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13_ncr:1_{AEE44771-B6AF-4370-9507-BCCEA7A05E04}" xr6:coauthVersionLast="47" xr6:coauthVersionMax="47" xr10:uidLastSave="{00000000-0000-0000-0000-000000000000}"/>
  <bookViews>
    <workbookView xWindow="-103" yWindow="-103" windowWidth="22149" windowHeight="13320" activeTab="1" xr2:uid="{00000000-000D-0000-FFFF-FFFF00000000}"/>
  </bookViews>
  <sheets>
    <sheet name="Read Me" sheetId="9" r:id="rId1"/>
    <sheet name="Vibrio vulnificus mean COI 2018" sheetId="11" r:id="rId2"/>
    <sheet name="low 2018" sheetId="12" r:id="rId3"/>
    <sheet name=" high 2018" sheetId="13" r:id="rId4"/>
    <sheet name="Vibrio vuln Assumptions 2018" sheetId="10" r:id="rId5"/>
  </sheets>
  <definedNames>
    <definedName name="_xlnm.Print_Area" localSheetId="4">'Vibrio vuln Assumptions 2018'!$A$1:$M$46</definedName>
    <definedName name="_xlnm.Print_Area" localSheetId="1">'Vibrio vulnificus mean COI 2018'!$A$1:$M$37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5" i="12" l="1"/>
  <c r="M15" i="13"/>
  <c r="G7" i="13" l="1"/>
  <c r="H7" i="13"/>
  <c r="I7" i="13"/>
  <c r="J7" i="13"/>
  <c r="K7" i="13"/>
  <c r="L7" i="13"/>
  <c r="M7" i="13"/>
  <c r="F7" i="13"/>
  <c r="G7" i="12"/>
  <c r="H7" i="12"/>
  <c r="I7" i="12"/>
  <c r="J7" i="12"/>
  <c r="K7" i="12"/>
  <c r="L7" i="12"/>
  <c r="M7" i="12"/>
  <c r="F7" i="12"/>
  <c r="G7" i="11"/>
  <c r="H7" i="11"/>
  <c r="I7" i="11"/>
  <c r="J7" i="11"/>
  <c r="K7" i="11"/>
  <c r="L7" i="11"/>
  <c r="M7" i="11"/>
  <c r="F7" i="11"/>
  <c r="L12" i="13" l="1"/>
  <c r="K12" i="13"/>
  <c r="M19" i="12"/>
  <c r="L12" i="12"/>
  <c r="K12" i="12"/>
  <c r="M15" i="11"/>
  <c r="M19" i="11" s="1"/>
  <c r="K12" i="11"/>
  <c r="I12" i="11"/>
  <c r="I11" i="11"/>
  <c r="F19" i="13"/>
  <c r="M19" i="13"/>
  <c r="E6" i="13"/>
  <c r="F19" i="12"/>
  <c r="E6" i="12"/>
  <c r="F19" i="11"/>
  <c r="E6" i="11"/>
  <c r="G9" i="12"/>
  <c r="H9" i="13"/>
  <c r="I9" i="13"/>
  <c r="J9" i="13"/>
  <c r="K9" i="13"/>
  <c r="L9" i="11"/>
  <c r="L13" i="11" s="1"/>
  <c r="G10" i="12"/>
  <c r="H10" i="12"/>
  <c r="I10" i="12"/>
  <c r="J10" i="13"/>
  <c r="K10" i="13"/>
  <c r="L10" i="13"/>
  <c r="G11" i="13"/>
  <c r="H11" i="11"/>
  <c r="I11" i="12"/>
  <c r="J11" i="11"/>
  <c r="K11" i="12"/>
  <c r="L11" i="12"/>
  <c r="H12" i="13"/>
  <c r="J12" i="13"/>
  <c r="G17" i="11"/>
  <c r="H17" i="12"/>
  <c r="I17" i="12"/>
  <c r="J17" i="13"/>
  <c r="K17" i="13"/>
  <c r="L17" i="13"/>
  <c r="K27" i="10" l="1"/>
  <c r="K11" i="11"/>
  <c r="J9" i="12"/>
  <c r="L9" i="12"/>
  <c r="G9" i="13"/>
  <c r="K10" i="12"/>
  <c r="J17" i="12"/>
  <c r="H9" i="11"/>
  <c r="H17" i="11"/>
  <c r="H11" i="12"/>
  <c r="L9" i="13"/>
  <c r="G10" i="11"/>
  <c r="I17" i="11"/>
  <c r="H12" i="12"/>
  <c r="H11" i="13"/>
  <c r="J10" i="11"/>
  <c r="K17" i="11"/>
  <c r="J12" i="12"/>
  <c r="L10" i="12"/>
  <c r="I9" i="12"/>
  <c r="I13" i="12" s="1"/>
  <c r="I19" i="12" s="1"/>
  <c r="K17" i="12"/>
  <c r="G10" i="13"/>
  <c r="I11" i="13"/>
  <c r="L27" i="10"/>
  <c r="I10" i="11"/>
  <c r="H12" i="11"/>
  <c r="J17" i="11"/>
  <c r="K9" i="12"/>
  <c r="G11" i="12"/>
  <c r="G13" i="12" s="1"/>
  <c r="L17" i="12"/>
  <c r="H10" i="13"/>
  <c r="H13" i="13" s="1"/>
  <c r="J11" i="13"/>
  <c r="J13" i="13" s="1"/>
  <c r="J19" i="13" s="1"/>
  <c r="G17" i="13"/>
  <c r="I10" i="13"/>
  <c r="K11" i="13"/>
  <c r="K13" i="13" s="1"/>
  <c r="K19" i="13" s="1"/>
  <c r="H17" i="13"/>
  <c r="H10" i="11"/>
  <c r="I9" i="11"/>
  <c r="K10" i="11"/>
  <c r="J12" i="11"/>
  <c r="L17" i="11"/>
  <c r="L19" i="11" s="1"/>
  <c r="L11" i="13"/>
  <c r="I17" i="13"/>
  <c r="J9" i="11"/>
  <c r="G11" i="11"/>
  <c r="G9" i="11"/>
  <c r="J11" i="12"/>
  <c r="G17" i="12"/>
  <c r="J27" i="10"/>
  <c r="H27" i="10"/>
  <c r="K9" i="11"/>
  <c r="I27" i="10"/>
  <c r="G27" i="10"/>
  <c r="H9" i="12"/>
  <c r="J10" i="12"/>
  <c r="G13" i="13" l="1"/>
  <c r="G13" i="11"/>
  <c r="J13" i="12"/>
  <c r="J19" i="12" s="1"/>
  <c r="H19" i="13"/>
  <c r="L13" i="13"/>
  <c r="L19" i="13" s="1"/>
  <c r="H13" i="11"/>
  <c r="H19" i="11" s="1"/>
  <c r="H13" i="12"/>
  <c r="H19" i="12" s="1"/>
  <c r="L13" i="12"/>
  <c r="L19" i="12" s="1"/>
  <c r="K13" i="12"/>
  <c r="K19" i="12" s="1"/>
  <c r="G19" i="12"/>
  <c r="I13" i="13"/>
  <c r="I19" i="13" s="1"/>
  <c r="J13" i="11"/>
  <c r="J19" i="11" s="1"/>
  <c r="G19" i="13"/>
  <c r="K13" i="11"/>
  <c r="K19" i="11" s="1"/>
  <c r="I13" i="11"/>
  <c r="I19" i="11" s="1"/>
  <c r="E21" i="13" l="1"/>
  <c r="G19" i="11"/>
  <c r="E21" i="12"/>
  <c r="E21" i="11" l="1"/>
</calcChain>
</file>

<file path=xl/sharedStrings.xml><?xml version="1.0" encoding="utf-8"?>
<sst xmlns="http://schemas.openxmlformats.org/spreadsheetml/2006/main" count="156" uniqueCount="62">
  <si>
    <t>Hospitalized with sepsis in ICU</t>
  </si>
  <si>
    <t>Hospitalized - post-ICU</t>
  </si>
  <si>
    <t>Post-hospitalization recovery following sepsis</t>
  </si>
  <si>
    <t>Death</t>
  </si>
  <si>
    <t>Cost component</t>
  </si>
  <si>
    <t>Number of cases</t>
  </si>
  <si>
    <t>low</t>
  </si>
  <si>
    <t>mean</t>
  </si>
  <si>
    <t>high</t>
  </si>
  <si>
    <t>Medical</t>
  </si>
  <si>
    <t>Average visits per case</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</si>
  <si>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</si>
  <si>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</si>
  <si>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</si>
  <si>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</si>
  <si>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</si>
  <si>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</si>
  <si>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</si>
  <si>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</si>
  <si>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</si>
  <si>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low value per death</t>
  </si>
  <si>
    <t>mean value per death</t>
  </si>
  <si>
    <t>high value per death</t>
  </si>
  <si>
    <t xml:space="preserve">Total </t>
  </si>
  <si>
    <t>Hospitalized - post-ICU (sepsis)</t>
  </si>
  <si>
    <t>Hospitalized</t>
  </si>
  <si>
    <t>Mortality</t>
  </si>
  <si>
    <t>Physicians office visits</t>
  </si>
  <si>
    <t>Emergency room visits</t>
  </si>
  <si>
    <t>Total medical costs</t>
  </si>
  <si>
    <t>Total costs by outcome</t>
  </si>
  <si>
    <r>
      <t>Hospitalized  without sepsis</t>
    </r>
    <r>
      <rPr>
        <b/>
        <vertAlign val="superscript"/>
        <sz val="11"/>
        <color theme="1"/>
        <rFont val="Calibri"/>
        <family val="2"/>
        <scheme val="minor"/>
      </rPr>
      <t>1</t>
    </r>
  </si>
  <si>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</si>
  <si>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</si>
  <si>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</si>
  <si>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rPr>
        <b/>
        <sz val="11"/>
        <color theme="1"/>
        <rFont val="Calibri"/>
        <family val="2"/>
        <scheme val="minor"/>
      </rPr>
      <t>Cost of foodborne illness estimates for</t>
    </r>
    <r>
      <rPr>
        <b/>
        <i/>
        <sz val="11"/>
        <color theme="1"/>
        <rFont val="Calibri"/>
        <family val="2"/>
        <scheme val="minor"/>
      </rPr>
      <t xml:space="preserve"> Vibrio vulnificus </t>
    </r>
  </si>
  <si>
    <r>
      <t>Low, Mean, and High Estimates of the Annual Cost of Foodborne Illnesses Caused by</t>
    </r>
    <r>
      <rPr>
        <b/>
        <i/>
        <sz val="11"/>
        <color theme="1"/>
        <rFont val="Calibri"/>
        <family val="2"/>
        <scheme val="minor"/>
      </rPr>
      <t xml:space="preserve"> Vibrio vulnificus</t>
    </r>
  </si>
  <si>
    <t>Didn't visit physician; recovered</t>
  </si>
  <si>
    <t>Visited physician; recovered</t>
  </si>
  <si>
    <r>
      <t>Health outcome</t>
    </r>
    <r>
      <rPr>
        <b/>
        <sz val="11"/>
        <color theme="1"/>
        <rFont val="Calibri"/>
        <family val="2"/>
        <scheme val="minor"/>
      </rPr>
      <t>s</t>
    </r>
  </si>
  <si>
    <t>Cases by outcome</t>
  </si>
  <si>
    <t>Medical costs</t>
  </si>
  <si>
    <t>Physician office visits</t>
  </si>
  <si>
    <t>Productivity loss, nonfatal cases</t>
  </si>
  <si>
    <t>Total cost of illness</t>
  </si>
  <si>
    <t>Not hospitalized</t>
  </si>
  <si>
    <t>Post-hospitalization recovery (non-sepsis)</t>
  </si>
  <si>
    <t>1. Sepsis is a severe blood infection that can lead to organ failure and death.</t>
  </si>
  <si>
    <t>Health outcomes</t>
  </si>
  <si>
    <t>Total cost per case</t>
  </si>
  <si>
    <t>Total cases</t>
  </si>
  <si>
    <t>Mean estimates, 2018</t>
  </si>
  <si>
    <t>Low estimate, 2018</t>
  </si>
  <si>
    <t>High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</si>
  <si>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</si>
  <si>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</si>
  <si>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</si>
  <si>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</si>
  <si>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</si>
  <si>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</si>
  <si>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scheme val="minor"/>
      </rPr>
      <t>Vibrio vulnificus</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</si>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</sst>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21">
    <font>
      <sz val="11"/>
      <color theme="1"/>
      <name val="Calibri"/>
      <family val="2"/>
      <scheme val="minor"/>
    </font>
    <font>
      <b/>
      <sz val="11"/>
      <color theme="1"/>
      <name val="Calibri"/>
      <family val="2"/>
      <scheme val="minor"/>
    </font>
    <font>
      <sz val="10"/>
      <name val="Arial"/>
      <family val="2"/>
    </font>
    <font>
      <i/>
      <sz val="11"/>
      <color theme="1"/>
      <name val="Calibri"/>
      <family val="2"/>
      <scheme val="minor"/>
    </font>
    <font>
      <sz val="11"/>
      <color theme="1"/>
      <name val="Calibri"/>
      <family val="2"/>
      <scheme val="minor"/>
    </font>
    <font>
      <sz val="9"/>
      <color theme="1"/>
      <name val="Calibri"/>
      <family val="2"/>
      <scheme val="minor"/>
    </font>
    <font>
      <sz val="12"/>
      <color theme="1"/>
      <name val="Calibri"/>
      <family val="2"/>
      <scheme val="minor"/>
    </font>
    <font>
      <sz val="11"/>
      <name val="Arial"/>
      <family val="2"/>
    </font>
    <font>
      <i/>
      <u/>
      <sz val="11"/>
      <color theme="1"/>
      <name val="Calibri"/>
      <family val="2"/>
      <scheme val="minor"/>
    </font>
    <font>
      <b/>
      <i/>
      <sz val="11"/>
      <color theme="1"/>
      <name val="Calibri"/>
      <family val="2"/>
      <scheme val="minor"/>
    </font>
    <font>
      <b/>
      <sz val="12"/>
      <color theme="1"/>
      <name val="Calibri"/>
      <family val="2"/>
      <scheme val="minor"/>
    </font>
    <font>
      <b/>
      <vertAlign val="superscript"/>
      <sz val="11"/>
      <color theme="1"/>
      <name val="Calibri"/>
      <family val="2"/>
      <scheme val="minor"/>
    </font>
    <font>
      <b/>
      <sz val="10"/>
      <name val="Arial"/>
      <family val="2"/>
    </font>
    <font>
      <sz val="11"/>
      <color rgb="FF000000"/>
      <name val="Calibri"/>
      <family val="2"/>
      <scheme val="minor"/>
    </font>
    <font>
      <i/>
      <sz val="10"/>
      <color theme="1"/>
      <name val="Calibri"/>
      <family val="2"/>
      <scheme val="minor"/>
    </font>
    <font>
      <sz val="11"/>
      <color theme="1"/>
      <name val="Times New Roman"/>
      <family val="1"/>
    </font>
    <font>
      <b/>
      <sz val="10"/>
      <color theme="1"/>
      <name val="Calibri"/>
      <family val="2"/>
      <scheme val="minor"/>
    </font>
    <font>
      <b/>
      <sz val="9"/>
      <color theme="1"/>
      <name val="Calibri"/>
      <family val="2"/>
      <scheme val="minor"/>
    </font>
    <font>
      <sz val="11"/>
      <color rgb="FFFF0000"/>
      <name val="Calibri"/>
      <family val="2"/>
      <scheme val="minor"/>
    </font>
    <font>
      <sz val="11"/>
      <name val="Calibri"/>
      <family val="2"/>
      <scheme val="minor"/>
    </font>
    <font>
      <sz val="9"/>
      <color rgb="FF666666"/>
      <name val="Inherit"/>
    </font>
  </fonts>
  <fills count="2">
    <fill>
      <patternFill patternType="none"/>
    </fill>
    <fill>
      <patternFill patternType="gray125"/>
    </fill>
  </fills>
  <borders count="20">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11">
    <xf numFmtId="0" fontId="0"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63">
    <xf numFmtId="0" fontId="0" fillId="0" borderId="0" xfId="0"/>
    <xf numFmtId="0" fontId="1" fillId="0" borderId="0" xfId="0" applyFont="1"/>
    <xf numFmtId="0" fontId="0" fillId="0" borderId="0" xfId="0" applyAlignment="1">
      <alignment wrapText="1"/>
    </xf>
    <xf numFmtId="0" fontId="2" fillId="0" borderId="0" xfId="1" applyFill="1" applyBorder="1" applyAlignment="1">
      <alignment wrapText="1"/>
    </xf>
    <xf numFmtId="0" fontId="2" fillId="0" borderId="0" xfId="1" applyFont="1" applyFill="1" applyBorder="1" applyAlignment="1">
      <alignment wrapText="1"/>
    </xf>
    <xf numFmtId="0" fontId="0" fillId="0" borderId="0" xfId="0" applyFill="1"/>
    <xf numFmtId="165" fontId="0" fillId="0" borderId="0" xfId="0" applyNumberFormat="1"/>
    <xf numFmtId="0" fontId="0" fillId="0" borderId="1" xfId="0" applyBorder="1"/>
    <xf numFmtId="1" fontId="0" fillId="0" borderId="0" xfId="0" applyNumberFormat="1"/>
    <xf numFmtId="0" fontId="0" fillId="0" borderId="0" xfId="0" applyBorder="1"/>
    <xf numFmtId="0" fontId="0" fillId="0" borderId="2" xfId="0" applyBorder="1"/>
    <xf numFmtId="0" fontId="0" fillId="0" borderId="3" xfId="0" applyBorder="1"/>
    <xf numFmtId="0" fontId="0" fillId="0" borderId="8" xfId="0" applyBorder="1"/>
    <xf numFmtId="0" fontId="0" fillId="0" borderId="9" xfId="0" applyBorder="1"/>
    <xf numFmtId="0" fontId="0" fillId="0" borderId="12" xfId="0" applyBorder="1"/>
    <xf numFmtId="166" fontId="0" fillId="0" borderId="8" xfId="9" applyNumberFormat="1" applyFont="1" applyBorder="1"/>
    <xf numFmtId="166" fontId="0" fillId="0" borderId="0" xfId="9" applyNumberFormat="1" applyFont="1" applyBorder="1"/>
    <xf numFmtId="0" fontId="0" fillId="0" borderId="10" xfId="0" applyBorder="1"/>
    <xf numFmtId="10" fontId="0" fillId="0" borderId="0" xfId="0" applyNumberFormat="1" applyBorder="1"/>
    <xf numFmtId="165" fontId="0" fillId="0" borderId="9" xfId="0" applyNumberFormat="1" applyBorder="1"/>
    <xf numFmtId="165" fontId="0" fillId="0" borderId="0" xfId="0" applyNumberFormat="1" applyBorder="1"/>
    <xf numFmtId="165" fontId="0" fillId="0" borderId="8" xfId="0" applyNumberFormat="1" applyBorder="1"/>
    <xf numFmtId="165" fontId="0" fillId="0" borderId="12" xfId="0" applyNumberFormat="1" applyBorder="1"/>
    <xf numFmtId="165" fontId="0" fillId="0" borderId="14" xfId="0" applyNumberFormat="1" applyBorder="1"/>
    <xf numFmtId="165" fontId="0" fillId="0" borderId="1" xfId="0" applyNumberFormat="1" applyBorder="1"/>
    <xf numFmtId="0" fontId="0" fillId="0" borderId="6" xfId="0" applyBorder="1"/>
    <xf numFmtId="0" fontId="0" fillId="0" borderId="12" xfId="0" applyBorder="1" applyAlignment="1">
      <alignment horizontal="center"/>
    </xf>
    <xf numFmtId="1" fontId="0" fillId="0" borderId="0" xfId="0" applyNumberFormat="1" applyBorder="1"/>
    <xf numFmtId="165" fontId="0" fillId="0" borderId="13" xfId="0" applyNumberFormat="1" applyBorder="1"/>
    <xf numFmtId="165" fontId="0" fillId="0" borderId="15" xfId="0" applyNumberFormat="1" applyBorder="1"/>
    <xf numFmtId="165" fontId="0" fillId="0" borderId="0" xfId="0" applyNumberFormat="1" applyFill="1" applyBorder="1"/>
    <xf numFmtId="1" fontId="0" fillId="0" borderId="8" xfId="0" applyNumberFormat="1" applyBorder="1"/>
    <xf numFmtId="0" fontId="0" fillId="0" borderId="12" xfId="0" applyFill="1" applyBorder="1"/>
    <xf numFmtId="165" fontId="0" fillId="0" borderId="2" xfId="0" applyNumberFormat="1" applyBorder="1"/>
    <xf numFmtId="1" fontId="0" fillId="0" borderId="12" xfId="0" applyNumberFormat="1" applyBorder="1"/>
    <xf numFmtId="165" fontId="0" fillId="0" borderId="0" xfId="0" quotePrefix="1" applyNumberFormat="1" applyBorder="1"/>
    <xf numFmtId="165" fontId="0" fillId="0" borderId="3" xfId="0" applyNumberFormat="1" applyBorder="1"/>
    <xf numFmtId="166" fontId="0" fillId="0" borderId="8" xfId="9" applyNumberFormat="1" applyFont="1" applyBorder="1" applyAlignment="1">
      <alignment horizontal="center"/>
    </xf>
    <xf numFmtId="165" fontId="0" fillId="0" borderId="1" xfId="0" quotePrefix="1" applyNumberFormat="1" applyBorder="1"/>
    <xf numFmtId="165" fontId="0" fillId="0" borderId="1" xfId="0" applyNumberFormat="1" applyFill="1" applyBorder="1"/>
    <xf numFmtId="0" fontId="1" fillId="0" borderId="0" xfId="0" applyFont="1" applyBorder="1"/>
    <xf numFmtId="3" fontId="6" fillId="0" borderId="8" xfId="0" applyNumberFormat="1" applyFont="1" applyBorder="1"/>
    <xf numFmtId="3" fontId="6" fillId="0" borderId="0" xfId="0" applyNumberFormat="1" applyFont="1" applyBorder="1"/>
    <xf numFmtId="3" fontId="6" fillId="0" borderId="9" xfId="0" applyNumberFormat="1" applyFont="1" applyBorder="1"/>
    <xf numFmtId="3" fontId="0" fillId="0" borderId="0" xfId="0" applyNumberFormat="1"/>
    <xf numFmtId="3" fontId="6" fillId="0" borderId="0" xfId="0" applyNumberFormat="1" applyFont="1" applyFill="1"/>
    <xf numFmtId="0" fontId="0" fillId="0" borderId="0" xfId="0" applyFont="1"/>
    <xf numFmtId="0" fontId="0" fillId="0" borderId="0" xfId="0" applyFont="1" applyAlignment="1">
      <alignment wrapText="1"/>
    </xf>
    <xf numFmtId="0" fontId="0" fillId="0" borderId="2" xfId="0" applyFont="1" applyBorder="1"/>
    <xf numFmtId="0" fontId="1" fillId="0" borderId="6" xfId="0" applyFont="1" applyBorder="1" applyAlignment="1"/>
    <xf numFmtId="0" fontId="0" fillId="0" borderId="4" xfId="0" applyFont="1" applyBorder="1" applyAlignment="1">
      <alignment wrapText="1"/>
    </xf>
    <xf numFmtId="0" fontId="0" fillId="0" borderId="7" xfId="0" applyFont="1" applyBorder="1" applyAlignment="1">
      <alignment wrapText="1"/>
    </xf>
    <xf numFmtId="1" fontId="0" fillId="0" borderId="5" xfId="0" applyNumberFormat="1" applyFont="1" applyFill="1" applyBorder="1" applyAlignment="1">
      <alignment wrapText="1"/>
    </xf>
    <xf numFmtId="0" fontId="0" fillId="0" borderId="5" xfId="0" applyFont="1" applyFill="1" applyBorder="1" applyAlignment="1">
      <alignment wrapText="1"/>
    </xf>
    <xf numFmtId="0" fontId="7" fillId="0" borderId="5" xfId="1" applyFont="1" applyFill="1" applyBorder="1" applyAlignment="1">
      <alignment wrapText="1"/>
    </xf>
    <xf numFmtId="0" fontId="7" fillId="0" borderId="7" xfId="1" applyFont="1" applyFill="1" applyBorder="1" applyAlignment="1">
      <alignment wrapText="1"/>
    </xf>
    <xf numFmtId="0" fontId="0" fillId="0" borderId="0" xfId="0" applyFont="1" applyFill="1"/>
    <xf numFmtId="0" fontId="0" fillId="0" borderId="8" xfId="0" applyFont="1" applyBorder="1"/>
    <xf numFmtId="0" fontId="0" fillId="0" borderId="9" xfId="0" applyFont="1" applyBorder="1"/>
    <xf numFmtId="0" fontId="1" fillId="0" borderId="0" xfId="0" applyFont="1" applyAlignment="1"/>
    <xf numFmtId="1" fontId="0" fillId="0" borderId="8" xfId="0" applyNumberFormat="1" applyFont="1" applyBorder="1"/>
    <xf numFmtId="1" fontId="0" fillId="0" borderId="0" xfId="0" applyNumberFormat="1" applyFont="1"/>
    <xf numFmtId="1" fontId="0" fillId="0" borderId="9" xfId="0" applyNumberFormat="1" applyFont="1" applyBorder="1"/>
    <xf numFmtId="3" fontId="0" fillId="0" borderId="0" xfId="0" applyNumberFormat="1" applyFont="1" applyFill="1"/>
    <xf numFmtId="3" fontId="0" fillId="0" borderId="8" xfId="0" applyNumberFormat="1" applyFont="1" applyBorder="1"/>
    <xf numFmtId="3" fontId="0" fillId="0" borderId="0" xfId="0" applyNumberFormat="1" applyFont="1"/>
    <xf numFmtId="3" fontId="0" fillId="0" borderId="9" xfId="0" applyNumberFormat="1" applyFont="1" applyBorder="1"/>
    <xf numFmtId="3" fontId="0" fillId="0" borderId="8" xfId="0" applyNumberFormat="1" applyFont="1" applyFill="1" applyBorder="1"/>
    <xf numFmtId="3" fontId="0" fillId="0" borderId="9" xfId="0" applyNumberFormat="1" applyFont="1" applyFill="1" applyBorder="1"/>
    <xf numFmtId="4" fontId="0" fillId="0" borderId="0" xfId="0" applyNumberFormat="1" applyFont="1" applyFill="1"/>
    <xf numFmtId="4" fontId="0" fillId="0" borderId="8" xfId="0" applyNumberFormat="1" applyFont="1" applyBorder="1"/>
    <xf numFmtId="4" fontId="0" fillId="0" borderId="0" xfId="0" applyNumberFormat="1" applyFont="1"/>
    <xf numFmtId="4" fontId="0" fillId="0" borderId="9" xfId="0" applyNumberFormat="1" applyFont="1" applyBorder="1"/>
    <xf numFmtId="0" fontId="0" fillId="0" borderId="0" xfId="0" applyFont="1" applyBorder="1"/>
    <xf numFmtId="164" fontId="0" fillId="0" borderId="0" xfId="0" applyNumberFormat="1" applyFont="1" applyBorder="1"/>
    <xf numFmtId="164" fontId="0" fillId="0" borderId="9" xfId="0" applyNumberFormat="1" applyFont="1" applyBorder="1"/>
    <xf numFmtId="2" fontId="0" fillId="0" borderId="0" xfId="0" applyNumberFormat="1" applyFont="1" applyBorder="1"/>
    <xf numFmtId="2" fontId="0" fillId="0" borderId="9" xfId="0" applyNumberFormat="1" applyFont="1" applyBorder="1"/>
    <xf numFmtId="0" fontId="0" fillId="0" borderId="0" xfId="0" applyFill="1" applyBorder="1"/>
    <xf numFmtId="0" fontId="0" fillId="0" borderId="9" xfId="0" applyFill="1" applyBorder="1"/>
    <xf numFmtId="0" fontId="0" fillId="0" borderId="0" xfId="0" applyBorder="1" applyAlignment="1">
      <alignment wrapText="1"/>
    </xf>
    <xf numFmtId="165" fontId="0" fillId="0" borderId="10" xfId="0" applyNumberFormat="1" applyBorder="1"/>
    <xf numFmtId="1" fontId="0" fillId="0" borderId="9" xfId="0" applyNumberFormat="1" applyBorder="1"/>
    <xf numFmtId="0" fontId="0" fillId="0" borderId="17" xfId="0" applyFont="1" applyBorder="1"/>
    <xf numFmtId="0" fontId="0" fillId="0" borderId="17" xfId="0" applyBorder="1"/>
    <xf numFmtId="165" fontId="0" fillId="0" borderId="17" xfId="0" applyNumberFormat="1" applyBorder="1"/>
    <xf numFmtId="165" fontId="0" fillId="0" borderId="17" xfId="0" applyNumberFormat="1" applyFill="1" applyBorder="1"/>
    <xf numFmtId="0" fontId="0" fillId="0" borderId="16" xfId="0" applyBorder="1"/>
    <xf numFmtId="0" fontId="0" fillId="0" borderId="11" xfId="0" applyFont="1" applyBorder="1" applyAlignment="1">
      <alignment wrapText="1"/>
    </xf>
    <xf numFmtId="0" fontId="0" fillId="0" borderId="14" xfId="0" applyFont="1" applyBorder="1"/>
    <xf numFmtId="164" fontId="0" fillId="0" borderId="2" xfId="0" applyNumberFormat="1" applyFont="1" applyBorder="1"/>
    <xf numFmtId="164" fontId="0" fillId="0" borderId="14" xfId="0" applyNumberFormat="1" applyFont="1" applyBorder="1"/>
    <xf numFmtId="164" fontId="0" fillId="0" borderId="3" xfId="0" applyNumberFormat="1" applyFont="1" applyBorder="1"/>
    <xf numFmtId="0" fontId="0" fillId="0" borderId="16" xfId="0" applyFont="1" applyBorder="1"/>
    <xf numFmtId="164" fontId="0" fillId="0" borderId="8" xfId="0" applyNumberFormat="1" applyFont="1" applyBorder="1"/>
    <xf numFmtId="0" fontId="0" fillId="0" borderId="10" xfId="0" applyFont="1" applyBorder="1"/>
    <xf numFmtId="2" fontId="0" fillId="0" borderId="8" xfId="0" applyNumberFormat="1" applyFont="1" applyBorder="1"/>
    <xf numFmtId="164" fontId="0" fillId="0" borderId="10" xfId="0" applyNumberFormat="1" applyFont="1" applyBorder="1"/>
    <xf numFmtId="0" fontId="0" fillId="0" borderId="19" xfId="0" applyFont="1" applyBorder="1"/>
    <xf numFmtId="0" fontId="0" fillId="0" borderId="12" xfId="0" applyFont="1" applyBorder="1"/>
    <xf numFmtId="0" fontId="0" fillId="0" borderId="8" xfId="0" quotePrefix="1" applyFont="1" applyBorder="1"/>
    <xf numFmtId="0" fontId="0" fillId="0" borderId="10" xfId="0" quotePrefix="1" applyFont="1" applyBorder="1"/>
    <xf numFmtId="0" fontId="0" fillId="0" borderId="0" xfId="0" applyFont="1" applyFill="1" applyBorder="1"/>
    <xf numFmtId="0" fontId="1" fillId="0" borderId="2" xfId="0" applyFont="1" applyBorder="1" applyAlignment="1"/>
    <xf numFmtId="0" fontId="0" fillId="0" borderId="8" xfId="0" applyFont="1" applyFill="1" applyBorder="1"/>
    <xf numFmtId="4" fontId="0" fillId="0" borderId="8" xfId="0" applyNumberFormat="1" applyFont="1" applyFill="1" applyBorder="1"/>
    <xf numFmtId="1" fontId="0" fillId="0" borderId="10" xfId="0" applyNumberFormat="1" applyFont="1" applyFill="1" applyBorder="1"/>
    <xf numFmtId="1" fontId="0" fillId="0" borderId="13" xfId="0" applyNumberFormat="1" applyFont="1" applyFill="1" applyBorder="1"/>
    <xf numFmtId="0" fontId="0" fillId="0" borderId="3" xfId="0" applyFont="1" applyFill="1" applyBorder="1"/>
    <xf numFmtId="4" fontId="5" fillId="0" borderId="0" xfId="0" applyNumberFormat="1" applyFont="1" applyBorder="1"/>
    <xf numFmtId="165" fontId="0" fillId="0" borderId="18" xfId="0" applyNumberFormat="1" applyFill="1" applyBorder="1"/>
    <xf numFmtId="0" fontId="1" fillId="0" borderId="0" xfId="0" applyFont="1" applyAlignment="1">
      <alignment vertical="center"/>
    </xf>
    <xf numFmtId="0" fontId="8" fillId="0" borderId="0" xfId="0" applyFont="1"/>
    <xf numFmtId="0" fontId="0" fillId="0" borderId="0" xfId="0" applyAlignment="1">
      <alignment vertical="center" wrapText="1"/>
    </xf>
    <xf numFmtId="0" fontId="0" fillId="0" borderId="0" xfId="0" applyAlignment="1">
      <alignment horizontal="left" vertical="top" wrapText="1"/>
    </xf>
    <xf numFmtId="0" fontId="9" fillId="0" borderId="0" xfId="0" applyFont="1" applyAlignment="1"/>
    <xf numFmtId="0" fontId="9" fillId="0" borderId="0" xfId="0" applyFont="1"/>
    <xf numFmtId="0" fontId="1" fillId="0" borderId="11" xfId="0" applyFont="1" applyBorder="1" applyAlignment="1">
      <alignment horizontal="center"/>
    </xf>
    <xf numFmtId="0" fontId="1" fillId="0" borderId="11" xfId="0" applyFont="1" applyBorder="1" applyAlignment="1">
      <alignment wrapText="1"/>
    </xf>
    <xf numFmtId="0" fontId="10" fillId="0" borderId="0" xfId="0" applyFont="1"/>
    <xf numFmtId="0" fontId="1" fillId="0" borderId="3" xfId="0" applyFont="1" applyBorder="1"/>
    <xf numFmtId="0" fontId="1" fillId="0" borderId="4" xfId="0" applyFont="1" applyBorder="1" applyAlignment="1">
      <alignment wrapText="1"/>
    </xf>
    <xf numFmtId="0" fontId="1" fillId="0" borderId="0" xfId="0" applyFont="1" applyAlignment="1">
      <alignment wrapText="1"/>
    </xf>
    <xf numFmtId="0" fontId="1" fillId="0" borderId="8" xfId="0" applyFont="1" applyBorder="1" applyAlignment="1">
      <alignment wrapText="1"/>
    </xf>
    <xf numFmtId="0" fontId="1" fillId="0" borderId="1" xfId="0" applyFont="1" applyBorder="1" applyAlignment="1">
      <alignment wrapText="1"/>
    </xf>
    <xf numFmtId="0" fontId="12" fillId="0" borderId="0" xfId="1" applyFont="1" applyFill="1" applyBorder="1" applyAlignment="1">
      <alignment wrapText="1"/>
    </xf>
    <xf numFmtId="0" fontId="12" fillId="0" borderId="1" xfId="1" applyFont="1" applyFill="1" applyBorder="1" applyAlignment="1">
      <alignment wrapText="1"/>
    </xf>
    <xf numFmtId="0" fontId="1" fillId="0" borderId="12" xfId="0" applyFont="1" applyBorder="1" applyAlignment="1">
      <alignment wrapText="1"/>
    </xf>
    <xf numFmtId="0" fontId="1" fillId="0" borderId="0" xfId="0" applyFont="1" applyFill="1"/>
    <xf numFmtId="0" fontId="1" fillId="0" borderId="17" xfId="0" applyFont="1" applyFill="1" applyBorder="1"/>
    <xf numFmtId="0" fontId="1" fillId="0" borderId="12" xfId="0" applyFont="1" applyBorder="1"/>
    <xf numFmtId="0" fontId="1" fillId="0" borderId="5" xfId="0" applyFont="1" applyBorder="1" applyAlignment="1">
      <alignment wrapText="1"/>
    </xf>
    <xf numFmtId="0" fontId="12" fillId="0" borderId="5" xfId="1" applyFont="1" applyFill="1" applyBorder="1" applyAlignment="1">
      <alignment wrapText="1"/>
    </xf>
    <xf numFmtId="0" fontId="1" fillId="0" borderId="2" xfId="0" applyFont="1" applyBorder="1"/>
    <xf numFmtId="0" fontId="3" fillId="0" borderId="0" xfId="0" applyFont="1" applyAlignment="1">
      <alignment vertical="center" wrapText="1"/>
    </xf>
    <xf numFmtId="0" fontId="15" fillId="0" borderId="0" xfId="0" applyFont="1" applyAlignment="1">
      <alignment vertical="center" wrapText="1"/>
    </xf>
    <xf numFmtId="0" fontId="16" fillId="0" borderId="1" xfId="0" applyFont="1" applyBorder="1" applyAlignment="1">
      <alignment wrapText="1"/>
    </xf>
    <xf numFmtId="0" fontId="16" fillId="0" borderId="5" xfId="0" applyFont="1" applyBorder="1" applyAlignment="1">
      <alignment wrapText="1"/>
    </xf>
    <xf numFmtId="0" fontId="16" fillId="0" borderId="0" xfId="0" applyFont="1" applyFill="1" applyAlignment="1">
      <alignment wrapText="1"/>
    </xf>
    <xf numFmtId="0" fontId="17" fillId="0" borderId="0" xfId="0" applyFont="1" applyFill="1" applyAlignment="1">
      <alignment wrapText="1"/>
    </xf>
    <xf numFmtId="5" fontId="0" fillId="0" borderId="0" xfId="8" applyNumberFormat="1" applyFont="1" applyBorder="1"/>
    <xf numFmtId="5" fontId="0" fillId="0" borderId="8" xfId="8" applyNumberFormat="1" applyFont="1" applyBorder="1"/>
    <xf numFmtId="165" fontId="0" fillId="0" borderId="0" xfId="0" applyNumberFormat="1" applyFont="1" applyBorder="1"/>
    <xf numFmtId="165" fontId="0" fillId="0" borderId="8" xfId="0" applyNumberFormat="1" applyFont="1" applyBorder="1"/>
    <xf numFmtId="5" fontId="0" fillId="0" borderId="9" xfId="8" applyNumberFormat="1" applyFont="1" applyBorder="1"/>
    <xf numFmtId="165" fontId="0" fillId="0" borderId="0" xfId="8" applyNumberFormat="1" applyFont="1" applyBorder="1"/>
    <xf numFmtId="165" fontId="0" fillId="0" borderId="8" xfId="8" applyNumberFormat="1" applyFont="1" applyBorder="1"/>
    <xf numFmtId="0" fontId="1" fillId="0" borderId="4" xfId="0" applyFont="1" applyBorder="1" applyAlignment="1">
      <alignment horizontal="center" wrapText="1"/>
    </xf>
    <xf numFmtId="167" fontId="0" fillId="0" borderId="8" xfId="10" applyNumberFormat="1" applyFont="1" applyBorder="1"/>
    <xf numFmtId="0" fontId="0" fillId="0" borderId="0" xfId="0" applyAlignment="1">
      <alignment horizontal="left" vertical="center" wrapText="1"/>
    </xf>
    <xf numFmtId="166" fontId="0" fillId="0" borderId="12" xfId="0" applyNumberFormat="1" applyBorder="1"/>
    <xf numFmtId="166" fontId="0" fillId="0" borderId="18" xfId="0" applyNumberFormat="1" applyBorder="1"/>
    <xf numFmtId="167" fontId="0" fillId="0" borderId="8" xfId="0" applyNumberFormat="1" applyBorder="1"/>
    <xf numFmtId="3" fontId="0" fillId="0" borderId="0" xfId="0" applyNumberFormat="1" applyBorder="1"/>
    <xf numFmtId="0" fontId="20" fillId="0" borderId="0" xfId="0" applyFont="1" applyAlignment="1">
      <alignment horizontal="left" vertical="center"/>
    </xf>
    <xf numFmtId="164" fontId="0" fillId="0" borderId="12" xfId="0" applyNumberFormat="1" applyFont="1" applyBorder="1"/>
    <xf numFmtId="164" fontId="0" fillId="0" borderId="13" xfId="0" applyNumberFormat="1" applyFont="1" applyBorder="1"/>
    <xf numFmtId="5" fontId="0" fillId="0" borderId="0" xfId="0" applyNumberFormat="1"/>
    <xf numFmtId="0" fontId="0" fillId="0" borderId="0" xfId="0" applyAlignment="1">
      <alignment horizontal="left" vertical="center" wrapText="1"/>
    </xf>
    <xf numFmtId="0" fontId="1" fillId="0" borderId="4"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center" wrapText="1"/>
    </xf>
    <xf numFmtId="0" fontId="19" fillId="0" borderId="0" xfId="0" applyFont="1" applyAlignment="1">
      <alignment horizontal="left" wrapText="1"/>
    </xf>
  </cellXfs>
  <cellStyles count="11">
    <cellStyle name="Comma" xfId="9" builtinId="3"/>
    <cellStyle name="Comma 2" xfId="2" xr:uid="{00000000-0005-0000-0000-000001000000}"/>
    <cellStyle name="Currency" xfId="8" builtinId="4"/>
    <cellStyle name="Currency 2" xfId="3" xr:uid="{00000000-0005-0000-0000-000003000000}"/>
    <cellStyle name="Normal" xfId="0" builtinId="0"/>
    <cellStyle name="Normal 2" xfId="4" xr:uid="{00000000-0005-0000-0000-000005000000}"/>
    <cellStyle name="Normal 3" xfId="5" xr:uid="{00000000-0005-0000-0000-000006000000}"/>
    <cellStyle name="Normal 4" xfId="6" xr:uid="{00000000-0005-0000-0000-000007000000}"/>
    <cellStyle name="Normal 5" xfId="1" xr:uid="{00000000-0005-0000-0000-000008000000}"/>
    <cellStyle name="Percent" xfId="10" builtinId="5"/>
    <cellStyle name="Percent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111" t="s">
        <v>36</v>
      </c>
      <c r="J2" s="112"/>
    </row>
    <row r="3" spans="2:10">
      <c r="B3" s="111"/>
      <c r="J3" s="112"/>
    </row>
    <row r="4" spans="2:10" ht="72.900000000000006">
      <c r="B4" s="113" t="s">
        <v>60</v>
      </c>
    </row>
    <row r="5" spans="2:10">
      <c r="B5" s="113"/>
    </row>
    <row r="6" spans="2:10" ht="43.75">
      <c r="B6" s="2" t="s">
        <v>61</v>
      </c>
    </row>
    <row r="7" spans="2:10">
      <c r="B7" s="113"/>
    </row>
    <row r="8" spans="2:10" ht="48" customHeight="1">
      <c r="B8" s="114" t="s">
        <v>54</v>
      </c>
    </row>
    <row r="9" spans="2:10">
      <c r="B9" s="113"/>
    </row>
    <row r="10" spans="2:10">
      <c r="B10" s="134" t="s">
        <v>32</v>
      </c>
    </row>
    <row r="11" spans="2:10" ht="29.15">
      <c r="B11" s="149" t="s">
        <v>55</v>
      </c>
    </row>
    <row r="12" spans="2:10">
      <c r="B12" s="113"/>
    </row>
    <row r="13" spans="2:10" ht="43.75">
      <c r="B13" s="113" t="s">
        <v>33</v>
      </c>
    </row>
    <row r="14" spans="2:10">
      <c r="B14" s="135"/>
    </row>
    <row r="15" spans="2:10" ht="29.15">
      <c r="B15" s="113"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42"/>
  <sheetViews>
    <sheetView tabSelected="1" zoomScaleNormal="100" workbookViewId="0">
      <selection activeCell="E8" sqref="E8"/>
    </sheetView>
  </sheetViews>
  <sheetFormatPr defaultRowHeight="14.6"/>
  <cols>
    <col min="1" max="1" width="4" customWidth="1"/>
    <col min="2" max="2" width="4.07421875" customWidth="1"/>
    <col min="4" max="5" width="23.69140625" customWidth="1"/>
    <col min="6" max="9" width="13.07421875" customWidth="1"/>
    <col min="10" max="10" width="14" customWidth="1"/>
    <col min="11" max="11" width="14.69140625" customWidth="1"/>
    <col min="12" max="12" width="14.53515625" customWidth="1"/>
    <col min="13" max="13" width="16.07421875" customWidth="1"/>
    <col min="14" max="15" width="14.07421875" customWidth="1"/>
  </cols>
  <sheetData>
    <row r="1" spans="1:18">
      <c r="A1" s="115" t="s">
        <v>35</v>
      </c>
      <c r="B1" s="1"/>
      <c r="C1" s="1"/>
      <c r="D1" s="1"/>
      <c r="E1" s="1"/>
      <c r="F1" s="1"/>
      <c r="G1" s="1"/>
      <c r="H1" s="1"/>
      <c r="I1" s="1"/>
      <c r="J1" s="1"/>
      <c r="K1" s="1"/>
      <c r="L1" s="1"/>
      <c r="M1" s="1"/>
    </row>
    <row r="2" spans="1:18">
      <c r="A2" s="59"/>
      <c r="B2" s="1"/>
      <c r="C2" s="1"/>
      <c r="D2" s="1"/>
      <c r="E2" s="59" t="s">
        <v>51</v>
      </c>
      <c r="F2" s="1"/>
      <c r="G2" s="1"/>
      <c r="H2" s="1"/>
      <c r="I2" s="1"/>
      <c r="J2" s="1"/>
      <c r="K2" s="1"/>
      <c r="L2" s="1"/>
      <c r="M2" s="1"/>
    </row>
    <row r="3" spans="1:18">
      <c r="A3" s="1"/>
      <c r="B3" s="1"/>
      <c r="C3" s="1"/>
      <c r="D3" s="1"/>
      <c r="E3" s="1"/>
      <c r="F3" s="1"/>
      <c r="G3" s="1"/>
      <c r="H3" s="1"/>
      <c r="I3" s="1"/>
      <c r="J3" s="1"/>
      <c r="K3" s="1"/>
      <c r="L3" s="1"/>
      <c r="M3" s="1"/>
    </row>
    <row r="4" spans="1:18">
      <c r="A4" s="116"/>
      <c r="B4" s="1"/>
      <c r="C4" s="1"/>
      <c r="D4" s="1"/>
      <c r="E4" s="117" t="s">
        <v>23</v>
      </c>
      <c r="F4" s="159" t="s">
        <v>45</v>
      </c>
      <c r="G4" s="160"/>
      <c r="H4" s="147"/>
      <c r="I4" s="161" t="s">
        <v>25</v>
      </c>
      <c r="J4" s="161"/>
      <c r="K4" s="161"/>
      <c r="L4" s="160"/>
      <c r="M4" s="118" t="s">
        <v>26</v>
      </c>
      <c r="N4" s="9"/>
      <c r="O4" s="9"/>
      <c r="P4" s="9"/>
      <c r="Q4" s="9"/>
      <c r="R4" s="9"/>
    </row>
    <row r="5" spans="1:18" ht="63.45">
      <c r="A5" s="119" t="s">
        <v>39</v>
      </c>
      <c r="B5" s="1"/>
      <c r="C5" s="1"/>
      <c r="D5" s="1"/>
      <c r="E5" s="120" t="s">
        <v>50</v>
      </c>
      <c r="F5" s="121" t="s">
        <v>37</v>
      </c>
      <c r="G5" s="122" t="s">
        <v>38</v>
      </c>
      <c r="H5" s="123" t="s">
        <v>31</v>
      </c>
      <c r="I5" s="136" t="s">
        <v>46</v>
      </c>
      <c r="J5" s="125" t="s">
        <v>0</v>
      </c>
      <c r="K5" s="126" t="s">
        <v>24</v>
      </c>
      <c r="L5" s="125" t="s">
        <v>2</v>
      </c>
      <c r="M5" s="127" t="s">
        <v>3</v>
      </c>
      <c r="N5" s="9"/>
      <c r="O5" s="9"/>
      <c r="P5" s="9"/>
      <c r="Q5" s="9"/>
      <c r="R5" s="9"/>
    </row>
    <row r="6" spans="1:18">
      <c r="A6" s="1" t="s">
        <v>5</v>
      </c>
      <c r="B6" s="46"/>
      <c r="E6" s="26">
        <f>SUM(F7,G7,H7, J7)</f>
        <v>96</v>
      </c>
      <c r="F6" s="17"/>
      <c r="G6" s="10"/>
      <c r="H6" s="17"/>
      <c r="I6" s="10"/>
      <c r="J6" s="10"/>
      <c r="K6" s="10"/>
      <c r="L6" s="10"/>
      <c r="M6" s="11"/>
      <c r="N6" s="9"/>
      <c r="O6" s="9"/>
      <c r="P6" s="9"/>
      <c r="Q6" s="9"/>
      <c r="R6" s="9"/>
    </row>
    <row r="7" spans="1:18">
      <c r="A7" s="1"/>
      <c r="B7" s="46" t="s">
        <v>40</v>
      </c>
      <c r="E7" s="14"/>
      <c r="F7" s="153">
        <f>'Vibrio vuln Assumptions 2018'!F9</f>
        <v>0</v>
      </c>
      <c r="G7" s="9">
        <f>'Vibrio vuln Assumptions 2018'!G9</f>
        <v>3</v>
      </c>
      <c r="H7" s="31">
        <f>'Vibrio vuln Assumptions 2018'!H9</f>
        <v>18.506999999999994</v>
      </c>
      <c r="I7" s="27">
        <f>'Vibrio vuln Assumptions 2018'!I9</f>
        <v>18.506999999999994</v>
      </c>
      <c r="J7" s="27">
        <f>'Vibrio vuln Assumptions 2018'!J9</f>
        <v>74.493000000000009</v>
      </c>
      <c r="K7" s="27">
        <f>'Vibrio vuln Assumptions 2018'!K9</f>
        <v>38.493000000000009</v>
      </c>
      <c r="L7" s="27">
        <f>'Vibrio vuln Assumptions 2018'!L9</f>
        <v>38.493000000000009</v>
      </c>
      <c r="M7" s="14">
        <f>'Vibrio vuln Assumptions 2018'!M9</f>
        <v>36</v>
      </c>
      <c r="N7" s="9"/>
      <c r="O7" s="9"/>
      <c r="P7" s="9"/>
      <c r="Q7" s="9"/>
      <c r="R7" s="9"/>
    </row>
    <row r="8" spans="1:18">
      <c r="A8" s="1" t="s">
        <v>41</v>
      </c>
      <c r="B8" s="46"/>
      <c r="E8" s="14"/>
      <c r="F8" s="9"/>
      <c r="G8" s="13"/>
      <c r="H8" s="12"/>
      <c r="I8" s="9"/>
      <c r="J8" s="9"/>
      <c r="K8" s="9"/>
      <c r="L8" s="13"/>
      <c r="M8" s="14"/>
    </row>
    <row r="9" spans="1:18">
      <c r="A9" s="1"/>
      <c r="B9" s="46" t="s">
        <v>42</v>
      </c>
      <c r="E9" s="14"/>
      <c r="F9" s="9"/>
      <c r="G9" s="19">
        <f>G$7*'Vibrio vuln Assumptions 2018'!G15*'Vibrio vuln Assumptions 2018'!G16</f>
        <v>613.40624502955598</v>
      </c>
      <c r="H9" s="21">
        <f>H$7*'Vibrio vuln Assumptions 2018'!H15*'Vibrio vuln Assumptions 2018'!H16</f>
        <v>1892.051562793665</v>
      </c>
      <c r="I9" s="20">
        <f>I$7*'Vibrio vuln Assumptions 2018'!I15*'Vibrio vuln Assumptions 2018'!I16</f>
        <v>2702.9308039909502</v>
      </c>
      <c r="J9" s="20">
        <f>J$7*'Vibrio vuln Assumptions 2018'!J15*'Vibrio vuln Assumptions 2018'!J16</f>
        <v>7615.7452351644542</v>
      </c>
      <c r="K9" s="20">
        <f>K$7*'Vibrio vuln Assumptions 2018'!K15*'Vibrio vuln Assumptions 2018'!K16</f>
        <v>0</v>
      </c>
      <c r="L9" s="20">
        <f>L$7*'Vibrio vuln Assumptions 2018'!L15*'Vibrio vuln Assumptions 2018'!L16</f>
        <v>5621.8682356958825</v>
      </c>
      <c r="M9" s="21"/>
      <c r="N9" s="148"/>
    </row>
    <row r="10" spans="1:18">
      <c r="A10" s="1"/>
      <c r="B10" s="46" t="s">
        <v>28</v>
      </c>
      <c r="E10" s="14"/>
      <c r="F10" s="9"/>
      <c r="G10" s="19">
        <f>G$7*'Vibrio vuln Assumptions 2018'!G18*'Vibrio vuln Assumptions 2018'!G19</f>
        <v>210.15378465235432</v>
      </c>
      <c r="H10" s="21">
        <f>H$7*'Vibrio vuln Assumptions 2018'!H18*'Vibrio vuln Assumptions 2018'!H19</f>
        <v>3889.3160925611196</v>
      </c>
      <c r="I10" s="20">
        <f>I$7*'Vibrio vuln Assumptions 2018'!I22*'Vibrio vuln Assumptions 2018'!I23</f>
        <v>0</v>
      </c>
      <c r="J10" s="20">
        <f>J$7*'Vibrio vuln Assumptions 2018'!J18*'Vibrio vuln Assumptions 2018'!J19</f>
        <v>13634.739088199396</v>
      </c>
      <c r="K10" s="20">
        <f>K$7*'Vibrio vuln Assumptions 2018'!K18*'Vibrio vuln Assumptions 2018'!K19</f>
        <v>0</v>
      </c>
      <c r="L10" s="20"/>
      <c r="M10" s="12"/>
      <c r="N10" s="148"/>
    </row>
    <row r="11" spans="1:18">
      <c r="A11" s="1"/>
      <c r="B11" s="46" t="s">
        <v>12</v>
      </c>
      <c r="E11" s="14"/>
      <c r="F11" s="9"/>
      <c r="G11" s="19">
        <f>G$7*'Vibrio vuln Assumptions 2018'!G21*'Vibrio vuln Assumptions 2018'!G22</f>
        <v>724.97860225251577</v>
      </c>
      <c r="H11" s="21">
        <f>H$7*'Vibrio vuln Assumptions 2018'!H21*'Vibrio vuln Assumptions 2018'!H22</f>
        <v>2981.5953315305128</v>
      </c>
      <c r="I11" s="20">
        <f>I$7*'Vibrio vuln Assumptions 2018'!I23*'Vibrio vuln Assumptions 2018'!I24</f>
        <v>0</v>
      </c>
      <c r="J11" s="20">
        <f>J$7*'Vibrio vuln Assumptions 2018'!J21*'Vibrio vuln Assumptions 2018'!J22</f>
        <v>10452.741487276775</v>
      </c>
      <c r="K11" s="20">
        <f>K$7*'Vibrio vuln Assumptions 2018'!K21*'Vibrio vuln Assumptions 2018'!K22</f>
        <v>0</v>
      </c>
      <c r="L11" s="20"/>
      <c r="M11" s="12"/>
      <c r="N11" s="148"/>
    </row>
    <row r="12" spans="1:18">
      <c r="A12" s="1"/>
      <c r="B12" s="46" t="s">
        <v>13</v>
      </c>
      <c r="E12" s="14"/>
      <c r="F12" s="9"/>
      <c r="G12" s="19">
        <v>0</v>
      </c>
      <c r="H12" s="21">
        <f>H$7*'Vibrio vuln Assumptions 2018'!H24*'Vibrio vuln Assumptions 2018'!H25</f>
        <v>757577.15732672508</v>
      </c>
      <c r="I12" s="20">
        <f>I$7*'Vibrio vuln Assumptions 2018'!I24*'Vibrio vuln Assumptions 2018'!I25</f>
        <v>0</v>
      </c>
      <c r="J12" s="20">
        <f>J$7*'Vibrio vuln Assumptions 2018'!J24*'Vibrio vuln Assumptions 2018'!J25</f>
        <v>9147778.0354815405</v>
      </c>
      <c r="K12" s="20">
        <f>K$7*'Vibrio vuln Assumptions 2018'!K24*'Vibrio vuln Assumptions 2018'!K25</f>
        <v>0</v>
      </c>
      <c r="L12" s="20"/>
      <c r="M12" s="12"/>
      <c r="N12" s="148"/>
    </row>
    <row r="13" spans="1:18">
      <c r="A13" s="1"/>
      <c r="B13" s="1" t="s">
        <v>29</v>
      </c>
      <c r="E13" s="14"/>
      <c r="F13" s="9"/>
      <c r="G13" s="23">
        <f>SUM(G9:G12)</f>
        <v>1548.5386319344261</v>
      </c>
      <c r="H13" s="33">
        <f t="shared" ref="H13:J13" si="0">SUM(H9:H12)</f>
        <v>766340.12031361042</v>
      </c>
      <c r="I13" s="33">
        <f t="shared" si="0"/>
        <v>2702.9308039909502</v>
      </c>
      <c r="J13" s="33">
        <f t="shared" si="0"/>
        <v>9179481.2612921819</v>
      </c>
      <c r="K13" s="33">
        <f>SUM(K9:K12)</f>
        <v>0</v>
      </c>
      <c r="L13" s="23">
        <f>SUM(L9:L12)</f>
        <v>5621.8682356958825</v>
      </c>
      <c r="M13" s="12"/>
      <c r="N13" s="148"/>
    </row>
    <row r="14" spans="1:18">
      <c r="A14" s="1"/>
      <c r="B14" s="46"/>
      <c r="E14" s="14"/>
      <c r="F14" s="9"/>
      <c r="G14" s="19"/>
      <c r="H14" s="21"/>
      <c r="I14" s="20"/>
      <c r="J14" s="20"/>
      <c r="K14" s="30"/>
      <c r="L14" s="20"/>
      <c r="M14" s="12"/>
      <c r="N14" s="148"/>
    </row>
    <row r="15" spans="1:18">
      <c r="A15" s="1" t="s">
        <v>19</v>
      </c>
      <c r="B15" s="46"/>
      <c r="E15" s="14"/>
      <c r="F15" s="9"/>
      <c r="G15" s="19"/>
      <c r="H15" s="21"/>
      <c r="I15" s="35"/>
      <c r="J15" s="20"/>
      <c r="K15" s="9"/>
      <c r="L15" s="9"/>
      <c r="M15" s="21">
        <f>M7*'Vibrio vuln Assumptions 2018'!M37</f>
        <v>349294193.56776112</v>
      </c>
      <c r="N15" s="148"/>
    </row>
    <row r="16" spans="1:18">
      <c r="A16" s="1"/>
      <c r="B16" s="46"/>
      <c r="E16" s="14"/>
      <c r="F16" s="12"/>
      <c r="G16" s="19"/>
      <c r="H16" s="21"/>
      <c r="I16" s="35"/>
      <c r="J16" s="20"/>
      <c r="K16" s="9"/>
      <c r="L16" s="9"/>
      <c r="M16" s="21"/>
      <c r="N16" s="148"/>
    </row>
    <row r="17" spans="1:14">
      <c r="A17" s="1" t="s">
        <v>43</v>
      </c>
      <c r="B17" s="46"/>
      <c r="E17" s="32"/>
      <c r="F17" s="20"/>
      <c r="G17" s="20">
        <f>G7*'Vibrio vuln Assumptions 2018'!G30*'Vibrio vuln Assumptions 2018'!G31*'Vibrio vuln Assumptions 2018'!G32</f>
        <v>633.36924162149171</v>
      </c>
      <c r="H17" s="21">
        <f>H7*'Vibrio vuln Assumptions 2018'!H30*'Vibrio vuln Assumptions 2018'!H31*'Vibrio vuln Assumptions 2018'!H32</f>
        <v>14498.181052150892</v>
      </c>
      <c r="I17" s="20">
        <f>I7*'Vibrio vuln Assumptions 2018'!I30*'Vibrio vuln Assumptions 2018'!I31*'Vibrio vuln Assumptions 2018'!I32</f>
        <v>9665.454034767261</v>
      </c>
      <c r="J17" s="20">
        <f>J7*'Vibrio vuln Assumptions 2018'!J30*'Vibrio vuln Assumptions 2018'!J31*'Vibrio vuln Assumptions 2018'!J32</f>
        <v>45388.777866783967</v>
      </c>
      <c r="K17" s="20">
        <f>K7*'Vibrio vuln Assumptions 2018'!K30*'Vibrio vuln Assumptions 2018'!K31*'Vibrio vuln Assumptions 2018'!K32</f>
        <v>23453.88461232754</v>
      </c>
      <c r="L17" s="19">
        <f>L7*'Vibrio vuln Assumptions 2018'!L30*'Vibrio vuln Assumptions 2018'!L31*'Vibrio vuln Assumptions 2018'!L32</f>
        <v>138028.57303922105</v>
      </c>
      <c r="M17" s="9"/>
      <c r="N17" s="148"/>
    </row>
    <row r="18" spans="1:14">
      <c r="A18" s="128"/>
      <c r="B18" s="46"/>
      <c r="E18" s="32"/>
      <c r="F18" s="24"/>
      <c r="G18" s="24"/>
      <c r="H18" s="28"/>
      <c r="I18" s="24"/>
      <c r="J18" s="24"/>
      <c r="K18" s="24"/>
      <c r="L18" s="29"/>
      <c r="M18" s="12"/>
      <c r="N18" s="21"/>
    </row>
    <row r="19" spans="1:14">
      <c r="A19" s="128" t="s">
        <v>30</v>
      </c>
      <c r="B19" s="46"/>
      <c r="E19" s="32"/>
      <c r="F19" s="20">
        <f>SUM(F13:F17)</f>
        <v>0</v>
      </c>
      <c r="G19" s="20">
        <f t="shared" ref="G19:M19" si="1">SUM(G13:G17)</f>
        <v>2181.9078735559178</v>
      </c>
      <c r="H19" s="81">
        <f t="shared" si="1"/>
        <v>780838.30136576132</v>
      </c>
      <c r="I19" s="20">
        <f t="shared" si="1"/>
        <v>12368.384838758211</v>
      </c>
      <c r="J19" s="20">
        <f t="shared" si="1"/>
        <v>9224870.0391589664</v>
      </c>
      <c r="K19" s="20">
        <f t="shared" si="1"/>
        <v>23453.88461232754</v>
      </c>
      <c r="L19" s="20">
        <f t="shared" si="1"/>
        <v>143650.44127491693</v>
      </c>
      <c r="M19" s="81">
        <f t="shared" si="1"/>
        <v>349294193.56776112</v>
      </c>
      <c r="N19" s="21"/>
    </row>
    <row r="20" spans="1:14">
      <c r="A20" s="128"/>
      <c r="B20" s="46"/>
      <c r="E20" s="14"/>
      <c r="F20" s="9"/>
      <c r="G20" s="9"/>
      <c r="H20" s="9"/>
      <c r="I20" s="9"/>
      <c r="J20" s="9"/>
      <c r="K20" s="9"/>
      <c r="L20" s="9"/>
      <c r="M20" s="9"/>
      <c r="N20" s="12"/>
    </row>
    <row r="21" spans="1:14" ht="15" thickBot="1">
      <c r="A21" s="129" t="s">
        <v>44</v>
      </c>
      <c r="B21" s="83"/>
      <c r="C21" s="84"/>
      <c r="D21" s="84"/>
      <c r="E21" s="110">
        <f>SUM(F19:M19)</f>
        <v>359481556.52688539</v>
      </c>
      <c r="F21" s="85"/>
      <c r="G21" s="85"/>
      <c r="H21" s="85"/>
      <c r="I21" s="86"/>
      <c r="J21" s="86"/>
      <c r="K21" s="86"/>
      <c r="L21" s="85"/>
      <c r="M21" s="84"/>
      <c r="N21" s="152"/>
    </row>
    <row r="22" spans="1:14" ht="15" thickTop="1">
      <c r="A22" s="40"/>
      <c r="B22" s="9"/>
      <c r="C22" s="9"/>
      <c r="D22" s="9"/>
      <c r="E22" s="30"/>
      <c r="F22" s="20"/>
      <c r="G22" s="20"/>
      <c r="H22" s="20"/>
      <c r="I22" s="30"/>
      <c r="J22" s="30"/>
      <c r="K22" s="30"/>
      <c r="L22" s="20"/>
      <c r="M22" s="9"/>
    </row>
    <row r="23" spans="1:14" s="9" customFormat="1" ht="15" customHeight="1">
      <c r="A23" s="46" t="s">
        <v>47</v>
      </c>
      <c r="F23" s="18"/>
      <c r="G23" s="18"/>
      <c r="H23" s="18"/>
      <c r="I23" s="18"/>
      <c r="J23" s="18"/>
    </row>
    <row r="24" spans="1:14" s="9" customFormat="1" ht="15" customHeight="1">
      <c r="A24" s="46"/>
      <c r="F24" s="18"/>
      <c r="G24" s="18"/>
      <c r="H24" s="18"/>
      <c r="I24" s="18"/>
      <c r="J24" s="18"/>
    </row>
    <row r="25" spans="1:14" ht="85.95" customHeight="1">
      <c r="A25" s="162" t="s">
        <v>57</v>
      </c>
      <c r="B25" s="162"/>
      <c r="C25" s="162"/>
      <c r="D25" s="162"/>
      <c r="E25" s="162"/>
      <c r="F25" s="162"/>
      <c r="G25" s="162"/>
      <c r="H25" s="162"/>
      <c r="I25" s="162"/>
      <c r="J25" s="162"/>
      <c r="K25" s="162"/>
      <c r="L25" s="162"/>
    </row>
    <row r="27" spans="1:14" ht="20.399999999999999" customHeight="1">
      <c r="A27" t="s">
        <v>58</v>
      </c>
    </row>
    <row r="28" spans="1:14" ht="15" customHeight="1"/>
    <row r="29" spans="1:14">
      <c r="A29" s="158" t="s">
        <v>34</v>
      </c>
      <c r="B29" s="158"/>
      <c r="C29" s="158"/>
      <c r="D29" s="158"/>
      <c r="E29" s="158"/>
      <c r="F29" s="158"/>
      <c r="G29" s="158"/>
      <c r="H29" s="158"/>
      <c r="I29" s="158"/>
      <c r="J29" s="158"/>
    </row>
    <row r="30" spans="1:14" ht="38.25" customHeight="1">
      <c r="A30" s="154"/>
      <c r="C30" s="158" t="s">
        <v>55</v>
      </c>
      <c r="D30" s="158"/>
      <c r="E30" s="158"/>
      <c r="F30" s="158"/>
      <c r="G30" s="158"/>
      <c r="H30" s="158"/>
      <c r="I30" s="158"/>
      <c r="J30" s="158"/>
      <c r="K30" s="158"/>
    </row>
    <row r="31" spans="1:14">
      <c r="C31" s="113"/>
    </row>
    <row r="32" spans="1:14" ht="37.5" customHeight="1">
      <c r="C32" s="158" t="s">
        <v>33</v>
      </c>
      <c r="D32" s="158"/>
      <c r="E32" s="158"/>
      <c r="F32" s="158"/>
      <c r="G32" s="158"/>
      <c r="H32" s="158"/>
      <c r="I32" s="158"/>
      <c r="J32" s="158"/>
      <c r="K32" s="158"/>
    </row>
    <row r="33" spans="4:13" s="9" customFormat="1"/>
    <row r="34" spans="4:13" s="9" customFormat="1"/>
    <row r="35" spans="4:13" s="9" customFormat="1">
      <c r="K35" s="27"/>
      <c r="L35" s="27"/>
    </row>
    <row r="36" spans="4:13" s="9" customFormat="1">
      <c r="K36" s="18"/>
      <c r="L36" s="18"/>
      <c r="M36" s="18"/>
    </row>
    <row r="37" spans="4:13" s="9" customFormat="1">
      <c r="F37" s="80"/>
      <c r="G37" s="80"/>
      <c r="H37" s="80"/>
      <c r="I37" s="80"/>
      <c r="J37" s="3"/>
      <c r="K37" s="3"/>
      <c r="L37" s="4"/>
      <c r="M37" s="80"/>
    </row>
    <row r="38" spans="4:13" s="9" customFormat="1"/>
    <row r="40" spans="4:13">
      <c r="D40" s="5"/>
      <c r="E40" s="5"/>
      <c r="F40" s="5"/>
      <c r="G40" s="5"/>
      <c r="H40" s="5"/>
      <c r="I40" s="5"/>
      <c r="J40" s="5"/>
      <c r="K40" s="5"/>
    </row>
    <row r="41" spans="4:13">
      <c r="D41" s="5"/>
      <c r="E41" s="5"/>
      <c r="F41" s="5"/>
      <c r="G41" s="5"/>
      <c r="H41" s="5"/>
      <c r="I41" s="5"/>
      <c r="J41" s="5"/>
      <c r="K41" s="5"/>
    </row>
    <row r="42" spans="4:13">
      <c r="D42" s="5"/>
      <c r="E42" s="5"/>
      <c r="F42" s="5"/>
      <c r="G42" s="5"/>
      <c r="H42" s="5"/>
      <c r="I42" s="5"/>
      <c r="J42" s="5"/>
      <c r="K42" s="5"/>
    </row>
  </sheetData>
  <mergeCells count="6">
    <mergeCell ref="C32:K32"/>
    <mergeCell ref="F4:G4"/>
    <mergeCell ref="I4:L4"/>
    <mergeCell ref="A29:J29"/>
    <mergeCell ref="A25:L25"/>
    <mergeCell ref="C30:K30"/>
  </mergeCells>
  <pageMargins left="0.7" right="0.7" top="0.75" bottom="0.75" header="0.3" footer="0.3"/>
  <pageSetup scale="69"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3"/>
  <sheetViews>
    <sheetView zoomScaleNormal="100" workbookViewId="0"/>
  </sheetViews>
  <sheetFormatPr defaultRowHeight="14.6"/>
  <cols>
    <col min="1" max="1" width="4" customWidth="1"/>
    <col min="2" max="2" width="4.07421875" customWidth="1"/>
    <col min="4" max="5" width="23.69140625" customWidth="1"/>
    <col min="6" max="9" width="13.07421875" customWidth="1"/>
    <col min="10" max="10" width="14" customWidth="1"/>
    <col min="11" max="11" width="14.69140625" customWidth="1"/>
    <col min="12" max="12" width="14.53515625" customWidth="1"/>
    <col min="13" max="13" width="16.07421875" customWidth="1"/>
    <col min="14" max="15" width="14.07421875" customWidth="1"/>
  </cols>
  <sheetData>
    <row r="1" spans="1:18">
      <c r="A1" s="115" t="s">
        <v>35</v>
      </c>
      <c r="B1" s="1"/>
      <c r="C1" s="1"/>
      <c r="D1" s="1"/>
      <c r="E1" s="1"/>
      <c r="F1" s="1"/>
      <c r="G1" s="1"/>
      <c r="H1" s="1"/>
      <c r="I1" s="1"/>
      <c r="J1" s="1"/>
      <c r="K1" s="1"/>
      <c r="L1" s="1"/>
      <c r="M1" s="1"/>
    </row>
    <row r="2" spans="1:18">
      <c r="A2" s="59"/>
      <c r="B2" s="1"/>
      <c r="C2" s="1"/>
      <c r="D2" s="1"/>
      <c r="E2" s="1" t="s">
        <v>52</v>
      </c>
      <c r="F2" s="1"/>
      <c r="G2" s="1"/>
      <c r="H2" s="1"/>
      <c r="I2" s="1"/>
      <c r="J2" s="1"/>
      <c r="K2" s="1"/>
      <c r="L2" s="1"/>
      <c r="M2" s="1"/>
    </row>
    <row r="3" spans="1:18">
      <c r="A3" s="1"/>
      <c r="B3" s="1"/>
      <c r="C3" s="1"/>
      <c r="D3" s="1"/>
      <c r="E3" s="1"/>
      <c r="F3" s="1"/>
      <c r="G3" s="1"/>
      <c r="H3" s="1"/>
      <c r="I3" s="1"/>
      <c r="J3" s="1"/>
      <c r="K3" s="1"/>
      <c r="L3" s="1"/>
      <c r="M3" s="1"/>
    </row>
    <row r="4" spans="1:18" ht="14.4" customHeight="1">
      <c r="A4" s="116"/>
      <c r="B4" s="1"/>
      <c r="C4" s="1"/>
      <c r="D4" s="1"/>
      <c r="E4" s="117" t="s">
        <v>23</v>
      </c>
      <c r="F4" s="159" t="s">
        <v>45</v>
      </c>
      <c r="G4" s="160"/>
      <c r="H4" s="147"/>
      <c r="I4" s="161" t="s">
        <v>25</v>
      </c>
      <c r="J4" s="161"/>
      <c r="K4" s="161"/>
      <c r="L4" s="160"/>
      <c r="M4" s="118" t="s">
        <v>26</v>
      </c>
    </row>
    <row r="5" spans="1:18" ht="63.45">
      <c r="A5" s="119" t="s">
        <v>39</v>
      </c>
      <c r="B5" s="1"/>
      <c r="C5" s="1"/>
      <c r="D5" s="1"/>
      <c r="E5" s="130"/>
      <c r="F5" s="121" t="s">
        <v>37</v>
      </c>
      <c r="G5" s="131" t="s">
        <v>38</v>
      </c>
      <c r="H5" s="121" t="s">
        <v>31</v>
      </c>
      <c r="I5" s="137" t="s">
        <v>46</v>
      </c>
      <c r="J5" s="132" t="s">
        <v>0</v>
      </c>
      <c r="K5" s="132" t="s">
        <v>24</v>
      </c>
      <c r="L5" s="132" t="s">
        <v>2</v>
      </c>
      <c r="M5" s="118" t="s">
        <v>3</v>
      </c>
      <c r="N5" s="12"/>
      <c r="O5" s="9"/>
      <c r="P5" s="9"/>
      <c r="Q5" s="9"/>
      <c r="R5" s="9"/>
    </row>
    <row r="6" spans="1:18">
      <c r="A6" s="1" t="s">
        <v>5</v>
      </c>
      <c r="E6" s="26">
        <f>SUM(F7,G7,H7, J7)</f>
        <v>59.999999999999993</v>
      </c>
      <c r="F6" s="9"/>
      <c r="G6" s="9"/>
      <c r="H6" s="12"/>
      <c r="I6" s="10"/>
      <c r="J6" s="9"/>
      <c r="K6" s="10"/>
      <c r="L6" s="13"/>
      <c r="M6" s="13"/>
      <c r="N6" s="12"/>
      <c r="O6" s="9"/>
      <c r="P6" s="9"/>
      <c r="Q6" s="9"/>
      <c r="R6" s="9"/>
    </row>
    <row r="7" spans="1:18">
      <c r="A7" s="1"/>
      <c r="B7" t="s">
        <v>40</v>
      </c>
      <c r="E7" s="14"/>
      <c r="F7" s="9">
        <f>'Vibrio vuln Assumptions 2018'!F8</f>
        <v>0</v>
      </c>
      <c r="G7" s="9">
        <f>'Vibrio vuln Assumptions 2018'!G8</f>
        <v>7</v>
      </c>
      <c r="H7" s="31">
        <f>'Vibrio vuln Assumptions 2018'!H8</f>
        <v>10.546999999999999</v>
      </c>
      <c r="I7" s="27">
        <f>'Vibrio vuln Assumptions 2018'!I8</f>
        <v>10.546999999999999</v>
      </c>
      <c r="J7" s="27">
        <f>'Vibrio vuln Assumptions 2018'!J8</f>
        <v>42.452999999999996</v>
      </c>
      <c r="K7" s="27">
        <f>'Vibrio vuln Assumptions 2018'!K8</f>
        <v>23.452999999999996</v>
      </c>
      <c r="L7" s="82">
        <f>'Vibrio vuln Assumptions 2018'!L8</f>
        <v>23.452999999999996</v>
      </c>
      <c r="M7" s="34">
        <f>'Vibrio vuln Assumptions 2018'!M8</f>
        <v>18.999999999999996</v>
      </c>
      <c r="N7" s="12"/>
      <c r="O7" s="9"/>
      <c r="P7" s="9"/>
      <c r="Q7" s="9"/>
      <c r="R7" s="9"/>
    </row>
    <row r="8" spans="1:18">
      <c r="A8" s="1" t="s">
        <v>41</v>
      </c>
      <c r="E8" s="14"/>
      <c r="F8" s="9"/>
      <c r="G8" s="9"/>
      <c r="H8" s="12"/>
      <c r="I8" s="9"/>
      <c r="J8" s="9"/>
      <c r="K8" s="9"/>
      <c r="L8" s="13"/>
      <c r="M8" s="14"/>
    </row>
    <row r="9" spans="1:18">
      <c r="A9" s="1"/>
      <c r="B9" t="s">
        <v>27</v>
      </c>
      <c r="E9" s="14"/>
      <c r="F9" s="9"/>
      <c r="G9" s="20">
        <f>G$7*'Vibrio vuln Assumptions 2018'!G15*'Vibrio vuln Assumptions 2018'!G16</f>
        <v>1431.2812384022973</v>
      </c>
      <c r="H9" s="21">
        <f>H$7*'Vibrio vuln Assumptions 2018'!H15*'Vibrio vuln Assumptions 2018'!H16</f>
        <v>1078.2659443877878</v>
      </c>
      <c r="I9" s="20">
        <f>I$7*'Vibrio vuln Assumptions 2018'!I15*'Vibrio vuln Assumptions 2018'!I16</f>
        <v>1540.3799205539826</v>
      </c>
      <c r="J9" s="20">
        <f>J$7*'Vibrio vuln Assumptions 2018'!J15*'Vibrio vuln Assumptions 2018'!J16</f>
        <v>4340.1558867066233</v>
      </c>
      <c r="K9" s="30">
        <f>K$7*'Vibrio vuln Assumptions 2018'!K15*'Vibrio vuln Assumptions 2018'!K16</f>
        <v>0</v>
      </c>
      <c r="L9" s="19">
        <f>L$7*'Vibrio vuln Assumptions 2018'!L15*'Vibrio vuln Assumptions 2018'!L16</f>
        <v>3425.2896820662322</v>
      </c>
      <c r="M9" s="22"/>
    </row>
    <row r="10" spans="1:18">
      <c r="A10" s="1"/>
      <c r="B10" t="s">
        <v>28</v>
      </c>
      <c r="E10" s="14"/>
      <c r="F10" s="9"/>
      <c r="G10" s="20">
        <f>G$7*'Vibrio vuln Assumptions 2018'!G18*'Vibrio vuln Assumptions 2018'!G19</f>
        <v>490.35883085549335</v>
      </c>
      <c r="H10" s="21">
        <f>H$7*'Vibrio vuln Assumptions 2018'!H18*'Vibrio vuln Assumptions 2018'!H19</f>
        <v>2216.4919667283802</v>
      </c>
      <c r="I10" s="20">
        <f>I$7*'Vibrio vuln Assumptions 2018'!I18*'Vibrio vuln Assumptions 2018'!I19</f>
        <v>0</v>
      </c>
      <c r="J10" s="20">
        <f>J$7*'Vibrio vuln Assumptions 2018'!J18*'Vibrio vuln Assumptions 2018'!J19</f>
        <v>7770.3351792964286</v>
      </c>
      <c r="K10" s="30">
        <f>K$7*'Vibrio vuln Assumptions 2018'!K18*'Vibrio vuln Assumptions 2018'!K19</f>
        <v>0</v>
      </c>
      <c r="L10" s="19">
        <f>L$7*'Vibrio vuln Assumptions 2018'!L18*'Vibrio vuln Assumptions 2018'!L19</f>
        <v>0</v>
      </c>
      <c r="M10" s="14"/>
    </row>
    <row r="11" spans="1:18">
      <c r="A11" s="1"/>
      <c r="B11" t="s">
        <v>12</v>
      </c>
      <c r="E11" s="14"/>
      <c r="F11" s="9"/>
      <c r="G11" s="20">
        <f>G$7*'Vibrio vuln Assumptions 2018'!G21*'Vibrio vuln Assumptions 2018'!G22</f>
        <v>1691.6167385892036</v>
      </c>
      <c r="H11" s="21">
        <f>H$7*'Vibrio vuln Assumptions 2018'!H21*'Vibrio vuln Assumptions 2018'!H22</f>
        <v>1699.188737323841</v>
      </c>
      <c r="I11" s="20">
        <f>I$7*'Vibrio vuln Assumptions 2018'!I21*'Vibrio vuln Assumptions 2018'!I22</f>
        <v>0</v>
      </c>
      <c r="J11" s="20">
        <f>J$7*'Vibrio vuln Assumptions 2018'!J21*'Vibrio vuln Assumptions 2018'!J22</f>
        <v>5956.9386970502028</v>
      </c>
      <c r="K11" s="30">
        <f>K$7*'Vibrio vuln Assumptions 2018'!K21*'Vibrio vuln Assumptions 2018'!K22</f>
        <v>0</v>
      </c>
      <c r="L11" s="19">
        <f>L$7*'Vibrio vuln Assumptions 2018'!L21*'Vibrio vuln Assumptions 2018'!L22</f>
        <v>0</v>
      </c>
      <c r="M11" s="14"/>
    </row>
    <row r="12" spans="1:18">
      <c r="A12" s="1"/>
      <c r="B12" t="s">
        <v>13</v>
      </c>
      <c r="E12" s="14"/>
      <c r="F12" s="9"/>
      <c r="G12" s="20">
        <v>0</v>
      </c>
      <c r="H12" s="28">
        <f>H$7*'Vibrio vuln Assumptions 2018'!H24*'Vibrio vuln Assumptions 2018'!H25</f>
        <v>431737.51976684341</v>
      </c>
      <c r="I12" s="24">
        <v>0</v>
      </c>
      <c r="J12" s="24">
        <f>J$7*'Vibrio vuln Assumptions 2018'!J24*'Vibrio vuln Assumptions 2018'!J25</f>
        <v>5213249.8481776509</v>
      </c>
      <c r="K12" s="39">
        <f>K$7*'Vibrio vuln Assumptions 2018'!K24*'Vibrio vuln Assumptions 2018'!K25</f>
        <v>0</v>
      </c>
      <c r="L12" s="29">
        <f>L$7*'Vibrio vuln Assumptions 2018'!L24*'Vibrio vuln Assumptions 2018'!L25</f>
        <v>0</v>
      </c>
      <c r="M12" s="14"/>
    </row>
    <row r="13" spans="1:18">
      <c r="A13" s="1"/>
      <c r="B13" s="1" t="s">
        <v>29</v>
      </c>
      <c r="E13" s="14"/>
      <c r="F13" s="9"/>
      <c r="G13" s="23">
        <f>SUM(G9:G12)</f>
        <v>3613.256807846994</v>
      </c>
      <c r="H13" s="20">
        <f t="shared" ref="H13:L13" si="0">SUM(H9:H12)</f>
        <v>436731.46641528344</v>
      </c>
      <c r="I13" s="20">
        <f t="shared" si="0"/>
        <v>1540.3799205539826</v>
      </c>
      <c r="J13" s="20">
        <f t="shared" si="0"/>
        <v>5231317.2779407045</v>
      </c>
      <c r="K13" s="20">
        <f t="shared" si="0"/>
        <v>0</v>
      </c>
      <c r="L13" s="20">
        <f t="shared" si="0"/>
        <v>3425.2896820662322</v>
      </c>
      <c r="M13" s="14"/>
    </row>
    <row r="14" spans="1:18">
      <c r="A14" s="1"/>
      <c r="E14" s="14"/>
      <c r="F14" s="9"/>
      <c r="G14" s="20"/>
      <c r="H14" s="21"/>
      <c r="I14" s="20"/>
      <c r="J14" s="20"/>
      <c r="K14" s="30"/>
      <c r="L14" s="19"/>
      <c r="M14" s="14"/>
    </row>
    <row r="15" spans="1:18">
      <c r="A15" s="1" t="s">
        <v>19</v>
      </c>
      <c r="E15" s="14"/>
      <c r="F15" s="9"/>
      <c r="G15" s="20"/>
      <c r="H15" s="21"/>
      <c r="I15" s="35"/>
      <c r="J15" s="20"/>
      <c r="K15" s="9"/>
      <c r="L15" s="13"/>
      <c r="M15" s="22">
        <f>M7*'Vibrio vuln Assumptions 2018'!M37</f>
        <v>184349713.27187389</v>
      </c>
    </row>
    <row r="16" spans="1:18">
      <c r="A16" s="1"/>
      <c r="E16" s="14"/>
      <c r="F16" s="12"/>
      <c r="G16" s="20"/>
      <c r="H16" s="21"/>
      <c r="I16" s="35"/>
      <c r="J16" s="20"/>
      <c r="K16" s="9"/>
      <c r="L16" s="13"/>
      <c r="M16" s="22"/>
    </row>
    <row r="17" spans="1:14">
      <c r="A17" s="1" t="s">
        <v>43</v>
      </c>
      <c r="E17" s="32"/>
      <c r="F17" s="20"/>
      <c r="G17" s="20">
        <f>G7*'Vibrio vuln Assumptions 2018'!G30*'Vibrio vuln Assumptions 2018'!G31*'Vibrio vuln Assumptions 2018'!G32</f>
        <v>1477.8615637834807</v>
      </c>
      <c r="H17" s="21">
        <f>H7*'Vibrio vuln Assumptions 2018'!H30*'Vibrio vuln Assumptions 2018'!H31*'Vibrio vuln Assumptions 2018'!H32</f>
        <v>8262.4042555268534</v>
      </c>
      <c r="I17" s="20">
        <f>I7*'Vibrio vuln Assumptions 2018'!I30*'Vibrio vuln Assumptions 2018'!I31*'Vibrio vuln Assumptions 2018'!I32</f>
        <v>5508.2695036845689</v>
      </c>
      <c r="J17" s="20">
        <f>J7*'Vibrio vuln Assumptions 2018'!J30*'Vibrio vuln Assumptions 2018'!J31*'Vibrio vuln Assumptions 2018'!J32</f>
        <v>25866.722870317735</v>
      </c>
      <c r="K17" s="20">
        <f>K7*'Vibrio vuln Assumptions 2018'!K30*'Vibrio vuln Assumptions 2018'!K31*'Vibrio vuln Assumptions 2018'!K32</f>
        <v>14289.973652687957</v>
      </c>
      <c r="L17" s="19">
        <f>L7*'Vibrio vuln Assumptions 2018'!L30*'Vibrio vuln Assumptions 2018'!L31*'Vibrio vuln Assumptions 2018'!L32</f>
        <v>84097.995050758589</v>
      </c>
      <c r="M17" s="14"/>
    </row>
    <row r="18" spans="1:14">
      <c r="A18" s="128"/>
      <c r="E18" s="32"/>
      <c r="F18" s="24"/>
      <c r="G18" s="24"/>
      <c r="H18" s="28"/>
      <c r="I18" s="24"/>
      <c r="J18" s="24"/>
      <c r="K18" s="24"/>
      <c r="L18" s="29"/>
      <c r="M18" s="14"/>
    </row>
    <row r="19" spans="1:14">
      <c r="A19" s="128" t="s">
        <v>30</v>
      </c>
      <c r="B19" s="46"/>
      <c r="E19" s="32"/>
      <c r="F19" s="20">
        <f>SUM(F13:F17)</f>
        <v>0</v>
      </c>
      <c r="G19" s="20">
        <f t="shared" ref="G19:M19" si="1">SUM(G13:G17)</f>
        <v>5091.1183716304749</v>
      </c>
      <c r="H19" s="81">
        <f t="shared" si="1"/>
        <v>444993.87067081028</v>
      </c>
      <c r="I19" s="20">
        <f t="shared" si="1"/>
        <v>7048.6494242385515</v>
      </c>
      <c r="J19" s="20">
        <f t="shared" si="1"/>
        <v>5257184.0008110218</v>
      </c>
      <c r="K19" s="20">
        <f t="shared" si="1"/>
        <v>14289.973652687957</v>
      </c>
      <c r="L19" s="20">
        <f t="shared" si="1"/>
        <v>87523.284732824817</v>
      </c>
      <c r="M19" s="36">
        <f t="shared" si="1"/>
        <v>184349713.27187389</v>
      </c>
      <c r="N19" s="12"/>
    </row>
    <row r="20" spans="1:14">
      <c r="A20" s="128"/>
      <c r="B20" s="46"/>
      <c r="E20" s="14"/>
      <c r="F20" s="9"/>
      <c r="G20" s="9"/>
      <c r="H20" s="9"/>
      <c r="I20" s="9"/>
      <c r="J20" s="9"/>
      <c r="K20" s="9"/>
      <c r="L20" s="9"/>
      <c r="M20" s="13"/>
    </row>
    <row r="21" spans="1:14" ht="15" thickBot="1">
      <c r="A21" s="129" t="s">
        <v>44</v>
      </c>
      <c r="B21" s="83"/>
      <c r="C21" s="84"/>
      <c r="D21" s="84"/>
      <c r="E21" s="110">
        <f>SUM(F19:M19)</f>
        <v>190165844.1695371</v>
      </c>
      <c r="F21" s="85"/>
      <c r="G21" s="85"/>
      <c r="H21" s="85"/>
      <c r="I21" s="86"/>
      <c r="J21" s="86"/>
      <c r="K21" s="86"/>
      <c r="L21" s="85"/>
      <c r="M21" s="87"/>
    </row>
    <row r="22" spans="1:14" ht="15" thickTop="1"/>
    <row r="23" spans="1:14">
      <c r="A23" s="46" t="s">
        <v>47</v>
      </c>
      <c r="B23" s="9"/>
      <c r="C23" s="9"/>
      <c r="D23" s="9"/>
      <c r="E23" s="9"/>
      <c r="F23" s="18"/>
      <c r="G23" s="18"/>
      <c r="H23" s="18"/>
      <c r="I23" s="18"/>
      <c r="J23" s="18"/>
      <c r="K23" s="6"/>
      <c r="L23" s="6"/>
    </row>
    <row r="25" spans="1:14" ht="85.95" customHeight="1">
      <c r="A25" s="162" t="s">
        <v>57</v>
      </c>
      <c r="B25" s="162"/>
      <c r="C25" s="162"/>
      <c r="D25" s="162"/>
      <c r="E25" s="162"/>
      <c r="F25" s="162"/>
      <c r="G25" s="162"/>
      <c r="H25" s="162"/>
      <c r="I25" s="162"/>
      <c r="J25" s="162"/>
      <c r="K25" s="162"/>
      <c r="L25" s="162"/>
    </row>
    <row r="27" spans="1:14" ht="20.399999999999999" customHeight="1">
      <c r="A27" t="s">
        <v>58</v>
      </c>
    </row>
    <row r="28" spans="1:14" ht="15" customHeight="1"/>
    <row r="29" spans="1:14">
      <c r="A29" s="158" t="s">
        <v>34</v>
      </c>
      <c r="B29" s="158"/>
      <c r="C29" s="158"/>
      <c r="D29" s="158"/>
      <c r="E29" s="158"/>
      <c r="F29" s="158"/>
      <c r="G29" s="158"/>
      <c r="H29" s="158"/>
      <c r="I29" s="158"/>
      <c r="J29" s="158"/>
    </row>
    <row r="30" spans="1:14" ht="38.25" customHeight="1">
      <c r="A30" s="154"/>
      <c r="C30" s="158" t="s">
        <v>55</v>
      </c>
      <c r="D30" s="158"/>
      <c r="E30" s="158"/>
      <c r="F30" s="158"/>
      <c r="G30" s="158"/>
      <c r="H30" s="158"/>
      <c r="I30" s="158"/>
      <c r="J30" s="158"/>
      <c r="K30" s="158"/>
    </row>
    <row r="31" spans="1:14">
      <c r="C31" s="113"/>
    </row>
    <row r="32" spans="1:14" ht="37.5" customHeight="1">
      <c r="C32" s="158" t="s">
        <v>33</v>
      </c>
      <c r="D32" s="158"/>
      <c r="E32" s="158"/>
      <c r="F32" s="158"/>
      <c r="G32" s="158"/>
      <c r="H32" s="158"/>
      <c r="I32" s="158"/>
      <c r="J32" s="158"/>
      <c r="K32" s="158"/>
    </row>
    <row r="33" spans="11:12">
      <c r="K33" s="6"/>
      <c r="L33" s="6"/>
    </row>
  </sheetData>
  <mergeCells count="6">
    <mergeCell ref="C32:K32"/>
    <mergeCell ref="F4:G4"/>
    <mergeCell ref="I4:L4"/>
    <mergeCell ref="A29:J29"/>
    <mergeCell ref="A25:L25"/>
    <mergeCell ref="C30:K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2"/>
  <sheetViews>
    <sheetView zoomScaleNormal="100" workbookViewId="0"/>
  </sheetViews>
  <sheetFormatPr defaultRowHeight="14.6"/>
  <cols>
    <col min="1" max="1" width="4" customWidth="1"/>
    <col min="2" max="2" width="4.07421875" customWidth="1"/>
    <col min="4" max="5" width="23.69140625" customWidth="1"/>
    <col min="6" max="8" width="13.07421875" customWidth="1"/>
    <col min="9" max="9" width="19.07421875" bestFit="1" customWidth="1"/>
    <col min="10" max="10" width="14" customWidth="1"/>
    <col min="11" max="11" width="14.69140625" customWidth="1"/>
    <col min="12" max="12" width="14.53515625" customWidth="1"/>
    <col min="13" max="13" width="16.07421875" customWidth="1"/>
    <col min="14" max="15" width="14.07421875" customWidth="1"/>
  </cols>
  <sheetData>
    <row r="1" spans="1:14">
      <c r="A1" s="115" t="s">
        <v>35</v>
      </c>
      <c r="B1" s="1"/>
      <c r="C1" s="1"/>
      <c r="D1" s="1"/>
      <c r="E1" s="1"/>
      <c r="F1" s="1"/>
      <c r="G1" s="1"/>
      <c r="H1" s="1"/>
      <c r="I1" s="1"/>
      <c r="J1" s="1"/>
      <c r="K1" s="1"/>
      <c r="L1" s="1"/>
      <c r="M1" s="1"/>
    </row>
    <row r="2" spans="1:14">
      <c r="A2" s="59"/>
      <c r="B2" s="1"/>
      <c r="C2" s="1"/>
      <c r="D2" s="1"/>
      <c r="E2" s="59" t="s">
        <v>53</v>
      </c>
      <c r="F2" s="1"/>
      <c r="G2" s="1"/>
      <c r="H2" s="1"/>
      <c r="I2" s="1"/>
      <c r="J2" s="1"/>
      <c r="K2" s="1"/>
      <c r="L2" s="1"/>
      <c r="M2" s="1"/>
    </row>
    <row r="3" spans="1:14">
      <c r="A3" s="1"/>
      <c r="B3" s="1"/>
      <c r="C3" s="1"/>
      <c r="D3" s="1"/>
      <c r="E3" s="1"/>
      <c r="F3" s="1"/>
      <c r="G3" s="1"/>
      <c r="H3" s="1"/>
      <c r="I3" s="1"/>
      <c r="J3" s="1"/>
      <c r="K3" s="1"/>
      <c r="L3" s="1"/>
      <c r="M3" s="1"/>
    </row>
    <row r="4" spans="1:14" ht="14.4" customHeight="1">
      <c r="A4" s="116"/>
      <c r="B4" s="1"/>
      <c r="C4" s="1"/>
      <c r="D4" s="1"/>
      <c r="E4" s="117" t="s">
        <v>23</v>
      </c>
      <c r="F4" s="159" t="s">
        <v>45</v>
      </c>
      <c r="G4" s="160"/>
      <c r="H4" s="147"/>
      <c r="I4" s="161" t="s">
        <v>25</v>
      </c>
      <c r="J4" s="161"/>
      <c r="K4" s="161"/>
      <c r="L4" s="160"/>
      <c r="M4" s="118" t="s">
        <v>26</v>
      </c>
    </row>
    <row r="5" spans="1:14" s="9" customFormat="1" ht="80.25" customHeight="1">
      <c r="A5" s="40" t="s">
        <v>48</v>
      </c>
      <c r="B5" s="40"/>
      <c r="C5" s="40"/>
      <c r="D5" s="40"/>
      <c r="E5" s="120"/>
      <c r="F5" s="121" t="s">
        <v>37</v>
      </c>
      <c r="G5" s="131" t="s">
        <v>38</v>
      </c>
      <c r="H5" s="118" t="s">
        <v>31</v>
      </c>
      <c r="I5" s="131" t="s">
        <v>46</v>
      </c>
      <c r="J5" s="132" t="s">
        <v>0</v>
      </c>
      <c r="K5" s="132" t="s">
        <v>24</v>
      </c>
      <c r="L5" s="132" t="s">
        <v>2</v>
      </c>
      <c r="M5" s="118" t="s">
        <v>3</v>
      </c>
    </row>
    <row r="6" spans="1:14">
      <c r="A6" s="1" t="s">
        <v>5</v>
      </c>
      <c r="E6" s="37">
        <f>SUM(F7,G7,H7, J7)</f>
        <v>139</v>
      </c>
      <c r="F6" s="15"/>
      <c r="G6" s="16"/>
      <c r="H6" s="12"/>
      <c r="I6" s="9"/>
      <c r="J6" s="78"/>
      <c r="K6" s="78"/>
      <c r="L6" s="79"/>
      <c r="M6" s="32"/>
    </row>
    <row r="7" spans="1:14" ht="15.9">
      <c r="A7" s="1"/>
      <c r="B7" t="s">
        <v>40</v>
      </c>
      <c r="D7" s="13"/>
      <c r="E7" s="109"/>
      <c r="F7" s="41">
        <f>'Vibrio vuln Assumptions 2018'!F10</f>
        <v>0</v>
      </c>
      <c r="G7" s="45">
        <f>'Vibrio vuln Assumptions 2018'!G10</f>
        <v>0</v>
      </c>
      <c r="H7" s="41">
        <f>'Vibrio vuln Assumptions 2018'!H10</f>
        <v>27.660999999999994</v>
      </c>
      <c r="I7" s="42">
        <f>'Vibrio vuln Assumptions 2018'!I10</f>
        <v>27.660999999999994</v>
      </c>
      <c r="J7" s="42">
        <f>'Vibrio vuln Assumptions 2018'!J10</f>
        <v>111.33900000000001</v>
      </c>
      <c r="K7" s="42">
        <f>'Vibrio vuln Assumptions 2018'!K10</f>
        <v>54.339000000000013</v>
      </c>
      <c r="L7" s="43">
        <f>'Vibrio vuln Assumptions 2018'!L10</f>
        <v>54.339000000000013</v>
      </c>
      <c r="M7" s="43">
        <f>'Vibrio vuln Assumptions 2018'!M10</f>
        <v>57</v>
      </c>
      <c r="N7" s="44"/>
    </row>
    <row r="8" spans="1:14">
      <c r="A8" s="1" t="s">
        <v>41</v>
      </c>
      <c r="E8" s="12"/>
      <c r="F8" s="12"/>
      <c r="G8" s="19"/>
      <c r="H8" s="21"/>
      <c r="I8" s="20"/>
      <c r="J8" s="20"/>
      <c r="K8" s="20"/>
      <c r="L8" s="19"/>
      <c r="M8" s="19"/>
    </row>
    <row r="9" spans="1:14">
      <c r="A9" s="1"/>
      <c r="B9" t="s">
        <v>42</v>
      </c>
      <c r="E9" s="12"/>
      <c r="F9" s="12"/>
      <c r="G9" s="19">
        <f>G$7*'Vibrio vuln Assumptions 2018'!G15*'Vibrio vuln Assumptions 2018'!G16</f>
        <v>0</v>
      </c>
      <c r="H9" s="21">
        <f>H$7*'Vibrio vuln Assumptions 2018'!H15*'Vibrio vuln Assumptions 2018'!H16</f>
        <v>2827.9050239604239</v>
      </c>
      <c r="I9" s="20">
        <f>I$7*'Vibrio vuln Assumptions 2018'!I15*'Vibrio vuln Assumptions 2018'!I16</f>
        <v>4039.8643199434637</v>
      </c>
      <c r="J9" s="20">
        <f>J$7*'Vibrio vuln Assumptions 2018'!J15*'Vibrio vuln Assumptions 2018'!J16</f>
        <v>11382.672985890958</v>
      </c>
      <c r="K9" s="20">
        <f>K$7*'Vibrio vuln Assumptions 2018'!K15*'Vibrio vuln Assumptions 2018'!K16</f>
        <v>0</v>
      </c>
      <c r="L9" s="19">
        <f>L$7*'Vibrio vuln Assumptions 2018'!L15*'Vibrio vuln Assumptions 2018'!L16</f>
        <v>7936.1623687288229</v>
      </c>
      <c r="M9" s="19"/>
    </row>
    <row r="10" spans="1:14">
      <c r="A10" s="1"/>
      <c r="B10" t="s">
        <v>28</v>
      </c>
      <c r="E10" s="12"/>
      <c r="F10" s="12"/>
      <c r="G10" s="19">
        <f>G$7*'Vibrio vuln Assumptions 2018'!G18*'Vibrio vuln Assumptions 2018'!G19</f>
        <v>0</v>
      </c>
      <c r="H10" s="21">
        <f>H$7*'Vibrio vuln Assumptions 2018'!H18*'Vibrio vuln Assumptions 2018'!H19</f>
        <v>5813.0638372687699</v>
      </c>
      <c r="I10" s="20">
        <f>I$7*'Vibrio vuln Assumptions 2018'!I18*'Vibrio vuln Assumptions 2018'!I19</f>
        <v>0</v>
      </c>
      <c r="J10" s="20">
        <f>J$7*'Vibrio vuln Assumptions 2018'!J18*'Vibrio vuln Assumptions 2018'!J19</f>
        <v>20378.803583437806</v>
      </c>
      <c r="K10" s="20">
        <f>K$7*'Vibrio vuln Assumptions 2018'!K18*'Vibrio vuln Assumptions 2018'!K19</f>
        <v>0</v>
      </c>
      <c r="L10" s="19">
        <f>L$7*'Vibrio vuln Assumptions 2018'!L18*'Vibrio vuln Assumptions 2018'!L19</f>
        <v>0</v>
      </c>
      <c r="M10" s="19"/>
    </row>
    <row r="11" spans="1:14">
      <c r="A11" s="1"/>
      <c r="B11" t="s">
        <v>12</v>
      </c>
      <c r="E11" s="12"/>
      <c r="F11" s="12"/>
      <c r="G11" s="19">
        <f>G$7*'Vibrio vuln Assumptions 2018'!G21*'Vibrio vuln Assumptions 2018'!G22</f>
        <v>0</v>
      </c>
      <c r="H11" s="21">
        <f>H$7*'Vibrio vuln Assumptions 2018'!H21*'Vibrio vuln Assumptions 2018'!H22</f>
        <v>4456.3629148681866</v>
      </c>
      <c r="I11" s="20">
        <f>I$7*'Vibrio vuln Assumptions 2018'!I21*'Vibrio vuln Assumptions 2018'!I22</f>
        <v>0</v>
      </c>
      <c r="J11" s="20">
        <f>J$7*'Vibrio vuln Assumptions 2018'!J21*'Vibrio vuln Assumptions 2018'!J22</f>
        <v>15622.914696037331</v>
      </c>
      <c r="K11" s="20">
        <f>K$7*'Vibrio vuln Assumptions 2018'!K21*'Vibrio vuln Assumptions 2018'!K22</f>
        <v>0</v>
      </c>
      <c r="L11" s="19">
        <f>L$7*'Vibrio vuln Assumptions 2018'!L21*'Vibrio vuln Assumptions 2018'!L22</f>
        <v>0</v>
      </c>
      <c r="M11" s="19"/>
    </row>
    <row r="12" spans="1:14">
      <c r="A12" s="1"/>
      <c r="B12" t="s">
        <v>13</v>
      </c>
      <c r="E12" s="12"/>
      <c r="F12" s="12"/>
      <c r="G12" s="19">
        <v>0</v>
      </c>
      <c r="H12" s="21">
        <f>H$7*'Vibrio vuln Assumptions 2018'!H24*'Vibrio vuln Assumptions 2018'!H25</f>
        <v>1132292.7405205891</v>
      </c>
      <c r="I12" s="20">
        <v>0</v>
      </c>
      <c r="J12" s="20">
        <f>J$7*'Vibrio vuln Assumptions 2018'!J24*'Vibrio vuln Assumptions 2018'!J25</f>
        <v>13672485.450881012</v>
      </c>
      <c r="K12" s="20">
        <f>K$7*'Vibrio vuln Assumptions 2018'!K24*'Vibrio vuln Assumptions 2018'!K25</f>
        <v>0</v>
      </c>
      <c r="L12" s="19">
        <f>L$7*'Vibrio vuln Assumptions 2018'!L24*'Vibrio vuln Assumptions 2018'!L25</f>
        <v>0</v>
      </c>
      <c r="M12" s="19"/>
    </row>
    <row r="13" spans="1:14">
      <c r="A13" s="1"/>
      <c r="B13" s="1" t="s">
        <v>29</v>
      </c>
      <c r="E13" s="12"/>
      <c r="F13" s="12"/>
      <c r="G13" s="19">
        <f>SUM(G9:G12)</f>
        <v>0</v>
      </c>
      <c r="H13" s="21">
        <f t="shared" ref="H13:L13" si="0">SUM(H9:H12)</f>
        <v>1145390.0722966865</v>
      </c>
      <c r="I13" s="20">
        <f t="shared" si="0"/>
        <v>4039.8643199434637</v>
      </c>
      <c r="J13" s="20">
        <f t="shared" si="0"/>
        <v>13719869.842146378</v>
      </c>
      <c r="K13" s="20">
        <f t="shared" si="0"/>
        <v>0</v>
      </c>
      <c r="L13" s="19">
        <f t="shared" si="0"/>
        <v>7936.1623687288229</v>
      </c>
      <c r="M13" s="19"/>
    </row>
    <row r="14" spans="1:14">
      <c r="A14" s="1"/>
      <c r="E14" s="14"/>
      <c r="F14" s="20"/>
      <c r="G14" s="19"/>
      <c r="H14" s="21"/>
      <c r="I14" s="20"/>
      <c r="J14" s="20"/>
      <c r="K14" s="20"/>
      <c r="L14" s="19"/>
      <c r="M14" s="13"/>
    </row>
    <row r="15" spans="1:14">
      <c r="A15" s="1" t="s">
        <v>19</v>
      </c>
      <c r="E15" s="14"/>
      <c r="F15" s="9"/>
      <c r="G15" s="20"/>
      <c r="H15" s="21"/>
      <c r="I15" s="35"/>
      <c r="J15" s="20"/>
      <c r="K15" s="9"/>
      <c r="L15" s="13"/>
      <c r="M15" s="22">
        <f>M7*'Vibrio vuln Assumptions 2018'!M37</f>
        <v>553049139.81562185</v>
      </c>
    </row>
    <row r="16" spans="1:14">
      <c r="A16" s="1"/>
      <c r="E16" s="14"/>
      <c r="F16" s="7"/>
      <c r="G16" s="24"/>
      <c r="H16" s="28"/>
      <c r="I16" s="38"/>
      <c r="J16" s="24"/>
      <c r="K16" s="7"/>
      <c r="L16" s="13"/>
      <c r="M16" s="22"/>
    </row>
    <row r="17" spans="1:14">
      <c r="A17" s="1" t="s">
        <v>43</v>
      </c>
      <c r="E17" s="32"/>
      <c r="F17" s="20"/>
      <c r="G17" s="20">
        <f>G7*'Vibrio vuln Assumptions 2018'!G30*'Vibrio vuln Assumptions 2018'!G31*'Vibrio vuln Assumptions 2018'!G32</f>
        <v>0</v>
      </c>
      <c r="H17" s="81">
        <f>H7*'Vibrio vuln Assumptions 2018'!H30*'Vibrio vuln Assumptions 2018'!H31*'Vibrio vuln Assumptions 2018'!H32</f>
        <v>21669.324368268542</v>
      </c>
      <c r="I17" s="20">
        <f>I7*'Vibrio vuln Assumptions 2018'!I30*'Vibrio vuln Assumptions 2018'!I31*'Vibrio vuln Assumptions 2018'!I32</f>
        <v>14446.21624551236</v>
      </c>
      <c r="J17" s="20">
        <f>J7*'Vibrio vuln Assumptions 2018'!J30*'Vibrio vuln Assumptions 2018'!J31*'Vibrio vuln Assumptions 2018'!J32</f>
        <v>67839.141112720128</v>
      </c>
      <c r="K17" s="33">
        <f>K7*'Vibrio vuln Assumptions 2018'!K30*'Vibrio vuln Assumptions 2018'!K31*'Vibrio vuln Assumptions 2018'!K32</f>
        <v>33108.893459830782</v>
      </c>
      <c r="L17" s="23">
        <f>L7*'Vibrio vuln Assumptions 2018'!L30*'Vibrio vuln Assumptions 2018'!L31*'Vibrio vuln Assumptions 2018'!L32</f>
        <v>194849.31365126735</v>
      </c>
      <c r="M17" s="11"/>
    </row>
    <row r="18" spans="1:14">
      <c r="A18" s="128"/>
      <c r="E18" s="32"/>
      <c r="F18" s="24"/>
      <c r="G18" s="24"/>
      <c r="H18" s="28"/>
      <c r="I18" s="24"/>
      <c r="J18" s="24"/>
      <c r="K18" s="24"/>
      <c r="L18" s="29"/>
      <c r="M18" s="25"/>
    </row>
    <row r="19" spans="1:14">
      <c r="A19" s="128" t="s">
        <v>30</v>
      </c>
      <c r="B19" s="46"/>
      <c r="E19" s="32"/>
      <c r="F19" s="20">
        <f>SUM(F13:F17)</f>
        <v>0</v>
      </c>
      <c r="G19" s="20">
        <f t="shared" ref="G19:M19" si="1">SUM(G13:G17)</f>
        <v>0</v>
      </c>
      <c r="H19" s="81">
        <f t="shared" si="1"/>
        <v>1167059.396664955</v>
      </c>
      <c r="I19" s="20">
        <f t="shared" si="1"/>
        <v>18486.080565455824</v>
      </c>
      <c r="J19" s="20">
        <f t="shared" si="1"/>
        <v>13787708.983259099</v>
      </c>
      <c r="K19" s="20">
        <f t="shared" si="1"/>
        <v>33108.893459830782</v>
      </c>
      <c r="L19" s="20">
        <f t="shared" si="1"/>
        <v>202785.47601999616</v>
      </c>
      <c r="M19" s="36">
        <f t="shared" si="1"/>
        <v>553049139.81562185</v>
      </c>
      <c r="N19" s="12"/>
    </row>
    <row r="20" spans="1:14">
      <c r="A20" s="128"/>
      <c r="B20" s="46"/>
      <c r="E20" s="14"/>
      <c r="F20" s="9"/>
      <c r="G20" s="9"/>
      <c r="H20" s="9"/>
      <c r="I20" s="9"/>
      <c r="J20" s="9"/>
      <c r="K20" s="9"/>
      <c r="L20" s="9"/>
      <c r="M20" s="13"/>
    </row>
    <row r="21" spans="1:14" ht="15" thickBot="1">
      <c r="A21" s="129" t="s">
        <v>44</v>
      </c>
      <c r="B21" s="83"/>
      <c r="C21" s="84"/>
      <c r="D21" s="84"/>
      <c r="E21" s="110">
        <f>SUM(F19:M19)</f>
        <v>568258288.64559114</v>
      </c>
      <c r="F21" s="85"/>
      <c r="G21" s="85"/>
      <c r="H21" s="85"/>
      <c r="I21" s="86"/>
      <c r="J21" s="86"/>
      <c r="K21" s="86"/>
      <c r="L21" s="85"/>
      <c r="M21" s="87"/>
    </row>
    <row r="22" spans="1:14" ht="15" thickTop="1">
      <c r="H22" s="8"/>
    </row>
    <row r="23" spans="1:14">
      <c r="A23" s="46" t="s">
        <v>47</v>
      </c>
      <c r="B23" s="9"/>
      <c r="C23" s="9"/>
      <c r="D23" s="9"/>
      <c r="E23" s="9"/>
      <c r="F23" s="18"/>
      <c r="G23" s="18"/>
      <c r="H23" s="18"/>
      <c r="I23" s="18"/>
      <c r="J23" s="18"/>
    </row>
    <row r="24" spans="1:14">
      <c r="H24" s="8"/>
    </row>
    <row r="25" spans="1:14" ht="85.95" customHeight="1">
      <c r="A25" s="162" t="s">
        <v>57</v>
      </c>
      <c r="B25" s="162"/>
      <c r="C25" s="162"/>
      <c r="D25" s="162"/>
      <c r="E25" s="162"/>
      <c r="F25" s="162"/>
      <c r="G25" s="162"/>
      <c r="H25" s="162"/>
      <c r="I25" s="162"/>
      <c r="J25" s="162"/>
      <c r="K25" s="162"/>
      <c r="L25" s="162"/>
    </row>
    <row r="27" spans="1:14" ht="20.399999999999999" customHeight="1">
      <c r="A27" t="s">
        <v>58</v>
      </c>
    </row>
    <row r="28" spans="1:14" ht="15" customHeight="1"/>
    <row r="29" spans="1:14">
      <c r="A29" s="158" t="s">
        <v>34</v>
      </c>
      <c r="B29" s="158"/>
      <c r="C29" s="158"/>
      <c r="D29" s="158"/>
      <c r="E29" s="158"/>
      <c r="F29" s="158"/>
      <c r="G29" s="158"/>
      <c r="H29" s="158"/>
      <c r="I29" s="158"/>
      <c r="J29" s="158"/>
    </row>
    <row r="30" spans="1:14" ht="38.25" customHeight="1">
      <c r="A30" s="154"/>
      <c r="C30" s="158" t="s">
        <v>55</v>
      </c>
      <c r="D30" s="158"/>
      <c r="E30" s="158"/>
      <c r="F30" s="158"/>
      <c r="G30" s="158"/>
      <c r="H30" s="158"/>
      <c r="I30" s="158"/>
      <c r="J30" s="158"/>
      <c r="K30" s="158"/>
    </row>
    <row r="31" spans="1:14">
      <c r="C31" s="113"/>
    </row>
    <row r="32" spans="1:14" ht="37.5" customHeight="1">
      <c r="C32" s="158" t="s">
        <v>33</v>
      </c>
      <c r="D32" s="158"/>
      <c r="E32" s="158"/>
      <c r="F32" s="158"/>
      <c r="G32" s="158"/>
      <c r="H32" s="158"/>
      <c r="I32" s="158"/>
      <c r="J32" s="158"/>
      <c r="K32" s="158"/>
    </row>
  </sheetData>
  <mergeCells count="6">
    <mergeCell ref="C32:K32"/>
    <mergeCell ref="F4:G4"/>
    <mergeCell ref="I4:L4"/>
    <mergeCell ref="A29:J29"/>
    <mergeCell ref="A25:L25"/>
    <mergeCell ref="C30:K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49"/>
  <sheetViews>
    <sheetView zoomScaleNormal="100" workbookViewId="0"/>
  </sheetViews>
  <sheetFormatPr defaultRowHeight="14.6"/>
  <cols>
    <col min="1" max="1" width="4" style="46" customWidth="1"/>
    <col min="2" max="2" width="4.07421875" style="46" customWidth="1"/>
    <col min="3" max="3" width="9.07421875" style="46"/>
    <col min="4" max="4" width="23.69140625" style="46" customWidth="1"/>
    <col min="5" max="7" width="13.07421875" style="46" customWidth="1"/>
    <col min="8" max="8" width="17.84375" style="46" customWidth="1"/>
    <col min="9" max="9" width="17" style="46" customWidth="1"/>
    <col min="10" max="10" width="14.69140625" style="46" customWidth="1"/>
    <col min="11" max="11" width="14.53515625" style="46" customWidth="1"/>
    <col min="12" max="12" width="17.53515625" style="46" customWidth="1"/>
    <col min="13" max="13" width="14.07421875" style="46" customWidth="1"/>
    <col min="14" max="14" width="14.07421875" customWidth="1"/>
  </cols>
  <sheetData>
    <row r="1" spans="1:19">
      <c r="A1" s="115" t="s">
        <v>35</v>
      </c>
    </row>
    <row r="2" spans="1:19">
      <c r="A2" s="59"/>
      <c r="E2" s="1" t="s">
        <v>59</v>
      </c>
      <c r="F2" s="1"/>
      <c r="G2" s="1"/>
      <c r="H2" s="1"/>
      <c r="I2" s="1"/>
      <c r="J2" s="1"/>
      <c r="K2" s="1"/>
      <c r="L2" s="1"/>
      <c r="M2" s="1"/>
    </row>
    <row r="3" spans="1:19">
      <c r="A3" s="59"/>
      <c r="E3" s="1"/>
      <c r="F3" s="1"/>
      <c r="G3" s="1"/>
      <c r="H3" s="1"/>
      <c r="I3" s="1"/>
      <c r="J3" s="1"/>
      <c r="K3" s="1"/>
      <c r="L3" s="1"/>
      <c r="M3" s="1"/>
    </row>
    <row r="4" spans="1:19">
      <c r="A4" s="1"/>
      <c r="E4" s="117" t="s">
        <v>23</v>
      </c>
      <c r="F4" s="159" t="s">
        <v>45</v>
      </c>
      <c r="G4" s="160"/>
      <c r="H4" s="159" t="s">
        <v>25</v>
      </c>
      <c r="I4" s="161"/>
      <c r="J4" s="161"/>
      <c r="K4" s="161"/>
      <c r="L4" s="160"/>
      <c r="M4" s="118" t="s">
        <v>26</v>
      </c>
    </row>
    <row r="5" spans="1:19" s="2" customFormat="1" ht="54.9" customHeight="1">
      <c r="A5" s="122"/>
      <c r="B5" s="47"/>
      <c r="C5" s="47"/>
      <c r="D5" s="47"/>
      <c r="E5" s="121" t="s">
        <v>50</v>
      </c>
      <c r="F5" s="121" t="s">
        <v>37</v>
      </c>
      <c r="G5" s="124" t="s">
        <v>38</v>
      </c>
      <c r="H5" s="123" t="s">
        <v>31</v>
      </c>
      <c r="I5" s="138" t="s">
        <v>46</v>
      </c>
      <c r="J5" s="138" t="s">
        <v>0</v>
      </c>
      <c r="K5" s="138" t="s">
        <v>1</v>
      </c>
      <c r="L5" s="139" t="s">
        <v>2</v>
      </c>
      <c r="M5" s="118" t="s">
        <v>3</v>
      </c>
    </row>
    <row r="6" spans="1:19">
      <c r="A6" s="1"/>
      <c r="E6" s="49"/>
      <c r="F6" s="50"/>
      <c r="G6" s="51"/>
      <c r="H6" s="52"/>
      <c r="I6" s="53"/>
      <c r="J6" s="54"/>
      <c r="K6" s="54"/>
      <c r="L6" s="55"/>
      <c r="M6" s="88"/>
    </row>
    <row r="7" spans="1:19">
      <c r="A7" s="1" t="s">
        <v>5</v>
      </c>
      <c r="E7" s="108"/>
      <c r="F7" s="106"/>
      <c r="G7" s="56"/>
      <c r="H7" s="57"/>
      <c r="L7" s="58"/>
      <c r="M7" s="58"/>
    </row>
    <row r="8" spans="1:19">
      <c r="A8" s="59"/>
      <c r="C8" s="46" t="s">
        <v>6</v>
      </c>
      <c r="E8" s="104">
        <v>60</v>
      </c>
      <c r="F8" s="104">
        <v>0</v>
      </c>
      <c r="G8" s="56">
        <v>7</v>
      </c>
      <c r="H8" s="60">
        <v>10.546999999999999</v>
      </c>
      <c r="I8" s="61">
        <v>10.546999999999999</v>
      </c>
      <c r="J8" s="61">
        <v>42.452999999999996</v>
      </c>
      <c r="K8" s="61">
        <v>23.452999999999996</v>
      </c>
      <c r="L8" s="62">
        <v>23.452999999999996</v>
      </c>
      <c r="M8" s="62">
        <v>18.999999999999996</v>
      </c>
    </row>
    <row r="9" spans="1:19">
      <c r="A9" s="1"/>
      <c r="C9" s="46" t="s">
        <v>7</v>
      </c>
      <c r="E9" s="67">
        <v>96</v>
      </c>
      <c r="F9" s="67">
        <v>0</v>
      </c>
      <c r="G9" s="63">
        <v>3</v>
      </c>
      <c r="H9" s="64">
        <v>18.506999999999994</v>
      </c>
      <c r="I9" s="65">
        <v>18.506999999999994</v>
      </c>
      <c r="J9" s="65">
        <v>74.493000000000009</v>
      </c>
      <c r="K9" s="65">
        <v>38.493000000000009</v>
      </c>
      <c r="L9" s="66">
        <v>38.493000000000009</v>
      </c>
      <c r="M9" s="66">
        <v>36</v>
      </c>
    </row>
    <row r="10" spans="1:19">
      <c r="A10" s="1"/>
      <c r="C10" s="46" t="s">
        <v>8</v>
      </c>
      <c r="E10" s="67">
        <v>139</v>
      </c>
      <c r="F10" s="67">
        <v>0</v>
      </c>
      <c r="G10" s="63">
        <v>0</v>
      </c>
      <c r="H10" s="67">
        <v>27.660999999999994</v>
      </c>
      <c r="I10" s="63">
        <v>27.660999999999994</v>
      </c>
      <c r="J10" s="63">
        <v>111.33900000000001</v>
      </c>
      <c r="K10" s="63">
        <v>54.339000000000013</v>
      </c>
      <c r="L10" s="68">
        <v>54.339000000000013</v>
      </c>
      <c r="M10" s="68">
        <v>57</v>
      </c>
    </row>
    <row r="11" spans="1:19">
      <c r="A11" s="1"/>
      <c r="E11" s="67"/>
      <c r="F11" s="67"/>
      <c r="G11" s="63"/>
      <c r="H11" s="67"/>
      <c r="I11" s="63"/>
      <c r="J11" s="63"/>
      <c r="K11" s="63"/>
      <c r="L11" s="68"/>
      <c r="M11" s="68"/>
    </row>
    <row r="12" spans="1:19">
      <c r="A12" s="1" t="s">
        <v>4</v>
      </c>
      <c r="E12" s="105"/>
      <c r="F12" s="105"/>
      <c r="G12" s="69"/>
      <c r="H12" s="70"/>
      <c r="I12" s="71"/>
      <c r="J12" s="71"/>
      <c r="K12" s="71"/>
      <c r="L12" s="72"/>
      <c r="M12" s="72"/>
    </row>
    <row r="13" spans="1:19">
      <c r="A13" s="40" t="s">
        <v>9</v>
      </c>
      <c r="B13" s="73"/>
      <c r="C13" s="73"/>
      <c r="D13" s="73"/>
      <c r="E13" s="104"/>
      <c r="F13" s="107"/>
      <c r="G13" s="102"/>
      <c r="H13" s="57"/>
      <c r="I13" s="73"/>
      <c r="J13" s="73"/>
      <c r="K13" s="73"/>
      <c r="L13" s="58"/>
      <c r="M13" s="58"/>
    </row>
    <row r="14" spans="1:19">
      <c r="A14" s="103"/>
      <c r="B14" s="48" t="s">
        <v>42</v>
      </c>
      <c r="C14" s="48"/>
      <c r="D14" s="48"/>
      <c r="E14" s="95"/>
      <c r="F14" s="95"/>
      <c r="G14" s="48"/>
      <c r="H14" s="95"/>
      <c r="I14" s="48"/>
      <c r="J14" s="48"/>
      <c r="K14" s="48"/>
      <c r="L14" s="89"/>
      <c r="M14" s="89"/>
    </row>
    <row r="15" spans="1:19">
      <c r="A15" s="59"/>
      <c r="C15" s="46" t="s">
        <v>10</v>
      </c>
      <c r="E15" s="57"/>
      <c r="F15" s="57"/>
      <c r="G15" s="73">
        <v>1.4</v>
      </c>
      <c r="H15" s="57">
        <v>0.7</v>
      </c>
      <c r="I15" s="73">
        <v>1</v>
      </c>
      <c r="J15" s="73">
        <v>0.7</v>
      </c>
      <c r="K15" s="73">
        <v>0</v>
      </c>
      <c r="L15" s="73">
        <v>1</v>
      </c>
      <c r="M15" s="99"/>
    </row>
    <row r="16" spans="1:19">
      <c r="A16" s="59"/>
      <c r="C16" s="46" t="s">
        <v>11</v>
      </c>
      <c r="E16" s="57"/>
      <c r="F16" s="57"/>
      <c r="G16" s="140">
        <v>146.04910595941811</v>
      </c>
      <c r="H16" s="141">
        <v>146.04910595941811</v>
      </c>
      <c r="I16" s="140">
        <v>146.04910595941811</v>
      </c>
      <c r="J16" s="140">
        <v>146.04910595941811</v>
      </c>
      <c r="K16" s="140">
        <v>146.04910595941811</v>
      </c>
      <c r="L16" s="140">
        <v>146.04910595941811</v>
      </c>
      <c r="M16" s="99"/>
      <c r="N16" s="157"/>
      <c r="O16" s="157"/>
      <c r="P16" s="157"/>
      <c r="Q16" s="157"/>
      <c r="R16" s="157"/>
      <c r="S16" s="157"/>
    </row>
    <row r="17" spans="1:20">
      <c r="A17" s="1"/>
      <c r="B17" s="46" t="s">
        <v>28</v>
      </c>
      <c r="E17" s="57"/>
      <c r="F17" s="57"/>
      <c r="G17" s="73"/>
      <c r="H17" s="57"/>
      <c r="I17" s="73"/>
      <c r="J17" s="73"/>
      <c r="K17" s="73"/>
      <c r="L17" s="73"/>
      <c r="M17" s="99"/>
    </row>
    <row r="18" spans="1:20">
      <c r="A18" s="1"/>
      <c r="C18" s="46" t="s">
        <v>10</v>
      </c>
      <c r="E18" s="100"/>
      <c r="F18" s="57"/>
      <c r="G18" s="73">
        <v>0.1</v>
      </c>
      <c r="H18" s="57">
        <v>0.3</v>
      </c>
      <c r="I18" s="73">
        <v>0</v>
      </c>
      <c r="J18" s="73">
        <v>0.3</v>
      </c>
      <c r="K18" s="73">
        <v>0</v>
      </c>
      <c r="L18" s="73">
        <v>0</v>
      </c>
      <c r="M18" s="99"/>
    </row>
    <row r="19" spans="1:20">
      <c r="A19" s="1"/>
      <c r="C19" s="46" t="s">
        <v>11</v>
      </c>
      <c r="E19" s="100"/>
      <c r="F19" s="57"/>
      <c r="G19" s="142">
        <v>700.51261550784761</v>
      </c>
      <c r="H19" s="143">
        <v>700.51261550784761</v>
      </c>
      <c r="I19" s="142">
        <v>700.51261550784761</v>
      </c>
      <c r="J19" s="142">
        <v>610.1127662196177</v>
      </c>
      <c r="K19" s="142">
        <v>610.1127662196177</v>
      </c>
      <c r="L19" s="142">
        <v>700.51261550784761</v>
      </c>
      <c r="M19" s="155"/>
      <c r="N19" s="6"/>
      <c r="O19" s="6"/>
      <c r="P19" s="6"/>
      <c r="Q19" s="6"/>
      <c r="R19" s="6"/>
      <c r="S19" s="6"/>
    </row>
    <row r="20" spans="1:20">
      <c r="A20" s="1"/>
      <c r="B20" s="46" t="s">
        <v>12</v>
      </c>
      <c r="E20" s="57"/>
      <c r="F20" s="57"/>
      <c r="G20" s="73"/>
      <c r="H20" s="57"/>
      <c r="I20" s="73"/>
      <c r="J20" s="73"/>
      <c r="K20" s="73"/>
      <c r="L20" s="73"/>
      <c r="M20" s="99"/>
    </row>
    <row r="21" spans="1:20">
      <c r="A21" s="1"/>
      <c r="C21" s="46" t="s">
        <v>10</v>
      </c>
      <c r="E21" s="100"/>
      <c r="F21" s="57"/>
      <c r="G21" s="73">
        <v>0.3</v>
      </c>
      <c r="H21" s="57">
        <v>0.2</v>
      </c>
      <c r="I21" s="73">
        <v>0</v>
      </c>
      <c r="J21" s="73">
        <v>0.2</v>
      </c>
      <c r="K21" s="73">
        <v>0</v>
      </c>
      <c r="L21" s="73">
        <v>0</v>
      </c>
      <c r="M21" s="99"/>
    </row>
    <row r="22" spans="1:20">
      <c r="A22" s="1"/>
      <c r="C22" s="46" t="s">
        <v>11</v>
      </c>
      <c r="E22" s="100"/>
      <c r="F22" s="94"/>
      <c r="G22" s="142">
        <v>805.53178028057312</v>
      </c>
      <c r="H22" s="143">
        <v>805.53178028057312</v>
      </c>
      <c r="I22" s="142">
        <v>805.53178028057312</v>
      </c>
      <c r="J22" s="142">
        <v>701.59219572824111</v>
      </c>
      <c r="K22" s="142">
        <v>701.59219572824111</v>
      </c>
      <c r="L22" s="142">
        <v>805.53178028057312</v>
      </c>
      <c r="M22" s="155"/>
      <c r="N22" s="6"/>
      <c r="O22" s="6"/>
      <c r="P22" s="6"/>
      <c r="Q22" s="6"/>
      <c r="R22" s="6"/>
      <c r="S22" s="6"/>
    </row>
    <row r="23" spans="1:20">
      <c r="A23" s="1"/>
      <c r="B23" s="46" t="s">
        <v>13</v>
      </c>
      <c r="E23" s="57"/>
      <c r="F23" s="57"/>
      <c r="G23" s="73"/>
      <c r="H23" s="57"/>
      <c r="I23" s="73"/>
      <c r="J23" s="73"/>
      <c r="K23" s="73"/>
      <c r="L23" s="73"/>
      <c r="M23" s="99"/>
    </row>
    <row r="24" spans="1:20">
      <c r="A24" s="1"/>
      <c r="C24" s="46" t="s">
        <v>14</v>
      </c>
      <c r="E24" s="100"/>
      <c r="F24" s="57"/>
      <c r="G24" s="73">
        <v>0</v>
      </c>
      <c r="H24" s="57">
        <v>1</v>
      </c>
      <c r="I24" s="73">
        <v>0</v>
      </c>
      <c r="J24" s="73">
        <v>1</v>
      </c>
      <c r="K24" s="73">
        <v>1</v>
      </c>
      <c r="L24" s="73">
        <v>0</v>
      </c>
      <c r="M24" s="99"/>
    </row>
    <row r="25" spans="1:20">
      <c r="A25" s="1"/>
      <c r="C25" s="46" t="s">
        <v>15</v>
      </c>
      <c r="E25" s="100"/>
      <c r="F25" s="57"/>
      <c r="G25" s="142">
        <v>0</v>
      </c>
      <c r="H25" s="143">
        <v>40934.62783415601</v>
      </c>
      <c r="I25" s="142">
        <v>0</v>
      </c>
      <c r="J25" s="142">
        <v>122800.50522171934</v>
      </c>
      <c r="K25" s="142">
        <v>0</v>
      </c>
      <c r="L25" s="142">
        <v>0</v>
      </c>
      <c r="M25" s="155"/>
      <c r="N25" s="6"/>
      <c r="O25" s="6"/>
      <c r="P25" s="6"/>
      <c r="Q25" s="6"/>
      <c r="R25" s="6"/>
      <c r="S25" s="6"/>
    </row>
    <row r="26" spans="1:20">
      <c r="A26" s="1"/>
      <c r="E26" s="57"/>
      <c r="F26" s="57"/>
      <c r="G26" s="142"/>
      <c r="H26" s="143"/>
      <c r="I26" s="142"/>
      <c r="J26" s="142"/>
      <c r="K26" s="142"/>
      <c r="L26" s="142"/>
      <c r="M26" s="99"/>
    </row>
    <row r="27" spans="1:20">
      <c r="A27" s="1"/>
      <c r="D27" s="1" t="s">
        <v>49</v>
      </c>
      <c r="E27" s="100"/>
      <c r="F27" s="57"/>
      <c r="G27" s="145">
        <f t="shared" ref="G27:L27" si="0">G15*G16+G18*G19+G21*G22+G24*G25</f>
        <v>516.17954397814196</v>
      </c>
      <c r="H27" s="146">
        <f t="shared" si="0"/>
        <v>41408.122349036072</v>
      </c>
      <c r="I27" s="145">
        <f t="shared" si="0"/>
        <v>146.04910595941811</v>
      </c>
      <c r="J27" s="145">
        <f t="shared" si="0"/>
        <v>123226.09186490247</v>
      </c>
      <c r="K27" s="145">
        <f t="shared" si="0"/>
        <v>0</v>
      </c>
      <c r="L27" s="145">
        <f t="shared" si="0"/>
        <v>146.04910595941811</v>
      </c>
      <c r="M27" s="99"/>
    </row>
    <row r="28" spans="1:20">
      <c r="A28" s="1"/>
      <c r="E28" s="100"/>
      <c r="F28" s="57"/>
      <c r="G28" s="74"/>
      <c r="H28" s="156"/>
      <c r="I28" s="74"/>
      <c r="J28" s="74"/>
      <c r="K28" s="74"/>
      <c r="L28" s="75"/>
      <c r="M28" s="75"/>
    </row>
    <row r="29" spans="1:20">
      <c r="A29" s="133" t="s">
        <v>43</v>
      </c>
      <c r="B29" s="48"/>
      <c r="C29" s="48"/>
      <c r="D29" s="48"/>
      <c r="E29" s="101"/>
      <c r="F29" s="95"/>
      <c r="G29" s="48"/>
      <c r="H29" s="95"/>
      <c r="I29" s="48"/>
      <c r="J29" s="48"/>
      <c r="K29" s="48"/>
      <c r="L29" s="89"/>
      <c r="M29" s="89"/>
    </row>
    <row r="30" spans="1:20">
      <c r="A30" s="1"/>
      <c r="C30" s="46" t="s">
        <v>16</v>
      </c>
      <c r="E30" s="100"/>
      <c r="F30" s="96">
        <v>0.44459599999999999</v>
      </c>
      <c r="G30" s="76">
        <v>0.458895</v>
      </c>
      <c r="H30" s="96">
        <v>0.43029200000000001</v>
      </c>
      <c r="I30" s="76">
        <v>0.43029200000000001</v>
      </c>
      <c r="J30" s="76">
        <v>0.43029200000000001</v>
      </c>
      <c r="K30" s="76">
        <v>0.43029200000000001</v>
      </c>
      <c r="L30" s="77">
        <v>0.43029200000000001</v>
      </c>
      <c r="M30" s="75"/>
    </row>
    <row r="31" spans="1:20">
      <c r="A31" s="1"/>
      <c r="C31" s="46" t="s">
        <v>17</v>
      </c>
      <c r="E31" s="57"/>
      <c r="F31" s="96">
        <v>0.5</v>
      </c>
      <c r="G31" s="76">
        <v>1.6666666666666667</v>
      </c>
      <c r="H31" s="96">
        <v>6.4285714285714288</v>
      </c>
      <c r="I31" s="76">
        <v>4.2857142857142856</v>
      </c>
      <c r="J31" s="76">
        <v>5</v>
      </c>
      <c r="K31" s="76">
        <v>5</v>
      </c>
      <c r="L31" s="77">
        <v>30</v>
      </c>
      <c r="M31" s="58"/>
    </row>
    <row r="32" spans="1:20">
      <c r="A32" s="1"/>
      <c r="C32" s="46" t="s">
        <v>18</v>
      </c>
      <c r="E32" s="57"/>
      <c r="F32" s="141">
        <v>274.09806790707904</v>
      </c>
      <c r="G32" s="140">
        <v>276.04102970025463</v>
      </c>
      <c r="H32" s="141">
        <v>283.20423823894816</v>
      </c>
      <c r="I32" s="140">
        <v>283.20423823894816</v>
      </c>
      <c r="J32" s="140">
        <v>283.20423823894816</v>
      </c>
      <c r="K32" s="140">
        <v>283.20423823894816</v>
      </c>
      <c r="L32" s="144">
        <v>277.78111194876061</v>
      </c>
      <c r="M32" s="58"/>
      <c r="N32" s="157"/>
      <c r="O32" s="157"/>
      <c r="P32" s="157"/>
      <c r="Q32" s="157"/>
      <c r="R32" s="157"/>
      <c r="S32" s="157"/>
      <c r="T32" s="157"/>
    </row>
    <row r="33" spans="1:14">
      <c r="A33" s="1"/>
      <c r="E33" s="57"/>
      <c r="F33" s="57"/>
      <c r="G33" s="73"/>
      <c r="H33" s="57"/>
      <c r="I33" s="73"/>
      <c r="J33" s="73"/>
      <c r="K33" s="73"/>
      <c r="L33" s="58"/>
      <c r="M33" s="58"/>
    </row>
    <row r="34" spans="1:14">
      <c r="A34" s="1"/>
      <c r="E34" s="57"/>
      <c r="F34" s="57"/>
      <c r="G34" s="73"/>
      <c r="H34" s="57"/>
      <c r="I34" s="73"/>
      <c r="J34" s="73"/>
      <c r="K34" s="73"/>
      <c r="L34" s="58"/>
      <c r="M34" s="58"/>
    </row>
    <row r="35" spans="1:14">
      <c r="A35" s="133" t="s">
        <v>19</v>
      </c>
      <c r="B35" s="48"/>
      <c r="C35" s="48"/>
      <c r="D35" s="48"/>
      <c r="E35" s="95"/>
      <c r="F35" s="97"/>
      <c r="G35" s="90"/>
      <c r="H35" s="97"/>
      <c r="I35" s="90"/>
      <c r="J35" s="90"/>
      <c r="K35" s="90"/>
      <c r="L35" s="91"/>
      <c r="M35" s="92"/>
    </row>
    <row r="36" spans="1:14">
      <c r="C36" s="46" t="s">
        <v>20</v>
      </c>
      <c r="E36" s="57"/>
      <c r="F36" s="57"/>
      <c r="G36" s="73"/>
      <c r="H36" s="57"/>
      <c r="I36" s="73"/>
      <c r="J36" s="73"/>
      <c r="K36" s="73"/>
      <c r="L36" s="58"/>
      <c r="M36" s="150">
        <v>1764112.0887260665</v>
      </c>
    </row>
    <row r="37" spans="1:14">
      <c r="C37" s="46" t="s">
        <v>21</v>
      </c>
      <c r="E37" s="57"/>
      <c r="F37" s="94"/>
      <c r="G37" s="74"/>
      <c r="H37" s="94"/>
      <c r="I37" s="74"/>
      <c r="J37" s="74"/>
      <c r="K37" s="74"/>
      <c r="L37" s="75"/>
      <c r="M37" s="150">
        <v>9702616.4879933652</v>
      </c>
    </row>
    <row r="38" spans="1:14" ht="15" thickBot="1">
      <c r="A38" s="83"/>
      <c r="B38" s="83"/>
      <c r="C38" s="83" t="s">
        <v>22</v>
      </c>
      <c r="D38" s="83"/>
      <c r="E38" s="98"/>
      <c r="F38" s="98"/>
      <c r="G38" s="83"/>
      <c r="H38" s="98"/>
      <c r="I38" s="83"/>
      <c r="J38" s="83"/>
      <c r="K38" s="83"/>
      <c r="L38" s="93"/>
      <c r="M38" s="151">
        <v>17641120.887260664</v>
      </c>
    </row>
    <row r="39" spans="1:14" ht="15" thickTop="1">
      <c r="D39" s="73"/>
      <c r="E39" s="73"/>
      <c r="F39" s="73"/>
      <c r="G39" s="73"/>
      <c r="H39" s="73"/>
      <c r="I39" s="73"/>
      <c r="J39" s="73"/>
      <c r="K39" s="73"/>
      <c r="L39" s="73"/>
      <c r="M39" s="73"/>
      <c r="N39" s="9"/>
    </row>
    <row r="40" spans="1:14">
      <c r="A40" s="46" t="s">
        <v>47</v>
      </c>
      <c r="B40" s="9"/>
      <c r="C40" s="9"/>
      <c r="D40" s="9"/>
      <c r="E40" s="9"/>
      <c r="F40" s="18"/>
      <c r="G40" s="18"/>
      <c r="H40" s="18"/>
      <c r="I40" s="18"/>
      <c r="J40" s="18"/>
    </row>
    <row r="41" spans="1:14">
      <c r="D41" s="73"/>
      <c r="E41" s="73"/>
      <c r="F41" s="73"/>
      <c r="G41" s="73"/>
      <c r="H41" s="73"/>
      <c r="I41" s="73"/>
      <c r="J41" s="73"/>
      <c r="K41" s="73"/>
      <c r="L41" s="73"/>
      <c r="M41" s="73"/>
      <c r="N41" s="9"/>
    </row>
    <row r="42" spans="1:14" ht="85.95" customHeight="1">
      <c r="A42" s="162" t="s">
        <v>57</v>
      </c>
      <c r="B42" s="162"/>
      <c r="C42" s="162"/>
      <c r="D42" s="162"/>
      <c r="E42" s="162"/>
      <c r="F42" s="162"/>
      <c r="G42" s="162"/>
      <c r="H42" s="162"/>
      <c r="I42" s="162"/>
      <c r="J42" s="162"/>
      <c r="K42" s="162"/>
      <c r="L42" s="162"/>
      <c r="M42"/>
    </row>
    <row r="43" spans="1:14">
      <c r="A43"/>
      <c r="B43"/>
      <c r="C43"/>
      <c r="D43"/>
      <c r="E43"/>
      <c r="F43"/>
      <c r="G43"/>
      <c r="H43"/>
      <c r="I43"/>
      <c r="J43"/>
      <c r="K43"/>
      <c r="L43"/>
      <c r="M43"/>
    </row>
    <row r="44" spans="1:14" ht="20.399999999999999" customHeight="1">
      <c r="A44" t="s">
        <v>58</v>
      </c>
      <c r="B44"/>
      <c r="C44"/>
      <c r="D44"/>
      <c r="E44"/>
      <c r="F44"/>
      <c r="G44"/>
      <c r="H44"/>
      <c r="I44"/>
      <c r="J44"/>
      <c r="K44"/>
      <c r="L44"/>
      <c r="M44"/>
    </row>
    <row r="45" spans="1:14" ht="15" customHeight="1">
      <c r="A45"/>
      <c r="B45"/>
      <c r="C45"/>
      <c r="D45"/>
      <c r="E45"/>
      <c r="F45"/>
      <c r="G45"/>
      <c r="H45"/>
      <c r="I45"/>
      <c r="J45"/>
      <c r="K45"/>
      <c r="L45"/>
      <c r="M45"/>
    </row>
    <row r="46" spans="1:14">
      <c r="A46" s="158" t="s">
        <v>34</v>
      </c>
      <c r="B46" s="158"/>
      <c r="C46" s="158"/>
      <c r="D46" s="158"/>
      <c r="E46" s="158"/>
      <c r="F46" s="158"/>
      <c r="G46" s="158"/>
      <c r="H46" s="158"/>
      <c r="I46" s="158"/>
      <c r="J46" s="158"/>
      <c r="K46"/>
      <c r="L46"/>
      <c r="M46"/>
    </row>
    <row r="47" spans="1:14" ht="38.25" customHeight="1">
      <c r="A47" s="154"/>
      <c r="B47"/>
      <c r="C47" s="158" t="s">
        <v>55</v>
      </c>
      <c r="D47" s="158"/>
      <c r="E47" s="158"/>
      <c r="F47" s="158"/>
      <c r="G47" s="158"/>
      <c r="H47" s="158"/>
      <c r="I47" s="158"/>
      <c r="J47" s="158"/>
      <c r="K47" s="158"/>
      <c r="L47"/>
      <c r="M47"/>
    </row>
    <row r="48" spans="1:14">
      <c r="A48"/>
      <c r="B48"/>
      <c r="C48" s="113"/>
      <c r="D48"/>
      <c r="E48"/>
      <c r="F48"/>
      <c r="G48"/>
      <c r="H48"/>
      <c r="I48"/>
      <c r="J48"/>
      <c r="K48"/>
      <c r="L48"/>
      <c r="M48"/>
    </row>
    <row r="49" spans="1:13" ht="37.5" customHeight="1">
      <c r="A49"/>
      <c r="B49"/>
      <c r="C49" s="158" t="s">
        <v>33</v>
      </c>
      <c r="D49" s="158"/>
      <c r="E49" s="158"/>
      <c r="F49" s="158"/>
      <c r="G49" s="158"/>
      <c r="H49" s="158"/>
      <c r="I49" s="158"/>
      <c r="J49" s="158"/>
      <c r="K49" s="158"/>
      <c r="L49"/>
      <c r="M49"/>
    </row>
  </sheetData>
  <mergeCells count="6">
    <mergeCell ref="C49:K49"/>
    <mergeCell ref="F4:G4"/>
    <mergeCell ref="H4:L4"/>
    <mergeCell ref="A42:L42"/>
    <mergeCell ref="A46:J46"/>
    <mergeCell ref="C47:K47"/>
  </mergeCells>
  <pageMargins left="0.7" right="0.7" top="0.75" bottom="0.75" header="0.3" footer="0.3"/>
  <pageSetup scale="69"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 Me</vt:lpstr>
      <vt:lpstr>Vibrio vulnificus mean COI 2018</vt:lpstr>
      <vt:lpstr>low 2018</vt:lpstr>
      <vt:lpstr> high 2018</vt:lpstr>
      <vt:lpstr>Vibrio vuln Assumptions 2018</vt:lpstr>
      <vt:lpstr>'Vibrio vuln Assumptions 2018'!Print_Area</vt:lpstr>
      <vt:lpstr>'Vibrio vulnificus mean COI 2018'!Print_Area</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Vibrio vulnificus</dc:title>
  <dc:subject>Agricultural Economics</dc:subject>
  <dc:creator>Sandra Hoffmann;Jae-Wan Ahn</dc:creator>
  <cp:keywords>Vibrio vulnificus, V. vulnificus,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cp:lastPrinted>2014-07-21T19:02:50Z</cp:lastPrinted>
  <dcterms:created xsi:type="dcterms:W3CDTF">2014-04-15T17:18:14Z</dcterms:created>
  <dcterms:modified xsi:type="dcterms:W3CDTF">2021-08-06T20:30:36Z</dcterms:modified>
</cp:coreProperties>
</file>