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codeName="ThisWorkbook" defaultThemeVersion="124226"/>
  <mc:AlternateContent xmlns:mc="http://schemas.openxmlformats.org/markup-compatibility/2006">
    <mc:Choice Requires="x15">
      <x15ac:absPath xmlns:x15ac="http://schemas.microsoft.com/office/spreadsheetml/2010/11/ac" url="C:\Users\pokey\Documents\NSS\Projects\capstone_project\Foodborne_Illness\data_files\"/>
    </mc:Choice>
  </mc:AlternateContent>
  <xr:revisionPtr revIDLastSave="0" documentId="8_{9FFF2DD2-A152-4FBD-9753-B0C503CF881B}" xr6:coauthVersionLast="47" xr6:coauthVersionMax="47" xr10:uidLastSave="{00000000-0000-0000-0000-000000000000}"/>
  <bookViews>
    <workbookView xWindow="-103" yWindow="-103" windowWidth="22149" windowHeight="13320" activeTab="1" xr2:uid="{00000000-000D-0000-FFFF-FFFF00000000}"/>
  </bookViews>
  <sheets>
    <sheet name="Read Me" sheetId="7" r:id="rId1"/>
    <sheet name="C. perfringens mean COI 2018" sheetId="8" r:id="rId2"/>
    <sheet name="low 2018" sheetId="5" r:id="rId3"/>
    <sheet name="high 2018" sheetId="10" r:id="rId4"/>
    <sheet name="per case assumptions 2018"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9" i="10" l="1"/>
  <c r="J17" i="5"/>
  <c r="E7" i="5" l="1"/>
  <c r="E9" i="10"/>
  <c r="E8" i="8"/>
  <c r="F21" i="10" l="1"/>
  <c r="F23" i="10" s="1"/>
  <c r="J23" i="10"/>
  <c r="I19" i="5"/>
  <c r="H19" i="5"/>
  <c r="F19" i="5"/>
  <c r="F20" i="8"/>
  <c r="J18" i="8"/>
  <c r="J22" i="8" s="1"/>
  <c r="I11" i="5"/>
  <c r="H13" i="10"/>
  <c r="I12" i="5"/>
  <c r="H12" i="5"/>
  <c r="I13" i="5"/>
  <c r="H15" i="10"/>
  <c r="H14" i="5"/>
  <c r="I36" i="11"/>
  <c r="H36" i="11"/>
  <c r="G36" i="11"/>
  <c r="G15" i="10"/>
  <c r="G12" i="5"/>
  <c r="G13" i="10"/>
  <c r="F36" i="11"/>
  <c r="F22" i="8" l="1"/>
  <c r="I14" i="8"/>
  <c r="G13" i="8"/>
  <c r="G13" i="5"/>
  <c r="G14" i="10"/>
  <c r="G17" i="10" s="1"/>
  <c r="H15" i="8"/>
  <c r="I15" i="10"/>
  <c r="G12" i="8"/>
  <c r="H16" i="10"/>
  <c r="I12" i="8"/>
  <c r="H13" i="5"/>
  <c r="G11" i="5"/>
  <c r="I13" i="10"/>
  <c r="H11" i="5"/>
  <c r="H13" i="8"/>
  <c r="H14" i="10"/>
  <c r="G21" i="10"/>
  <c r="H12" i="8"/>
  <c r="G20" i="8"/>
  <c r="I13" i="8"/>
  <c r="I14" i="10"/>
  <c r="H21" i="10"/>
  <c r="H20" i="8"/>
  <c r="G14" i="8"/>
  <c r="I21" i="10"/>
  <c r="I20" i="8"/>
  <c r="H14" i="8"/>
  <c r="G19" i="5"/>
  <c r="G16" i="8" l="1"/>
  <c r="G22" i="8" s="1"/>
  <c r="I17" i="10"/>
  <c r="I23" i="10" s="1"/>
  <c r="H16" i="8"/>
  <c r="H22" i="8" s="1"/>
  <c r="H17" i="10"/>
  <c r="H23" i="10" s="1"/>
  <c r="I16" i="8"/>
  <c r="I22" i="8" s="1"/>
  <c r="G23" i="10"/>
  <c r="E25" i="10" l="1"/>
  <c r="E24" i="8"/>
  <c r="F21" i="5" l="1"/>
  <c r="G15" i="5" l="1"/>
  <c r="G21" i="5" s="1"/>
  <c r="J21" i="5"/>
  <c r="I15" i="5"/>
  <c r="I21" i="5" s="1"/>
  <c r="H15" i="5"/>
  <c r="H21" i="5" s="1"/>
  <c r="E23" i="5" l="1"/>
</calcChain>
</file>

<file path=xl/sharedStrings.xml><?xml version="1.0" encoding="utf-8"?>
<sst xmlns="http://schemas.openxmlformats.org/spreadsheetml/2006/main" count="140" uniqueCount="62">
  <si>
    <t>Hospitalized; died</t>
  </si>
  <si>
    <t>Number of cases</t>
  </si>
  <si>
    <t>low</t>
  </si>
  <si>
    <t>mean</t>
  </si>
  <si>
    <t>high</t>
  </si>
  <si>
    <t>Average visits per case</t>
  </si>
  <si>
    <t>average cost per visit</t>
  </si>
  <si>
    <t>Average cost per visit</t>
  </si>
  <si>
    <t>Outpatient clinic visits</t>
  </si>
  <si>
    <t>Hospitalizations</t>
  </si>
  <si>
    <t>Average admissions per case</t>
  </si>
  <si>
    <t>Average cost per hospitalization</t>
  </si>
  <si>
    <t>Proportion of cases employed</t>
  </si>
  <si>
    <t>Average number of work days lost</t>
  </si>
  <si>
    <t>Average daily earnings</t>
  </si>
  <si>
    <t>Premature death</t>
  </si>
  <si>
    <t>Hospitalized</t>
  </si>
  <si>
    <t>Productivity costs per case</t>
  </si>
  <si>
    <t>Total cases</t>
  </si>
  <si>
    <t>Emergency room visits</t>
  </si>
  <si>
    <t>Total medical costs by outcome</t>
  </si>
  <si>
    <t>Not hospitalized</t>
  </si>
  <si>
    <t>Post-hospitalization outcomes</t>
  </si>
  <si>
    <t>Total cost per case</t>
  </si>
  <si>
    <t>Low value per death</t>
  </si>
  <si>
    <t>Mean value per death</t>
  </si>
  <si>
    <t>High value per death</t>
  </si>
  <si>
    <t xml:space="preserve">Sources: </t>
  </si>
  <si>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0"/>
        <color theme="1"/>
        <rFont val="Calibri"/>
        <family val="2"/>
        <scheme val="minor"/>
      </rPr>
      <t>.</t>
    </r>
  </si>
  <si>
    <t>Source: This spreadsheet is based on:</t>
  </si>
  <si>
    <t>Cost component</t>
  </si>
  <si>
    <r>
      <rPr>
        <b/>
        <sz val="11"/>
        <color theme="1"/>
        <rFont val="Calibri"/>
        <family val="2"/>
        <scheme val="minor"/>
      </rPr>
      <t xml:space="preserve">Cost of foodborne illness estimates for </t>
    </r>
    <r>
      <rPr>
        <b/>
        <i/>
        <sz val="11"/>
        <color theme="1"/>
        <rFont val="Calibri"/>
        <family val="2"/>
        <scheme val="minor"/>
      </rPr>
      <t xml:space="preserve">Clostridium perfringens </t>
    </r>
  </si>
  <si>
    <r>
      <t xml:space="preserve">Low, Mean, and High Estimates of the Annual Cost of Foodborne Illnesses Caused by </t>
    </r>
    <r>
      <rPr>
        <b/>
        <i/>
        <sz val="11"/>
        <color theme="1"/>
        <rFont val="Calibri"/>
        <family val="2"/>
        <scheme val="minor"/>
      </rPr>
      <t>Clostridium perfringens</t>
    </r>
  </si>
  <si>
    <t>Didn't visit physician; recovered</t>
  </si>
  <si>
    <t>Visited physician; recovered</t>
  </si>
  <si>
    <r>
      <t>Health outcome</t>
    </r>
    <r>
      <rPr>
        <b/>
        <sz val="11"/>
        <color theme="1"/>
        <rFont val="Calibri"/>
        <family val="2"/>
        <scheme val="minor"/>
      </rPr>
      <t>s</t>
    </r>
  </si>
  <si>
    <t>Cases by outcome</t>
  </si>
  <si>
    <t>Medical costs</t>
  </si>
  <si>
    <t>Physician office visits</t>
  </si>
  <si>
    <t>Producivity loss, nonfatal cases</t>
  </si>
  <si>
    <t>Total cost by outcome</t>
  </si>
  <si>
    <t>Total cost of Illness</t>
  </si>
  <si>
    <t>Post-hospitalization recovery</t>
  </si>
  <si>
    <t>Total cost of illness</t>
  </si>
  <si>
    <t>Health outcomes</t>
  </si>
  <si>
    <t>Productivity loss, nonfatal cases</t>
  </si>
  <si>
    <t>Mean estimates, 2018</t>
  </si>
  <si>
    <t>Low estimates, 2018</t>
  </si>
  <si>
    <t>High estimates, 2018</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</si>
  <si>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</si>
  <si>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t>This Excel file contains four worksheets in addition to this cover page: mean, low, and high estimates of foodborne illness and a spreadsheet that contains assumptions used in calculating the mean, low, and high estimates. More detailed discussion of how these spreadsheets were developed and how to work with them can be found in the Documentation.</t>
  </si>
  <si>
    <t>Hoffmann, Sandra, Michael Batz, J. Glenn Morris Jr.  2012.  “Annual Cost of Illness and Quality-Adjusted Life Year Losses in the United States Due to 14 Foodborne Pathogens.” J. Food Protection 75(7): 1291-1302.</t>
  </si>
  <si>
    <t>Batz, Michael B., Sandra A. Hoffmann, J. Glenn Morris Jr. 2014. Disease-Outcome Trees, EQ-5D Scores, and Estimated Annual Losses of Quality-Adjusted Life Years (QALYs) Due to 14 Foodborne Pathogens in the United States.  Foodborne Pathogen and Disease 11(5): 395-402.</t>
  </si>
  <si>
    <t>Cite as: U.S. Department of Agriculture (USDA), Economic Research Service (ERS). Cost Estimates of Foodborne
Illnesses. (2020).</t>
  </si>
  <si>
    <t>Note: In each pathogen Excel file, the spreadsheets for low, mean, and high costs of foodborne illness are linked to the spreadsheet with per case assumptions. Users may change the assumptions in the per-case assumptions worksheet to conduct sensitivity analysis on the influence of specific per-case assumptions. They may also update per-case costs in the per-case assumptions worksheet for inflation and income growth by using information from the Consumer Price Indexes Excel spreadsheet and the Value of Statistical Life Excel spreadsheet provided as part of this data product. See the Documentation page of this data product for further guidance. Note that this set of estimates updates ERS 2013 estimates to 2018 by adjusting for inflation and income growth as described in the Documentation page of this website. It does not update incidence number or the number of illness outcomes. Estimates in 2013 dollars can be found in the archive on the ERS, Cost of Foodborne Illnesses Data Product website.</t>
  </si>
  <si>
    <t>Citation: U.S. Department of Agriculture (USDA), Economic Research Service (ERS). Cost Estimates of Foodborne Illnesses.</t>
  </si>
  <si>
    <t>Note: Users may change the assumptions in this worksheet to conduct sensitivity analysis on the influence of specific per-case assumptions. They may also update per-case costs in this worksheet for inflation and income growth by using further guidance provided on this website. Note that this set of estimates updates ERS 2013 estimates to 2018 by adjusting for inflation and income growth as described in the Documentation page of this website. It does not update incidence number or the number of illness outcomes. Per case assumptions in 2013 dollars can be found in the archive on the ERS, Cost of Foodborne Illnesses Data Product website.</t>
  </si>
  <si>
    <t>Per case assumptions, 2018 dollars</t>
  </si>
  <si>
    <r>
      <t xml:space="preserve">Hoffmann, Sandra, Michael Batz, J. Glenn Morris Jr.  2012.  “Annual Cost of Illness and Quality-Adjusted Life Year Losses in the United States Due to 14 Foodborne Pathogens.” </t>
    </r>
    <r>
      <rPr>
        <i/>
        <sz val="11"/>
        <color theme="1"/>
        <rFont val="Calibri"/>
        <family val="2"/>
        <scheme val="minor"/>
      </rPr>
      <t xml:space="preserve">J. Food Protection </t>
    </r>
    <r>
      <rPr>
        <sz val="11"/>
        <color theme="1"/>
        <rFont val="Calibri"/>
        <family val="2"/>
        <scheme val="minor"/>
      </rPr>
      <t>75(7): 1291-1302.</t>
    </r>
  </si>
  <si>
    <r>
      <t>Batz, Michael B., Sandra A. Hoffmann, J. Glenn Morris Jr. 2014</t>
    </r>
    <r>
      <rPr>
        <i/>
        <sz val="11"/>
        <color theme="1"/>
        <rFont val="Calibri"/>
        <family val="2"/>
        <scheme val="minor"/>
      </rPr>
      <t xml:space="preserve">. </t>
    </r>
    <r>
      <rPr>
        <sz val="11"/>
        <color theme="1"/>
        <rFont val="Calibri"/>
        <family val="2"/>
        <scheme val="minor"/>
      </rPr>
      <t xml:space="preserve">Disease-Outcome Trees, EQ-5D Scores, and Estimated Annual Losses of Quality-Adjusted Life Years (QALYs) Due to 14 Foodborne Pathogens in the United States.  </t>
    </r>
    <r>
      <rPr>
        <i/>
        <sz val="11"/>
        <color theme="1"/>
        <rFont val="Calibri"/>
        <family val="2"/>
        <scheme val="minor"/>
      </rPr>
      <t xml:space="preserve">Foodborne Pathogen and Disease </t>
    </r>
    <r>
      <rPr>
        <sz val="11"/>
        <color rgb="FF000000"/>
        <rFont val="Calibri"/>
        <family val="2"/>
        <scheme val="minor"/>
      </rPr>
      <t>11(5): 395-402</t>
    </r>
    <r>
      <rPr>
        <i/>
        <sz val="11"/>
        <color theme="1"/>
        <rFont val="Calibri"/>
        <family val="2"/>
        <scheme val="minor"/>
      </rPr>
      <t>.</t>
    </r>
  </si>
  <si>
    <r>
      <t xml:space="preserve">This Excel file reports the USDA Economic Research Service (ERS) estimates of the annual cost of foodborne illnesses for </t>
    </r>
    <r>
      <rPr>
        <i/>
        <sz val="11"/>
        <color theme="1"/>
        <rFont val="Calibri"/>
        <family val="2"/>
        <scheme val="minor"/>
      </rPr>
      <t>Clostridium perfringens</t>
    </r>
    <r>
      <rPr>
        <sz val="11"/>
        <color theme="1"/>
        <rFont val="Calibri"/>
        <family val="2"/>
        <scheme val="minor"/>
      </rPr>
      <t xml:space="preserve"> in the United States. This set of estimates updates ERS 2013 estimates to 2018 by adjusting for inflation and income growth as described in the </t>
    </r>
    <r>
      <rPr>
        <i/>
        <sz val="11"/>
        <color theme="1"/>
        <rFont val="Calibri"/>
        <family val="2"/>
        <scheme val="minor"/>
      </rPr>
      <t>Documentation</t>
    </r>
    <r>
      <rPr>
        <sz val="11"/>
        <color theme="1"/>
        <rFont val="Calibri"/>
        <family val="2"/>
        <scheme val="minor"/>
      </rPr>
      <t xml:space="preserve"> page of this website. Our prior estimates were for 2013. The revised numbers for 2018 provide a 5-year update on these estimates. The update does not change incidence numbers or the number of illness outcomes. Estimates in 2013 dollars can be found in the archive on the ERS, Cost of Foodborne Illnesses Data Product website.</t>
    </r>
  </si>
  <si>
    <t>ERS has developed similar Excel files for 15 major foodborne pathogens. The U.S. Centers for Disease Control and Prevention estimates that these 15 pathogens cause 95 percent or more of the foodborne illnesses, hospitalizations, and deaths each year in the United States for which a pathogen cause can be identified.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</si>
</sst>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quot;$&quot;#,##0.00"/>
    <numFmt numFmtId="165" formatCode="&quot;$&quot;#,##0"/>
    <numFmt numFmtId="166" formatCode="_(* #,##0_);_(* \(#,##0\);_(* &quot;-&quot;??_);_(@_)"/>
    <numFmt numFmtId="167" formatCode="0.0%"/>
  </numFmts>
  <fonts count="14">
    <font>
      <sz val="11"/>
      <color theme="1"/>
      <name val="Calibri"/>
      <family val="2"/>
      <scheme val="minor"/>
    </font>
    <font>
      <b/>
      <sz val="11"/>
      <color theme="1"/>
      <name val="Calibri"/>
      <family val="2"/>
      <scheme val="minor"/>
    </font>
    <font>
      <i/>
      <sz val="11"/>
      <color theme="1"/>
      <name val="Calibri"/>
      <family val="2"/>
      <scheme val="minor"/>
    </font>
    <font>
      <sz val="10"/>
      <name val="Arial"/>
      <family val="2"/>
    </font>
    <font>
      <sz val="11"/>
      <color theme="1"/>
      <name val="Calibri"/>
      <family val="2"/>
      <scheme val="minor"/>
    </font>
    <font>
      <i/>
      <u/>
      <sz val="11"/>
      <color theme="1"/>
      <name val="Calibri"/>
      <family val="2"/>
      <scheme val="minor"/>
    </font>
    <font>
      <b/>
      <i/>
      <sz val="11"/>
      <color theme="1"/>
      <name val="Calibri"/>
      <family val="2"/>
      <scheme val="minor"/>
    </font>
    <font>
      <b/>
      <sz val="12"/>
      <color theme="1"/>
      <name val="Calibri"/>
      <family val="2"/>
      <scheme val="minor"/>
    </font>
    <font>
      <sz val="11"/>
      <color rgb="FF000000"/>
      <name val="Calibri"/>
      <family val="2"/>
      <scheme val="minor"/>
    </font>
    <font>
      <i/>
      <sz val="10"/>
      <color theme="1"/>
      <name val="Calibri"/>
      <family val="2"/>
      <scheme val="minor"/>
    </font>
    <font>
      <sz val="11"/>
      <color theme="1"/>
      <name val="Times New Roman"/>
      <family val="1"/>
    </font>
    <font>
      <sz val="11"/>
      <name val="Calibri"/>
      <family val="2"/>
      <scheme val="minor"/>
    </font>
    <font>
      <sz val="9"/>
      <color rgb="FF666666"/>
      <name val="Inherit"/>
    </font>
    <font>
      <sz val="11"/>
      <color rgb="FF666666"/>
      <name val="Inherit"/>
    </font>
  </fonts>
  <fills count="2">
    <fill>
      <patternFill patternType="none"/>
    </fill>
    <fill>
      <patternFill patternType="gray125"/>
    </fill>
  </fills>
  <borders count="19">
    <border>
      <left/>
      <right/>
      <top/>
      <bottom/>
      <diagonal/>
    </border>
    <border>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auto="1"/>
      </right>
      <top/>
      <bottom style="thin">
        <color auto="1"/>
      </bottom>
      <diagonal/>
    </border>
    <border>
      <left style="thin">
        <color indexed="64"/>
      </left>
      <right style="thin">
        <color indexed="64"/>
      </right>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auto="1"/>
      </left>
      <right style="thin">
        <color auto="1"/>
      </right>
      <top style="thin">
        <color auto="1"/>
      </top>
      <bottom style="thin">
        <color auto="1"/>
      </bottom>
      <diagonal/>
    </border>
    <border>
      <left/>
      <right style="thin">
        <color auto="1"/>
      </right>
      <top/>
      <bottom style="double">
        <color indexed="64"/>
      </bottom>
      <diagonal/>
    </border>
    <border>
      <left/>
      <right/>
      <top/>
      <bottom style="double">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s>
  <cellStyleXfs count="11">
    <xf numFmtId="0" fontId="0"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43" fontId="4" fillId="0" borderId="0" applyFont="0" applyFill="0" applyBorder="0" applyAlignment="0" applyProtection="0"/>
    <xf numFmtId="0" fontId="3" fillId="0" borderId="0"/>
    <xf numFmtId="9" fontId="4" fillId="0" borderId="0" applyFont="0" applyFill="0" applyBorder="0" applyAlignment="0" applyProtection="0"/>
  </cellStyleXfs>
  <cellXfs count="149">
    <xf numFmtId="0" fontId="0" fillId="0" borderId="0" xfId="0"/>
    <xf numFmtId="0" fontId="1" fillId="0" borderId="0" xfId="0" applyFont="1"/>
    <xf numFmtId="0" fontId="0" fillId="0" borderId="0" xfId="0" applyAlignment="1">
      <alignment wrapText="1"/>
    </xf>
    <xf numFmtId="0" fontId="0" fillId="0" borderId="0" xfId="0" applyFill="1"/>
    <xf numFmtId="3" fontId="0" fillId="0" borderId="0" xfId="0" applyNumberFormat="1"/>
    <xf numFmtId="165" fontId="0" fillId="0" borderId="0" xfId="0" applyNumberFormat="1"/>
    <xf numFmtId="0" fontId="0" fillId="0" borderId="5" xfId="0" applyFill="1" applyBorder="1"/>
    <xf numFmtId="0" fontId="0" fillId="0" borderId="13" xfId="0" applyFill="1" applyBorder="1"/>
    <xf numFmtId="0" fontId="0" fillId="0" borderId="0" xfId="0" applyBorder="1"/>
    <xf numFmtId="0" fontId="0" fillId="0" borderId="5" xfId="0" applyBorder="1"/>
    <xf numFmtId="0" fontId="0" fillId="0" borderId="4" xfId="0" applyBorder="1"/>
    <xf numFmtId="166" fontId="0" fillId="0" borderId="4" xfId="8" applyNumberFormat="1" applyFont="1" applyFill="1" applyBorder="1"/>
    <xf numFmtId="3" fontId="0" fillId="0" borderId="4" xfId="0" applyNumberFormat="1" applyBorder="1"/>
    <xf numFmtId="165" fontId="0" fillId="0" borderId="0" xfId="0" applyNumberFormat="1" applyBorder="1"/>
    <xf numFmtId="3" fontId="0" fillId="0" borderId="5" xfId="0" applyNumberFormat="1" applyFill="1" applyBorder="1"/>
    <xf numFmtId="165" fontId="0" fillId="0" borderId="5" xfId="0" applyNumberFormat="1" applyFill="1" applyBorder="1"/>
    <xf numFmtId="164" fontId="0" fillId="0" borderId="0" xfId="0" applyNumberFormat="1" applyBorder="1"/>
    <xf numFmtId="3" fontId="0" fillId="0" borderId="0" xfId="0" applyNumberFormat="1" applyBorder="1"/>
    <xf numFmtId="3" fontId="0" fillId="0" borderId="0" xfId="0" quotePrefix="1" applyNumberFormat="1" applyBorder="1"/>
    <xf numFmtId="165" fontId="0" fillId="0" borderId="5" xfId="0" applyNumberFormat="1" applyBorder="1"/>
    <xf numFmtId="165" fontId="0" fillId="0" borderId="4" xfId="0" applyNumberFormat="1" applyBorder="1"/>
    <xf numFmtId="165" fontId="0" fillId="0" borderId="2" xfId="0" applyNumberFormat="1" applyBorder="1"/>
    <xf numFmtId="165" fontId="0" fillId="0" borderId="3" xfId="0" applyNumberFormat="1" applyBorder="1"/>
    <xf numFmtId="165" fontId="0" fillId="0" borderId="6" xfId="0" applyNumberFormat="1" applyBorder="1"/>
    <xf numFmtId="0" fontId="0" fillId="0" borderId="13" xfId="0" applyBorder="1"/>
    <xf numFmtId="0" fontId="0" fillId="0" borderId="0" xfId="0" applyBorder="1" applyAlignment="1">
      <alignment wrapText="1"/>
    </xf>
    <xf numFmtId="3" fontId="0" fillId="0" borderId="13" xfId="0" applyNumberFormat="1" applyBorder="1"/>
    <xf numFmtId="165" fontId="0" fillId="0" borderId="13" xfId="0" applyNumberFormat="1" applyBorder="1"/>
    <xf numFmtId="10" fontId="0" fillId="0" borderId="0" xfId="0" applyNumberFormat="1" applyBorder="1"/>
    <xf numFmtId="10" fontId="0" fillId="0" borderId="4" xfId="0" applyNumberFormat="1" applyBorder="1"/>
    <xf numFmtId="10" fontId="0" fillId="0" borderId="5" xfId="0" applyNumberFormat="1" applyFill="1" applyBorder="1"/>
    <xf numFmtId="3" fontId="0" fillId="0" borderId="13" xfId="0" applyNumberFormat="1" applyFill="1" applyBorder="1"/>
    <xf numFmtId="0" fontId="0" fillId="0" borderId="0" xfId="0" applyFont="1" applyFill="1"/>
    <xf numFmtId="0" fontId="0" fillId="0" borderId="0" xfId="0" applyFont="1" applyFill="1" applyBorder="1"/>
    <xf numFmtId="0" fontId="0" fillId="0" borderId="4" xfId="0" applyFont="1" applyFill="1" applyBorder="1"/>
    <xf numFmtId="166" fontId="4" fillId="0" borderId="4" xfId="8" applyNumberFormat="1" applyFont="1" applyFill="1" applyBorder="1"/>
    <xf numFmtId="3" fontId="0" fillId="0" borderId="4" xfId="0" applyNumberFormat="1" applyFont="1" applyFill="1" applyBorder="1"/>
    <xf numFmtId="166" fontId="4" fillId="0" borderId="0" xfId="8" applyNumberFormat="1" applyFont="1" applyFill="1" applyBorder="1"/>
    <xf numFmtId="10" fontId="0" fillId="0" borderId="4" xfId="0" applyNumberFormat="1" applyFont="1" applyFill="1" applyBorder="1"/>
    <xf numFmtId="165" fontId="0" fillId="0" borderId="0" xfId="0" applyNumberFormat="1" applyFont="1" applyFill="1" applyBorder="1"/>
    <xf numFmtId="165" fontId="0" fillId="0" borderId="4" xfId="0" applyNumberFormat="1" applyFont="1" applyFill="1" applyBorder="1"/>
    <xf numFmtId="164" fontId="0" fillId="0" borderId="0" xfId="0" applyNumberFormat="1" applyFont="1" applyFill="1" applyBorder="1"/>
    <xf numFmtId="3" fontId="0" fillId="0" borderId="0" xfId="0" applyNumberFormat="1" applyFont="1" applyFill="1" applyBorder="1"/>
    <xf numFmtId="0" fontId="0" fillId="0" borderId="3" xfId="0" applyFont="1" applyFill="1" applyBorder="1"/>
    <xf numFmtId="165" fontId="0" fillId="0" borderId="2" xfId="0" applyNumberFormat="1" applyFont="1" applyFill="1" applyBorder="1"/>
    <xf numFmtId="165" fontId="0" fillId="0" borderId="13" xfId="0" applyNumberFormat="1" applyFont="1" applyFill="1" applyBorder="1"/>
    <xf numFmtId="0" fontId="0" fillId="0" borderId="1" xfId="0" applyFont="1" applyFill="1" applyBorder="1"/>
    <xf numFmtId="10" fontId="0" fillId="0" borderId="13" xfId="0" applyNumberFormat="1" applyFont="1" applyFill="1" applyBorder="1"/>
    <xf numFmtId="10" fontId="0" fillId="0" borderId="5" xfId="0" applyNumberFormat="1" applyFont="1" applyFill="1" applyBorder="1"/>
    <xf numFmtId="0" fontId="0" fillId="0" borderId="6" xfId="0" applyFont="1" applyFill="1" applyBorder="1"/>
    <xf numFmtId="3" fontId="0" fillId="0" borderId="5" xfId="0" applyNumberFormat="1" applyFont="1" applyFill="1" applyBorder="1"/>
    <xf numFmtId="165" fontId="0" fillId="0" borderId="5" xfId="0" applyNumberFormat="1" applyFont="1" applyFill="1" applyBorder="1"/>
    <xf numFmtId="0" fontId="0" fillId="0" borderId="5" xfId="0" applyFont="1" applyFill="1" applyBorder="1"/>
    <xf numFmtId="3" fontId="0" fillId="0" borderId="13" xfId="0" applyNumberFormat="1" applyFont="1" applyFill="1" applyBorder="1"/>
    <xf numFmtId="3" fontId="0" fillId="0" borderId="13" xfId="0" quotePrefix="1" applyNumberFormat="1" applyFont="1" applyFill="1" applyBorder="1"/>
    <xf numFmtId="165" fontId="0" fillId="0" borderId="12" xfId="0" applyNumberFormat="1" applyFont="1" applyFill="1" applyBorder="1"/>
    <xf numFmtId="165" fontId="0" fillId="0" borderId="6" xfId="0" applyNumberFormat="1" applyFont="1" applyFill="1" applyBorder="1"/>
    <xf numFmtId="165" fontId="0" fillId="0" borderId="3" xfId="0" applyNumberFormat="1" applyFont="1" applyFill="1" applyBorder="1"/>
    <xf numFmtId="10" fontId="0" fillId="0" borderId="13" xfId="0" applyNumberFormat="1" applyBorder="1"/>
    <xf numFmtId="3" fontId="0" fillId="0" borderId="5" xfId="0" applyNumberFormat="1" applyBorder="1"/>
    <xf numFmtId="10" fontId="0" fillId="0" borderId="5" xfId="0" applyNumberFormat="1" applyBorder="1"/>
    <xf numFmtId="165" fontId="0" fillId="0" borderId="12" xfId="0" applyNumberFormat="1" applyBorder="1"/>
    <xf numFmtId="0" fontId="0" fillId="0" borderId="2" xfId="0" applyFont="1" applyFill="1" applyBorder="1"/>
    <xf numFmtId="0" fontId="0" fillId="0" borderId="0" xfId="0" applyFont="1"/>
    <xf numFmtId="0" fontId="0" fillId="0" borderId="12" xfId="0" applyFont="1" applyFill="1" applyBorder="1"/>
    <xf numFmtId="0" fontId="0" fillId="0" borderId="13" xfId="0" applyFont="1" applyFill="1" applyBorder="1"/>
    <xf numFmtId="0" fontId="0" fillId="0" borderId="16" xfId="0" applyFont="1" applyFill="1" applyBorder="1"/>
    <xf numFmtId="0" fontId="0" fillId="0" borderId="17" xfId="0" quotePrefix="1" applyFont="1" applyFill="1" applyBorder="1"/>
    <xf numFmtId="164" fontId="0" fillId="0" borderId="16" xfId="0" quotePrefix="1" applyNumberFormat="1" applyFont="1" applyFill="1" applyBorder="1"/>
    <xf numFmtId="164" fontId="0" fillId="0" borderId="17" xfId="0" quotePrefix="1" applyNumberFormat="1" applyFont="1" applyFill="1" applyBorder="1"/>
    <xf numFmtId="0" fontId="0" fillId="0" borderId="4" xfId="0" quotePrefix="1" applyFont="1" applyFill="1" applyBorder="1"/>
    <xf numFmtId="0" fontId="0" fillId="0" borderId="18" xfId="0" quotePrefix="1" applyFont="1" applyFill="1" applyBorder="1"/>
    <xf numFmtId="0" fontId="0" fillId="0" borderId="16" xfId="0" applyBorder="1"/>
    <xf numFmtId="165" fontId="0" fillId="0" borderId="18" xfId="0" applyNumberFormat="1" applyBorder="1"/>
    <xf numFmtId="165" fontId="0" fillId="0" borderId="17" xfId="0" applyNumberFormat="1" applyBorder="1"/>
    <xf numFmtId="165" fontId="0" fillId="0" borderId="16" xfId="0" applyNumberFormat="1" applyBorder="1"/>
    <xf numFmtId="0" fontId="0" fillId="0" borderId="15" xfId="0" applyBorder="1"/>
    <xf numFmtId="165" fontId="0" fillId="0" borderId="18" xfId="0" applyNumberFormat="1" applyFont="1" applyFill="1" applyBorder="1"/>
    <xf numFmtId="165" fontId="0" fillId="0" borderId="16" xfId="0" applyNumberFormat="1" applyFont="1" applyFill="1" applyBorder="1"/>
    <xf numFmtId="0" fontId="0" fillId="0" borderId="15" xfId="0" applyFont="1" applyFill="1" applyBorder="1"/>
    <xf numFmtId="0" fontId="1" fillId="0" borderId="0" xfId="0" applyFont="1" applyAlignment="1">
      <alignment vertical="center"/>
    </xf>
    <xf numFmtId="0" fontId="5" fillId="0" borderId="0" xfId="0" applyFont="1"/>
    <xf numFmtId="0" fontId="0" fillId="0" borderId="0" xfId="0" applyAlignment="1">
      <alignment vertical="center" wrapText="1"/>
    </xf>
    <xf numFmtId="0" fontId="0" fillId="0" borderId="0" xfId="0" applyAlignment="1">
      <alignment horizontal="left" vertical="top" wrapText="1"/>
    </xf>
    <xf numFmtId="0" fontId="6" fillId="0" borderId="0" xfId="0" applyFont="1" applyFill="1"/>
    <xf numFmtId="0" fontId="1" fillId="0" borderId="0" xfId="0" applyFont="1" applyFill="1"/>
    <xf numFmtId="0" fontId="1" fillId="0" borderId="0" xfId="0" applyFont="1" applyFill="1" applyAlignment="1"/>
    <xf numFmtId="0" fontId="1" fillId="0" borderId="0" xfId="0" applyFont="1" applyFill="1" applyBorder="1"/>
    <xf numFmtId="0" fontId="7" fillId="0" borderId="0" xfId="0" applyFont="1" applyFill="1"/>
    <xf numFmtId="0" fontId="1" fillId="0" borderId="2" xfId="0" applyFont="1" applyFill="1" applyBorder="1"/>
    <xf numFmtId="0" fontId="1" fillId="0" borderId="16" xfId="0" applyFont="1" applyFill="1" applyBorder="1"/>
    <xf numFmtId="0" fontId="1" fillId="0" borderId="1" xfId="0" applyFont="1" applyFill="1" applyBorder="1"/>
    <xf numFmtId="0" fontId="1" fillId="0" borderId="1" xfId="0" applyFont="1" applyFill="1" applyBorder="1" applyAlignment="1"/>
    <xf numFmtId="0" fontId="1" fillId="0" borderId="3" xfId="0" applyFont="1" applyFill="1" applyBorder="1"/>
    <xf numFmtId="0" fontId="1" fillId="0" borderId="14" xfId="0" applyFont="1" applyFill="1" applyBorder="1" applyAlignment="1">
      <alignment horizontal="center"/>
    </xf>
    <xf numFmtId="0" fontId="1" fillId="0" borderId="7" xfId="0" applyFont="1" applyFill="1" applyBorder="1"/>
    <xf numFmtId="0" fontId="1" fillId="0" borderId="8" xfId="0" applyFont="1" applyFill="1" applyBorder="1"/>
    <xf numFmtId="0" fontId="1" fillId="0" borderId="10" xfId="0" applyFont="1" applyFill="1" applyBorder="1" applyAlignment="1">
      <alignment wrapText="1"/>
    </xf>
    <xf numFmtId="0" fontId="1" fillId="0" borderId="14" xfId="0" applyFont="1" applyFill="1" applyBorder="1" applyAlignment="1">
      <alignment wrapText="1"/>
    </xf>
    <xf numFmtId="0" fontId="1" fillId="0" borderId="11" xfId="0" applyFont="1" applyFill="1" applyBorder="1" applyAlignment="1">
      <alignment wrapText="1"/>
    </xf>
    <xf numFmtId="0" fontId="1" fillId="0" borderId="0" xfId="0" applyFont="1" applyBorder="1"/>
    <xf numFmtId="0" fontId="7" fillId="0" borderId="0" xfId="0" applyFont="1"/>
    <xf numFmtId="0" fontId="1" fillId="0" borderId="16" xfId="0" applyFont="1" applyBorder="1"/>
    <xf numFmtId="0" fontId="1" fillId="0" borderId="3" xfId="0" applyFont="1" applyBorder="1"/>
    <xf numFmtId="0" fontId="1" fillId="0" borderId="14" xfId="0" applyFont="1" applyBorder="1" applyAlignment="1">
      <alignment horizontal="center"/>
    </xf>
    <xf numFmtId="0" fontId="1" fillId="0" borderId="10" xfId="0" applyFont="1" applyBorder="1" applyAlignment="1">
      <alignment wrapText="1"/>
    </xf>
    <xf numFmtId="0" fontId="1" fillId="0" borderId="14" xfId="0" applyFont="1" applyBorder="1" applyAlignment="1">
      <alignment wrapText="1"/>
    </xf>
    <xf numFmtId="0" fontId="1" fillId="0" borderId="11" xfId="0" applyFont="1" applyBorder="1" applyAlignment="1">
      <alignment wrapText="1"/>
    </xf>
    <xf numFmtId="0" fontId="1" fillId="0" borderId="0" xfId="0" applyFont="1" applyAlignment="1"/>
    <xf numFmtId="0" fontId="2"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alignment vertical="center" wrapText="1"/>
    </xf>
    <xf numFmtId="0" fontId="10" fillId="0" borderId="0" xfId="0" applyFont="1" applyAlignment="1">
      <alignment vertical="center" wrapText="1"/>
    </xf>
    <xf numFmtId="165" fontId="0" fillId="0" borderId="12" xfId="0" quotePrefix="1" applyNumberFormat="1" applyFont="1" applyFill="1" applyBorder="1"/>
    <xf numFmtId="3" fontId="0" fillId="0" borderId="4" xfId="8" applyNumberFormat="1" applyFont="1" applyFill="1" applyBorder="1"/>
    <xf numFmtId="3" fontId="0" fillId="0" borderId="0" xfId="8" applyNumberFormat="1" applyFont="1" applyFill="1" applyBorder="1"/>
    <xf numFmtId="167" fontId="0" fillId="0" borderId="13" xfId="10" applyNumberFormat="1" applyFont="1" applyBorder="1"/>
    <xf numFmtId="167" fontId="0" fillId="0" borderId="0" xfId="0" applyNumberFormat="1"/>
    <xf numFmtId="0" fontId="0" fillId="0" borderId="0" xfId="0" applyAlignment="1">
      <alignment horizontal="left" vertical="center" wrapText="1"/>
    </xf>
    <xf numFmtId="0" fontId="0" fillId="0" borderId="0" xfId="0" quotePrefix="1" applyFont="1" applyFill="1"/>
    <xf numFmtId="164" fontId="0" fillId="0" borderId="0" xfId="0" quotePrefix="1" applyNumberFormat="1" applyFont="1" applyFill="1"/>
    <xf numFmtId="164" fontId="0" fillId="0" borderId="0" xfId="0" applyNumberFormat="1" applyFont="1" applyFill="1"/>
    <xf numFmtId="0" fontId="12" fillId="0" borderId="0" xfId="0" applyFont="1" applyAlignment="1">
      <alignment horizontal="left" vertical="center"/>
    </xf>
    <xf numFmtId="0" fontId="0" fillId="0" borderId="0" xfId="0" applyFont="1" applyFill="1" applyAlignment="1">
      <alignment wrapText="1"/>
    </xf>
    <xf numFmtId="0" fontId="1" fillId="0" borderId="1" xfId="0" applyFont="1" applyFill="1" applyBorder="1" applyAlignment="1">
      <alignment wrapText="1"/>
    </xf>
    <xf numFmtId="0" fontId="1" fillId="0" borderId="9" xfId="0" applyFont="1" applyFill="1" applyBorder="1" applyAlignment="1">
      <alignment wrapText="1"/>
    </xf>
    <xf numFmtId="0" fontId="1" fillId="0" borderId="7" xfId="0" applyFont="1" applyFill="1" applyBorder="1" applyAlignment="1">
      <alignment wrapText="1"/>
    </xf>
    <xf numFmtId="3" fontId="0" fillId="0" borderId="0" xfId="0" applyNumberFormat="1" applyFont="1" applyFill="1"/>
    <xf numFmtId="164" fontId="0" fillId="0" borderId="5" xfId="0" applyNumberFormat="1" applyFont="1" applyFill="1" applyBorder="1"/>
    <xf numFmtId="165" fontId="0" fillId="0" borderId="0" xfId="0" applyNumberFormat="1" applyFont="1" applyFill="1"/>
    <xf numFmtId="164" fontId="0" fillId="0" borderId="13" xfId="0" applyNumberFormat="1" applyFont="1" applyFill="1" applyBorder="1"/>
    <xf numFmtId="2" fontId="0" fillId="0" borderId="13" xfId="0" applyNumberFormat="1" applyFont="1" applyFill="1" applyBorder="1"/>
    <xf numFmtId="2" fontId="0" fillId="0" borderId="0" xfId="0" applyNumberFormat="1" applyFont="1" applyFill="1" applyBorder="1"/>
    <xf numFmtId="2" fontId="0" fillId="0" borderId="0" xfId="0" applyNumberFormat="1" applyFont="1" applyFill="1"/>
    <xf numFmtId="166" fontId="0" fillId="0" borderId="5" xfId="0" applyNumberFormat="1" applyFont="1" applyFill="1" applyBorder="1"/>
    <xf numFmtId="166" fontId="0" fillId="0" borderId="15" xfId="0" applyNumberFormat="1" applyFont="1" applyFill="1" applyBorder="1"/>
    <xf numFmtId="0" fontId="0" fillId="0" borderId="0" xfId="0" applyFont="1" applyAlignment="1">
      <alignment horizontal="left" wrapText="1"/>
    </xf>
    <xf numFmtId="0" fontId="13" fillId="0" borderId="0" xfId="0" applyFont="1" applyAlignment="1">
      <alignment horizontal="left" vertical="center"/>
    </xf>
    <xf numFmtId="0" fontId="0" fillId="0" borderId="0" xfId="0" applyAlignment="1">
      <alignment horizontal="left" vertical="center" wrapText="1"/>
    </xf>
    <xf numFmtId="0" fontId="1" fillId="0" borderId="1" xfId="0" applyFont="1" applyFill="1" applyBorder="1" applyAlignment="1">
      <alignment horizontal="center"/>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1" fillId="0" borderId="0" xfId="0" applyFont="1" applyAlignment="1">
      <alignment horizontal="left" wrapText="1"/>
    </xf>
    <xf numFmtId="0" fontId="1" fillId="0" borderId="10" xfId="0" applyFont="1" applyBorder="1" applyAlignment="1">
      <alignment horizontal="center"/>
    </xf>
    <xf numFmtId="0" fontId="1" fillId="0" borderId="9" xfId="0" applyFont="1" applyBorder="1" applyAlignment="1">
      <alignment horizontal="center"/>
    </xf>
    <xf numFmtId="0" fontId="1" fillId="0" borderId="11" xfId="0" applyFont="1" applyBorder="1" applyAlignment="1">
      <alignment horizontal="center"/>
    </xf>
    <xf numFmtId="0" fontId="0" fillId="0" borderId="0" xfId="0" applyFont="1" applyAlignment="1">
      <alignment horizontal="left" vertical="center" wrapText="1"/>
    </xf>
    <xf numFmtId="0" fontId="1" fillId="0" borderId="12" xfId="0" applyFont="1" applyFill="1" applyBorder="1" applyAlignment="1">
      <alignment horizontal="center"/>
    </xf>
  </cellXfs>
  <cellStyles count="11">
    <cellStyle name="Comma" xfId="8" builtinId="3"/>
    <cellStyle name="Comma 2" xfId="1" xr:uid="{00000000-0005-0000-0000-000001000000}"/>
    <cellStyle name="Currency 2" xfId="2" xr:uid="{00000000-0005-0000-0000-000002000000}"/>
    <cellStyle name="Normal" xfId="0" builtinId="0"/>
    <cellStyle name="Normal 2" xfId="3" xr:uid="{00000000-0005-0000-0000-000004000000}"/>
    <cellStyle name="Normal 3" xfId="4" xr:uid="{00000000-0005-0000-0000-000005000000}"/>
    <cellStyle name="Normal 4" xfId="5" xr:uid="{00000000-0005-0000-0000-000006000000}"/>
    <cellStyle name="Normal 5" xfId="6" xr:uid="{00000000-0005-0000-0000-000007000000}"/>
    <cellStyle name="Normal 7" xfId="9" xr:uid="{00000000-0005-0000-0000-000008000000}"/>
    <cellStyle name="Percent" xfId="10" builtinId="5"/>
    <cellStyle name="Percent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showGridLines="0" workbookViewId="0">
      <selection activeCell="B1" sqref="B1"/>
    </sheetView>
  </sheetViews>
  <sheetFormatPr defaultRowHeight="14.6"/>
  <cols>
    <col min="2" max="2" width="111.3046875" customWidth="1"/>
  </cols>
  <sheetData>
    <row r="2" spans="2:10">
      <c r="B2" s="80" t="s">
        <v>32</v>
      </c>
      <c r="J2" s="81"/>
    </row>
    <row r="3" spans="2:10">
      <c r="B3" s="80"/>
      <c r="J3" s="81"/>
    </row>
    <row r="4" spans="2:10" ht="80.400000000000006" customHeight="1">
      <c r="B4" s="82" t="s">
        <v>60</v>
      </c>
    </row>
    <row r="5" spans="2:10">
      <c r="B5" s="82"/>
    </row>
    <row r="6" spans="2:10" ht="43.75">
      <c r="B6" s="2" t="s">
        <v>61</v>
      </c>
    </row>
    <row r="7" spans="2:10">
      <c r="B7" s="82"/>
    </row>
    <row r="8" spans="2:10" ht="43.75">
      <c r="B8" s="83" t="s">
        <v>50</v>
      </c>
    </row>
    <row r="9" spans="2:10">
      <c r="B9" s="82"/>
    </row>
    <row r="10" spans="2:10">
      <c r="B10" s="109" t="s">
        <v>27</v>
      </c>
    </row>
    <row r="11" spans="2:10" ht="29.15">
      <c r="B11" s="110" t="s">
        <v>51</v>
      </c>
    </row>
    <row r="12" spans="2:10">
      <c r="B12" s="111"/>
    </row>
    <row r="13" spans="2:10" ht="43.75">
      <c r="B13" s="111" t="s">
        <v>52</v>
      </c>
    </row>
    <row r="14" spans="2:10">
      <c r="B14" s="112"/>
    </row>
    <row r="15" spans="2:10" ht="29.15">
      <c r="B15" s="82" t="s">
        <v>53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33"/>
  <sheetViews>
    <sheetView tabSelected="1" zoomScaleNormal="100" workbookViewId="0"/>
  </sheetViews>
  <sheetFormatPr defaultRowHeight="14.6"/>
  <cols>
    <col min="1" max="1" width="3.4609375" style="32" customWidth="1"/>
    <col min="2" max="3" width="3.3046875" style="32" customWidth="1"/>
    <col min="4" max="4" width="31.69140625" style="32" customWidth="1"/>
    <col min="5" max="5" width="13.69140625" style="32" customWidth="1"/>
    <col min="6" max="6" width="16.84375" style="32" customWidth="1"/>
    <col min="7" max="7" width="15.3046875" style="32" customWidth="1"/>
    <col min="8" max="8" width="13.07421875" style="32" customWidth="1"/>
    <col min="9" max="9" width="16.69140625" style="32" customWidth="1"/>
    <col min="10" max="10" width="14.4609375" style="32" customWidth="1"/>
    <col min="11" max="11" width="9.07421875" style="3"/>
    <col min="12" max="12" width="16" customWidth="1"/>
    <col min="13" max="14" width="9" customWidth="1"/>
  </cols>
  <sheetData>
    <row r="1" spans="1:17">
      <c r="A1" s="84" t="s">
        <v>31</v>
      </c>
    </row>
    <row r="2" spans="1:17">
      <c r="A2" s="85"/>
    </row>
    <row r="3" spans="1:17">
      <c r="A3" s="86"/>
      <c r="B3" s="85"/>
      <c r="C3" s="85"/>
      <c r="D3" s="85"/>
      <c r="E3" s="85" t="s">
        <v>46</v>
      </c>
      <c r="F3" s="85"/>
      <c r="G3" s="85"/>
      <c r="H3" s="85"/>
      <c r="I3" s="85"/>
      <c r="J3" s="85"/>
    </row>
    <row r="4" spans="1:17">
      <c r="A4" s="87"/>
      <c r="B4" s="87"/>
      <c r="C4" s="85"/>
      <c r="D4" s="85"/>
      <c r="E4" s="91"/>
      <c r="F4" s="139"/>
      <c r="G4" s="139"/>
      <c r="H4" s="139"/>
      <c r="I4" s="139"/>
      <c r="J4" s="92"/>
      <c r="L4" s="2"/>
    </row>
    <row r="5" spans="1:17">
      <c r="A5" s="87"/>
      <c r="B5" s="87"/>
      <c r="C5" s="85"/>
      <c r="D5" s="85"/>
      <c r="E5" s="93"/>
      <c r="F5" s="140" t="s">
        <v>21</v>
      </c>
      <c r="G5" s="141"/>
      <c r="H5" s="94" t="s">
        <v>16</v>
      </c>
      <c r="I5" s="140" t="s">
        <v>22</v>
      </c>
      <c r="J5" s="142"/>
      <c r="L5" s="2"/>
    </row>
    <row r="6" spans="1:17" ht="57" customHeight="1">
      <c r="A6" s="88" t="s">
        <v>35</v>
      </c>
      <c r="B6" s="85"/>
      <c r="C6" s="85"/>
      <c r="D6" s="95"/>
      <c r="E6" s="96" t="s">
        <v>18</v>
      </c>
      <c r="F6" s="97" t="s">
        <v>33</v>
      </c>
      <c r="G6" s="97" t="s">
        <v>34</v>
      </c>
      <c r="H6" s="98" t="s">
        <v>16</v>
      </c>
      <c r="I6" s="97" t="s">
        <v>42</v>
      </c>
      <c r="J6" s="99" t="s">
        <v>0</v>
      </c>
    </row>
    <row r="7" spans="1:17">
      <c r="A7" s="89"/>
      <c r="B7" s="62"/>
      <c r="C7" s="62"/>
      <c r="E7" s="36"/>
      <c r="F7" s="37"/>
      <c r="G7" s="37"/>
      <c r="H7" s="35"/>
      <c r="I7" s="37"/>
      <c r="J7" s="49"/>
      <c r="K7" s="7"/>
      <c r="L7" s="8"/>
      <c r="M7" s="8"/>
      <c r="N7" s="8"/>
      <c r="O7" s="8"/>
      <c r="P7" s="8"/>
      <c r="Q7" s="8"/>
    </row>
    <row r="8" spans="1:17">
      <c r="A8" s="85" t="s">
        <v>1</v>
      </c>
      <c r="E8" s="36">
        <f>SUM(F9:H9)</f>
        <v>965958</v>
      </c>
      <c r="F8" s="42"/>
      <c r="G8" s="50"/>
      <c r="H8" s="36"/>
      <c r="I8" s="53"/>
      <c r="J8" s="50"/>
      <c r="K8" s="7"/>
      <c r="L8" s="8"/>
      <c r="M8" s="8"/>
      <c r="N8" s="8"/>
      <c r="O8" s="8"/>
      <c r="P8" s="8"/>
      <c r="Q8" s="8"/>
    </row>
    <row r="9" spans="1:17">
      <c r="A9" s="85"/>
      <c r="B9" s="32" t="s">
        <v>36</v>
      </c>
      <c r="E9" s="36"/>
      <c r="F9" s="53">
        <v>869890.15799999994</v>
      </c>
      <c r="G9" s="50">
        <v>95629.842000000004</v>
      </c>
      <c r="H9" s="36">
        <v>438</v>
      </c>
      <c r="I9" s="53">
        <v>411.99999999999994</v>
      </c>
      <c r="J9" s="50">
        <v>26</v>
      </c>
      <c r="K9" s="7"/>
      <c r="L9" s="8"/>
      <c r="M9" s="8"/>
      <c r="N9" s="8"/>
      <c r="O9" s="8"/>
      <c r="P9" s="8"/>
      <c r="Q9" s="8"/>
    </row>
    <row r="10" spans="1:17">
      <c r="A10" s="85"/>
      <c r="E10" s="34"/>
      <c r="F10" s="47"/>
      <c r="G10" s="48"/>
      <c r="H10" s="38"/>
      <c r="I10" s="47"/>
      <c r="J10" s="48"/>
      <c r="K10" s="7"/>
      <c r="L10" s="8"/>
      <c r="M10" s="8"/>
      <c r="N10" s="8"/>
      <c r="O10" s="8"/>
      <c r="P10" s="8"/>
      <c r="Q10" s="8"/>
    </row>
    <row r="11" spans="1:17">
      <c r="A11" s="85" t="s">
        <v>37</v>
      </c>
      <c r="E11" s="34"/>
      <c r="F11" s="33"/>
      <c r="G11" s="39"/>
      <c r="H11" s="40"/>
      <c r="I11" s="45"/>
      <c r="J11" s="50"/>
      <c r="K11" s="31"/>
      <c r="L11" s="8"/>
      <c r="M11" s="8"/>
      <c r="N11" s="8"/>
      <c r="O11" s="8"/>
      <c r="P11" s="8"/>
      <c r="Q11" s="8"/>
    </row>
    <row r="12" spans="1:17">
      <c r="A12" s="85"/>
      <c r="B12" s="32" t="s">
        <v>38</v>
      </c>
      <c r="E12" s="34"/>
      <c r="F12" s="33"/>
      <c r="G12" s="39">
        <f>G$9*'per case assumptions 2018'!G17*'per case assumptions 2018'!G18</f>
        <v>19553314.097996578</v>
      </c>
      <c r="H12" s="40">
        <f>H$9*'per case assumptions 2018'!H17*'per case assumptions 2018'!H18</f>
        <v>44778.655887157591</v>
      </c>
      <c r="I12" s="45">
        <f>I$9*'per case assumptions 2018'!I17*'per case assumptions 2018'!I18</f>
        <v>60172.231655280251</v>
      </c>
      <c r="J12" s="50"/>
      <c r="K12" s="116"/>
      <c r="L12" s="8"/>
      <c r="M12" s="8"/>
      <c r="N12" s="8"/>
      <c r="O12" s="8"/>
      <c r="P12" s="8"/>
      <c r="Q12" s="8"/>
    </row>
    <row r="13" spans="1:17">
      <c r="A13" s="85"/>
      <c r="B13" s="32" t="s">
        <v>19</v>
      </c>
      <c r="E13" s="34"/>
      <c r="F13" s="33"/>
      <c r="G13" s="39">
        <f>G$9*'per case assumptions 2018'!G20*'per case assumptions 2018'!G21</f>
        <v>6698991.0740022222</v>
      </c>
      <c r="H13" s="40">
        <f>H$9*'per case assumptions 2018'!H20*'per case assumptions 2018'!H21</f>
        <v>92047.357677731183</v>
      </c>
      <c r="I13" s="45">
        <f>I$9*'per case assumptions 2018'!I20*'per case assumptions 2018'!I21</f>
        <v>0</v>
      </c>
      <c r="J13" s="50"/>
      <c r="K13" s="116"/>
    </row>
    <row r="14" spans="1:17">
      <c r="A14" s="85"/>
      <c r="B14" s="32" t="s">
        <v>8</v>
      </c>
      <c r="E14" s="34"/>
      <c r="F14" s="33"/>
      <c r="G14" s="39">
        <f>G$9*'per case assumptions 2018'!G23*'per case assumptions 2018'!G24</f>
        <v>23109863.062262978</v>
      </c>
      <c r="H14" s="40">
        <f>H$9*'per case assumptions 2018'!H23*'per case assumptions 2018'!H24</f>
        <v>70564.583952578207</v>
      </c>
      <c r="I14" s="45">
        <f>I$9*'per case assumptions 2018'!I23*'per case assumptions 2018'!I24</f>
        <v>0</v>
      </c>
      <c r="J14" s="50"/>
      <c r="K14" s="116"/>
    </row>
    <row r="15" spans="1:17">
      <c r="A15" s="85"/>
      <c r="B15" s="32" t="s">
        <v>9</v>
      </c>
      <c r="E15" s="34"/>
      <c r="F15" s="33"/>
      <c r="G15" s="39"/>
      <c r="H15" s="40">
        <f>H$9*'per case assumptions 2018'!H26*'per case assumptions 2018'!H27</f>
        <v>13038593.268149225</v>
      </c>
      <c r="I15" s="45"/>
      <c r="J15" s="51"/>
      <c r="K15" s="116"/>
    </row>
    <row r="16" spans="1:17">
      <c r="A16" s="85"/>
      <c r="B16" s="85" t="s">
        <v>20</v>
      </c>
      <c r="E16" s="34"/>
      <c r="F16" s="41"/>
      <c r="G16" s="44">
        <f>SUM(G12:G15)</f>
        <v>49362168.234261781</v>
      </c>
      <c r="H16" s="57">
        <f>SUM(H12:H15)</f>
        <v>13245983.865666691</v>
      </c>
      <c r="I16" s="113">
        <f>SUM(I12:I15)</f>
        <v>60172.231655280251</v>
      </c>
      <c r="J16" s="51"/>
      <c r="K16" s="116"/>
      <c r="M16" s="5"/>
    </row>
    <row r="17" spans="1:16">
      <c r="A17" s="85"/>
      <c r="E17" s="34"/>
      <c r="F17" s="41"/>
      <c r="G17" s="42"/>
      <c r="H17" s="36"/>
      <c r="I17" s="54"/>
      <c r="J17" s="51"/>
      <c r="K17" s="116"/>
    </row>
    <row r="18" spans="1:16">
      <c r="A18" s="85" t="s">
        <v>15</v>
      </c>
      <c r="E18" s="34"/>
      <c r="F18" s="39"/>
      <c r="G18" s="39"/>
      <c r="H18" s="40"/>
      <c r="I18" s="45"/>
      <c r="J18" s="51">
        <f>J9*'per case assumptions 2018'!J40</f>
        <v>252268028.6878275</v>
      </c>
      <c r="K18" s="116"/>
      <c r="L18" s="8"/>
    </row>
    <row r="19" spans="1:16">
      <c r="A19" s="85"/>
      <c r="E19" s="34"/>
      <c r="F19" s="39"/>
      <c r="G19" s="39"/>
      <c r="H19" s="40"/>
      <c r="I19" s="45"/>
      <c r="J19" s="52"/>
      <c r="K19" s="116"/>
    </row>
    <row r="20" spans="1:16">
      <c r="A20" s="85" t="s">
        <v>45</v>
      </c>
      <c r="E20" s="34"/>
      <c r="F20" s="39">
        <f>F9*'per case assumptions 2018'!F32*'per case assumptions 2018'!F33*'per case assumptions 2018'!F34</f>
        <v>53003670.668075338</v>
      </c>
      <c r="G20" s="51">
        <f>G9*'per case assumptions 2018'!G32*'per case assumptions 2018'!G33*'per case assumptions 2018'!G34</f>
        <v>16151733.467712823</v>
      </c>
      <c r="H20" s="40">
        <f>H9*'per case assumptions 2018'!H32*'per case assumptions 2018'!H33*'per case assumptions 2018'!H34</f>
        <v>114374.80054109423</v>
      </c>
      <c r="I20" s="45">
        <f>I9*'per case assumptions 2018'!I32*'per case assumptions 2018'!I33*'per case assumptions 2018'!I34</f>
        <v>71723.6192129845</v>
      </c>
      <c r="J20" s="51"/>
      <c r="K20" s="116"/>
    </row>
    <row r="21" spans="1:16">
      <c r="A21" s="85"/>
      <c r="E21" s="34"/>
      <c r="F21" s="45"/>
      <c r="G21" s="39"/>
      <c r="H21" s="40"/>
      <c r="I21" s="39"/>
      <c r="J21" s="52"/>
      <c r="K21" s="5"/>
      <c r="L21" s="5"/>
    </row>
    <row r="22" spans="1:16">
      <c r="A22" s="85" t="s">
        <v>40</v>
      </c>
      <c r="E22" s="40"/>
      <c r="F22" s="55">
        <f>F20+F16</f>
        <v>53003670.668075338</v>
      </c>
      <c r="G22" s="44">
        <f t="shared" ref="G22:I22" si="0">G20+G16</f>
        <v>65513901.701974601</v>
      </c>
      <c r="H22" s="57">
        <f t="shared" si="0"/>
        <v>13360358.666207785</v>
      </c>
      <c r="I22" s="44">
        <f t="shared" si="0"/>
        <v>131895.85086826474</v>
      </c>
      <c r="J22" s="56">
        <f>J18</f>
        <v>252268028.6878275</v>
      </c>
      <c r="K22" s="5"/>
      <c r="M22" s="5"/>
    </row>
    <row r="23" spans="1:16">
      <c r="A23" s="85"/>
      <c r="E23" s="40"/>
      <c r="F23" s="45"/>
      <c r="G23" s="39"/>
      <c r="H23" s="39"/>
      <c r="I23" s="39"/>
      <c r="J23" s="52"/>
      <c r="K23"/>
    </row>
    <row r="24" spans="1:16" ht="15" thickBot="1">
      <c r="A24" s="90" t="s">
        <v>41</v>
      </c>
      <c r="B24" s="66"/>
      <c r="C24" s="66"/>
      <c r="D24" s="66"/>
      <c r="E24" s="77">
        <f>SUM(F22:L22)</f>
        <v>384277855.5749535</v>
      </c>
      <c r="F24" s="78"/>
      <c r="G24" s="78"/>
      <c r="H24" s="78"/>
      <c r="I24" s="78"/>
      <c r="J24" s="79"/>
      <c r="K24" s="117"/>
    </row>
    <row r="25" spans="1:16" ht="15" thickTop="1"/>
    <row r="26" spans="1:16" ht="104.25" customHeight="1">
      <c r="A26" s="143" t="s">
        <v>54</v>
      </c>
      <c r="B26" s="143"/>
      <c r="C26" s="143"/>
      <c r="D26" s="143"/>
      <c r="E26" s="143"/>
      <c r="F26" s="143"/>
      <c r="G26" s="143"/>
      <c r="H26" s="143"/>
      <c r="I26" s="143"/>
      <c r="J26" s="143"/>
      <c r="K26" s="143"/>
      <c r="L26" s="143"/>
      <c r="O26" s="3"/>
      <c r="P26" s="3"/>
    </row>
    <row r="27" spans="1:16">
      <c r="A27"/>
      <c r="B27"/>
      <c r="C27"/>
      <c r="D27"/>
      <c r="E27"/>
      <c r="F27"/>
      <c r="G27"/>
      <c r="H27"/>
      <c r="I27"/>
      <c r="J27"/>
      <c r="K27"/>
    </row>
    <row r="28" spans="1:16" ht="35.15" customHeight="1">
      <c r="A28" t="s">
        <v>55</v>
      </c>
      <c r="B28"/>
      <c r="C28"/>
      <c r="D28"/>
      <c r="E28"/>
      <c r="F28"/>
      <c r="G28"/>
      <c r="H28"/>
      <c r="I28"/>
      <c r="J28"/>
      <c r="K28"/>
    </row>
    <row r="29" spans="1:16">
      <c r="A29"/>
      <c r="B29"/>
      <c r="C29"/>
      <c r="D29"/>
      <c r="E29"/>
      <c r="F29"/>
      <c r="G29"/>
      <c r="H29"/>
      <c r="I29"/>
      <c r="J29"/>
      <c r="K29"/>
    </row>
    <row r="30" spans="1:16" ht="15" customHeight="1">
      <c r="A30" s="138" t="s">
        <v>29</v>
      </c>
      <c r="B30" s="138"/>
      <c r="C30" s="138"/>
      <c r="D30" s="138"/>
      <c r="E30" s="138"/>
      <c r="F30" s="138"/>
      <c r="G30" s="138"/>
      <c r="H30" s="138"/>
      <c r="I30" s="138"/>
      <c r="J30" s="138"/>
      <c r="K30"/>
    </row>
    <row r="31" spans="1:16" ht="45" customHeight="1">
      <c r="A31" s="122"/>
      <c r="B31"/>
      <c r="C31" s="138" t="s">
        <v>49</v>
      </c>
      <c r="D31" s="138"/>
      <c r="E31" s="138"/>
      <c r="F31" s="138"/>
      <c r="G31" s="138"/>
      <c r="H31" s="138"/>
      <c r="I31" s="138"/>
      <c r="J31" s="138"/>
      <c r="K31" s="138"/>
    </row>
    <row r="32" spans="1:16" ht="15" customHeight="1">
      <c r="A32"/>
      <c r="B32"/>
      <c r="C32" s="82"/>
      <c r="D32"/>
      <c r="E32"/>
      <c r="F32"/>
      <c r="G32"/>
      <c r="H32"/>
      <c r="I32"/>
      <c r="J32"/>
      <c r="K32"/>
    </row>
    <row r="33" spans="1:11" ht="45" customHeight="1">
      <c r="A33"/>
      <c r="B33"/>
      <c r="C33" s="138" t="s">
        <v>28</v>
      </c>
      <c r="D33" s="138"/>
      <c r="E33" s="138"/>
      <c r="F33" s="138"/>
      <c r="G33" s="138"/>
      <c r="H33" s="138"/>
      <c r="I33" s="138"/>
      <c r="J33" s="138"/>
      <c r="K33" s="138"/>
    </row>
  </sheetData>
  <mergeCells count="7">
    <mergeCell ref="C33:K33"/>
    <mergeCell ref="F4:I4"/>
    <mergeCell ref="F5:G5"/>
    <mergeCell ref="I5:J5"/>
    <mergeCell ref="A30:J30"/>
    <mergeCell ref="A26:L26"/>
    <mergeCell ref="C31:K31"/>
  </mergeCells>
  <pageMargins left="0.7" right="0.7" top="0.75" bottom="0.75" header="0.3" footer="0.3"/>
  <pageSetup orientation="portrait" r:id="rId1"/>
  <ignoredErrors>
    <ignoredError sqref="E8"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2"/>
  <sheetViews>
    <sheetView zoomScaleNormal="100" workbookViewId="0"/>
  </sheetViews>
  <sheetFormatPr defaultRowHeight="14.6"/>
  <cols>
    <col min="1" max="1" width="3.4609375" style="63" customWidth="1"/>
    <col min="2" max="3" width="3.3046875" customWidth="1"/>
    <col min="4" max="4" width="31.69140625" customWidth="1"/>
    <col min="5" max="5" width="13.69140625" customWidth="1"/>
    <col min="6" max="6" width="16.84375" customWidth="1"/>
    <col min="7" max="7" width="15.3046875" customWidth="1"/>
    <col min="8" max="8" width="13.07421875" customWidth="1"/>
    <col min="9" max="9" width="14.69140625" customWidth="1"/>
    <col min="10" max="10" width="18.84375" customWidth="1"/>
    <col min="12" max="12" width="16" customWidth="1"/>
    <col min="13" max="14" width="9" customWidth="1"/>
  </cols>
  <sheetData>
    <row r="1" spans="1:13">
      <c r="A1" s="84" t="s">
        <v>31</v>
      </c>
      <c r="F1" s="1"/>
    </row>
    <row r="2" spans="1:13">
      <c r="A2" s="84"/>
      <c r="F2" s="1"/>
    </row>
    <row r="3" spans="1:13">
      <c r="A3" s="84"/>
      <c r="E3" s="1" t="s">
        <v>47</v>
      </c>
      <c r="F3" s="1"/>
      <c r="G3" s="1"/>
      <c r="H3" s="1"/>
      <c r="I3" s="1"/>
      <c r="J3" s="1"/>
    </row>
    <row r="4" spans="1:13">
      <c r="A4" s="1"/>
      <c r="E4" s="1"/>
      <c r="F4" s="1"/>
      <c r="G4" s="1"/>
      <c r="H4" s="1"/>
      <c r="I4" s="1"/>
      <c r="J4" s="1"/>
    </row>
    <row r="5" spans="1:13">
      <c r="A5" s="100"/>
      <c r="B5" s="8"/>
      <c r="E5" s="103"/>
      <c r="F5" s="144" t="s">
        <v>21</v>
      </c>
      <c r="G5" s="144"/>
      <c r="H5" s="104" t="s">
        <v>16</v>
      </c>
      <c r="I5" s="145" t="s">
        <v>22</v>
      </c>
      <c r="J5" s="146"/>
      <c r="L5" s="2"/>
    </row>
    <row r="6" spans="1:13" ht="44.15">
      <c r="A6" s="101" t="s">
        <v>35</v>
      </c>
      <c r="B6" s="8"/>
      <c r="E6" s="96" t="s">
        <v>18</v>
      </c>
      <c r="F6" s="105" t="s">
        <v>33</v>
      </c>
      <c r="G6" s="105" t="s">
        <v>34</v>
      </c>
      <c r="H6" s="106" t="s">
        <v>16</v>
      </c>
      <c r="I6" s="105" t="s">
        <v>42</v>
      </c>
      <c r="J6" s="107" t="s">
        <v>0</v>
      </c>
      <c r="L6" s="2"/>
    </row>
    <row r="7" spans="1:13">
      <c r="A7" s="1" t="s">
        <v>1</v>
      </c>
      <c r="E7" s="114">
        <f>SUM(F8:H8)</f>
        <v>192316</v>
      </c>
      <c r="F7" s="17"/>
      <c r="G7" s="17"/>
      <c r="H7" s="12"/>
      <c r="I7" s="17"/>
      <c r="J7" s="59"/>
    </row>
    <row r="8" spans="1:13">
      <c r="A8" s="1"/>
      <c r="B8" t="s">
        <v>36</v>
      </c>
      <c r="E8" s="12"/>
      <c r="F8" s="115">
        <v>173232.71599999999</v>
      </c>
      <c r="G8" s="115">
        <v>19039.284</v>
      </c>
      <c r="H8" s="114">
        <v>44</v>
      </c>
      <c r="I8" s="115">
        <v>44</v>
      </c>
      <c r="J8" s="14">
        <v>0</v>
      </c>
    </row>
    <row r="9" spans="1:13" s="8" customFormat="1">
      <c r="A9" s="100"/>
      <c r="E9" s="10"/>
      <c r="F9" s="28"/>
      <c r="G9" s="28"/>
      <c r="H9" s="29"/>
      <c r="I9" s="28"/>
      <c r="J9" s="30"/>
    </row>
    <row r="10" spans="1:13">
      <c r="A10" s="1" t="s">
        <v>37</v>
      </c>
      <c r="C10" s="3"/>
      <c r="D10" s="3"/>
      <c r="E10" s="10"/>
      <c r="F10" s="8"/>
      <c r="G10" s="9"/>
      <c r="H10" s="10"/>
      <c r="I10" s="8"/>
      <c r="J10" s="6"/>
      <c r="K10" s="4"/>
    </row>
    <row r="11" spans="1:13">
      <c r="A11" s="1"/>
      <c r="B11" s="32" t="s">
        <v>38</v>
      </c>
      <c r="E11" s="10"/>
      <c r="F11" s="8"/>
      <c r="G11" s="13">
        <f>G$8*'per case assumptions 2018'!G17*'per case assumptions 2018'!G18</f>
        <v>3892938.5688304352</v>
      </c>
      <c r="H11" s="20">
        <f>H$8*'per case assumptions 2018'!H17*'per case assumptions 2018'!H18</f>
        <v>4498.3124635500772</v>
      </c>
      <c r="I11" s="13">
        <f>I$8*'per case assumptions 2018'!I17*'per case assumptions 2018'!I18</f>
        <v>6426.1606622143972</v>
      </c>
      <c r="J11" s="14"/>
      <c r="K11" s="4"/>
    </row>
    <row r="12" spans="1:13">
      <c r="A12" s="1"/>
      <c r="B12" s="32" t="s">
        <v>19</v>
      </c>
      <c r="E12" s="10"/>
      <c r="F12" s="8"/>
      <c r="G12" s="13">
        <f>G$8*'per case assumptions 2018'!G20*'per case assumptions 2018'!G21</f>
        <v>1333725.8632236714</v>
      </c>
      <c r="H12" s="20">
        <f>H$8*'per case assumptions 2018'!H20*'per case assumptions 2018'!H21</f>
        <v>9246.7665247035875</v>
      </c>
      <c r="I12" s="13">
        <f>I$8*'per case assumptions 2018'!I20*'per case assumptions 2018'!I21</f>
        <v>0</v>
      </c>
      <c r="J12" s="14"/>
      <c r="K12" s="4"/>
    </row>
    <row r="13" spans="1:13">
      <c r="A13" s="1"/>
      <c r="B13" s="32" t="s">
        <v>8</v>
      </c>
      <c r="E13" s="10"/>
      <c r="F13" s="8"/>
      <c r="G13" s="13">
        <f>G$8*'per case assumptions 2018'!G23*'per case assumptions 2018'!G24</f>
        <v>4601024.5007362291</v>
      </c>
      <c r="H13" s="20">
        <f>H$8*'per case assumptions 2018'!H23*'per case assumptions 2018'!H24</f>
        <v>7088.6796664690437</v>
      </c>
      <c r="I13" s="13">
        <f>I$8*'per case assumptions 2018'!I23*'per case assumptions 2018'!I24</f>
        <v>0</v>
      </c>
      <c r="J13" s="14"/>
      <c r="K13" s="4"/>
    </row>
    <row r="14" spans="1:13">
      <c r="A14" s="1"/>
      <c r="B14" s="32" t="s">
        <v>9</v>
      </c>
      <c r="E14" s="10"/>
      <c r="F14" s="8"/>
      <c r="G14" s="13"/>
      <c r="H14" s="20">
        <f>H$8*'per case assumptions 2018'!H26*'per case assumptions 2018'!H27</f>
        <v>1309813.022371155</v>
      </c>
      <c r="I14" s="13"/>
      <c r="J14" s="14"/>
      <c r="K14" s="4"/>
    </row>
    <row r="15" spans="1:13">
      <c r="A15" s="1"/>
      <c r="B15" s="85" t="s">
        <v>20</v>
      </c>
      <c r="E15" s="10"/>
      <c r="F15" s="8"/>
      <c r="G15" s="21">
        <f>SUM(G11:G14)</f>
        <v>9827688.9327903353</v>
      </c>
      <c r="H15" s="22">
        <f>SUM(H11:H14)</f>
        <v>1330646.7810258777</v>
      </c>
      <c r="I15" s="21">
        <f>SUM(I11:I14)</f>
        <v>6426.1606622143972</v>
      </c>
      <c r="J15" s="15"/>
      <c r="K15" s="4"/>
      <c r="M15" s="5"/>
    </row>
    <row r="16" spans="1:13">
      <c r="A16" s="1"/>
      <c r="E16" s="10"/>
      <c r="F16" s="8"/>
      <c r="G16" s="13"/>
      <c r="H16" s="20"/>
      <c r="I16" s="13"/>
      <c r="J16" s="14"/>
      <c r="K16" s="4"/>
      <c r="L16" s="8"/>
    </row>
    <row r="17" spans="1:16">
      <c r="A17" s="1" t="s">
        <v>15</v>
      </c>
      <c r="E17" s="10"/>
      <c r="F17" s="16"/>
      <c r="G17" s="17"/>
      <c r="H17" s="12"/>
      <c r="I17" s="18"/>
      <c r="J17" s="15">
        <f>J8*'per case assumptions 2018'!J40</f>
        <v>0</v>
      </c>
      <c r="K17" s="4"/>
    </row>
    <row r="18" spans="1:16">
      <c r="A18" s="1"/>
      <c r="E18" s="10"/>
      <c r="F18" s="16"/>
      <c r="G18" s="17"/>
      <c r="H18" s="12"/>
      <c r="I18" s="18"/>
      <c r="J18" s="15"/>
    </row>
    <row r="19" spans="1:16">
      <c r="A19" s="1" t="s">
        <v>39</v>
      </c>
      <c r="E19" s="10"/>
      <c r="F19" s="13">
        <f>F8*'per case assumptions 2018'!F32*'per case assumptions 2018'!F33*'per case assumptions 2018'!F34</f>
        <v>10555320.971685514</v>
      </c>
      <c r="G19" s="13">
        <f>G8*'per case assumptions 2018'!G32*'per case assumptions 2018'!G33*'per case assumptions 2018'!G34</f>
        <v>3215705.8314923202</v>
      </c>
      <c r="H19" s="20">
        <f>H8*'per case assumptions 2018'!H32*'per case assumptions 2018'!H33*'per case assumptions 2018'!H34</f>
        <v>11489.705990429558</v>
      </c>
      <c r="I19" s="13">
        <f>I8*'per case assumptions 2018'!I32*'per case assumptions 2018'!I33*'per case assumptions 2018'!I34</f>
        <v>7659.8039936197047</v>
      </c>
      <c r="J19" s="9"/>
    </row>
    <row r="20" spans="1:16">
      <c r="A20" s="1"/>
      <c r="E20" s="10"/>
      <c r="F20" s="13"/>
      <c r="G20" s="13"/>
      <c r="H20" s="20"/>
      <c r="I20" s="13"/>
      <c r="J20" s="9"/>
      <c r="K20" s="5"/>
      <c r="L20" s="5"/>
    </row>
    <row r="21" spans="1:16">
      <c r="A21" s="1" t="s">
        <v>40</v>
      </c>
      <c r="E21" s="10"/>
      <c r="F21" s="61">
        <f>F19+F15</f>
        <v>10555320.971685514</v>
      </c>
      <c r="G21" s="21">
        <f t="shared" ref="G21:J21" si="0">G19+G15</f>
        <v>13043394.764282655</v>
      </c>
      <c r="H21" s="22">
        <f t="shared" si="0"/>
        <v>1342136.4870163072</v>
      </c>
      <c r="I21" s="21">
        <f t="shared" si="0"/>
        <v>14085.964655834101</v>
      </c>
      <c r="J21" s="23">
        <f t="shared" si="0"/>
        <v>0</v>
      </c>
      <c r="L21" s="8"/>
      <c r="M21" s="5"/>
    </row>
    <row r="22" spans="1:16">
      <c r="A22" s="1"/>
      <c r="E22" s="10"/>
      <c r="F22" s="13"/>
      <c r="G22" s="13"/>
      <c r="H22" s="13"/>
      <c r="I22" s="13"/>
      <c r="J22" s="9"/>
    </row>
    <row r="23" spans="1:16" ht="15" thickBot="1">
      <c r="A23" s="102" t="s">
        <v>43</v>
      </c>
      <c r="B23" s="72"/>
      <c r="C23" s="72"/>
      <c r="D23" s="72"/>
      <c r="E23" s="73">
        <f>SUM(F21:L21)</f>
        <v>24954938.187640313</v>
      </c>
      <c r="F23" s="75"/>
      <c r="G23" s="75"/>
      <c r="H23" s="75"/>
      <c r="I23" s="75"/>
      <c r="J23" s="76"/>
    </row>
    <row r="24" spans="1:16" ht="15" thickTop="1">
      <c r="I24" s="8"/>
    </row>
    <row r="25" spans="1:16" ht="90" customHeight="1">
      <c r="A25" s="143" t="s">
        <v>54</v>
      </c>
      <c r="B25" s="143"/>
      <c r="C25" s="143"/>
      <c r="D25" s="143"/>
      <c r="E25" s="143"/>
      <c r="F25" s="143"/>
      <c r="G25" s="143"/>
      <c r="H25" s="143"/>
      <c r="I25" s="143"/>
      <c r="J25" s="143"/>
      <c r="K25" s="143"/>
      <c r="L25" s="143"/>
      <c r="O25" s="3"/>
      <c r="P25" s="3"/>
    </row>
    <row r="26" spans="1:16">
      <c r="A26"/>
    </row>
    <row r="27" spans="1:16">
      <c r="A27" t="s">
        <v>55</v>
      </c>
    </row>
    <row r="28" spans="1:16">
      <c r="A28"/>
    </row>
    <row r="29" spans="1:16" ht="15" customHeight="1">
      <c r="A29" s="138" t="s">
        <v>29</v>
      </c>
      <c r="B29" s="138"/>
      <c r="C29" s="138"/>
      <c r="D29" s="138"/>
      <c r="E29" s="138"/>
      <c r="F29" s="138"/>
      <c r="G29" s="138"/>
      <c r="H29" s="138"/>
      <c r="I29" s="138"/>
      <c r="J29" s="138"/>
    </row>
    <row r="30" spans="1:16" ht="48.75" customHeight="1">
      <c r="A30"/>
      <c r="B30" s="138" t="s">
        <v>49</v>
      </c>
      <c r="C30" s="138"/>
      <c r="D30" s="138"/>
      <c r="E30" s="138"/>
      <c r="F30" s="138"/>
      <c r="G30" s="138"/>
      <c r="H30" s="138"/>
      <c r="I30" s="138"/>
      <c r="J30" s="138"/>
    </row>
    <row r="31" spans="1:16">
      <c r="A31"/>
      <c r="B31" s="118"/>
      <c r="C31" s="118"/>
      <c r="D31" s="118"/>
      <c r="E31" s="118"/>
      <c r="F31" s="118"/>
      <c r="G31" s="118"/>
      <c r="H31" s="118"/>
      <c r="I31" s="118"/>
      <c r="J31" s="118"/>
    </row>
    <row r="32" spans="1:16" ht="45" customHeight="1">
      <c r="A32"/>
      <c r="B32" s="138" t="s">
        <v>28</v>
      </c>
      <c r="C32" s="138"/>
      <c r="D32" s="138"/>
      <c r="E32" s="138"/>
      <c r="F32" s="138"/>
      <c r="G32" s="138"/>
      <c r="H32" s="138"/>
      <c r="I32" s="138"/>
      <c r="J32" s="138"/>
    </row>
  </sheetData>
  <mergeCells count="6">
    <mergeCell ref="B32:J32"/>
    <mergeCell ref="F5:G5"/>
    <mergeCell ref="I5:J5"/>
    <mergeCell ref="A29:J29"/>
    <mergeCell ref="A25:L25"/>
    <mergeCell ref="B30:J30"/>
  </mergeCells>
  <pageMargins left="0.7" right="0.7" top="0.75" bottom="0.75" header="0.3" footer="0.3"/>
  <pageSetup orientation="portrait" r:id="rId1"/>
  <ignoredErrors>
    <ignoredError sqref="E7"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4"/>
  <sheetViews>
    <sheetView zoomScaleNormal="100" workbookViewId="0"/>
  </sheetViews>
  <sheetFormatPr defaultRowHeight="14.6"/>
  <cols>
    <col min="1" max="1" width="3.4609375" style="63" customWidth="1"/>
    <col min="2" max="3" width="3.3046875" customWidth="1"/>
    <col min="4" max="4" width="31.69140625" customWidth="1"/>
    <col min="5" max="5" width="13.69140625" customWidth="1"/>
    <col min="6" max="6" width="16.84375" customWidth="1"/>
    <col min="7" max="7" width="15.3046875" customWidth="1"/>
    <col min="8" max="8" width="13.07421875" customWidth="1"/>
    <col min="9" max="9" width="15.53515625" customWidth="1"/>
    <col min="10" max="10" width="16.84375" customWidth="1"/>
    <col min="12" max="12" width="16" customWidth="1"/>
    <col min="13" max="14" width="9" customWidth="1"/>
  </cols>
  <sheetData>
    <row r="1" spans="1:18">
      <c r="A1" s="84" t="s">
        <v>31</v>
      </c>
      <c r="F1" s="1"/>
    </row>
    <row r="2" spans="1:18">
      <c r="A2" s="84"/>
      <c r="F2" s="1"/>
    </row>
    <row r="3" spans="1:18">
      <c r="A3" s="84"/>
      <c r="E3" s="1" t="s">
        <v>48</v>
      </c>
      <c r="F3" s="1"/>
      <c r="G3" s="1"/>
      <c r="H3" s="1"/>
      <c r="I3" s="1"/>
      <c r="J3" s="1"/>
    </row>
    <row r="4" spans="1:18">
      <c r="A4" s="108"/>
      <c r="E4" s="1"/>
      <c r="F4" s="1"/>
      <c r="G4" s="1"/>
      <c r="H4" s="1"/>
      <c r="I4" s="1"/>
      <c r="J4" s="1"/>
    </row>
    <row r="5" spans="1:18">
      <c r="A5" s="100"/>
      <c r="B5" s="8"/>
      <c r="E5" s="93"/>
      <c r="F5" s="145" t="s">
        <v>21</v>
      </c>
      <c r="G5" s="144"/>
      <c r="H5" s="104" t="s">
        <v>16</v>
      </c>
      <c r="I5" s="145" t="s">
        <v>22</v>
      </c>
      <c r="J5" s="146"/>
      <c r="L5" s="2"/>
    </row>
    <row r="6" spans="1:18" ht="43.75">
      <c r="A6" s="100"/>
      <c r="B6" s="8"/>
      <c r="E6" s="96" t="s">
        <v>18</v>
      </c>
      <c r="F6" s="105" t="s">
        <v>33</v>
      </c>
      <c r="G6" s="105" t="s">
        <v>34</v>
      </c>
      <c r="H6" s="106" t="s">
        <v>16</v>
      </c>
      <c r="I6" s="105" t="s">
        <v>42</v>
      </c>
      <c r="J6" s="107" t="s">
        <v>0</v>
      </c>
      <c r="K6" s="24"/>
      <c r="L6" s="25"/>
      <c r="M6" s="8"/>
      <c r="N6" s="8"/>
      <c r="O6" s="8"/>
      <c r="P6" s="8"/>
      <c r="Q6" s="8"/>
      <c r="R6" s="8"/>
    </row>
    <row r="7" spans="1:18" ht="15.9">
      <c r="A7" s="101" t="s">
        <v>35</v>
      </c>
      <c r="E7" s="11"/>
      <c r="F7" s="8"/>
      <c r="G7" s="8"/>
      <c r="H7" s="10"/>
      <c r="I7" s="8"/>
      <c r="J7" s="9"/>
      <c r="K7" s="24"/>
      <c r="L7" s="8"/>
      <c r="M7" s="8"/>
      <c r="N7" s="8"/>
      <c r="O7" s="8"/>
      <c r="P7" s="8"/>
      <c r="Q7" s="8"/>
      <c r="R7" s="8"/>
    </row>
    <row r="8" spans="1:18">
      <c r="A8" s="1"/>
      <c r="E8" s="11"/>
      <c r="F8" s="8"/>
      <c r="G8" s="8"/>
      <c r="H8" s="10"/>
      <c r="I8" s="8"/>
      <c r="J8" s="9"/>
      <c r="K8" s="24"/>
      <c r="L8" s="8"/>
      <c r="M8" s="8"/>
      <c r="N8" s="8"/>
      <c r="O8" s="8"/>
      <c r="P8" s="8"/>
      <c r="Q8" s="8"/>
      <c r="R8" s="8"/>
    </row>
    <row r="9" spans="1:18">
      <c r="A9" s="1" t="s">
        <v>1</v>
      </c>
      <c r="E9" s="12">
        <f>SUM(F10:H10)</f>
        <v>2483309</v>
      </c>
      <c r="F9" s="115"/>
      <c r="G9" s="115"/>
      <c r="H9" s="114"/>
      <c r="I9" s="115"/>
      <c r="J9" s="14"/>
      <c r="K9" s="24"/>
      <c r="L9" s="8"/>
      <c r="M9" s="8"/>
      <c r="N9" s="8"/>
      <c r="O9" s="8"/>
      <c r="P9" s="8"/>
      <c r="Q9" s="8"/>
      <c r="R9" s="8"/>
    </row>
    <row r="10" spans="1:18">
      <c r="A10" s="1"/>
      <c r="B10" t="s">
        <v>36</v>
      </c>
      <c r="E10" s="12"/>
      <c r="F10" s="26">
        <v>2235453.409</v>
      </c>
      <c r="G10" s="59">
        <v>245847.59100000001</v>
      </c>
      <c r="H10" s="12">
        <v>2008.0000000000002</v>
      </c>
      <c r="I10" s="26">
        <v>1845</v>
      </c>
      <c r="J10" s="59">
        <v>163</v>
      </c>
      <c r="K10" s="24"/>
      <c r="L10" s="8"/>
      <c r="M10" s="8"/>
      <c r="N10" s="8"/>
      <c r="O10" s="8"/>
      <c r="P10" s="8"/>
      <c r="Q10" s="8"/>
      <c r="R10" s="8"/>
    </row>
    <row r="11" spans="1:18">
      <c r="A11" s="1"/>
      <c r="E11" s="10"/>
      <c r="F11" s="58"/>
      <c r="G11" s="60"/>
      <c r="H11" s="29"/>
      <c r="I11" s="58"/>
      <c r="J11" s="30"/>
      <c r="K11" s="24"/>
      <c r="L11" s="8"/>
      <c r="M11" s="8"/>
      <c r="N11" s="8"/>
      <c r="O11" s="8"/>
      <c r="P11" s="8"/>
      <c r="Q11" s="8"/>
      <c r="R11" s="8"/>
    </row>
    <row r="12" spans="1:18">
      <c r="A12" s="1" t="s">
        <v>37</v>
      </c>
      <c r="C12" s="3"/>
      <c r="D12" s="3"/>
      <c r="E12" s="10"/>
      <c r="F12" s="8"/>
      <c r="G12" s="13"/>
      <c r="H12" s="20"/>
      <c r="I12" s="13"/>
      <c r="J12" s="14"/>
      <c r="K12" s="26"/>
      <c r="L12" s="8"/>
      <c r="M12" s="8"/>
      <c r="N12" s="8"/>
      <c r="O12" s="8"/>
      <c r="P12" s="8"/>
      <c r="Q12" s="8"/>
      <c r="R12" s="8"/>
    </row>
    <row r="13" spans="1:18">
      <c r="A13" s="1"/>
      <c r="B13" s="32" t="s">
        <v>38</v>
      </c>
      <c r="C13" s="32"/>
      <c r="E13" s="10"/>
      <c r="F13" s="8"/>
      <c r="G13" s="13">
        <f>G$10*'per case assumptions 2018'!G17*'per case assumptions 2018'!G18</f>
        <v>50268149.214957364</v>
      </c>
      <c r="H13" s="20">
        <f>H$10*'per case assumptions 2018'!H17*'per case assumptions 2018'!H18</f>
        <v>205286.62333655811</v>
      </c>
      <c r="I13" s="13">
        <f>I$10*'per case assumptions 2018'!I17*'per case assumptions 2018'!I18</f>
        <v>269460.60049512645</v>
      </c>
      <c r="J13" s="14"/>
      <c r="K13" s="26"/>
      <c r="L13" s="8"/>
      <c r="M13" s="8"/>
      <c r="N13" s="8"/>
      <c r="O13" s="8"/>
      <c r="P13" s="8"/>
      <c r="Q13" s="8"/>
      <c r="R13" s="8"/>
    </row>
    <row r="14" spans="1:18">
      <c r="A14" s="1"/>
      <c r="B14" s="32" t="s">
        <v>19</v>
      </c>
      <c r="C14" s="32"/>
      <c r="E14" s="10"/>
      <c r="F14" s="8"/>
      <c r="G14" s="13">
        <f>G$10*'per case assumptions 2018'!G20*'per case assumptions 2018'!G21</f>
        <v>17221933.898771361</v>
      </c>
      <c r="H14" s="20">
        <f>H$10*'per case assumptions 2018'!H20*'per case assumptions 2018'!H21</f>
        <v>421988.79958192748</v>
      </c>
      <c r="I14" s="13">
        <f>I$10*'per case assumptions 2018'!I20*'per case assumptions 2018'!I21</f>
        <v>0</v>
      </c>
      <c r="J14" s="14"/>
      <c r="K14" s="26"/>
      <c r="L14" s="8"/>
      <c r="M14" s="8"/>
      <c r="N14" s="8"/>
      <c r="O14" s="8"/>
      <c r="P14" s="8"/>
      <c r="Q14" s="8"/>
      <c r="R14" s="8"/>
    </row>
    <row r="15" spans="1:18">
      <c r="A15" s="1"/>
      <c r="B15" s="32" t="s">
        <v>8</v>
      </c>
      <c r="C15" s="32"/>
      <c r="E15" s="10"/>
      <c r="F15" s="8"/>
      <c r="G15" s="13">
        <f>G$10*'per case assumptions 2018'!G23*'per case assumptions 2018'!G24</f>
        <v>59411414.296776064</v>
      </c>
      <c r="H15" s="20">
        <f>H$10*'per case assumptions 2018'!H23*'per case assumptions 2018'!H24</f>
        <v>323501.56296067825</v>
      </c>
      <c r="I15" s="13">
        <f>I$10*'per case assumptions 2018'!I23*'per case assumptions 2018'!I24</f>
        <v>0</v>
      </c>
      <c r="J15" s="14"/>
      <c r="K15" s="4"/>
    </row>
    <row r="16" spans="1:18">
      <c r="A16" s="1"/>
      <c r="B16" s="32" t="s">
        <v>9</v>
      </c>
      <c r="C16" s="32"/>
      <c r="E16" s="10"/>
      <c r="F16" s="8"/>
      <c r="G16" s="13"/>
      <c r="H16" s="20">
        <f>H$10*'per case assumptions 2018'!H26*'per case assumptions 2018'!H27</f>
        <v>59775103.38457454</v>
      </c>
      <c r="I16" s="13"/>
      <c r="J16" s="14"/>
      <c r="K16" s="4"/>
    </row>
    <row r="17" spans="1:16">
      <c r="A17" s="1"/>
      <c r="B17" s="85" t="s">
        <v>20</v>
      </c>
      <c r="C17" s="32"/>
      <c r="E17" s="10"/>
      <c r="F17" s="8"/>
      <c r="G17" s="21">
        <f>SUM(G13:G16)</f>
        <v>126901497.41050479</v>
      </c>
      <c r="H17" s="22">
        <f>SUM(H13:H16)</f>
        <v>60725880.3704537</v>
      </c>
      <c r="I17" s="21">
        <f>SUM(I13:I16)</f>
        <v>269460.60049512645</v>
      </c>
      <c r="J17" s="14"/>
      <c r="K17" s="4"/>
      <c r="L17" s="8"/>
      <c r="M17" s="5"/>
    </row>
    <row r="18" spans="1:16">
      <c r="A18" s="1"/>
      <c r="E18" s="10"/>
      <c r="F18" s="16"/>
      <c r="G18" s="17"/>
      <c r="H18" s="12"/>
      <c r="I18" s="18"/>
      <c r="J18" s="15"/>
      <c r="K18" s="4"/>
    </row>
    <row r="19" spans="1:16">
      <c r="A19" s="1" t="s">
        <v>15</v>
      </c>
      <c r="E19" s="10"/>
      <c r="F19" s="16"/>
      <c r="G19" s="17"/>
      <c r="H19" s="12"/>
      <c r="I19" s="18"/>
      <c r="J19" s="15">
        <f>J10*'per case assumptions 2018'!J40</f>
        <v>1581526487.5429184</v>
      </c>
      <c r="K19" s="4"/>
    </row>
    <row r="20" spans="1:16">
      <c r="A20" s="1"/>
      <c r="E20" s="10"/>
      <c r="F20" s="13"/>
      <c r="G20" s="13"/>
      <c r="H20" s="20"/>
      <c r="I20" s="13"/>
      <c r="J20" s="9"/>
    </row>
    <row r="21" spans="1:16">
      <c r="A21" s="1" t="s">
        <v>39</v>
      </c>
      <c r="E21" s="10"/>
      <c r="F21" s="13">
        <f>F10*'per case assumptions 2018'!F32*'per case assumptions 2018'!F33*'per case assumptions 2018'!F34</f>
        <v>136209422.75847927</v>
      </c>
      <c r="G21" s="13">
        <f>G10*'per case assumptions 2018'!G32*'per case assumptions 2018'!G33*'per case assumptions 2018'!G34</f>
        <v>41523280.60430418</v>
      </c>
      <c r="H21" s="20">
        <f>H10*'per case assumptions 2018'!H32*'per case assumptions 2018'!H33*'per case assumptions 2018'!H34</f>
        <v>524348.40065414901</v>
      </c>
      <c r="I21" s="13">
        <f>I10*'per case assumptions 2018'!I32*'per case assumptions 2018'!I33*'per case assumptions 2018'!I34</f>
        <v>321189.50836882624</v>
      </c>
      <c r="J21" s="9"/>
    </row>
    <row r="22" spans="1:16">
      <c r="A22" s="1"/>
      <c r="E22" s="10"/>
      <c r="F22" s="13"/>
      <c r="G22" s="13"/>
      <c r="H22" s="20"/>
      <c r="I22" s="27"/>
      <c r="J22" s="19"/>
      <c r="K22" s="5"/>
      <c r="L22" s="5"/>
    </row>
    <row r="23" spans="1:16">
      <c r="A23" s="1" t="s">
        <v>40</v>
      </c>
      <c r="E23" s="10"/>
      <c r="F23" s="61">
        <f>F21+F17</f>
        <v>136209422.75847927</v>
      </c>
      <c r="G23" s="21">
        <f t="shared" ref="G23:I23" si="0">G21+G17</f>
        <v>168424778.01480895</v>
      </c>
      <c r="H23" s="22">
        <f t="shared" si="0"/>
        <v>61250228.771107852</v>
      </c>
      <c r="I23" s="21">
        <f t="shared" si="0"/>
        <v>590650.10886395269</v>
      </c>
      <c r="J23" s="23">
        <f>J19</f>
        <v>1581526487.5429184</v>
      </c>
      <c r="M23" s="5"/>
    </row>
    <row r="24" spans="1:16">
      <c r="A24" s="1"/>
      <c r="E24" s="20"/>
      <c r="F24" s="13"/>
      <c r="G24" s="13"/>
      <c r="H24" s="13"/>
      <c r="I24" s="13"/>
      <c r="J24" s="9"/>
    </row>
    <row r="25" spans="1:16" ht="15" thickBot="1">
      <c r="A25" s="102" t="s">
        <v>43</v>
      </c>
      <c r="B25" s="72"/>
      <c r="C25" s="72"/>
      <c r="D25" s="72"/>
      <c r="E25" s="73">
        <f>SUM(F23:L23)</f>
        <v>1948001567.1961784</v>
      </c>
      <c r="F25" s="74"/>
      <c r="G25" s="75"/>
      <c r="H25" s="75"/>
      <c r="I25" s="75"/>
      <c r="J25" s="76"/>
    </row>
    <row r="26" spans="1:16" ht="15" thickTop="1"/>
    <row r="27" spans="1:16" ht="90" customHeight="1">
      <c r="A27" s="143" t="s">
        <v>54</v>
      </c>
      <c r="B27" s="143"/>
      <c r="C27" s="143"/>
      <c r="D27" s="143"/>
      <c r="E27" s="143"/>
      <c r="F27" s="143"/>
      <c r="G27" s="143"/>
      <c r="H27" s="143"/>
      <c r="I27" s="143"/>
      <c r="J27" s="143"/>
      <c r="K27" s="143"/>
      <c r="L27" s="143"/>
      <c r="O27" s="3"/>
      <c r="P27" s="3"/>
    </row>
    <row r="28" spans="1:16">
      <c r="A28"/>
    </row>
    <row r="29" spans="1:16" ht="35.15" customHeight="1">
      <c r="A29" t="s">
        <v>55</v>
      </c>
    </row>
    <row r="30" spans="1:16">
      <c r="A30"/>
    </row>
    <row r="31" spans="1:16" ht="15" customHeight="1">
      <c r="A31" s="138" t="s">
        <v>29</v>
      </c>
      <c r="B31" s="138"/>
      <c r="C31" s="138"/>
      <c r="D31" s="138"/>
      <c r="E31" s="138"/>
      <c r="F31" s="138"/>
      <c r="G31" s="138"/>
      <c r="H31" s="138"/>
      <c r="I31" s="138"/>
      <c r="J31" s="138"/>
    </row>
    <row r="32" spans="1:16" ht="45.75" customHeight="1">
      <c r="A32" s="122"/>
      <c r="C32" s="138" t="s">
        <v>49</v>
      </c>
      <c r="D32" s="138"/>
      <c r="E32" s="138"/>
      <c r="F32" s="138"/>
      <c r="G32" s="138"/>
      <c r="H32" s="138"/>
      <c r="I32" s="138"/>
      <c r="J32" s="138"/>
      <c r="K32" s="138"/>
    </row>
    <row r="33" spans="1:11">
      <c r="A33"/>
      <c r="C33" s="82"/>
    </row>
    <row r="34" spans="1:11" ht="45" customHeight="1">
      <c r="A34"/>
      <c r="C34" s="138" t="s">
        <v>28</v>
      </c>
      <c r="D34" s="138"/>
      <c r="E34" s="138"/>
      <c r="F34" s="138"/>
      <c r="G34" s="138"/>
      <c r="H34" s="138"/>
      <c r="I34" s="138"/>
      <c r="J34" s="138"/>
      <c r="K34" s="138"/>
    </row>
  </sheetData>
  <mergeCells count="6">
    <mergeCell ref="C34:K34"/>
    <mergeCell ref="F5:G5"/>
    <mergeCell ref="I5:J5"/>
    <mergeCell ref="A31:J31"/>
    <mergeCell ref="A27:L27"/>
    <mergeCell ref="C32:K32"/>
  </mergeCells>
  <pageMargins left="0.7" right="0.7" top="0.75" bottom="0.75" header="0.3" footer="0.3"/>
  <pageSetup orientation="portrait" r:id="rId1"/>
  <ignoredErrors>
    <ignoredError sqref="E9"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50"/>
  <sheetViews>
    <sheetView zoomScaleNormal="100" workbookViewId="0"/>
  </sheetViews>
  <sheetFormatPr defaultColWidth="9.07421875" defaultRowHeight="14.6"/>
  <cols>
    <col min="1" max="1" width="3.4609375" style="32" customWidth="1"/>
    <col min="2" max="3" width="3.3046875" style="32" customWidth="1"/>
    <col min="4" max="4" width="23.69140625" style="32" customWidth="1"/>
    <col min="5" max="5" width="13.69140625" style="32" customWidth="1"/>
    <col min="6" max="6" width="12.4609375" style="32" customWidth="1"/>
    <col min="7" max="7" width="10.3046875" style="32" customWidth="1"/>
    <col min="8" max="8" width="11.84375" style="32" customWidth="1"/>
    <col min="9" max="9" width="14.69140625" style="32" customWidth="1"/>
    <col min="10" max="10" width="15.53515625" style="32" customWidth="1"/>
    <col min="11" max="11" width="16.84375" style="32" customWidth="1"/>
    <col min="12" max="12" width="16" style="32" customWidth="1"/>
    <col min="13" max="14" width="9" style="32" customWidth="1"/>
    <col min="15" max="16384" width="9.07421875" style="32"/>
  </cols>
  <sheetData>
    <row r="1" spans="1:12">
      <c r="A1" s="84" t="s">
        <v>31</v>
      </c>
    </row>
    <row r="2" spans="1:12">
      <c r="A2" s="84"/>
    </row>
    <row r="3" spans="1:12">
      <c r="A3" s="85"/>
      <c r="E3" s="85" t="s">
        <v>57</v>
      </c>
      <c r="F3" s="85"/>
      <c r="G3" s="85"/>
      <c r="H3" s="85"/>
      <c r="I3" s="85"/>
      <c r="J3" s="85"/>
    </row>
    <row r="4" spans="1:12">
      <c r="A4" s="85"/>
      <c r="E4" s="85"/>
      <c r="F4" s="85"/>
      <c r="G4" s="85"/>
      <c r="H4" s="85"/>
      <c r="I4" s="85"/>
      <c r="J4" s="85"/>
    </row>
    <row r="5" spans="1:12">
      <c r="A5" s="87"/>
      <c r="B5" s="33"/>
      <c r="E5" s="93"/>
      <c r="F5" s="140" t="s">
        <v>21</v>
      </c>
      <c r="G5" s="141"/>
      <c r="H5" s="94" t="s">
        <v>16</v>
      </c>
      <c r="I5" s="148" t="s">
        <v>22</v>
      </c>
      <c r="J5" s="142"/>
      <c r="L5" s="123"/>
    </row>
    <row r="6" spans="1:12" ht="43.75">
      <c r="A6" s="91" t="s">
        <v>44</v>
      </c>
      <c r="B6" s="46"/>
      <c r="C6" s="46"/>
      <c r="D6" s="46"/>
      <c r="E6" s="96" t="s">
        <v>18</v>
      </c>
      <c r="F6" s="124" t="s">
        <v>33</v>
      </c>
      <c r="G6" s="124" t="s">
        <v>34</v>
      </c>
      <c r="H6" s="125" t="s">
        <v>16</v>
      </c>
      <c r="I6" s="125" t="s">
        <v>42</v>
      </c>
      <c r="J6" s="126" t="s">
        <v>0</v>
      </c>
    </row>
    <row r="7" spans="1:12">
      <c r="A7" s="85"/>
      <c r="E7" s="43"/>
      <c r="H7" s="64"/>
      <c r="I7" s="65"/>
      <c r="J7" s="49"/>
    </row>
    <row r="8" spans="1:12">
      <c r="A8" s="85" t="s">
        <v>1</v>
      </c>
      <c r="E8" s="34"/>
      <c r="H8" s="65"/>
      <c r="I8" s="65"/>
      <c r="J8" s="52"/>
    </row>
    <row r="9" spans="1:12">
      <c r="A9" s="85"/>
      <c r="C9" s="32" t="s">
        <v>2</v>
      </c>
      <c r="E9" s="36">
        <v>192316</v>
      </c>
      <c r="F9" s="127">
        <v>173232.71599999999</v>
      </c>
      <c r="G9" s="127">
        <v>19039.284</v>
      </c>
      <c r="H9" s="53">
        <v>44</v>
      </c>
      <c r="I9" s="53">
        <v>44</v>
      </c>
      <c r="J9" s="50">
        <v>0</v>
      </c>
    </row>
    <row r="10" spans="1:12">
      <c r="A10" s="85"/>
      <c r="C10" s="32" t="s">
        <v>3</v>
      </c>
      <c r="E10" s="36">
        <v>965958</v>
      </c>
      <c r="F10" s="127">
        <v>869890.15799999994</v>
      </c>
      <c r="G10" s="127">
        <v>95629.842000000004</v>
      </c>
      <c r="H10" s="53">
        <v>438</v>
      </c>
      <c r="I10" s="53">
        <v>411.99999999999994</v>
      </c>
      <c r="J10" s="50">
        <v>26</v>
      </c>
    </row>
    <row r="11" spans="1:12">
      <c r="A11" s="85"/>
      <c r="C11" s="32" t="s">
        <v>4</v>
      </c>
      <c r="E11" s="53">
        <v>2483309</v>
      </c>
      <c r="F11" s="53">
        <v>2235453.409</v>
      </c>
      <c r="G11" s="127">
        <v>245847.59100000001</v>
      </c>
      <c r="H11" s="53">
        <v>2008.0000000000002</v>
      </c>
      <c r="I11" s="53">
        <v>1845</v>
      </c>
      <c r="J11" s="50">
        <v>163</v>
      </c>
    </row>
    <row r="12" spans="1:12" s="33" customFormat="1">
      <c r="A12" s="87"/>
      <c r="E12" s="65"/>
      <c r="F12" s="65"/>
      <c r="H12" s="34"/>
      <c r="J12" s="52"/>
    </row>
    <row r="13" spans="1:12">
      <c r="A13" s="89" t="s">
        <v>30</v>
      </c>
      <c r="B13" s="62"/>
      <c r="C13" s="62"/>
      <c r="D13" s="62"/>
      <c r="E13" s="43"/>
      <c r="F13" s="64"/>
      <c r="G13" s="62"/>
      <c r="H13" s="64"/>
      <c r="I13" s="64"/>
      <c r="J13" s="49"/>
    </row>
    <row r="14" spans="1:12">
      <c r="A14" s="85"/>
      <c r="E14" s="34"/>
      <c r="F14" s="65"/>
      <c r="G14" s="33"/>
      <c r="H14" s="65"/>
      <c r="I14" s="65"/>
      <c r="J14" s="52"/>
    </row>
    <row r="15" spans="1:12">
      <c r="A15" s="85" t="s">
        <v>37</v>
      </c>
      <c r="E15" s="34"/>
      <c r="F15" s="65"/>
      <c r="G15" s="33"/>
      <c r="H15" s="65"/>
      <c r="I15" s="65"/>
      <c r="J15" s="52"/>
    </row>
    <row r="16" spans="1:12">
      <c r="A16" s="85"/>
      <c r="B16" s="32" t="s">
        <v>38</v>
      </c>
      <c r="E16" s="34"/>
      <c r="F16" s="65"/>
      <c r="G16" s="33"/>
      <c r="H16" s="65"/>
      <c r="I16" s="65"/>
      <c r="J16" s="52"/>
    </row>
    <row r="17" spans="1:14">
      <c r="A17" s="85"/>
      <c r="C17" s="32" t="s">
        <v>5</v>
      </c>
      <c r="E17" s="70"/>
      <c r="F17" s="65"/>
      <c r="G17" s="33">
        <v>1.4</v>
      </c>
      <c r="H17" s="65">
        <v>0.7</v>
      </c>
      <c r="I17" s="65">
        <v>1</v>
      </c>
      <c r="J17" s="52"/>
    </row>
    <row r="18" spans="1:14">
      <c r="A18" s="85"/>
      <c r="C18" s="32" t="s">
        <v>6</v>
      </c>
      <c r="E18" s="70"/>
      <c r="F18" s="53"/>
      <c r="G18" s="39">
        <v>146.04910595941811</v>
      </c>
      <c r="H18" s="40">
        <v>146.04910595941811</v>
      </c>
      <c r="I18" s="39">
        <v>146.04910595941811</v>
      </c>
      <c r="J18" s="128"/>
      <c r="K18" s="129"/>
      <c r="L18" s="129"/>
      <c r="M18" s="129"/>
    </row>
    <row r="19" spans="1:14">
      <c r="A19" s="85"/>
      <c r="B19" s="32" t="s">
        <v>19</v>
      </c>
      <c r="E19" s="34"/>
      <c r="F19" s="65"/>
      <c r="G19" s="33"/>
      <c r="H19" s="34"/>
      <c r="I19" s="33"/>
      <c r="J19" s="52"/>
    </row>
    <row r="20" spans="1:14">
      <c r="A20" s="85"/>
      <c r="C20" s="32" t="s">
        <v>5</v>
      </c>
      <c r="E20" s="70"/>
      <c r="F20" s="65"/>
      <c r="G20" s="33">
        <v>0.1</v>
      </c>
      <c r="H20" s="34">
        <v>0.3</v>
      </c>
      <c r="I20" s="33">
        <v>0</v>
      </c>
      <c r="J20" s="52"/>
    </row>
    <row r="21" spans="1:14">
      <c r="A21" s="85"/>
      <c r="C21" s="32" t="s">
        <v>7</v>
      </c>
      <c r="E21" s="70"/>
      <c r="F21" s="130"/>
      <c r="G21" s="39">
        <v>700.51261550784761</v>
      </c>
      <c r="H21" s="40">
        <v>700.51261550784761</v>
      </c>
      <c r="I21" s="39">
        <v>700.51261550784761</v>
      </c>
      <c r="J21" s="52"/>
      <c r="K21" s="121"/>
      <c r="L21" s="129"/>
      <c r="M21" s="129"/>
      <c r="N21" s="129"/>
    </row>
    <row r="22" spans="1:14">
      <c r="A22" s="85"/>
      <c r="B22" s="32" t="s">
        <v>8</v>
      </c>
      <c r="E22" s="34"/>
      <c r="F22" s="65"/>
      <c r="G22" s="33"/>
      <c r="H22" s="34"/>
      <c r="I22" s="33"/>
      <c r="J22" s="52"/>
    </row>
    <row r="23" spans="1:14">
      <c r="A23" s="85"/>
      <c r="C23" s="32" t="s">
        <v>5</v>
      </c>
      <c r="E23" s="70"/>
      <c r="F23" s="65"/>
      <c r="G23" s="33">
        <v>0.3</v>
      </c>
      <c r="H23" s="34">
        <v>0.2</v>
      </c>
      <c r="I23" s="33">
        <v>0</v>
      </c>
      <c r="J23" s="52"/>
    </row>
    <row r="24" spans="1:14">
      <c r="A24" s="85"/>
      <c r="C24" s="32" t="s">
        <v>7</v>
      </c>
      <c r="E24" s="70"/>
      <c r="F24" s="130"/>
      <c r="G24" s="39">
        <v>805.53178028057312</v>
      </c>
      <c r="H24" s="40">
        <v>805.53178028057312</v>
      </c>
      <c r="I24" s="39">
        <v>805.53178028057312</v>
      </c>
      <c r="J24" s="128"/>
      <c r="K24" s="121"/>
      <c r="L24" s="129"/>
      <c r="M24" s="129"/>
      <c r="N24" s="129"/>
    </row>
    <row r="25" spans="1:14">
      <c r="A25" s="85"/>
      <c r="B25" s="32" t="s">
        <v>9</v>
      </c>
      <c r="E25" s="34"/>
      <c r="F25" s="65"/>
      <c r="G25" s="33"/>
      <c r="H25" s="34"/>
      <c r="I25" s="33"/>
      <c r="J25" s="52"/>
    </row>
    <row r="26" spans="1:14">
      <c r="A26" s="85"/>
      <c r="C26" s="32" t="s">
        <v>10</v>
      </c>
      <c r="E26" s="70"/>
      <c r="F26" s="65"/>
      <c r="G26" s="33">
        <v>0</v>
      </c>
      <c r="H26" s="34">
        <v>1</v>
      </c>
      <c r="I26" s="33">
        <v>0</v>
      </c>
      <c r="J26" s="52"/>
    </row>
    <row r="27" spans="1:14">
      <c r="A27" s="85"/>
      <c r="C27" s="32" t="s">
        <v>11</v>
      </c>
      <c r="E27" s="70"/>
      <c r="F27" s="65"/>
      <c r="G27" s="39">
        <v>0</v>
      </c>
      <c r="H27" s="40">
        <v>29768.477781162615</v>
      </c>
      <c r="I27" s="39">
        <v>0</v>
      </c>
      <c r="J27" s="128"/>
      <c r="L27" s="129"/>
      <c r="M27" s="129"/>
      <c r="N27" s="129"/>
    </row>
    <row r="28" spans="1:14">
      <c r="A28" s="85"/>
      <c r="E28" s="70"/>
      <c r="F28" s="65"/>
      <c r="G28" s="33"/>
      <c r="H28" s="65"/>
      <c r="I28" s="65"/>
      <c r="J28" s="52"/>
    </row>
    <row r="29" spans="1:14">
      <c r="A29" s="85"/>
      <c r="D29" s="85" t="s">
        <v>23</v>
      </c>
      <c r="E29" s="70"/>
      <c r="F29" s="130"/>
      <c r="G29" s="39">
        <v>516.17954397814196</v>
      </c>
      <c r="H29" s="45">
        <v>30241.972296042677</v>
      </c>
      <c r="I29" s="45">
        <v>146.04910595941811</v>
      </c>
      <c r="J29" s="128"/>
      <c r="K29" s="121"/>
      <c r="L29" s="129"/>
      <c r="M29" s="129"/>
      <c r="N29" s="129"/>
    </row>
    <row r="30" spans="1:14">
      <c r="A30" s="85"/>
      <c r="E30" s="34"/>
      <c r="F30" s="65"/>
      <c r="G30" s="33"/>
      <c r="H30" s="65"/>
      <c r="I30" s="65"/>
      <c r="J30" s="52"/>
    </row>
    <row r="31" spans="1:14">
      <c r="A31" s="89" t="s">
        <v>45</v>
      </c>
      <c r="B31" s="62"/>
      <c r="C31" s="62"/>
      <c r="D31" s="62"/>
      <c r="E31" s="43"/>
      <c r="F31" s="64"/>
      <c r="G31" s="62"/>
      <c r="H31" s="64"/>
      <c r="I31" s="64"/>
      <c r="J31" s="49"/>
    </row>
    <row r="32" spans="1:14">
      <c r="A32" s="85"/>
      <c r="C32" s="32" t="s">
        <v>12</v>
      </c>
      <c r="E32" s="34"/>
      <c r="F32" s="131">
        <v>0.44459599999999999</v>
      </c>
      <c r="G32" s="132">
        <v>0.458895</v>
      </c>
      <c r="H32" s="131">
        <v>0.43029200000000001</v>
      </c>
      <c r="I32" s="131">
        <v>0.43029200000000001</v>
      </c>
      <c r="J32" s="52"/>
      <c r="K32" s="133"/>
      <c r="L32" s="133"/>
      <c r="M32" s="133"/>
      <c r="N32" s="133"/>
    </row>
    <row r="33" spans="1:14">
      <c r="A33" s="85"/>
      <c r="C33" s="32" t="s">
        <v>13</v>
      </c>
      <c r="E33" s="34"/>
      <c r="F33" s="131">
        <v>0.5</v>
      </c>
      <c r="G33" s="132">
        <v>1.3333333333333333</v>
      </c>
      <c r="H33" s="131">
        <v>2.1428571428571428</v>
      </c>
      <c r="I33" s="131">
        <v>1.4285714285714286</v>
      </c>
      <c r="J33" s="52"/>
      <c r="K33" s="133"/>
      <c r="L33" s="133"/>
      <c r="M33" s="133"/>
      <c r="N33" s="133"/>
    </row>
    <row r="34" spans="1:14">
      <c r="A34" s="85"/>
      <c r="C34" s="32" t="s">
        <v>14</v>
      </c>
      <c r="E34" s="34"/>
      <c r="F34" s="45">
        <v>274.09806790707904</v>
      </c>
      <c r="G34" s="39">
        <v>276.04102970025463</v>
      </c>
      <c r="H34" s="45">
        <v>283.20423823894816</v>
      </c>
      <c r="I34" s="45">
        <v>283.20423823894816</v>
      </c>
      <c r="J34" s="52"/>
      <c r="K34" s="129"/>
      <c r="L34" s="129"/>
      <c r="M34" s="129"/>
      <c r="N34" s="129"/>
    </row>
    <row r="35" spans="1:14">
      <c r="A35" s="85"/>
      <c r="E35" s="34"/>
      <c r="F35" s="45"/>
      <c r="G35" s="39"/>
      <c r="H35" s="45"/>
      <c r="I35" s="45"/>
      <c r="J35" s="52"/>
    </row>
    <row r="36" spans="1:14">
      <c r="A36" s="85"/>
      <c r="D36" s="85" t="s">
        <v>17</v>
      </c>
      <c r="E36" s="34"/>
      <c r="F36" s="45">
        <f>F32*F33*F34</f>
        <v>60.931452299607855</v>
      </c>
      <c r="G36" s="39">
        <f>G32*G33*G34</f>
        <v>168.89846443239779</v>
      </c>
      <c r="H36" s="45">
        <f>H32*H33*H34</f>
        <v>261.12968160067174</v>
      </c>
      <c r="I36" s="45">
        <f>I32*I33*I34</f>
        <v>174.08645440044785</v>
      </c>
      <c r="J36" s="52"/>
    </row>
    <row r="37" spans="1:14">
      <c r="A37" s="85"/>
      <c r="E37" s="34"/>
      <c r="F37" s="65"/>
      <c r="G37" s="33"/>
      <c r="H37" s="65"/>
      <c r="I37" s="65"/>
      <c r="J37" s="52"/>
    </row>
    <row r="38" spans="1:14">
      <c r="A38" s="89" t="s">
        <v>15</v>
      </c>
      <c r="B38" s="62"/>
      <c r="C38" s="62"/>
      <c r="D38" s="62"/>
      <c r="E38" s="43"/>
      <c r="F38" s="64"/>
      <c r="G38" s="62"/>
      <c r="H38" s="64"/>
      <c r="I38" s="64"/>
      <c r="J38" s="49"/>
    </row>
    <row r="39" spans="1:14">
      <c r="A39" s="85"/>
      <c r="C39" s="32" t="s">
        <v>24</v>
      </c>
      <c r="E39" s="70"/>
      <c r="F39" s="65"/>
      <c r="G39" s="33"/>
      <c r="H39" s="65"/>
      <c r="I39" s="65"/>
      <c r="J39" s="134">
        <v>1764112.0887260665</v>
      </c>
      <c r="K39" s="121"/>
    </row>
    <row r="40" spans="1:14">
      <c r="C40" s="32" t="s">
        <v>25</v>
      </c>
      <c r="E40" s="70"/>
      <c r="F40" s="65"/>
      <c r="G40" s="33"/>
      <c r="H40" s="65"/>
      <c r="I40" s="65"/>
      <c r="J40" s="134">
        <v>9702616.4879933652</v>
      </c>
      <c r="K40" s="121"/>
    </row>
    <row r="41" spans="1:14" ht="15" thickBot="1">
      <c r="A41" s="66"/>
      <c r="B41" s="66"/>
      <c r="C41" s="66" t="s">
        <v>26</v>
      </c>
      <c r="D41" s="66"/>
      <c r="E41" s="71"/>
      <c r="F41" s="67"/>
      <c r="G41" s="68"/>
      <c r="H41" s="69"/>
      <c r="I41" s="69"/>
      <c r="J41" s="135">
        <v>17641120.887260664</v>
      </c>
      <c r="K41" s="121"/>
    </row>
    <row r="42" spans="1:14" ht="15" thickTop="1">
      <c r="G42" s="119"/>
      <c r="H42" s="119"/>
      <c r="I42" s="120"/>
      <c r="J42" s="121"/>
    </row>
    <row r="43" spans="1:14" s="63" customFormat="1" ht="59.25" customHeight="1">
      <c r="A43" s="143" t="s">
        <v>56</v>
      </c>
      <c r="B43" s="143"/>
      <c r="C43" s="143"/>
      <c r="D43" s="143"/>
      <c r="E43" s="143"/>
      <c r="F43" s="143"/>
      <c r="G43" s="143"/>
      <c r="H43" s="143"/>
      <c r="I43" s="143"/>
      <c r="J43" s="143"/>
      <c r="K43" s="143"/>
      <c r="L43" s="143"/>
    </row>
    <row r="44" spans="1:14" s="63" customFormat="1" ht="14.4" customHeight="1">
      <c r="A44" s="136"/>
      <c r="B44" s="136"/>
      <c r="C44" s="136"/>
      <c r="D44" s="136"/>
      <c r="E44" s="136"/>
      <c r="F44" s="136"/>
      <c r="G44" s="136"/>
      <c r="H44" s="136"/>
      <c r="I44" s="136"/>
      <c r="J44" s="136"/>
      <c r="K44" s="136"/>
      <c r="L44" s="136"/>
    </row>
    <row r="45" spans="1:14" s="63" customFormat="1" ht="25.95" customHeight="1">
      <c r="A45" s="63" t="s">
        <v>55</v>
      </c>
    </row>
    <row r="46" spans="1:14" s="63" customFormat="1"/>
    <row r="47" spans="1:14" s="63" customFormat="1">
      <c r="A47" s="147" t="s">
        <v>29</v>
      </c>
      <c r="B47" s="147"/>
      <c r="C47" s="147"/>
      <c r="D47" s="147"/>
      <c r="E47" s="147"/>
      <c r="F47" s="147"/>
      <c r="G47" s="147"/>
      <c r="H47" s="147"/>
      <c r="I47" s="147"/>
      <c r="J47" s="147"/>
    </row>
    <row r="48" spans="1:14" s="63" customFormat="1" ht="45" customHeight="1">
      <c r="A48" s="137"/>
      <c r="C48" s="147" t="s">
        <v>58</v>
      </c>
      <c r="D48" s="147"/>
      <c r="E48" s="147"/>
      <c r="F48" s="147"/>
      <c r="G48" s="147"/>
      <c r="H48" s="147"/>
      <c r="I48" s="147"/>
      <c r="J48" s="147"/>
      <c r="K48" s="147"/>
    </row>
    <row r="49" spans="3:11" s="63" customFormat="1">
      <c r="C49" s="111"/>
    </row>
    <row r="50" spans="3:11" s="63" customFormat="1" ht="45" customHeight="1">
      <c r="C50" s="147" t="s">
        <v>59</v>
      </c>
      <c r="D50" s="147"/>
      <c r="E50" s="147"/>
      <c r="F50" s="147"/>
      <c r="G50" s="147"/>
      <c r="H50" s="147"/>
      <c r="I50" s="147"/>
      <c r="J50" s="147"/>
      <c r="K50" s="147"/>
    </row>
  </sheetData>
  <mergeCells count="6">
    <mergeCell ref="C50:K50"/>
    <mergeCell ref="F5:G5"/>
    <mergeCell ref="I5:J5"/>
    <mergeCell ref="A43:L43"/>
    <mergeCell ref="A47:J47"/>
    <mergeCell ref="C48:K4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C. perfringens mean COI 2018</vt:lpstr>
      <vt:lpstr>low 2018</vt:lpstr>
      <vt:lpstr>high 2018</vt:lpstr>
      <vt:lpstr>per case assumptions 2018</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Cost of foodborne illness estimates for Clostridium perfringens</dc:title>
  <dc:subject>Agricultural Economics</dc:subject>
  <dc:creator>Sandra Hoffmann;Jae-Wan Ahn</dc:creator>
  <cp:keywords>Clostridium perfringens, C. perfringens, foodborne illness, foodborne illnesses, cost estimates, disease outcomes, foodborne infections, outpatient expenditures, inpatient expenditures, medical care, medical costs, lost wages,  USDA, U.S. Department of Agriculture, ERS, Economic Research Service</cp:keywords>
  <cp:lastModifiedBy>Ryan Butler</cp:lastModifiedBy>
  <dcterms:created xsi:type="dcterms:W3CDTF">2014-04-15T19:48:34Z</dcterms:created>
  <dcterms:modified xsi:type="dcterms:W3CDTF">2021-08-05T18:40:17Z</dcterms:modified>
</cp:coreProperties>
</file>