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13_ncr:1_{457BF69C-5FF0-4E68-B033-950B0978BEC4}" xr6:coauthVersionLast="47" xr6:coauthVersionMax="47" xr10:uidLastSave="{00000000-0000-0000-0000-000000000000}"/>
  <bookViews>
    <workbookView xWindow="-103" yWindow="-103" windowWidth="22149" windowHeight="13320" activeTab="1" xr2:uid="{00000000-000D-0000-FFFF-FFFF00000000}"/>
  </bookViews>
  <sheets>
    <sheet name="Read Me" sheetId="9" r:id="rId1"/>
    <sheet name="Cryptosporidium mean COI 2018" sheetId="10" r:id="rId2"/>
    <sheet name="low 2018" sheetId="11" r:id="rId3"/>
    <sheet name="high 2018" sheetId="12" r:id="rId4"/>
    <sheet name="per case assumptions 2018" sheetId="13" r:id="rId5"/>
  </sheets>
  <definedNames>
    <definedName name="_xlnm.Print_Area" localSheetId="1">'Cryptosporidium mean COI 2018'!$A$1:$L$25</definedName>
    <definedName name="_xlnm.Print_Area" localSheetId="4">'per case assumptions 2018'!$A$1:$K$43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8" i="12" l="1"/>
  <c r="J19" i="11"/>
  <c r="K20" i="12" l="1"/>
  <c r="K22" i="12" s="1"/>
  <c r="I20" i="12"/>
  <c r="H20" i="12"/>
  <c r="G20" i="12"/>
  <c r="J22" i="12"/>
  <c r="I15" i="12"/>
  <c r="G15" i="12"/>
  <c r="K21" i="11"/>
  <c r="K23" i="11" s="1"/>
  <c r="I21" i="11"/>
  <c r="H21" i="11"/>
  <c r="G21" i="11"/>
  <c r="F21" i="11"/>
  <c r="J23" i="11"/>
  <c r="I16" i="11"/>
  <c r="G16" i="11"/>
  <c r="K20" i="10"/>
  <c r="I20" i="10"/>
  <c r="H20" i="10"/>
  <c r="G20" i="10"/>
  <c r="J18" i="10"/>
  <c r="I15" i="10"/>
  <c r="G15" i="10"/>
  <c r="I14" i="12"/>
  <c r="H14" i="12"/>
  <c r="G14" i="12"/>
  <c r="I13" i="10"/>
  <c r="H13" i="10"/>
  <c r="G14" i="11"/>
  <c r="I13" i="11"/>
  <c r="H12" i="12"/>
  <c r="G12" i="12"/>
  <c r="F37" i="13"/>
  <c r="H16" i="11"/>
  <c r="K37" i="13"/>
  <c r="I37" i="13"/>
  <c r="H37" i="13"/>
  <c r="G37" i="13"/>
  <c r="F16" i="12"/>
  <c r="F17" i="11"/>
  <c r="E8" i="11"/>
  <c r="G13" i="12" l="1"/>
  <c r="G16" i="12" s="1"/>
  <c r="G22" i="12" s="1"/>
  <c r="H14" i="10"/>
  <c r="I14" i="11"/>
  <c r="G14" i="10"/>
  <c r="H14" i="11"/>
  <c r="I12" i="12"/>
  <c r="H15" i="12"/>
  <c r="G12" i="10"/>
  <c r="I14" i="10"/>
  <c r="G15" i="11"/>
  <c r="H13" i="12"/>
  <c r="H12" i="10"/>
  <c r="H15" i="11"/>
  <c r="I13" i="12"/>
  <c r="F20" i="12"/>
  <c r="F22" i="12" s="1"/>
  <c r="I12" i="10"/>
  <c r="H15" i="10"/>
  <c r="G13" i="11"/>
  <c r="I15" i="11"/>
  <c r="I17" i="11" s="1"/>
  <c r="I23" i="11" s="1"/>
  <c r="G13" i="10"/>
  <c r="H13" i="11"/>
  <c r="F20" i="10"/>
  <c r="I16" i="12"/>
  <c r="I22" i="12" s="1"/>
  <c r="F23" i="11"/>
  <c r="K22" i="10"/>
  <c r="J22" i="10"/>
  <c r="F16" i="10"/>
  <c r="E7" i="10"/>
  <c r="G16" i="10" l="1"/>
  <c r="G22" i="10" s="1"/>
  <c r="H17" i="11"/>
  <c r="H23" i="11" s="1"/>
  <c r="F22" i="10"/>
  <c r="I16" i="10"/>
  <c r="I22" i="10" s="1"/>
  <c r="H16" i="12"/>
  <c r="H22" i="12" s="1"/>
  <c r="E24" i="12" s="1"/>
  <c r="H16" i="10"/>
  <c r="H22" i="10" s="1"/>
  <c r="G17" i="11"/>
  <c r="G23" i="11" s="1"/>
  <c r="E25" i="11" s="1"/>
  <c r="E24" i="10" l="1"/>
</calcChain>
</file>

<file path=xl/sharedStrings.xml><?xml version="1.0" encoding="utf-8"?>
<sst xmlns="http://schemas.openxmlformats.org/spreadsheetml/2006/main" count="151" uniqueCount="59">
  <si>
    <t>Hospitalized; died</t>
  </si>
  <si>
    <t>Number of cases</t>
  </si>
  <si>
    <t>Outpatient clinic visits</t>
  </si>
  <si>
    <t>Hospitalizations</t>
  </si>
  <si>
    <t>Premature death</t>
  </si>
  <si>
    <t>low</t>
  </si>
  <si>
    <t>mean</t>
  </si>
  <si>
    <t>high</t>
  </si>
  <si>
    <t>Average visits per case</t>
  </si>
  <si>
    <t>Average cost per visit</t>
  </si>
  <si>
    <t>Average admissions per case</t>
  </si>
  <si>
    <t>Average cost per hospitalization</t>
  </si>
  <si>
    <t>Proportion of cases employed</t>
  </si>
  <si>
    <t>Average number of work days lost</t>
  </si>
  <si>
    <t>Average daily earnings</t>
  </si>
  <si>
    <t>Diarrhea relapse</t>
  </si>
  <si>
    <t>Hospitalized</t>
  </si>
  <si>
    <t>Emergency room visits</t>
  </si>
  <si>
    <t>Total medical costs by outcome</t>
  </si>
  <si>
    <t>Total medical cost per case</t>
  </si>
  <si>
    <t>Total productivity loss per case</t>
  </si>
  <si>
    <t>Cost component</t>
  </si>
  <si>
    <t>Non-hospitalized</t>
  </si>
  <si>
    <t>Post-hospitalization outcomes</t>
  </si>
  <si>
    <t>Post-hospitalization recovery</t>
  </si>
  <si>
    <t>Chronic illnesses</t>
  </si>
  <si>
    <t>Acute illnesses</t>
  </si>
  <si>
    <t>Total cases</t>
  </si>
  <si>
    <t>Total costs by outcome</t>
  </si>
  <si>
    <t>Low value per death</t>
  </si>
  <si>
    <t>Mean value per death</t>
  </si>
  <si>
    <t>High value per death</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</si>
  <si>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</si>
  <si>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</si>
  <si>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</si>
  <si>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r>
      <t xml:space="preserve">Low, Mean, and High Estimates of the Annual Cost of Foodborne Illnesses Caused by </t>
    </r>
    <r>
      <rPr>
        <b/>
        <i/>
        <sz val="11"/>
        <color theme="1"/>
        <rFont val="Calibri"/>
        <family val="2"/>
        <scheme val="minor"/>
      </rPr>
      <t>Cryptosporidium parvum</t>
    </r>
  </si>
  <si>
    <r>
      <t xml:space="preserve">Cost of foodborne illness estimates for </t>
    </r>
    <r>
      <rPr>
        <b/>
        <i/>
        <sz val="11"/>
        <color theme="1"/>
        <rFont val="Calibri"/>
        <family val="2"/>
        <scheme val="minor"/>
      </rPr>
      <t>Cryptosporidium parvum</t>
    </r>
  </si>
  <si>
    <t>Didn't visit physician; recovered</t>
  </si>
  <si>
    <t>Visited physician; recovered</t>
  </si>
  <si>
    <r>
      <t>Health outcome</t>
    </r>
    <r>
      <rPr>
        <b/>
        <sz val="11"/>
        <color theme="1"/>
        <rFont val="Calibri"/>
        <family val="2"/>
        <scheme val="minor"/>
      </rPr>
      <t>s</t>
    </r>
  </si>
  <si>
    <t>Cases by outcome</t>
  </si>
  <si>
    <t>Medical costs</t>
  </si>
  <si>
    <t>Physician office visits</t>
  </si>
  <si>
    <t>Productivity loss, nonfatal cases</t>
  </si>
  <si>
    <t>Total cost of illness</t>
  </si>
  <si>
    <t>Health outcomes</t>
  </si>
  <si>
    <t>Mean estimates, 2018</t>
  </si>
  <si>
    <t>Low estimates, 2018</t>
  </si>
  <si>
    <t>High estimates, 2018</t>
  </si>
  <si>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</si>
  <si>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t>This Excel file contains four 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</si>
  <si>
    <t>Hoffmann, Sandra, Michael Batz, J. Glenn Morris Jr.  2012.  “Annual Cost of Illness and Quality-Adjusted Life Year Losses in the United States Due to 14 Foodborne Pathogens.” J. Food Protection 75(7): 1291-1302.</t>
  </si>
  <si>
    <t>Batz, Michael B., Sandra A. Hoffmann, J. Glenn Morris Jr. 2014. Disease-Outcome Trees, EQ-5D Scores, and Estimated Annual Losses of Quality-Adjusted Life Years (QALYs) Due to 14 Foodborne Pathogens in the United States.  Foodborne Pathogen and Disease 11(5): 395-402.</t>
  </si>
  <si>
    <t>Cite as: U.S. Department of Agriculture (USDA), Economic Research Service (ERS). Cost Estimates of Foodborne
Illnesses. (2020).</t>
  </si>
  <si>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</si>
  <si>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</si>
  <si>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</si>
  <si>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This Excel file reports the USDA Economic Research Service (ERS) estimates of the annual cost of foodborne illnesses for </t>
    </r>
    <r>
      <rPr>
        <i/>
        <sz val="11"/>
        <color theme="1"/>
        <rFont val="Calibri"/>
        <family val="2"/>
        <scheme val="minor"/>
      </rPr>
      <t>Cryptosporidium parvum</t>
    </r>
    <r>
      <rPr>
        <sz val="11"/>
        <color theme="1"/>
        <rFont val="Calibri"/>
        <family val="2"/>
        <scheme val="minor"/>
      </rPr>
      <t xml:space="preserve">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</si>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</sst>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s>
  <fonts count="16">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9"/>
      <color theme="1"/>
      <name val="Calibri"/>
      <family val="2"/>
      <scheme val="minor"/>
    </font>
    <font>
      <b/>
      <i/>
      <sz val="11"/>
      <color theme="1"/>
      <name val="Calibri"/>
      <family val="2"/>
      <scheme val="minor"/>
    </font>
    <font>
      <i/>
      <u/>
      <sz val="11"/>
      <color theme="1"/>
      <name val="Calibri"/>
      <family val="2"/>
      <scheme val="minor"/>
    </font>
    <font>
      <b/>
      <sz val="12"/>
      <color theme="1"/>
      <name val="Calibri"/>
      <family val="2"/>
      <scheme val="minor"/>
    </font>
    <font>
      <sz val="11"/>
      <color rgb="FF000000"/>
      <name val="Calibri"/>
      <family val="2"/>
      <scheme val="minor"/>
    </font>
    <font>
      <i/>
      <sz val="10"/>
      <color theme="1"/>
      <name val="Calibri"/>
      <family val="2"/>
      <scheme val="minor"/>
    </font>
    <font>
      <sz val="11"/>
      <color theme="1"/>
      <name val="Calibri"/>
      <family val="2"/>
      <scheme val="minor"/>
    </font>
    <font>
      <sz val="11"/>
      <color theme="1"/>
      <name val="Calibri"/>
      <family val="2"/>
    </font>
    <font>
      <i/>
      <sz val="11"/>
      <color rgb="FF000000"/>
      <name val="Calibri"/>
      <family val="2"/>
    </font>
    <font>
      <sz val="11"/>
      <color rgb="FF000000"/>
      <name val="Times New Roman"/>
      <family val="1"/>
    </font>
    <font>
      <sz val="11"/>
      <name val="Calibri"/>
      <family val="2"/>
      <scheme val="minor"/>
    </font>
    <font>
      <sz val="9"/>
      <color rgb="FF666666"/>
      <name val="Inherit"/>
    </font>
  </fonts>
  <fills count="2">
    <fill>
      <patternFill patternType="none"/>
    </fill>
    <fill>
      <patternFill patternType="gray125"/>
    </fill>
  </fills>
  <borders count="22">
    <border>
      <left/>
      <right/>
      <top/>
      <bottom/>
      <diagonal/>
    </border>
    <border>
      <left/>
      <right/>
      <top/>
      <bottom style="thin">
        <color auto="1"/>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indexed="64"/>
      </top>
      <bottom style="thin">
        <color auto="1"/>
      </bottom>
      <diagonal/>
    </border>
    <border>
      <left/>
      <right/>
      <top style="thin">
        <color indexed="64"/>
      </top>
      <bottom style="thin">
        <color auto="1"/>
      </bottom>
      <diagonal/>
    </border>
    <border>
      <left/>
      <right style="thin">
        <color auto="1"/>
      </right>
      <top style="thin">
        <color indexed="64"/>
      </top>
      <bottom style="thin">
        <color auto="1"/>
      </bottom>
      <diagonal/>
    </border>
    <border>
      <left/>
      <right/>
      <top style="thin">
        <color indexed="64"/>
      </top>
      <bottom style="double">
        <color indexed="64"/>
      </bottom>
      <diagonal/>
    </border>
    <border>
      <left style="thin">
        <color auto="1"/>
      </left>
      <right style="thin">
        <color auto="1"/>
      </right>
      <top style="thin">
        <color indexed="64"/>
      </top>
      <bottom style="double">
        <color indexed="64"/>
      </bottom>
      <diagonal/>
    </border>
    <border>
      <left/>
      <right style="thin">
        <color auto="1"/>
      </right>
      <top/>
      <bottom style="double">
        <color indexed="64"/>
      </bottom>
      <diagonal/>
    </border>
    <border>
      <left/>
      <right/>
      <top/>
      <bottom style="double">
        <color indexed="64"/>
      </bottom>
      <diagonal/>
    </border>
    <border>
      <left style="thin">
        <color auto="1"/>
      </left>
      <right style="thin">
        <color auto="1"/>
      </right>
      <top/>
      <bottom style="double">
        <color indexed="64"/>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9">
    <xf numFmtId="0" fontId="0"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9" fontId="10" fillId="0" borderId="0" applyFont="0" applyFill="0" applyBorder="0" applyAlignment="0" applyProtection="0"/>
  </cellStyleXfs>
  <cellXfs count="177">
    <xf numFmtId="0" fontId="0" fillId="0" borderId="0" xfId="0"/>
    <xf numFmtId="0" fontId="1" fillId="0" borderId="0" xfId="0" applyFont="1"/>
    <xf numFmtId="0" fontId="3" fillId="0" borderId="0" xfId="1" applyFont="1" applyFill="1" applyBorder="1" applyAlignment="1">
      <alignment wrapText="1"/>
    </xf>
    <xf numFmtId="0" fontId="3" fillId="0" borderId="0" xfId="1" applyFill="1" applyBorder="1" applyAlignment="1">
      <alignment wrapText="1"/>
    </xf>
    <xf numFmtId="0" fontId="0" fillId="0" borderId="0" xfId="0" applyFill="1"/>
    <xf numFmtId="0" fontId="0" fillId="0" borderId="0" xfId="0" applyFill="1" applyBorder="1"/>
    <xf numFmtId="0" fontId="0" fillId="0" borderId="0" xfId="0" applyBorder="1"/>
    <xf numFmtId="0" fontId="0" fillId="0" borderId="0" xfId="0" applyFill="1" applyBorder="1" applyAlignment="1">
      <alignment wrapText="1"/>
    </xf>
    <xf numFmtId="165" fontId="0" fillId="0" borderId="0" xfId="0" applyNumberFormat="1" applyFill="1" applyBorder="1"/>
    <xf numFmtId="3" fontId="0" fillId="0" borderId="0" xfId="0" applyNumberFormat="1" applyFill="1" applyBorder="1"/>
    <xf numFmtId="165" fontId="0" fillId="0" borderId="0" xfId="0" applyNumberFormat="1"/>
    <xf numFmtId="10" fontId="0" fillId="0" borderId="0" xfId="0" applyNumberFormat="1" applyFill="1" applyBorder="1" applyAlignment="1">
      <alignment horizontal="right"/>
    </xf>
    <xf numFmtId="3" fontId="0" fillId="0" borderId="0" xfId="0" applyNumberFormat="1"/>
    <xf numFmtId="0" fontId="0" fillId="0" borderId="0" xfId="0" quotePrefix="1" applyFill="1"/>
    <xf numFmtId="0" fontId="4" fillId="0" borderId="0" xfId="0" applyFont="1" applyFill="1"/>
    <xf numFmtId="0" fontId="0" fillId="0" borderId="4" xfId="0" applyFill="1" applyBorder="1"/>
    <xf numFmtId="0" fontId="1" fillId="0" borderId="0" xfId="0" applyFont="1" applyBorder="1"/>
    <xf numFmtId="0" fontId="1" fillId="0" borderId="0" xfId="0" applyFont="1" applyFill="1" applyBorder="1"/>
    <xf numFmtId="165" fontId="0" fillId="0" borderId="1" xfId="0" applyNumberFormat="1" applyFill="1" applyBorder="1"/>
    <xf numFmtId="3" fontId="0" fillId="0" borderId="4" xfId="0" applyNumberFormat="1" applyFill="1" applyBorder="1" applyAlignment="1">
      <alignment horizontal="right" wrapText="1"/>
    </xf>
    <xf numFmtId="164" fontId="0" fillId="0" borderId="9" xfId="0" applyNumberFormat="1" applyFill="1" applyBorder="1"/>
    <xf numFmtId="165" fontId="0" fillId="0" borderId="2" xfId="0" applyNumberFormat="1" applyFill="1" applyBorder="1"/>
    <xf numFmtId="3" fontId="0" fillId="0" borderId="9" xfId="0" applyNumberFormat="1" applyFill="1" applyBorder="1" applyAlignment="1">
      <alignment horizontal="right" wrapText="1"/>
    </xf>
    <xf numFmtId="3" fontId="0" fillId="0" borderId="1" xfId="0" applyNumberFormat="1" applyFill="1" applyBorder="1" applyAlignment="1">
      <alignment horizontal="right"/>
    </xf>
    <xf numFmtId="165" fontId="0" fillId="0" borderId="4" xfId="0" applyNumberFormat="1" applyFill="1" applyBorder="1"/>
    <xf numFmtId="0" fontId="0" fillId="0" borderId="4" xfId="0" applyBorder="1" applyAlignment="1">
      <alignment wrapText="1"/>
    </xf>
    <xf numFmtId="0" fontId="0" fillId="0" borderId="3" xfId="0" applyBorder="1"/>
    <xf numFmtId="3" fontId="3" fillId="0" borderId="9" xfId="4" applyNumberFormat="1" applyFill="1" applyBorder="1" applyAlignment="1">
      <alignment horizontal="right"/>
    </xf>
    <xf numFmtId="3" fontId="0" fillId="0" borderId="4" xfId="0" applyNumberFormat="1" applyBorder="1" applyAlignment="1">
      <alignment horizontal="right"/>
    </xf>
    <xf numFmtId="0" fontId="0" fillId="0" borderId="4" xfId="0" applyBorder="1"/>
    <xf numFmtId="0" fontId="5" fillId="0" borderId="0" xfId="0" applyFont="1"/>
    <xf numFmtId="0" fontId="0" fillId="0" borderId="0" xfId="0" applyFont="1"/>
    <xf numFmtId="0" fontId="1" fillId="0" borderId="0" xfId="0" applyFont="1" applyFill="1"/>
    <xf numFmtId="0" fontId="5" fillId="0" borderId="0" xfId="0" applyFont="1" applyFill="1"/>
    <xf numFmtId="0" fontId="0" fillId="0" borderId="0" xfId="0" applyFont="1" applyFill="1"/>
    <xf numFmtId="0" fontId="0" fillId="0" borderId="17" xfId="0" applyBorder="1"/>
    <xf numFmtId="165" fontId="0" fillId="0" borderId="17" xfId="0" applyNumberFormat="1" applyFill="1" applyBorder="1"/>
    <xf numFmtId="0" fontId="0" fillId="0" borderId="0" xfId="0" applyFont="1" applyFill="1" applyBorder="1"/>
    <xf numFmtId="0" fontId="0" fillId="0" borderId="4" xfId="0" applyFont="1" applyFill="1" applyBorder="1"/>
    <xf numFmtId="3" fontId="0" fillId="0" borderId="4" xfId="0" applyNumberFormat="1" applyFont="1" applyFill="1" applyBorder="1" applyAlignment="1">
      <alignment horizontal="right" wrapText="1"/>
    </xf>
    <xf numFmtId="0" fontId="0" fillId="0" borderId="6" xfId="0" applyFont="1" applyFill="1" applyBorder="1"/>
    <xf numFmtId="3" fontId="0" fillId="0" borderId="9" xfId="0" applyNumberFormat="1" applyFont="1" applyFill="1" applyBorder="1" applyAlignment="1">
      <alignment horizontal="right" wrapText="1"/>
    </xf>
    <xf numFmtId="3" fontId="0" fillId="0" borderId="1" xfId="0" applyNumberFormat="1" applyFont="1" applyFill="1" applyBorder="1" applyAlignment="1">
      <alignment horizontal="right"/>
    </xf>
    <xf numFmtId="3" fontId="0" fillId="0" borderId="9" xfId="0" applyNumberFormat="1" applyFont="1" applyFill="1" applyBorder="1" applyAlignment="1">
      <alignment horizontal="right"/>
    </xf>
    <xf numFmtId="3" fontId="3" fillId="0" borderId="7" xfId="4" applyNumberFormat="1" applyFont="1" applyFill="1" applyBorder="1" applyAlignment="1">
      <alignment horizontal="right"/>
    </xf>
    <xf numFmtId="10" fontId="0" fillId="0" borderId="0" xfId="0" applyNumberFormat="1" applyFont="1" applyFill="1" applyBorder="1" applyAlignment="1">
      <alignment horizontal="right"/>
    </xf>
    <xf numFmtId="10" fontId="0" fillId="0" borderId="4" xfId="0" applyNumberFormat="1" applyFont="1" applyFill="1" applyBorder="1" applyAlignment="1">
      <alignment horizontal="right"/>
    </xf>
    <xf numFmtId="3" fontId="0" fillId="0" borderId="6" xfId="0" applyNumberFormat="1" applyFont="1" applyFill="1" applyBorder="1" applyAlignment="1">
      <alignment horizontal="right"/>
    </xf>
    <xf numFmtId="0" fontId="0" fillId="0" borderId="1" xfId="0" applyFont="1" applyFill="1" applyBorder="1"/>
    <xf numFmtId="165" fontId="0" fillId="0" borderId="0" xfId="0" applyNumberFormat="1" applyFont="1" applyFill="1" applyBorder="1"/>
    <xf numFmtId="165" fontId="0" fillId="0" borderId="4" xfId="0" applyNumberFormat="1" applyFont="1" applyFill="1" applyBorder="1"/>
    <xf numFmtId="165" fontId="0" fillId="0" borderId="6" xfId="0" applyNumberFormat="1" applyFont="1" applyFill="1" applyBorder="1"/>
    <xf numFmtId="3" fontId="0" fillId="0" borderId="0" xfId="0" applyNumberFormat="1" applyFont="1" applyFill="1" applyBorder="1"/>
    <xf numFmtId="0" fontId="0" fillId="0" borderId="8" xfId="0" applyFont="1" applyFill="1" applyBorder="1"/>
    <xf numFmtId="165" fontId="0" fillId="0" borderId="2" xfId="0" applyNumberFormat="1" applyFont="1" applyFill="1" applyBorder="1"/>
    <xf numFmtId="0" fontId="0" fillId="0" borderId="14" xfId="0" applyFont="1" applyFill="1" applyBorder="1"/>
    <xf numFmtId="164" fontId="0" fillId="0" borderId="15" xfId="0" applyNumberFormat="1" applyFont="1" applyFill="1" applyBorder="1"/>
    <xf numFmtId="165" fontId="0" fillId="0" borderId="14" xfId="0" applyNumberFormat="1" applyFont="1" applyFill="1" applyBorder="1"/>
    <xf numFmtId="0" fontId="0" fillId="0" borderId="15" xfId="0" applyFont="1" applyFill="1" applyBorder="1"/>
    <xf numFmtId="0" fontId="0" fillId="0" borderId="0" xfId="0" applyFont="1" applyBorder="1"/>
    <xf numFmtId="0" fontId="0" fillId="0" borderId="17" xfId="0" applyFont="1" applyBorder="1"/>
    <xf numFmtId="0" fontId="0" fillId="0" borderId="3" xfId="0" applyFont="1" applyFill="1" applyBorder="1"/>
    <xf numFmtId="165" fontId="0" fillId="0" borderId="20" xfId="0" applyNumberFormat="1" applyFont="1" applyFill="1" applyBorder="1"/>
    <xf numFmtId="165" fontId="0" fillId="0" borderId="1" xfId="0" applyNumberFormat="1" applyFont="1" applyFill="1" applyBorder="1"/>
    <xf numFmtId="165" fontId="0" fillId="0" borderId="7" xfId="0" applyNumberFormat="1" applyFont="1" applyFill="1" applyBorder="1"/>
    <xf numFmtId="165" fontId="0" fillId="0" borderId="20" xfId="0" applyNumberFormat="1" applyFill="1" applyBorder="1"/>
    <xf numFmtId="165" fontId="0" fillId="0" borderId="21" xfId="0" applyNumberFormat="1" applyFill="1" applyBorder="1"/>
    <xf numFmtId="0" fontId="0" fillId="0" borderId="3" xfId="0" applyFill="1" applyBorder="1"/>
    <xf numFmtId="165" fontId="0" fillId="0" borderId="21" xfId="0" applyNumberFormat="1" applyBorder="1"/>
    <xf numFmtId="0" fontId="0" fillId="0" borderId="4" xfId="0" quotePrefix="1" applyFont="1" applyFill="1" applyBorder="1"/>
    <xf numFmtId="0" fontId="0" fillId="0" borderId="9" xfId="0" quotePrefix="1" applyFont="1" applyFill="1" applyBorder="1"/>
    <xf numFmtId="0" fontId="0" fillId="0" borderId="21" xfId="0" applyFont="1" applyFill="1" applyBorder="1"/>
    <xf numFmtId="0" fontId="0" fillId="0" borderId="2" xfId="0" applyFont="1" applyFill="1" applyBorder="1"/>
    <xf numFmtId="4" fontId="0" fillId="0" borderId="4" xfId="0" applyNumberFormat="1" applyFont="1" applyFill="1" applyBorder="1"/>
    <xf numFmtId="4" fontId="0" fillId="0" borderId="3" xfId="0" applyNumberFormat="1" applyFont="1" applyFill="1" applyBorder="1"/>
    <xf numFmtId="4" fontId="0" fillId="0" borderId="0" xfId="0" applyNumberFormat="1" applyFont="1" applyFill="1" applyBorder="1"/>
    <xf numFmtId="4" fontId="0" fillId="0" borderId="9" xfId="0" applyNumberFormat="1" applyFont="1" applyFill="1" applyBorder="1"/>
    <xf numFmtId="2" fontId="0" fillId="0" borderId="3" xfId="0" applyNumberFormat="1" applyFont="1" applyFill="1" applyBorder="1"/>
    <xf numFmtId="2" fontId="0" fillId="0" borderId="0" xfId="0" applyNumberFormat="1" applyFont="1" applyFill="1" applyBorder="1"/>
    <xf numFmtId="0" fontId="0" fillId="0" borderId="17" xfId="0" applyFont="1" applyFill="1" applyBorder="1"/>
    <xf numFmtId="0" fontId="0" fillId="0" borderId="18" xfId="0" quotePrefix="1" applyFont="1" applyFill="1" applyBorder="1"/>
    <xf numFmtId="165" fontId="0" fillId="0" borderId="3" xfId="0" applyNumberFormat="1" applyFont="1" applyFill="1" applyBorder="1"/>
    <xf numFmtId="3" fontId="0" fillId="0" borderId="3" xfId="0" applyNumberFormat="1" applyFont="1" applyFill="1" applyBorder="1"/>
    <xf numFmtId="0" fontId="0" fillId="0" borderId="7" xfId="0" applyFont="1" applyFill="1" applyBorder="1"/>
    <xf numFmtId="3" fontId="0" fillId="0" borderId="0" xfId="0" applyNumberFormat="1" applyFont="1" applyFill="1" applyBorder="1" applyAlignment="1">
      <alignment horizontal="right"/>
    </xf>
    <xf numFmtId="165" fontId="0" fillId="0" borderId="21" xfId="0" applyNumberFormat="1" applyFont="1" applyFill="1" applyBorder="1"/>
    <xf numFmtId="165" fontId="0" fillId="0" borderId="8" xfId="0" applyNumberFormat="1" applyFont="1" applyFill="1" applyBorder="1"/>
    <xf numFmtId="3" fontId="0" fillId="0" borderId="3" xfId="0" applyNumberFormat="1" applyFont="1" applyFill="1" applyBorder="1" applyAlignment="1">
      <alignment horizontal="right"/>
    </xf>
    <xf numFmtId="10" fontId="0" fillId="0" borderId="21" xfId="0" applyNumberFormat="1" applyFont="1" applyFill="1" applyBorder="1" applyAlignment="1">
      <alignment horizontal="right"/>
    </xf>
    <xf numFmtId="10" fontId="0" fillId="0" borderId="5" xfId="0" applyNumberFormat="1" applyFont="1" applyFill="1" applyBorder="1" applyAlignment="1">
      <alignment horizontal="right"/>
    </xf>
    <xf numFmtId="3" fontId="0" fillId="0" borderId="20" xfId="0" applyNumberFormat="1" applyFill="1" applyBorder="1" applyAlignment="1">
      <alignment horizontal="right"/>
    </xf>
    <xf numFmtId="10" fontId="0" fillId="0" borderId="3" xfId="0" applyNumberFormat="1" applyFill="1" applyBorder="1" applyAlignment="1">
      <alignment horizontal="right"/>
    </xf>
    <xf numFmtId="165" fontId="0" fillId="0" borderId="3" xfId="0" applyNumberFormat="1" applyFill="1" applyBorder="1"/>
    <xf numFmtId="3" fontId="0" fillId="0" borderId="3" xfId="0" applyNumberFormat="1" applyFill="1" applyBorder="1"/>
    <xf numFmtId="3" fontId="0" fillId="0" borderId="7" xfId="0" applyNumberFormat="1" applyFill="1" applyBorder="1" applyAlignment="1">
      <alignment horizontal="right"/>
    </xf>
    <xf numFmtId="0" fontId="0" fillId="0" borderId="3" xfId="0" applyFill="1" applyBorder="1" applyAlignment="1">
      <alignment wrapText="1"/>
    </xf>
    <xf numFmtId="10" fontId="0" fillId="0" borderId="21" xfId="0" applyNumberFormat="1" applyFill="1" applyBorder="1" applyAlignment="1">
      <alignment horizontal="right"/>
    </xf>
    <xf numFmtId="0" fontId="0" fillId="0" borderId="6" xfId="0" applyBorder="1"/>
    <xf numFmtId="0" fontId="0" fillId="0" borderId="7" xfId="0" applyBorder="1"/>
    <xf numFmtId="165" fontId="0" fillId="0" borderId="5" xfId="0" applyNumberFormat="1" applyFill="1" applyBorder="1"/>
    <xf numFmtId="3" fontId="0" fillId="0" borderId="20" xfId="0" applyNumberFormat="1" applyFill="1" applyBorder="1"/>
    <xf numFmtId="0" fontId="0" fillId="0" borderId="16" xfId="0" applyBorder="1"/>
    <xf numFmtId="10" fontId="0" fillId="0" borderId="5" xfId="0" applyNumberFormat="1" applyFill="1" applyBorder="1" applyAlignment="1">
      <alignment horizontal="right"/>
    </xf>
    <xf numFmtId="0" fontId="1" fillId="0" borderId="0" xfId="0" applyFont="1" applyAlignment="1">
      <alignment vertical="center"/>
    </xf>
    <xf numFmtId="0" fontId="6" fillId="0" borderId="0" xfId="0" applyFont="1"/>
    <xf numFmtId="0" fontId="0" fillId="0" borderId="0" xfId="0" applyAlignment="1">
      <alignment vertical="center" wrapText="1"/>
    </xf>
    <xf numFmtId="165" fontId="0" fillId="0" borderId="18" xfId="0" applyNumberFormat="1" applyFill="1" applyBorder="1"/>
    <xf numFmtId="0" fontId="1" fillId="0" borderId="11" xfId="0" applyFont="1" applyFill="1" applyBorder="1" applyAlignment="1">
      <alignment horizontal="center"/>
    </xf>
    <xf numFmtId="0" fontId="1" fillId="0" borderId="11" xfId="0" applyFont="1" applyFill="1" applyBorder="1"/>
    <xf numFmtId="0" fontId="1" fillId="0" borderId="8" xfId="0" applyFont="1" applyFill="1" applyBorder="1"/>
    <xf numFmtId="0" fontId="1" fillId="0" borderId="4" xfId="0" applyFont="1" applyBorder="1"/>
    <xf numFmtId="0" fontId="1" fillId="0" borderId="9" xfId="0" applyFont="1" applyBorder="1"/>
    <xf numFmtId="0" fontId="1" fillId="0" borderId="10" xfId="0" applyFont="1" applyBorder="1" applyAlignment="1">
      <alignment wrapText="1"/>
    </xf>
    <xf numFmtId="0" fontId="1" fillId="0" borderId="12" xfId="0" applyFont="1" applyBorder="1" applyAlignment="1">
      <alignment wrapText="1"/>
    </xf>
    <xf numFmtId="0" fontId="1" fillId="0" borderId="20" xfId="0" applyFont="1" applyBorder="1" applyAlignment="1">
      <alignment wrapText="1"/>
    </xf>
    <xf numFmtId="0" fontId="1" fillId="0" borderId="9" xfId="0" applyFont="1" applyFill="1" applyBorder="1"/>
    <xf numFmtId="0" fontId="1" fillId="0" borderId="2" xfId="0" applyFont="1" applyBorder="1"/>
    <xf numFmtId="0" fontId="7" fillId="0" borderId="0" xfId="0" applyFont="1" applyFill="1"/>
    <xf numFmtId="0" fontId="1" fillId="0" borderId="7" xfId="0" applyFont="1" applyFill="1" applyBorder="1" applyAlignment="1">
      <alignment wrapText="1"/>
    </xf>
    <xf numFmtId="0" fontId="1" fillId="0" borderId="9" xfId="0" applyFont="1" applyBorder="1" applyAlignment="1">
      <alignment wrapText="1"/>
    </xf>
    <xf numFmtId="0" fontId="1" fillId="0" borderId="17" xfId="0" applyFont="1" applyBorder="1"/>
    <xf numFmtId="0" fontId="1" fillId="0" borderId="8" xfId="0" applyFont="1" applyFill="1" applyBorder="1" applyAlignment="1">
      <alignment horizontal="center"/>
    </xf>
    <xf numFmtId="0" fontId="1" fillId="0" borderId="8" xfId="0" applyFont="1" applyBorder="1"/>
    <xf numFmtId="0" fontId="1" fillId="0" borderId="4" xfId="0" applyFont="1" applyFill="1" applyBorder="1"/>
    <xf numFmtId="0" fontId="1" fillId="0" borderId="13" xfId="0" applyFont="1" applyFill="1" applyBorder="1" applyAlignment="1">
      <alignment wrapText="1"/>
    </xf>
    <xf numFmtId="0" fontId="1" fillId="0" borderId="0" xfId="0" applyFont="1" applyFill="1" applyAlignment="1"/>
    <xf numFmtId="0" fontId="1" fillId="0" borderId="14" xfId="0" applyFont="1" applyFill="1" applyBorder="1"/>
    <xf numFmtId="0" fontId="1" fillId="0" borderId="21" xfId="0" applyFont="1" applyBorder="1" applyAlignment="1">
      <alignment wrapText="1"/>
    </xf>
    <xf numFmtId="0" fontId="1" fillId="0" borderId="2" xfId="0" applyFont="1" applyBorder="1" applyAlignment="1">
      <alignment wrapText="1"/>
    </xf>
    <xf numFmtId="0" fontId="1" fillId="0" borderId="0" xfId="0" applyFont="1" applyBorder="1" applyAlignment="1">
      <alignment wrapText="1"/>
    </xf>
    <xf numFmtId="0" fontId="1" fillId="0" borderId="4" xfId="0" applyFont="1" applyFill="1" applyBorder="1" applyAlignment="1">
      <alignment wrapText="1"/>
    </xf>
    <xf numFmtId="0" fontId="1" fillId="0" borderId="6" xfId="0" applyFont="1" applyFill="1" applyBorder="1" applyAlignment="1">
      <alignment wrapText="1"/>
    </xf>
    <xf numFmtId="3" fontId="0" fillId="0" borderId="4" xfId="0" applyNumberFormat="1" applyFont="1" applyFill="1" applyBorder="1"/>
    <xf numFmtId="165" fontId="0" fillId="0" borderId="19" xfId="0" applyNumberFormat="1" applyFont="1" applyFill="1" applyBorder="1"/>
    <xf numFmtId="165" fontId="0" fillId="0" borderId="17" xfId="0" applyNumberFormat="1" applyFont="1" applyFill="1" applyBorder="1"/>
    <xf numFmtId="165" fontId="0" fillId="0" borderId="17" xfId="0" quotePrefix="1" applyNumberFormat="1" applyFont="1" applyFill="1" applyBorder="1"/>
    <xf numFmtId="165" fontId="0" fillId="0" borderId="18" xfId="0" applyNumberFormat="1" applyFont="1" applyFill="1" applyBorder="1"/>
    <xf numFmtId="3" fontId="0" fillId="0" borderId="3" xfId="0" applyNumberFormat="1" applyBorder="1"/>
    <xf numFmtId="3" fontId="0" fillId="0" borderId="5" xfId="0" applyNumberFormat="1" applyFill="1" applyBorder="1"/>
    <xf numFmtId="3" fontId="0" fillId="0" borderId="4" xfId="0" applyNumberFormat="1" applyBorder="1"/>
    <xf numFmtId="3" fontId="0" fillId="0" borderId="21" xfId="0" applyNumberFormat="1" applyFont="1" applyFill="1" applyBorder="1"/>
    <xf numFmtId="3" fontId="0" fillId="0" borderId="2" xfId="0" applyNumberFormat="1" applyFont="1" applyFill="1" applyBorder="1"/>
    <xf numFmtId="3" fontId="0" fillId="0" borderId="8" xfId="0" applyNumberFormat="1" applyFont="1" applyFill="1" applyBorder="1"/>
    <xf numFmtId="3" fontId="0" fillId="0" borderId="5" xfId="0" applyNumberFormat="1" applyFont="1" applyFill="1" applyBorder="1"/>
    <xf numFmtId="167" fontId="0" fillId="0" borderId="3" xfId="8" applyNumberFormat="1" applyFont="1" applyBorder="1"/>
    <xf numFmtId="167" fontId="0" fillId="0" borderId="0" xfId="0" applyNumberFormat="1"/>
    <xf numFmtId="0" fontId="11" fillId="0" borderId="0" xfId="0" applyFont="1" applyAlignment="1">
      <alignment vertical="center" wrapText="1"/>
    </xf>
    <xf numFmtId="0" fontId="11" fillId="0" borderId="0" xfId="0" applyFont="1" applyAlignment="1">
      <alignment horizontal="left" vertical="top" wrapText="1"/>
    </xf>
    <xf numFmtId="0" fontId="12" fillId="0" borderId="0" xfId="0" applyFont="1" applyAlignment="1">
      <alignment vertical="center" wrapText="1"/>
    </xf>
    <xf numFmtId="0" fontId="11" fillId="0" borderId="0" xfId="0" applyFont="1" applyAlignment="1">
      <alignment horizontal="left" vertical="center" wrapText="1"/>
    </xf>
    <xf numFmtId="0" fontId="13" fillId="0" borderId="0" xfId="0" applyFont="1" applyAlignment="1">
      <alignment vertical="center" wrapText="1"/>
    </xf>
    <xf numFmtId="0" fontId="5" fillId="0" borderId="0" xfId="0" applyFont="1" applyFill="1" applyBorder="1"/>
    <xf numFmtId="0" fontId="1" fillId="0" borderId="10" xfId="0" applyFont="1" applyFill="1" applyBorder="1" applyAlignment="1">
      <alignment wrapText="1"/>
    </xf>
    <xf numFmtId="0" fontId="1" fillId="0" borderId="12" xfId="0" applyFont="1" applyFill="1" applyBorder="1" applyAlignment="1">
      <alignment wrapText="1"/>
    </xf>
    <xf numFmtId="0" fontId="1" fillId="0" borderId="20" xfId="0" applyFont="1" applyFill="1" applyBorder="1" applyAlignment="1">
      <alignment wrapText="1"/>
    </xf>
    <xf numFmtId="0" fontId="1" fillId="0" borderId="1" xfId="0" applyFont="1" applyFill="1" applyBorder="1"/>
    <xf numFmtId="0" fontId="1" fillId="0" borderId="2" xfId="0" applyFont="1" applyFill="1" applyBorder="1"/>
    <xf numFmtId="166" fontId="0" fillId="0" borderId="0" xfId="0" applyNumberFormat="1" applyFill="1"/>
    <xf numFmtId="166" fontId="0" fillId="0" borderId="16" xfId="0" applyNumberFormat="1" applyFill="1" applyBorder="1"/>
    <xf numFmtId="165" fontId="0" fillId="0" borderId="3" xfId="0" applyNumberFormat="1" applyBorder="1"/>
    <xf numFmtId="0" fontId="15" fillId="0" borderId="0" xfId="0" applyFont="1" applyAlignment="1">
      <alignment horizontal="left" vertical="center"/>
    </xf>
    <xf numFmtId="0" fontId="0" fillId="0" borderId="0" xfId="0" applyAlignment="1">
      <alignment horizontal="left"/>
    </xf>
    <xf numFmtId="0" fontId="0" fillId="0" borderId="0" xfId="0" applyFill="1" applyAlignment="1">
      <alignment horizontal="left"/>
    </xf>
    <xf numFmtId="165" fontId="4" fillId="0" borderId="0" xfId="0" applyNumberFormat="1" applyFont="1" applyFill="1"/>
    <xf numFmtId="165" fontId="0" fillId="0" borderId="0" xfId="0" applyNumberFormat="1" applyFill="1"/>
    <xf numFmtId="3" fontId="4" fillId="0" borderId="0" xfId="0" applyNumberFormat="1" applyFont="1" applyFill="1"/>
    <xf numFmtId="3" fontId="0" fillId="0" borderId="0" xfId="0" applyNumberFormat="1" applyFill="1"/>
    <xf numFmtId="2" fontId="0" fillId="0" borderId="3" xfId="0" applyNumberFormat="1" applyFill="1" applyBorder="1"/>
    <xf numFmtId="2" fontId="4" fillId="0" borderId="0" xfId="0" applyNumberFormat="1" applyFont="1" applyFill="1"/>
    <xf numFmtId="2" fontId="0" fillId="0" borderId="0" xfId="0" applyNumberFormat="1" applyFill="1"/>
    <xf numFmtId="0" fontId="0" fillId="0" borderId="0" xfId="0" applyAlignment="1">
      <alignment wrapText="1"/>
    </xf>
    <xf numFmtId="0" fontId="0" fillId="0" borderId="0" xfId="0" applyAlignment="1">
      <alignment horizontal="left" vertical="center" wrapText="1"/>
    </xf>
    <xf numFmtId="0" fontId="1" fillId="0" borderId="0" xfId="0" applyFont="1" applyFill="1" applyAlignment="1">
      <alignment horizontal="center"/>
    </xf>
    <xf numFmtId="0" fontId="1" fillId="0" borderId="10"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4" fillId="0" borderId="0" xfId="0" applyFont="1" applyAlignment="1">
      <alignment horizontal="left" wrapText="1"/>
    </xf>
  </cellXfs>
  <cellStyles count="9">
    <cellStyle name="Comma 2" xfId="2" xr:uid="{00000000-0005-0000-0000-000000000000}"/>
    <cellStyle name="Currency 2" xfId="3" xr:uid="{00000000-0005-0000-0000-000001000000}"/>
    <cellStyle name="Normal" xfId="0" builtinId="0"/>
    <cellStyle name="Normal 2" xfId="4" xr:uid="{00000000-0005-0000-0000-000003000000}"/>
    <cellStyle name="Normal 3" xfId="5" xr:uid="{00000000-0005-0000-0000-000004000000}"/>
    <cellStyle name="Normal 4" xfId="6" xr:uid="{00000000-0005-0000-0000-000005000000}"/>
    <cellStyle name="Normal 5" xfId="1" xr:uid="{00000000-0005-0000-0000-000006000000}"/>
    <cellStyle name="Percent" xfId="8" builtinId="5"/>
    <cellStyle name="Percent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103" t="s">
        <v>35</v>
      </c>
      <c r="J2" s="104"/>
    </row>
    <row r="3" spans="2:10">
      <c r="B3" s="103"/>
      <c r="J3" s="104"/>
    </row>
    <row r="4" spans="2:10" ht="84" customHeight="1">
      <c r="B4" s="105" t="s">
        <v>57</v>
      </c>
    </row>
    <row r="5" spans="2:10">
      <c r="B5" s="105"/>
    </row>
    <row r="6" spans="2:10" ht="43.75">
      <c r="B6" s="170" t="s">
        <v>58</v>
      </c>
    </row>
    <row r="7" spans="2:10">
      <c r="B7" s="146"/>
    </row>
    <row r="8" spans="2:10" ht="53.25" customHeight="1">
      <c r="B8" s="147" t="s">
        <v>50</v>
      </c>
    </row>
    <row r="9" spans="2:10">
      <c r="B9" s="146"/>
    </row>
    <row r="10" spans="2:10">
      <c r="B10" s="148" t="s">
        <v>32</v>
      </c>
    </row>
    <row r="11" spans="2:10" ht="29.15">
      <c r="B11" s="149" t="s">
        <v>51</v>
      </c>
    </row>
    <row r="12" spans="2:10">
      <c r="B12" s="146"/>
    </row>
    <row r="13" spans="2:10" ht="43.75">
      <c r="B13" s="146" t="s">
        <v>52</v>
      </c>
    </row>
    <row r="14" spans="2:10">
      <c r="B14" s="150"/>
    </row>
    <row r="15" spans="2:10" ht="29.15">
      <c r="B15" s="146" t="s">
        <v>53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33"/>
  <sheetViews>
    <sheetView tabSelected="1" zoomScaleNormal="100" workbookViewId="0">
      <selection activeCell="E6" sqref="E6"/>
    </sheetView>
  </sheetViews>
  <sheetFormatPr defaultRowHeight="14.6"/>
  <cols>
    <col min="1" max="1" width="3.69140625" style="4" customWidth="1"/>
    <col min="2" max="2" width="3.53515625" style="4" customWidth="1"/>
    <col min="3" max="3" width="3.4609375" style="4" customWidth="1"/>
    <col min="4" max="4" width="31" style="4" customWidth="1"/>
    <col min="5" max="5" width="18.69140625" style="4" customWidth="1"/>
    <col min="6" max="8" width="12.69140625" style="4" customWidth="1"/>
    <col min="9" max="9" width="18.07421875" style="4" customWidth="1"/>
    <col min="10" max="10" width="12.69140625" style="4" customWidth="1"/>
    <col min="11" max="11" width="17.84375" style="4" customWidth="1"/>
    <col min="12" max="13" width="9.07421875" style="4"/>
  </cols>
  <sheetData>
    <row r="1" spans="1:12">
      <c r="A1" s="1" t="s">
        <v>36</v>
      </c>
      <c r="E1" s="32"/>
    </row>
    <row r="2" spans="1:12">
      <c r="A2" s="33"/>
      <c r="E2" s="32" t="s">
        <v>46</v>
      </c>
      <c r="F2" s="32"/>
      <c r="G2" s="32"/>
      <c r="H2" s="32"/>
      <c r="I2" s="32"/>
      <c r="J2" s="32"/>
      <c r="K2" s="32"/>
    </row>
    <row r="3" spans="1:12" ht="14.4" customHeight="1">
      <c r="A3" s="125"/>
      <c r="E3" s="32"/>
      <c r="F3" s="172"/>
      <c r="G3" s="172"/>
      <c r="H3" s="172"/>
      <c r="I3" s="172"/>
      <c r="J3" s="172"/>
      <c r="K3" s="32"/>
    </row>
    <row r="4" spans="1:12">
      <c r="A4" s="17"/>
      <c r="B4" s="34"/>
      <c r="C4" s="34"/>
      <c r="D4" s="34"/>
      <c r="F4" s="173" t="s">
        <v>26</v>
      </c>
      <c r="G4" s="174"/>
      <c r="H4" s="174"/>
      <c r="I4" s="174"/>
      <c r="J4" s="175"/>
      <c r="K4" s="108" t="s">
        <v>25</v>
      </c>
    </row>
    <row r="5" spans="1:12">
      <c r="A5" s="32"/>
      <c r="B5" s="34"/>
      <c r="C5" s="34"/>
      <c r="D5" s="34"/>
      <c r="E5" s="109"/>
      <c r="F5" s="173" t="s">
        <v>22</v>
      </c>
      <c r="G5" s="175"/>
      <c r="H5" s="108" t="s">
        <v>16</v>
      </c>
      <c r="I5" s="173" t="s">
        <v>23</v>
      </c>
      <c r="J5" s="175"/>
      <c r="K5" s="123"/>
    </row>
    <row r="6" spans="1:12" ht="50.25" customHeight="1">
      <c r="A6" s="117" t="s">
        <v>39</v>
      </c>
      <c r="B6" s="34"/>
      <c r="C6" s="34"/>
      <c r="D6" s="34"/>
      <c r="E6" s="107" t="s">
        <v>27</v>
      </c>
      <c r="F6" s="127" t="s">
        <v>37</v>
      </c>
      <c r="G6" s="128" t="s">
        <v>38</v>
      </c>
      <c r="H6" s="127" t="s">
        <v>16</v>
      </c>
      <c r="I6" s="129" t="s">
        <v>24</v>
      </c>
      <c r="J6" s="130" t="s">
        <v>0</v>
      </c>
      <c r="K6" s="131" t="s">
        <v>15</v>
      </c>
    </row>
    <row r="7" spans="1:12">
      <c r="A7" s="1" t="s">
        <v>1</v>
      </c>
      <c r="B7" s="31"/>
      <c r="C7" s="31"/>
      <c r="D7"/>
      <c r="E7" s="39">
        <f>SUM(F8,G8,H8)</f>
        <v>57616</v>
      </c>
      <c r="F7" s="140"/>
      <c r="G7" s="141"/>
      <c r="H7" s="140"/>
      <c r="I7" s="141"/>
      <c r="J7" s="142"/>
      <c r="K7" s="143"/>
    </row>
    <row r="8" spans="1:12">
      <c r="A8" s="1"/>
      <c r="B8" s="31" t="s">
        <v>40</v>
      </c>
      <c r="C8" s="31"/>
      <c r="D8"/>
      <c r="E8" s="41"/>
      <c r="F8" s="42">
        <v>50722.544000000002</v>
      </c>
      <c r="G8" s="42">
        <v>6683.4560000000001</v>
      </c>
      <c r="H8" s="87">
        <v>210</v>
      </c>
      <c r="I8" s="84">
        <v>206</v>
      </c>
      <c r="J8" s="43">
        <v>4.0000000000000009</v>
      </c>
      <c r="K8" s="44">
        <v>16708.64</v>
      </c>
    </row>
    <row r="9" spans="1:12">
      <c r="A9" s="32"/>
      <c r="B9" s="34"/>
      <c r="C9" s="34"/>
      <c r="D9" s="34"/>
      <c r="E9" s="39"/>
      <c r="F9" s="45"/>
      <c r="G9" s="45"/>
      <c r="H9" s="88"/>
      <c r="I9" s="89"/>
      <c r="J9" s="46"/>
      <c r="K9" s="47"/>
    </row>
    <row r="10" spans="1:12">
      <c r="A10" s="32"/>
      <c r="B10" s="34"/>
      <c r="C10" s="34"/>
      <c r="D10" s="34"/>
      <c r="E10" s="38"/>
      <c r="F10" s="37"/>
      <c r="G10" s="37"/>
      <c r="H10" s="61"/>
      <c r="I10" s="37"/>
      <c r="J10" s="38"/>
      <c r="K10" s="40"/>
    </row>
    <row r="11" spans="1:12">
      <c r="A11" s="32" t="s">
        <v>41</v>
      </c>
      <c r="B11" s="34"/>
      <c r="C11" s="34"/>
      <c r="D11" s="34"/>
      <c r="E11" s="38"/>
      <c r="F11" s="37"/>
      <c r="G11" s="37"/>
      <c r="H11" s="61"/>
      <c r="I11" s="37"/>
      <c r="J11" s="38"/>
      <c r="K11" s="40"/>
    </row>
    <row r="12" spans="1:12">
      <c r="A12" s="32"/>
      <c r="B12" s="31" t="s">
        <v>42</v>
      </c>
      <c r="C12" s="31"/>
      <c r="D12" s="34"/>
      <c r="E12" s="38"/>
      <c r="F12" s="49"/>
      <c r="G12" s="49">
        <f>G$8*'per case assumptions 2018'!G18*'per case assumptions 2018'!G19</f>
        <v>1366557.8829267521</v>
      </c>
      <c r="H12" s="81">
        <f>H$8*'per case assumptions 2018'!H18*'per case assumptions 2018'!H19</f>
        <v>21469.218576034462</v>
      </c>
      <c r="I12" s="49">
        <f>I$8*'per case assumptions 2018'!I18*'per case assumptions 2018'!I19</f>
        <v>30086.115827640133</v>
      </c>
      <c r="J12" s="50"/>
      <c r="K12" s="51"/>
      <c r="L12" s="144"/>
    </row>
    <row r="13" spans="1:12">
      <c r="A13" s="32"/>
      <c r="B13" s="31" t="s">
        <v>17</v>
      </c>
      <c r="C13" s="31"/>
      <c r="D13" s="34"/>
      <c r="E13" s="38"/>
      <c r="F13" s="49"/>
      <c r="G13" s="49">
        <f>G$8*'per case assumptions 2018'!G21*'per case assumptions 2018'!G22</f>
        <v>468184.52431916178</v>
      </c>
      <c r="H13" s="81">
        <f>H$8*'per case assumptions 2018'!H21*'per case assumptions 2018'!H22</f>
        <v>44132.2947769944</v>
      </c>
      <c r="I13" s="49">
        <f>I$8*'per case assumptions 2018'!I21*'per case assumptions 2018'!I22</f>
        <v>0</v>
      </c>
      <c r="J13" s="50"/>
      <c r="K13" s="51"/>
      <c r="L13" s="144"/>
    </row>
    <row r="14" spans="1:12">
      <c r="A14" s="32"/>
      <c r="B14" s="31" t="s">
        <v>2</v>
      </c>
      <c r="C14" s="31"/>
      <c r="D14" s="34"/>
      <c r="E14" s="38"/>
      <c r="F14" s="49"/>
      <c r="G14" s="49">
        <f>G$8*'per case assumptions 2018'!G24*'per case assumptions 2018'!G25</f>
        <v>1615120.8630320632</v>
      </c>
      <c r="H14" s="81">
        <f>H$8*'per case assumptions 2018'!H24*'per case assumptions 2018'!H25</f>
        <v>33832.334771784073</v>
      </c>
      <c r="I14" s="49">
        <f>I$8*'per case assumptions 2018'!I24*'per case assumptions 2018'!I25</f>
        <v>0</v>
      </c>
      <c r="J14" s="50"/>
      <c r="K14" s="51"/>
      <c r="L14" s="144"/>
    </row>
    <row r="15" spans="1:12">
      <c r="A15" s="32"/>
      <c r="B15" s="31" t="s">
        <v>3</v>
      </c>
      <c r="C15" s="31"/>
      <c r="D15" s="34"/>
      <c r="E15" s="38"/>
      <c r="F15" s="62"/>
      <c r="G15" s="63">
        <f>G$8*'per case assumptions 2018'!G27*'per case assumptions 2018'!G28</f>
        <v>0</v>
      </c>
      <c r="H15" s="62">
        <f>H$8*'per case assumptions 2018'!H27*'per case assumptions 2018'!H28</f>
        <v>5894487.6761410879</v>
      </c>
      <c r="I15" s="64">
        <f>I$8*'per case assumptions 2018'!I27*'per case assumptions 2018'!I28</f>
        <v>0</v>
      </c>
      <c r="J15" s="50"/>
      <c r="K15" s="51"/>
      <c r="L15" s="144"/>
    </row>
    <row r="16" spans="1:12">
      <c r="A16" s="32"/>
      <c r="B16" s="1" t="s">
        <v>18</v>
      </c>
      <c r="C16" s="31"/>
      <c r="D16" s="34"/>
      <c r="E16" s="38"/>
      <c r="F16" s="49">
        <f>SUM(F12:F15)</f>
        <v>0</v>
      </c>
      <c r="G16" s="49">
        <f>SUM(G12:G15)</f>
        <v>3449863.270277977</v>
      </c>
      <c r="H16" s="81">
        <f>SUM(H12:H15)</f>
        <v>5993921.5242659012</v>
      </c>
      <c r="I16" s="49">
        <f>SUM(I12:I15)</f>
        <v>30086.115827640133</v>
      </c>
      <c r="J16" s="50"/>
      <c r="K16" s="51"/>
      <c r="L16" s="144"/>
    </row>
    <row r="17" spans="1:16">
      <c r="A17" s="32"/>
      <c r="B17" s="34"/>
      <c r="C17" s="34"/>
      <c r="D17" s="34"/>
      <c r="E17" s="38"/>
      <c r="F17" s="49"/>
      <c r="G17" s="49"/>
      <c r="H17" s="81"/>
      <c r="I17" s="49"/>
      <c r="J17" s="50"/>
      <c r="K17" s="40"/>
      <c r="L17" s="144"/>
    </row>
    <row r="18" spans="1:16">
      <c r="A18" s="32" t="s">
        <v>4</v>
      </c>
      <c r="B18" s="34"/>
      <c r="C18" s="34"/>
      <c r="D18" s="34"/>
      <c r="E18" s="38"/>
      <c r="F18" s="37"/>
      <c r="G18" s="37"/>
      <c r="H18" s="61"/>
      <c r="I18" s="37"/>
      <c r="J18" s="50">
        <f>J8*'per case assumptions 2018'!J41</f>
        <v>38810465.951973468</v>
      </c>
      <c r="K18" s="40"/>
      <c r="L18" s="144"/>
    </row>
    <row r="19" spans="1:16">
      <c r="A19" s="32"/>
      <c r="B19" s="34"/>
      <c r="C19" s="34"/>
      <c r="D19" s="34"/>
      <c r="E19" s="38"/>
      <c r="F19" s="49"/>
      <c r="G19" s="49"/>
      <c r="H19" s="81"/>
      <c r="I19" s="49"/>
      <c r="J19" s="50"/>
      <c r="K19" s="40"/>
      <c r="L19" s="144"/>
    </row>
    <row r="20" spans="1:16">
      <c r="A20" s="1" t="s">
        <v>43</v>
      </c>
      <c r="B20" s="34"/>
      <c r="C20" s="34"/>
      <c r="D20" s="34"/>
      <c r="E20" s="38"/>
      <c r="F20" s="49">
        <f>F8*'per case assumptions 2018'!F33*'per case assumptions 2018'!F34*'per case assumptions 2018'!F35</f>
        <v>6181196.540501521</v>
      </c>
      <c r="G20" s="49">
        <f>G8*'per case assumptions 2018'!G33*'per case assumptions 2018'!G34*'per case assumptions 2018'!G35</f>
        <v>1693238.1832522433</v>
      </c>
      <c r="H20" s="81">
        <f>H8*'per case assumptions 2018'!H33*'per case assumptions 2018'!H34*'per case assumptions 2018'!H35</f>
        <v>116803.30657998048</v>
      </c>
      <c r="I20" s="49">
        <f>I8*'per case assumptions 2018'!I33*'per case assumptions 2018'!I34*'per case assumptions 2018'!I35</f>
        <v>76385.654461828482</v>
      </c>
      <c r="J20" s="50"/>
      <c r="K20" s="51">
        <f>K8*'per case assumptions 2018'!K33*'per case assumptions 2018'!K34*'per case assumptions 2018'!K35</f>
        <v>2042191.6232746772</v>
      </c>
      <c r="L20" s="144"/>
    </row>
    <row r="21" spans="1:16">
      <c r="A21" s="32"/>
      <c r="B21" s="34"/>
      <c r="C21" s="34"/>
      <c r="D21" s="34"/>
      <c r="E21" s="38"/>
      <c r="F21" s="52"/>
      <c r="G21" s="52"/>
      <c r="H21" s="82"/>
      <c r="I21" s="52"/>
      <c r="J21" s="38"/>
      <c r="K21" s="40"/>
      <c r="L21" s="10"/>
    </row>
    <row r="22" spans="1:16">
      <c r="A22" s="32" t="s">
        <v>28</v>
      </c>
      <c r="B22" s="34"/>
      <c r="C22" s="34"/>
      <c r="D22" s="34"/>
      <c r="E22" s="61"/>
      <c r="F22" s="85">
        <f>F20+F16</f>
        <v>6181196.540501521</v>
      </c>
      <c r="G22" s="54">
        <f t="shared" ref="G22:K22" si="0">G20+G16</f>
        <v>5143101.4535302203</v>
      </c>
      <c r="H22" s="85">
        <f t="shared" si="0"/>
        <v>6110724.8308458813</v>
      </c>
      <c r="I22" s="54">
        <f t="shared" si="0"/>
        <v>106471.77028946861</v>
      </c>
      <c r="J22" s="85">
        <f>J18</f>
        <v>38810465.951973468</v>
      </c>
      <c r="K22" s="86">
        <f t="shared" si="0"/>
        <v>2042191.6232746772</v>
      </c>
      <c r="L22" s="10"/>
    </row>
    <row r="23" spans="1:16">
      <c r="A23" s="32"/>
      <c r="B23" s="34"/>
      <c r="C23" s="34"/>
      <c r="D23" s="34"/>
      <c r="E23" s="38"/>
      <c r="F23" s="49"/>
      <c r="G23" s="49"/>
      <c r="H23" s="49"/>
      <c r="I23" s="49"/>
      <c r="J23" s="51"/>
      <c r="K23" s="40"/>
      <c r="L23"/>
    </row>
    <row r="24" spans="1:16" ht="15" thickBot="1">
      <c r="A24" s="126" t="s">
        <v>44</v>
      </c>
      <c r="B24" s="55"/>
      <c r="C24" s="55"/>
      <c r="D24" s="55"/>
      <c r="E24" s="56">
        <f>SUM(F22:K22)</f>
        <v>58394152.170415238</v>
      </c>
      <c r="F24" s="57"/>
      <c r="G24" s="57"/>
      <c r="H24" s="57"/>
      <c r="I24" s="57"/>
      <c r="J24" s="57"/>
      <c r="K24" s="58"/>
      <c r="L24" s="145"/>
    </row>
    <row r="25" spans="1:16" ht="15" thickTop="1"/>
    <row r="26" spans="1:16" ht="105" customHeight="1">
      <c r="A26" s="176" t="s">
        <v>54</v>
      </c>
      <c r="B26" s="176"/>
      <c r="C26" s="176"/>
      <c r="D26" s="176"/>
      <c r="E26" s="176"/>
      <c r="F26" s="176"/>
      <c r="G26" s="176"/>
      <c r="H26" s="176"/>
      <c r="I26" s="176"/>
      <c r="J26" s="176"/>
      <c r="K26" s="176"/>
      <c r="L26" s="176"/>
      <c r="M26"/>
      <c r="O26" s="4"/>
      <c r="P26" s="4"/>
    </row>
    <row r="27" spans="1:16">
      <c r="A27"/>
      <c r="B27"/>
      <c r="C27"/>
      <c r="D27"/>
      <c r="E27"/>
      <c r="F27"/>
      <c r="G27"/>
      <c r="H27"/>
      <c r="I27"/>
      <c r="J27"/>
      <c r="K27"/>
      <c r="L27"/>
    </row>
    <row r="28" spans="1:16">
      <c r="A28" t="s">
        <v>55</v>
      </c>
      <c r="B28"/>
      <c r="C28"/>
      <c r="D28"/>
      <c r="E28"/>
      <c r="F28"/>
      <c r="G28"/>
      <c r="H28"/>
      <c r="I28"/>
      <c r="J28"/>
      <c r="K28"/>
      <c r="L28"/>
      <c r="M28"/>
    </row>
    <row r="29" spans="1:16" ht="15" customHeight="1">
      <c r="A29"/>
      <c r="B29"/>
      <c r="C29"/>
      <c r="D29"/>
      <c r="E29"/>
      <c r="F29"/>
      <c r="G29"/>
      <c r="H29"/>
      <c r="I29"/>
      <c r="J29"/>
      <c r="K29"/>
      <c r="L29"/>
      <c r="M29"/>
    </row>
    <row r="30" spans="1:16" ht="15" customHeight="1">
      <c r="A30" s="171" t="s">
        <v>34</v>
      </c>
      <c r="B30" s="171"/>
      <c r="C30" s="171"/>
      <c r="D30" s="171"/>
      <c r="E30" s="171"/>
      <c r="F30" s="171"/>
      <c r="G30" s="171"/>
      <c r="H30" s="171"/>
      <c r="I30" s="171"/>
      <c r="J30" s="171"/>
      <c r="K30"/>
      <c r="L30"/>
    </row>
    <row r="31" spans="1:16" ht="39.75" customHeight="1">
      <c r="A31" s="160"/>
      <c r="B31"/>
      <c r="C31" s="171" t="s">
        <v>49</v>
      </c>
      <c r="D31" s="171"/>
      <c r="E31" s="171"/>
      <c r="F31" s="171"/>
      <c r="G31" s="171"/>
      <c r="H31" s="171"/>
      <c r="I31" s="171"/>
      <c r="J31" s="171"/>
      <c r="K31" s="171"/>
      <c r="L31"/>
    </row>
    <row r="32" spans="1:16">
      <c r="A32"/>
      <c r="B32"/>
      <c r="C32" s="105"/>
      <c r="D32"/>
      <c r="E32"/>
      <c r="F32"/>
      <c r="G32"/>
      <c r="H32"/>
      <c r="I32"/>
      <c r="J32"/>
      <c r="K32"/>
      <c r="L32"/>
    </row>
    <row r="33" spans="1:12" ht="30" customHeight="1">
      <c r="A33"/>
      <c r="B33"/>
      <c r="C33" s="171" t="s">
        <v>33</v>
      </c>
      <c r="D33" s="171"/>
      <c r="E33" s="171"/>
      <c r="F33" s="171"/>
      <c r="G33" s="171"/>
      <c r="H33" s="171"/>
      <c r="I33" s="171"/>
      <c r="J33" s="171"/>
      <c r="K33" s="171"/>
      <c r="L33"/>
    </row>
  </sheetData>
  <mergeCells count="8">
    <mergeCell ref="C33:K33"/>
    <mergeCell ref="F3:J3"/>
    <mergeCell ref="F4:J4"/>
    <mergeCell ref="F5:G5"/>
    <mergeCell ref="I5:J5"/>
    <mergeCell ref="A30:J30"/>
    <mergeCell ref="A26:L26"/>
    <mergeCell ref="C31:K31"/>
  </mergeCells>
  <pageMargins left="0.7" right="0.7" top="0.75" bottom="0.75" header="0.3" footer="0.3"/>
  <pageSetup scale="79" orientation="landscape" r:id="rId1"/>
  <ignoredErrors>
    <ignoredError sqref="J2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4"/>
  <sheetViews>
    <sheetView zoomScaleNormal="100" workbookViewId="0"/>
  </sheetViews>
  <sheetFormatPr defaultRowHeight="14.6"/>
  <cols>
    <col min="1" max="1" width="3.69140625" customWidth="1"/>
    <col min="2" max="2" width="3.53515625" customWidth="1"/>
    <col min="3" max="3" width="3.4609375" customWidth="1"/>
    <col min="4" max="4" width="31" customWidth="1"/>
    <col min="5" max="5" width="18.69140625" customWidth="1"/>
    <col min="6" max="8" width="12.69140625" customWidth="1"/>
    <col min="9" max="9" width="18.4609375" customWidth="1"/>
    <col min="10" max="10" width="16.53515625" customWidth="1"/>
    <col min="11" max="11" width="17.84375" customWidth="1"/>
  </cols>
  <sheetData>
    <row r="1" spans="1:13">
      <c r="A1" s="1" t="s">
        <v>36</v>
      </c>
      <c r="E1" s="1"/>
    </row>
    <row r="2" spans="1:13">
      <c r="A2" s="30"/>
      <c r="E2" s="1" t="s">
        <v>47</v>
      </c>
      <c r="F2" s="1"/>
      <c r="G2" s="1"/>
      <c r="H2" s="1"/>
      <c r="I2" s="1"/>
      <c r="J2" s="1"/>
      <c r="K2" s="1"/>
    </row>
    <row r="3" spans="1:13">
      <c r="A3" s="1"/>
      <c r="E3" s="16"/>
      <c r="F3" s="1"/>
      <c r="G3" s="1"/>
      <c r="H3" s="1"/>
      <c r="I3" s="1"/>
      <c r="J3" s="1"/>
      <c r="K3" s="1"/>
    </row>
    <row r="4" spans="1:13">
      <c r="A4" s="17"/>
      <c r="B4" s="34"/>
      <c r="C4" s="34"/>
      <c r="D4" s="34"/>
      <c r="E4" s="107" t="s">
        <v>27</v>
      </c>
      <c r="F4" s="173" t="s">
        <v>26</v>
      </c>
      <c r="G4" s="174"/>
      <c r="H4" s="174"/>
      <c r="I4" s="174"/>
      <c r="J4" s="175"/>
      <c r="K4" s="108" t="s">
        <v>25</v>
      </c>
      <c r="L4" s="4"/>
      <c r="M4" s="4"/>
    </row>
    <row r="5" spans="1:13">
      <c r="A5" s="16"/>
      <c r="E5" s="121"/>
      <c r="F5" s="116"/>
      <c r="G5" s="116"/>
      <c r="H5" s="122"/>
      <c r="I5" s="116"/>
      <c r="J5" s="116"/>
      <c r="K5" s="122"/>
    </row>
    <row r="6" spans="1:13">
      <c r="A6" s="32"/>
      <c r="B6" s="34"/>
      <c r="C6" s="34"/>
      <c r="D6" s="34"/>
      <c r="E6" s="123"/>
      <c r="F6" s="173" t="s">
        <v>22</v>
      </c>
      <c r="G6" s="175"/>
      <c r="H6" s="108" t="s">
        <v>16</v>
      </c>
      <c r="I6" s="173" t="s">
        <v>23</v>
      </c>
      <c r="J6" s="175"/>
      <c r="K6" s="111"/>
    </row>
    <row r="7" spans="1:13" ht="45.75" customHeight="1">
      <c r="A7" s="117" t="s">
        <v>39</v>
      </c>
      <c r="B7" s="34"/>
      <c r="C7" s="34"/>
      <c r="D7" s="34"/>
      <c r="E7" s="115"/>
      <c r="F7" s="112" t="s">
        <v>37</v>
      </c>
      <c r="G7" s="113" t="s">
        <v>38</v>
      </c>
      <c r="H7" s="112" t="s">
        <v>16</v>
      </c>
      <c r="I7" s="112" t="s">
        <v>24</v>
      </c>
      <c r="J7" s="124" t="s">
        <v>0</v>
      </c>
      <c r="K7" s="119" t="s">
        <v>15</v>
      </c>
    </row>
    <row r="8" spans="1:13">
      <c r="A8" s="1" t="s">
        <v>1</v>
      </c>
      <c r="B8" s="31"/>
      <c r="C8" s="31"/>
      <c r="E8" s="19">
        <f>SUM(F9,G9,H9)</f>
        <v>12060</v>
      </c>
      <c r="F8" s="9"/>
      <c r="G8" s="9"/>
      <c r="H8" s="93"/>
      <c r="I8" s="93"/>
      <c r="J8" s="138"/>
      <c r="K8" s="139"/>
    </row>
    <row r="9" spans="1:13">
      <c r="A9" s="1"/>
      <c r="B9" s="31" t="s">
        <v>40</v>
      </c>
      <c r="C9" s="31"/>
      <c r="E9" s="22"/>
      <c r="F9" s="23">
        <v>10603.04</v>
      </c>
      <c r="G9" s="23">
        <v>1398.96</v>
      </c>
      <c r="H9" s="90">
        <v>58</v>
      </c>
      <c r="I9" s="90">
        <v>58</v>
      </c>
      <c r="J9" s="94">
        <v>0</v>
      </c>
      <c r="K9" s="27">
        <v>3497.4</v>
      </c>
    </row>
    <row r="10" spans="1:13">
      <c r="A10" s="1"/>
      <c r="C10" s="31"/>
      <c r="E10" s="19"/>
      <c r="F10" s="11"/>
      <c r="G10" s="11"/>
      <c r="H10" s="91"/>
      <c r="I10" s="91"/>
      <c r="J10" s="102"/>
      <c r="K10" s="28"/>
    </row>
    <row r="11" spans="1:13">
      <c r="A11" s="1"/>
      <c r="B11" s="31"/>
      <c r="C11" s="31"/>
      <c r="E11" s="15"/>
      <c r="F11" s="5"/>
      <c r="G11" s="5"/>
      <c r="H11" s="67"/>
      <c r="I11" s="67"/>
      <c r="J11" s="5"/>
      <c r="K11" s="29"/>
    </row>
    <row r="12" spans="1:13">
      <c r="A12" s="1" t="s">
        <v>41</v>
      </c>
      <c r="B12" s="31"/>
      <c r="C12" s="31"/>
      <c r="E12" s="15"/>
      <c r="F12" s="5"/>
      <c r="G12" s="17"/>
      <c r="H12" s="67"/>
      <c r="I12" s="67"/>
      <c r="J12" s="5"/>
      <c r="K12" s="29"/>
    </row>
    <row r="13" spans="1:13">
      <c r="A13" s="1"/>
      <c r="B13" s="31" t="s">
        <v>42</v>
      </c>
      <c r="C13" s="31"/>
      <c r="E13" s="15"/>
      <c r="F13" s="8"/>
      <c r="G13" s="8">
        <f>G$9*'per case assumptions 2018'!G18*'per case assumptions 2018'!G19</f>
        <v>286043.60018218256</v>
      </c>
      <c r="H13" s="92">
        <f>H$9*'per case assumptions 2018'!H18*'per case assumptions 2018'!H19</f>
        <v>5929.5937019523744</v>
      </c>
      <c r="I13" s="92">
        <f>I$9*'per case assumptions 2018'!I18*'per case assumptions 2018'!I19</f>
        <v>8470.8481456462505</v>
      </c>
      <c r="J13" s="8"/>
      <c r="K13" s="24"/>
    </row>
    <row r="14" spans="1:13">
      <c r="A14" s="1"/>
      <c r="B14" s="31" t="s">
        <v>17</v>
      </c>
      <c r="C14" s="31"/>
      <c r="E14" s="15"/>
      <c r="F14" s="8"/>
      <c r="G14" s="8">
        <f>G$9*'per case assumptions 2018'!G21*'per case assumptions 2018'!G22</f>
        <v>97998.91285908586</v>
      </c>
      <c r="H14" s="92">
        <f>H$9*'per case assumptions 2018'!H21*'per case assumptions 2018'!H22</f>
        <v>12188.919509836547</v>
      </c>
      <c r="I14" s="92">
        <f>I$9*'per case assumptions 2018'!I21*'per case assumptions 2018'!I22</f>
        <v>0</v>
      </c>
      <c r="J14" s="8"/>
      <c r="K14" s="24"/>
    </row>
    <row r="15" spans="1:13">
      <c r="A15" s="1"/>
      <c r="B15" s="31" t="s">
        <v>2</v>
      </c>
      <c r="C15" s="31"/>
      <c r="E15" s="15"/>
      <c r="F15" s="8"/>
      <c r="G15" s="8">
        <f>G$9*'per case assumptions 2018'!G24*'per case assumptions 2018'!G25</f>
        <v>338072.02180239314</v>
      </c>
      <c r="H15" s="92">
        <f>H$9*'per case assumptions 2018'!H24*'per case assumptions 2018'!H25</f>
        <v>9344.1686512546494</v>
      </c>
      <c r="I15" s="92">
        <f>I$9*'per case assumptions 2018'!I24*'per case assumptions 2018'!I25</f>
        <v>0</v>
      </c>
      <c r="J15" s="8"/>
      <c r="K15" s="24"/>
    </row>
    <row r="16" spans="1:13">
      <c r="A16" s="1"/>
      <c r="B16" s="31" t="s">
        <v>3</v>
      </c>
      <c r="C16" s="34"/>
      <c r="D16" s="4"/>
      <c r="E16" s="15"/>
      <c r="F16" s="65"/>
      <c r="G16" s="18">
        <f>G$9*'per case assumptions 2018'!G27*'per case assumptions 2018'!G28</f>
        <v>0</v>
      </c>
      <c r="H16" s="65">
        <f>H$9*'per case assumptions 2018'!H27*'per case assumptions 2018'!H28</f>
        <v>1628001.3581723005</v>
      </c>
      <c r="I16" s="65">
        <f>I$9*'per case assumptions 2018'!I27*'per case assumptions 2018'!I28</f>
        <v>0</v>
      </c>
      <c r="J16" s="8"/>
      <c r="K16" s="24"/>
      <c r="L16" s="10"/>
    </row>
    <row r="17" spans="1:16">
      <c r="A17" s="1"/>
      <c r="B17" s="1" t="s">
        <v>18</v>
      </c>
      <c r="C17" s="31"/>
      <c r="E17" s="15"/>
      <c r="F17" s="8">
        <f>SUM(F13:F16)</f>
        <v>0</v>
      </c>
      <c r="G17" s="8">
        <f>SUM(G13:G16)</f>
        <v>722114.53484366159</v>
      </c>
      <c r="H17" s="92">
        <f>SUM(H13:H16)</f>
        <v>1655464.0400353442</v>
      </c>
      <c r="I17" s="92">
        <f>SUM(I13:I16)</f>
        <v>8470.8481456462505</v>
      </c>
      <c r="J17" s="8"/>
      <c r="K17" s="24"/>
    </row>
    <row r="18" spans="1:16">
      <c r="A18" s="1"/>
      <c r="B18" s="31"/>
      <c r="C18" s="31"/>
      <c r="E18" s="15"/>
      <c r="F18" s="8"/>
      <c r="G18" s="8"/>
      <c r="H18" s="92"/>
      <c r="I18" s="92"/>
      <c r="J18" s="8"/>
      <c r="K18" s="29"/>
    </row>
    <row r="19" spans="1:16">
      <c r="A19" s="1" t="s">
        <v>4</v>
      </c>
      <c r="B19" s="31"/>
      <c r="C19" s="31"/>
      <c r="E19" s="15"/>
      <c r="F19" s="5"/>
      <c r="G19" s="5"/>
      <c r="H19" s="67"/>
      <c r="I19" s="67"/>
      <c r="J19" s="8">
        <f>J9*'per case assumptions 2018'!J41</f>
        <v>0</v>
      </c>
      <c r="K19" s="29"/>
    </row>
    <row r="20" spans="1:16">
      <c r="A20" s="1"/>
      <c r="B20" s="31"/>
      <c r="C20" s="34"/>
      <c r="D20" s="4"/>
      <c r="E20" s="15"/>
      <c r="F20" s="8"/>
      <c r="G20" s="8"/>
      <c r="H20" s="92"/>
      <c r="I20" s="92"/>
      <c r="J20" s="8"/>
      <c r="K20" s="29"/>
    </row>
    <row r="21" spans="1:16">
      <c r="A21" s="1" t="s">
        <v>43</v>
      </c>
      <c r="B21" s="31"/>
      <c r="C21" s="31"/>
      <c r="E21" s="15"/>
      <c r="F21" s="8">
        <f>F9*'per case assumptions 2018'!F33*'per case assumptions 2018'!F34*'per case assumptions 2018'!F35</f>
        <v>1292117.2519816682</v>
      </c>
      <c r="G21" s="8">
        <f>G9*'per case assumptions 2018'!G33*'per case assumptions 2018'!G34*'per case assumptions 2018'!G35</f>
        <v>354423.29370352085</v>
      </c>
      <c r="H21" s="92">
        <f>H9*'per case assumptions 2018'!H33*'per case assumptions 2018'!H34*'per case assumptions 2018'!H35</f>
        <v>32259.960864946985</v>
      </c>
      <c r="I21" s="92">
        <f>I9*'per case assumptions 2018'!I33*'per case assumptions 2018'!I34*'per case assumptions 2018'!I35</f>
        <v>21506.640576631326</v>
      </c>
      <c r="J21" s="8"/>
      <c r="K21" s="24">
        <f>K9*'per case assumptions 2018'!K33*'per case assumptions 2018'!K34*'per case assumptions 2018'!K35</f>
        <v>427465.13080902194</v>
      </c>
    </row>
    <row r="22" spans="1:16">
      <c r="A22" s="1"/>
      <c r="B22" s="31"/>
      <c r="C22" s="31"/>
      <c r="E22" s="15"/>
      <c r="F22" s="9"/>
      <c r="G22" s="9"/>
      <c r="H22" s="93"/>
      <c r="I22" s="100"/>
      <c r="J22" s="98"/>
      <c r="K22" s="29"/>
      <c r="L22" s="10"/>
    </row>
    <row r="23" spans="1:16" s="6" customFormat="1">
      <c r="A23" s="32" t="s">
        <v>28</v>
      </c>
      <c r="B23" s="59"/>
      <c r="C23" s="59"/>
      <c r="E23" s="67"/>
      <c r="F23" s="66">
        <f>F21+F17</f>
        <v>1292117.2519816682</v>
      </c>
      <c r="G23" s="21">
        <f t="shared" ref="G23:K23" si="0">G21+G17</f>
        <v>1076537.8285471825</v>
      </c>
      <c r="H23" s="66">
        <f t="shared" si="0"/>
        <v>1687724.0009002911</v>
      </c>
      <c r="I23" s="66">
        <f t="shared" si="0"/>
        <v>29977.488722277576</v>
      </c>
      <c r="J23" s="21">
        <f>J19</f>
        <v>0</v>
      </c>
      <c r="K23" s="68">
        <f t="shared" si="0"/>
        <v>427465.13080902194</v>
      </c>
      <c r="L23" s="26"/>
    </row>
    <row r="24" spans="1:16">
      <c r="A24" s="1"/>
      <c r="B24" s="31"/>
      <c r="C24" s="31"/>
      <c r="E24" s="15"/>
      <c r="F24" s="8"/>
      <c r="G24" s="8"/>
      <c r="H24" s="8"/>
      <c r="I24" s="8"/>
      <c r="J24" s="8"/>
      <c r="K24" s="97"/>
    </row>
    <row r="25" spans="1:16" ht="15" thickBot="1">
      <c r="A25" s="120" t="s">
        <v>44</v>
      </c>
      <c r="B25" s="60"/>
      <c r="C25" s="60"/>
      <c r="D25" s="35"/>
      <c r="E25" s="106">
        <f>SUM(F23:K23)</f>
        <v>4513821.7009604415</v>
      </c>
      <c r="F25" s="36"/>
      <c r="G25" s="36"/>
      <c r="H25" s="36"/>
      <c r="I25" s="36"/>
      <c r="J25" s="36"/>
      <c r="K25" s="101"/>
    </row>
    <row r="26" spans="1:16" ht="15" thickTop="1">
      <c r="E26" s="4"/>
      <c r="F26" s="4"/>
      <c r="G26" s="4"/>
      <c r="H26" s="4"/>
      <c r="I26" s="4"/>
      <c r="J26" s="4"/>
    </row>
    <row r="27" spans="1:16" ht="87.9" customHeight="1">
      <c r="A27" s="176" t="s">
        <v>54</v>
      </c>
      <c r="B27" s="176"/>
      <c r="C27" s="176"/>
      <c r="D27" s="176"/>
      <c r="E27" s="176"/>
      <c r="F27" s="176"/>
      <c r="G27" s="176"/>
      <c r="H27" s="176"/>
      <c r="I27" s="176"/>
      <c r="J27" s="176"/>
      <c r="K27" s="176"/>
      <c r="L27" s="176"/>
      <c r="O27" s="4"/>
      <c r="P27" s="4"/>
    </row>
    <row r="29" spans="1:16">
      <c r="A29" t="s">
        <v>55</v>
      </c>
    </row>
    <row r="30" spans="1:16" ht="15" customHeight="1"/>
    <row r="31" spans="1:16" ht="15" customHeight="1">
      <c r="A31" s="171" t="s">
        <v>34</v>
      </c>
      <c r="B31" s="171"/>
      <c r="C31" s="171"/>
      <c r="D31" s="171"/>
      <c r="E31" s="171"/>
      <c r="F31" s="171"/>
      <c r="G31" s="171"/>
      <c r="H31" s="171"/>
      <c r="I31" s="171"/>
      <c r="J31" s="171"/>
    </row>
    <row r="32" spans="1:16" ht="50.25" customHeight="1">
      <c r="A32" s="160"/>
      <c r="C32" s="171" t="s">
        <v>49</v>
      </c>
      <c r="D32" s="171"/>
      <c r="E32" s="171"/>
      <c r="F32" s="171"/>
      <c r="G32" s="171"/>
      <c r="H32" s="171"/>
      <c r="I32" s="171"/>
      <c r="J32" s="171"/>
      <c r="K32" s="171"/>
    </row>
    <row r="33" spans="3:11">
      <c r="C33" s="105"/>
    </row>
    <row r="34" spans="3:11" ht="30" customHeight="1">
      <c r="C34" s="171" t="s">
        <v>33</v>
      </c>
      <c r="D34" s="171"/>
      <c r="E34" s="171"/>
      <c r="F34" s="171"/>
      <c r="G34" s="171"/>
      <c r="H34" s="171"/>
      <c r="I34" s="171"/>
      <c r="J34" s="171"/>
      <c r="K34" s="171"/>
    </row>
  </sheetData>
  <mergeCells count="7">
    <mergeCell ref="C34:K34"/>
    <mergeCell ref="F4:J4"/>
    <mergeCell ref="F6:G6"/>
    <mergeCell ref="I6:J6"/>
    <mergeCell ref="A31:J31"/>
    <mergeCell ref="A27:L27"/>
    <mergeCell ref="C32:K32"/>
  </mergeCells>
  <pageMargins left="0.7" right="0.7" top="0.75" bottom="0.75" header="0.3" footer="0.3"/>
  <pageSetup orientation="portrait" r:id="rId1"/>
  <ignoredErrors>
    <ignoredError sqref="J2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3"/>
  <sheetViews>
    <sheetView zoomScaleNormal="100" workbookViewId="0"/>
  </sheetViews>
  <sheetFormatPr defaultRowHeight="14.6"/>
  <cols>
    <col min="1" max="1" width="3.69140625" customWidth="1"/>
    <col min="2" max="2" width="3.53515625" customWidth="1"/>
    <col min="3" max="3" width="3.4609375" customWidth="1"/>
    <col min="4" max="4" width="31" customWidth="1"/>
    <col min="5" max="5" width="18.69140625" customWidth="1"/>
    <col min="6" max="8" width="12.69140625" customWidth="1"/>
    <col min="9" max="9" width="16.4609375" customWidth="1"/>
    <col min="10" max="10" width="16.53515625" customWidth="1"/>
    <col min="11" max="11" width="17.84375" customWidth="1"/>
  </cols>
  <sheetData>
    <row r="1" spans="1:13">
      <c r="A1" s="1" t="s">
        <v>36</v>
      </c>
      <c r="B1" s="1"/>
      <c r="C1" s="1"/>
      <c r="D1" s="1"/>
      <c r="E1" s="1"/>
      <c r="F1" s="1"/>
      <c r="G1" s="1"/>
      <c r="H1" s="1"/>
      <c r="I1" s="1"/>
      <c r="J1" s="1"/>
      <c r="K1" s="1"/>
    </row>
    <row r="2" spans="1:13">
      <c r="A2" s="30"/>
      <c r="B2" s="1"/>
      <c r="C2" s="1"/>
      <c r="D2" s="1"/>
      <c r="E2" s="1" t="s">
        <v>48</v>
      </c>
      <c r="F2" s="1"/>
      <c r="G2" s="1"/>
      <c r="H2" s="1"/>
      <c r="I2" s="1"/>
      <c r="J2" s="1"/>
      <c r="K2" s="1"/>
    </row>
    <row r="3" spans="1:13">
      <c r="A3" s="30"/>
      <c r="B3" s="1"/>
      <c r="C3" s="1"/>
      <c r="D3" s="1"/>
      <c r="E3" s="1"/>
      <c r="F3" s="1"/>
      <c r="G3" s="1"/>
      <c r="H3" s="1"/>
      <c r="I3" s="1"/>
      <c r="J3" s="1"/>
      <c r="K3" s="1"/>
    </row>
    <row r="4" spans="1:13">
      <c r="A4" s="17"/>
      <c r="B4" s="32"/>
      <c r="C4" s="32"/>
      <c r="D4" s="32"/>
      <c r="E4" s="107" t="s">
        <v>27</v>
      </c>
      <c r="F4" s="173" t="s">
        <v>26</v>
      </c>
      <c r="G4" s="174"/>
      <c r="H4" s="174"/>
      <c r="I4" s="174"/>
      <c r="J4" s="175"/>
      <c r="K4" s="108" t="s">
        <v>25</v>
      </c>
      <c r="L4" s="4"/>
      <c r="M4" s="4"/>
    </row>
    <row r="5" spans="1:13">
      <c r="A5" s="32"/>
      <c r="B5" s="32"/>
      <c r="C5" s="32"/>
      <c r="D5" s="32"/>
      <c r="E5" s="109"/>
      <c r="F5" s="173" t="s">
        <v>22</v>
      </c>
      <c r="G5" s="175"/>
      <c r="H5" s="108" t="s">
        <v>16</v>
      </c>
      <c r="I5" s="173" t="s">
        <v>23</v>
      </c>
      <c r="J5" s="175"/>
      <c r="K5" s="110"/>
    </row>
    <row r="6" spans="1:13" ht="44.15">
      <c r="A6" s="117"/>
      <c r="B6" s="32"/>
      <c r="C6" s="32"/>
      <c r="D6" s="32"/>
      <c r="E6" s="115"/>
      <c r="F6" s="112" t="s">
        <v>37</v>
      </c>
      <c r="G6" s="113" t="s">
        <v>38</v>
      </c>
      <c r="H6" s="112" t="s">
        <v>16</v>
      </c>
      <c r="I6" s="114" t="s">
        <v>24</v>
      </c>
      <c r="J6" s="118" t="s">
        <v>0</v>
      </c>
      <c r="K6" s="119" t="s">
        <v>15</v>
      </c>
    </row>
    <row r="7" spans="1:13" ht="15.9">
      <c r="A7" s="117" t="s">
        <v>39</v>
      </c>
      <c r="B7" s="34"/>
      <c r="C7" s="31"/>
      <c r="E7" s="19"/>
      <c r="F7" s="7"/>
      <c r="G7" s="7"/>
      <c r="H7" s="95"/>
      <c r="I7" s="95"/>
      <c r="J7" s="7"/>
      <c r="K7" s="25"/>
    </row>
    <row r="8" spans="1:13">
      <c r="A8" s="1" t="s">
        <v>1</v>
      </c>
      <c r="B8" s="31"/>
      <c r="C8" s="31"/>
      <c r="E8" s="19">
        <v>166771</v>
      </c>
      <c r="F8" s="12"/>
      <c r="G8" s="12"/>
      <c r="H8" s="137"/>
      <c r="I8" s="137"/>
      <c r="J8" s="12"/>
      <c r="K8" s="137"/>
      <c r="L8" s="26"/>
    </row>
    <row r="9" spans="1:13">
      <c r="A9" s="1"/>
      <c r="B9" s="31" t="s">
        <v>40</v>
      </c>
      <c r="C9" s="31"/>
      <c r="E9" s="19"/>
      <c r="F9" s="23">
        <v>146907.56400000001</v>
      </c>
      <c r="G9" s="23">
        <v>19345.435999999998</v>
      </c>
      <c r="H9" s="90">
        <v>517.99999999999989</v>
      </c>
      <c r="I9" s="90">
        <v>499</v>
      </c>
      <c r="J9" s="23">
        <v>19</v>
      </c>
      <c r="K9" s="27">
        <v>48363.59</v>
      </c>
    </row>
    <row r="10" spans="1:13">
      <c r="A10" s="1"/>
      <c r="B10" s="31"/>
      <c r="C10" s="31"/>
      <c r="E10" s="15"/>
      <c r="F10" s="11"/>
      <c r="G10" s="11"/>
      <c r="H10" s="96"/>
      <c r="I10" s="91"/>
      <c r="J10" s="11"/>
      <c r="K10" s="28"/>
    </row>
    <row r="11" spans="1:13">
      <c r="A11" s="1" t="s">
        <v>41</v>
      </c>
      <c r="B11" s="31"/>
      <c r="C11" s="31"/>
      <c r="E11" s="15"/>
      <c r="F11" s="5"/>
      <c r="G11" s="17"/>
      <c r="H11" s="67"/>
      <c r="I11" s="67"/>
      <c r="J11" s="5"/>
      <c r="K11" s="29"/>
    </row>
    <row r="12" spans="1:13">
      <c r="A12" s="1"/>
      <c r="B12" s="31" t="s">
        <v>42</v>
      </c>
      <c r="C12" s="31"/>
      <c r="E12" s="15"/>
      <c r="F12" s="8"/>
      <c r="G12" s="8">
        <f>G$9*'per case assumptions 2018'!G18*'per case assumptions 2018'!G19</f>
        <v>3955537.0850731977</v>
      </c>
      <c r="H12" s="92">
        <f>H$9*'per case assumptions 2018'!H18*'per case assumptions 2018'!H19</f>
        <v>52957.405820884997</v>
      </c>
      <c r="I12" s="92">
        <f>I$9*'per case assumptions 2018'!I18*'per case assumptions 2018'!I19</f>
        <v>72878.503873749636</v>
      </c>
      <c r="J12" s="8"/>
      <c r="K12" s="24"/>
      <c r="L12" s="144"/>
    </row>
    <row r="13" spans="1:13">
      <c r="A13" s="1"/>
      <c r="B13" s="31" t="s">
        <v>17</v>
      </c>
      <c r="C13" s="31"/>
      <c r="E13" s="15"/>
      <c r="F13" s="8"/>
      <c r="G13" s="8">
        <f>G$9*'per case assumptions 2018'!G21*'per case assumptions 2018'!G22</f>
        <v>1355172.1970499672</v>
      </c>
      <c r="H13" s="92">
        <f>H$9*'per case assumptions 2018'!H21*'per case assumptions 2018'!H22</f>
        <v>108859.66044991948</v>
      </c>
      <c r="I13" s="92">
        <f>I$9*'per case assumptions 2018'!I21*'per case assumptions 2018'!I22</f>
        <v>0</v>
      </c>
      <c r="J13" s="8"/>
      <c r="K13" s="24"/>
      <c r="L13" s="144"/>
    </row>
    <row r="14" spans="1:13">
      <c r="A14" s="1"/>
      <c r="B14" s="31" t="s">
        <v>2</v>
      </c>
      <c r="C14" s="31"/>
      <c r="E14" s="15"/>
      <c r="F14" s="8"/>
      <c r="G14" s="8">
        <f>G$9*'per case assumptions 2018'!G24*'per case assumptions 2018'!G25</f>
        <v>4675009.0504151657</v>
      </c>
      <c r="H14" s="92">
        <f>H$9*'per case assumptions 2018'!H24*'per case assumptions 2018'!H25</f>
        <v>83453.09243706736</v>
      </c>
      <c r="I14" s="92">
        <f>I$9*'per case assumptions 2018'!I24*'per case assumptions 2018'!I25</f>
        <v>0</v>
      </c>
      <c r="J14" s="8"/>
      <c r="K14" s="24"/>
      <c r="L14" s="144"/>
    </row>
    <row r="15" spans="1:13">
      <c r="A15" s="1"/>
      <c r="B15" s="31" t="s">
        <v>3</v>
      </c>
      <c r="C15" s="34"/>
      <c r="D15" s="4"/>
      <c r="E15" s="15"/>
      <c r="F15" s="65"/>
      <c r="G15" s="18">
        <f>G$9*'per case assumptions 2018'!G27*'per case assumptions 2018'!G28</f>
        <v>0</v>
      </c>
      <c r="H15" s="65">
        <f>H$9*'per case assumptions 2018'!H27*'per case assumptions 2018'!H28</f>
        <v>14539736.267814681</v>
      </c>
      <c r="I15" s="65">
        <f>I$9*'per case assumptions 2018'!I27*'per case assumptions 2018'!I28</f>
        <v>0</v>
      </c>
      <c r="J15" s="8"/>
      <c r="K15" s="24"/>
      <c r="L15" s="144"/>
    </row>
    <row r="16" spans="1:13">
      <c r="A16" s="1"/>
      <c r="B16" s="1" t="s">
        <v>18</v>
      </c>
      <c r="C16" s="31"/>
      <c r="E16" s="15"/>
      <c r="F16" s="8">
        <f>SUM(F12:F15)</f>
        <v>0</v>
      </c>
      <c r="G16" s="8">
        <f>SUM(G12:G15)</f>
        <v>9985718.3325383309</v>
      </c>
      <c r="H16" s="92">
        <f>SUM(H12:H15)</f>
        <v>14785006.426522553</v>
      </c>
      <c r="I16" s="92">
        <f>SUM(I12:I15)</f>
        <v>72878.503873749636</v>
      </c>
      <c r="J16" s="8"/>
      <c r="K16" s="24"/>
      <c r="L16" s="144"/>
    </row>
    <row r="17" spans="1:16">
      <c r="A17" s="1"/>
      <c r="B17" s="31"/>
      <c r="C17" s="31"/>
      <c r="E17" s="15"/>
      <c r="F17" s="8"/>
      <c r="G17" s="8"/>
      <c r="H17" s="92"/>
      <c r="I17" s="92"/>
      <c r="J17" s="8"/>
      <c r="K17" s="29"/>
      <c r="L17" s="144"/>
    </row>
    <row r="18" spans="1:16">
      <c r="A18" s="1" t="s">
        <v>4</v>
      </c>
      <c r="B18" s="31"/>
      <c r="C18" s="31"/>
      <c r="E18" s="15"/>
      <c r="F18" s="5"/>
      <c r="G18" s="5"/>
      <c r="H18" s="67"/>
      <c r="I18" s="67"/>
      <c r="J18" s="8">
        <f>J9*'per case assumptions 2018'!J41</f>
        <v>184349713.27187395</v>
      </c>
      <c r="K18" s="29"/>
      <c r="L18" s="144"/>
    </row>
    <row r="19" spans="1:16">
      <c r="A19" s="1"/>
      <c r="B19" s="31"/>
      <c r="C19" s="34"/>
      <c r="D19" s="4"/>
      <c r="E19" s="15"/>
      <c r="F19" s="8"/>
      <c r="G19" s="8"/>
      <c r="H19" s="92"/>
      <c r="I19" s="92"/>
      <c r="J19" s="8"/>
      <c r="K19" s="29"/>
      <c r="L19" s="144"/>
    </row>
    <row r="20" spans="1:16">
      <c r="A20" s="1" t="s">
        <v>43</v>
      </c>
      <c r="B20" s="31"/>
      <c r="C20" s="31"/>
      <c r="E20" s="15"/>
      <c r="F20" s="8">
        <f>F9*'per case assumptions 2018'!F33*'per case assumptions 2018'!F34*'per case assumptions 2018'!F35</f>
        <v>17902582.456635177</v>
      </c>
      <c r="G20" s="8">
        <f>G9*'per case assumptions 2018'!G33*'per case assumptions 2018'!G34*'per case assumptions 2018'!G35</f>
        <v>4901121.6512628412</v>
      </c>
      <c r="H20" s="92">
        <f>H9*'per case assumptions 2018'!H33*'per case assumptions 2018'!H34*'per case assumptions 2018'!H35</f>
        <v>288114.82289728511</v>
      </c>
      <c r="I20" s="92">
        <f>I9*'per case assumptions 2018'!I33*'per case assumptions 2018'!I34*'per case assumptions 2018'!I35</f>
        <v>185031.269788604</v>
      </c>
      <c r="J20" s="8"/>
      <c r="K20" s="24">
        <f>K9*'per case assumptions 2018'!K33*'per case assumptions 2018'!K34*'per case assumptions 2018'!K35</f>
        <v>5911176.3955349419</v>
      </c>
      <c r="L20" s="144"/>
    </row>
    <row r="21" spans="1:16">
      <c r="A21" s="1"/>
      <c r="B21" s="31"/>
      <c r="C21" s="31"/>
      <c r="E21" s="15"/>
      <c r="F21" s="9"/>
      <c r="G21" s="9"/>
      <c r="H21" s="93"/>
      <c r="I21" s="100"/>
      <c r="J21" s="98"/>
      <c r="K21" s="29"/>
      <c r="L21" s="10"/>
    </row>
    <row r="22" spans="1:16">
      <c r="A22" s="32" t="s">
        <v>28</v>
      </c>
      <c r="B22" s="31"/>
      <c r="C22" s="31"/>
      <c r="E22" s="67"/>
      <c r="F22" s="66">
        <f>F20+F16</f>
        <v>17902582.456635177</v>
      </c>
      <c r="G22" s="21">
        <f t="shared" ref="G22:K22" si="0">G20+G16</f>
        <v>14886839.983801171</v>
      </c>
      <c r="H22" s="66">
        <f t="shared" si="0"/>
        <v>15073121.249419838</v>
      </c>
      <c r="I22" s="92">
        <f t="shared" si="0"/>
        <v>257909.77366235363</v>
      </c>
      <c r="J22" s="99">
        <f>J18</f>
        <v>184349713.27187395</v>
      </c>
      <c r="K22" s="68">
        <f t="shared" si="0"/>
        <v>5911176.3955349419</v>
      </c>
      <c r="L22" s="159"/>
    </row>
    <row r="23" spans="1:16">
      <c r="A23" s="1"/>
      <c r="B23" s="31"/>
      <c r="C23" s="31"/>
      <c r="E23" s="15"/>
      <c r="F23" s="8"/>
      <c r="G23" s="8"/>
      <c r="H23" s="8"/>
      <c r="I23" s="8"/>
      <c r="J23" s="8"/>
      <c r="K23" s="97"/>
    </row>
    <row r="24" spans="1:16">
      <c r="A24" s="16" t="s">
        <v>44</v>
      </c>
      <c r="B24" s="31"/>
      <c r="C24" s="31"/>
      <c r="E24" s="20">
        <f>SUM(F22:K22)</f>
        <v>238381343.13092741</v>
      </c>
      <c r="F24" s="18"/>
      <c r="G24" s="18"/>
      <c r="H24" s="18"/>
      <c r="I24" s="18"/>
      <c r="J24" s="18"/>
      <c r="K24" s="98"/>
      <c r="L24" s="145"/>
    </row>
    <row r="25" spans="1:16">
      <c r="E25" s="4"/>
      <c r="F25" s="4"/>
      <c r="G25" s="4"/>
      <c r="H25" s="4"/>
      <c r="I25" s="4"/>
      <c r="J25" s="4"/>
    </row>
    <row r="26" spans="1:16" ht="87.9" customHeight="1">
      <c r="A26" s="176" t="s">
        <v>54</v>
      </c>
      <c r="B26" s="176"/>
      <c r="C26" s="176"/>
      <c r="D26" s="176"/>
      <c r="E26" s="176"/>
      <c r="F26" s="176"/>
      <c r="G26" s="176"/>
      <c r="H26" s="176"/>
      <c r="I26" s="176"/>
      <c r="J26" s="176"/>
      <c r="K26" s="176"/>
      <c r="L26" s="176"/>
      <c r="O26" s="4"/>
      <c r="P26" s="4"/>
    </row>
    <row r="28" spans="1:16">
      <c r="A28" t="s">
        <v>55</v>
      </c>
    </row>
    <row r="30" spans="1:16" ht="15" customHeight="1">
      <c r="A30" s="171" t="s">
        <v>34</v>
      </c>
      <c r="B30" s="171"/>
      <c r="C30" s="171"/>
      <c r="D30" s="171"/>
      <c r="E30" s="171"/>
      <c r="F30" s="171"/>
      <c r="G30" s="171"/>
      <c r="H30" s="171"/>
      <c r="I30" s="171"/>
      <c r="J30" s="171"/>
    </row>
    <row r="31" spans="1:16" ht="44.25" customHeight="1">
      <c r="A31" s="160"/>
      <c r="C31" s="171" t="s">
        <v>49</v>
      </c>
      <c r="D31" s="171"/>
      <c r="E31" s="171"/>
      <c r="F31" s="171"/>
      <c r="G31" s="171"/>
      <c r="H31" s="171"/>
      <c r="I31" s="171"/>
      <c r="J31" s="171"/>
      <c r="K31" s="171"/>
    </row>
    <row r="32" spans="1:16">
      <c r="C32" s="105"/>
    </row>
    <row r="33" spans="3:11" s="161" customFormat="1" ht="30" customHeight="1">
      <c r="C33" s="171" t="s">
        <v>33</v>
      </c>
      <c r="D33" s="171"/>
      <c r="E33" s="171"/>
      <c r="F33" s="171"/>
      <c r="G33" s="171"/>
      <c r="H33" s="171"/>
      <c r="I33" s="171"/>
      <c r="J33" s="171"/>
      <c r="K33" s="171"/>
    </row>
  </sheetData>
  <mergeCells count="7">
    <mergeCell ref="C33:K33"/>
    <mergeCell ref="F4:J4"/>
    <mergeCell ref="F5:G5"/>
    <mergeCell ref="I5:J5"/>
    <mergeCell ref="A30:J30"/>
    <mergeCell ref="A26:L26"/>
    <mergeCell ref="C31:K31"/>
  </mergeCells>
  <pageMargins left="0.7" right="0.7" top="0.75" bottom="0.75" header="0.3" footer="0.3"/>
  <pageSetup orientation="portrait" r:id="rId1"/>
  <ignoredErrors>
    <ignoredError sqref="J2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51"/>
  <sheetViews>
    <sheetView zoomScaleNormal="100" workbookViewId="0"/>
  </sheetViews>
  <sheetFormatPr defaultColWidth="9.07421875" defaultRowHeight="14.6"/>
  <cols>
    <col min="1" max="1" width="3.84375" style="34" customWidth="1"/>
    <col min="2" max="2" width="4.53515625" style="34" customWidth="1"/>
    <col min="3" max="3" width="3.69140625" style="34" customWidth="1"/>
    <col min="4" max="4" width="30.3046875" style="34" customWidth="1"/>
    <col min="5" max="5" width="10.84375" style="34" customWidth="1"/>
    <col min="6" max="6" width="12.4609375" style="34" customWidth="1"/>
    <col min="7" max="7" width="10.3046875" style="34" customWidth="1"/>
    <col min="8" max="8" width="11.84375" style="34" customWidth="1"/>
    <col min="9" max="9" width="14.69140625" style="34" customWidth="1"/>
    <col min="10" max="10" width="16.4609375" style="34" customWidth="1"/>
    <col min="11" max="11" width="15.84375" style="34" customWidth="1"/>
    <col min="12" max="12" width="12.3046875" style="4" customWidth="1"/>
    <col min="13" max="13" width="13.07421875" style="4" customWidth="1"/>
    <col min="14" max="14" width="14.3046875" style="4" customWidth="1"/>
    <col min="15" max="15" width="12.69140625" style="4" customWidth="1"/>
    <col min="16" max="21" width="17.69140625" style="4" customWidth="1"/>
    <col min="22" max="16384" width="9.07421875" style="4"/>
  </cols>
  <sheetData>
    <row r="1" spans="1:23">
      <c r="A1" s="32" t="s">
        <v>36</v>
      </c>
      <c r="B1" s="32"/>
      <c r="C1" s="32"/>
      <c r="D1" s="17"/>
      <c r="E1" s="17"/>
      <c r="F1" s="32"/>
      <c r="G1" s="32"/>
      <c r="H1" s="32"/>
      <c r="I1" s="32"/>
      <c r="J1" s="32"/>
      <c r="K1" s="32"/>
    </row>
    <row r="2" spans="1:23">
      <c r="A2" s="33"/>
      <c r="B2" s="32"/>
      <c r="C2" s="32"/>
      <c r="D2" s="17"/>
      <c r="E2" s="32" t="s">
        <v>56</v>
      </c>
      <c r="F2" s="32"/>
      <c r="G2" s="32"/>
      <c r="H2" s="32"/>
      <c r="I2" s="32"/>
      <c r="J2" s="32"/>
      <c r="K2" s="32"/>
    </row>
    <row r="3" spans="1:23">
      <c r="A3" s="151"/>
      <c r="B3" s="17"/>
      <c r="C3" s="17"/>
      <c r="D3" s="17"/>
      <c r="E3" s="17"/>
      <c r="F3" s="17"/>
      <c r="G3" s="17"/>
      <c r="H3" s="17"/>
      <c r="I3" s="17"/>
      <c r="J3" s="17"/>
      <c r="K3" s="17"/>
    </row>
    <row r="4" spans="1:23" ht="25.5" customHeight="1">
      <c r="A4" s="151"/>
      <c r="B4" s="17"/>
      <c r="C4" s="17"/>
      <c r="D4" s="17"/>
      <c r="E4" s="107" t="s">
        <v>27</v>
      </c>
      <c r="F4" s="173" t="s">
        <v>26</v>
      </c>
      <c r="G4" s="174"/>
      <c r="H4" s="174"/>
      <c r="I4" s="174"/>
      <c r="J4" s="175"/>
      <c r="K4" s="108" t="s">
        <v>25</v>
      </c>
      <c r="M4" s="2"/>
      <c r="N4" s="2"/>
      <c r="O4" s="3"/>
      <c r="P4" s="3"/>
      <c r="Q4" s="3"/>
      <c r="R4" s="3"/>
      <c r="S4" s="3"/>
      <c r="T4" s="3"/>
      <c r="U4" s="3"/>
    </row>
    <row r="5" spans="1:23">
      <c r="A5" s="32"/>
      <c r="B5" s="32"/>
      <c r="C5" s="32"/>
      <c r="D5" s="32"/>
      <c r="E5" s="109"/>
      <c r="F5" s="173" t="s">
        <v>22</v>
      </c>
      <c r="G5" s="175"/>
      <c r="H5" s="108" t="s">
        <v>16</v>
      </c>
      <c r="I5" s="173" t="s">
        <v>23</v>
      </c>
      <c r="J5" s="175"/>
      <c r="K5" s="123"/>
    </row>
    <row r="6" spans="1:23" ht="41.25" customHeight="1">
      <c r="A6" s="151"/>
      <c r="B6" s="32"/>
      <c r="C6" s="32"/>
      <c r="D6" s="32"/>
      <c r="E6" s="115"/>
      <c r="F6" s="152" t="s">
        <v>37</v>
      </c>
      <c r="G6" s="153" t="s">
        <v>38</v>
      </c>
      <c r="H6" s="152" t="s">
        <v>16</v>
      </c>
      <c r="I6" s="154" t="s">
        <v>24</v>
      </c>
      <c r="J6" s="153" t="s">
        <v>0</v>
      </c>
      <c r="K6" s="115"/>
      <c r="L6" s="67"/>
      <c r="M6" s="5"/>
      <c r="N6" s="5"/>
      <c r="O6" s="5"/>
      <c r="P6" s="5"/>
      <c r="Q6" s="5"/>
      <c r="R6" s="5"/>
      <c r="S6" s="5"/>
      <c r="T6" s="5"/>
      <c r="U6" s="5"/>
      <c r="V6" s="5"/>
      <c r="W6" s="5"/>
    </row>
    <row r="7" spans="1:23">
      <c r="A7" s="32" t="s">
        <v>45</v>
      </c>
      <c r="E7" s="38"/>
      <c r="F7" s="61"/>
      <c r="G7" s="37"/>
      <c r="H7" s="61"/>
      <c r="I7" s="37"/>
      <c r="J7" s="37"/>
      <c r="K7" s="61"/>
      <c r="L7" s="67"/>
      <c r="M7" s="5"/>
      <c r="N7" s="5"/>
      <c r="O7" s="5"/>
      <c r="P7" s="5"/>
      <c r="Q7" s="5"/>
      <c r="R7" s="5"/>
      <c r="S7" s="5"/>
      <c r="T7" s="5"/>
      <c r="U7" s="5"/>
      <c r="V7" s="5"/>
      <c r="W7" s="5"/>
    </row>
    <row r="8" spans="1:23">
      <c r="A8" s="32" t="s">
        <v>1</v>
      </c>
      <c r="E8" s="38"/>
      <c r="F8" s="61"/>
      <c r="G8" s="37"/>
      <c r="H8" s="61"/>
      <c r="I8" s="37"/>
      <c r="J8" s="37"/>
      <c r="K8" s="38"/>
    </row>
    <row r="9" spans="1:23">
      <c r="A9" s="32"/>
      <c r="C9" s="34" t="s">
        <v>5</v>
      </c>
      <c r="E9" s="132">
        <v>12060</v>
      </c>
      <c r="F9" s="82">
        <v>10603.04</v>
      </c>
      <c r="G9" s="52">
        <v>1398.96</v>
      </c>
      <c r="H9" s="82">
        <v>58</v>
      </c>
      <c r="I9" s="52">
        <v>58</v>
      </c>
      <c r="J9" s="52">
        <v>0</v>
      </c>
      <c r="K9" s="132">
        <v>3497.4</v>
      </c>
      <c r="M9" s="14"/>
      <c r="N9" s="14"/>
      <c r="O9" s="14"/>
    </row>
    <row r="10" spans="1:23">
      <c r="A10" s="32"/>
      <c r="C10" s="34" t="s">
        <v>6</v>
      </c>
      <c r="E10" s="132">
        <v>57616</v>
      </c>
      <c r="F10" s="82">
        <v>50722.544000000002</v>
      </c>
      <c r="G10" s="52">
        <v>6683.4560000000001</v>
      </c>
      <c r="H10" s="82">
        <v>210</v>
      </c>
      <c r="I10" s="52">
        <v>206</v>
      </c>
      <c r="J10" s="52">
        <v>4.0000000000000009</v>
      </c>
      <c r="K10" s="132">
        <v>16708.64</v>
      </c>
      <c r="M10" s="14"/>
      <c r="N10" s="14"/>
      <c r="O10" s="14"/>
    </row>
    <row r="11" spans="1:23">
      <c r="A11" s="32"/>
      <c r="C11" s="34" t="s">
        <v>7</v>
      </c>
      <c r="E11" s="132">
        <v>166771</v>
      </c>
      <c r="F11" s="82">
        <v>146907.56400000001</v>
      </c>
      <c r="G11" s="52">
        <v>19345.435999999998</v>
      </c>
      <c r="H11" s="82">
        <v>517.99999999999989</v>
      </c>
      <c r="I11" s="52">
        <v>499</v>
      </c>
      <c r="J11" s="52">
        <v>19</v>
      </c>
      <c r="K11" s="132">
        <v>48363.59</v>
      </c>
      <c r="M11" s="14"/>
      <c r="N11" s="14"/>
      <c r="O11" s="14"/>
    </row>
    <row r="12" spans="1:23">
      <c r="A12" s="155"/>
      <c r="B12" s="48"/>
      <c r="C12" s="48"/>
      <c r="D12" s="83"/>
      <c r="E12" s="73"/>
      <c r="F12" s="74"/>
      <c r="G12" s="75"/>
      <c r="H12" s="74"/>
      <c r="I12" s="75"/>
      <c r="J12" s="75"/>
      <c r="K12" s="76"/>
      <c r="M12" s="14"/>
      <c r="N12" s="14"/>
      <c r="O12" s="14"/>
    </row>
    <row r="13" spans="1:23">
      <c r="A13" s="32"/>
      <c r="E13" s="53"/>
      <c r="F13" s="71"/>
      <c r="G13" s="72"/>
      <c r="H13" s="71"/>
      <c r="I13" s="72"/>
      <c r="J13" s="72"/>
      <c r="K13" s="53"/>
    </row>
    <row r="14" spans="1:23">
      <c r="A14" s="32" t="s">
        <v>21</v>
      </c>
      <c r="E14" s="38"/>
      <c r="F14" s="61"/>
      <c r="G14" s="37"/>
      <c r="H14" s="61"/>
      <c r="I14" s="37"/>
      <c r="J14" s="37"/>
      <c r="K14" s="38"/>
    </row>
    <row r="15" spans="1:23">
      <c r="A15" s="32"/>
      <c r="E15" s="38"/>
      <c r="F15" s="61"/>
      <c r="G15" s="37"/>
      <c r="H15" s="61"/>
      <c r="I15" s="37"/>
      <c r="J15" s="37"/>
      <c r="K15" s="38"/>
    </row>
    <row r="16" spans="1:23">
      <c r="A16" s="32" t="s">
        <v>41</v>
      </c>
      <c r="E16" s="38"/>
      <c r="F16" s="61"/>
      <c r="G16" s="37"/>
      <c r="H16" s="61"/>
      <c r="I16" s="37"/>
      <c r="J16" s="37"/>
      <c r="K16" s="61"/>
      <c r="L16" s="67"/>
    </row>
    <row r="17" spans="1:17">
      <c r="A17" s="32"/>
      <c r="B17" s="34" t="s">
        <v>42</v>
      </c>
      <c r="E17" s="38"/>
      <c r="F17" s="61"/>
      <c r="G17" s="37"/>
      <c r="H17" s="61"/>
      <c r="I17" s="37"/>
      <c r="J17" s="37"/>
      <c r="K17" s="61"/>
      <c r="L17" s="67"/>
    </row>
    <row r="18" spans="1:17">
      <c r="A18" s="32"/>
      <c r="C18" s="34" t="s">
        <v>8</v>
      </c>
      <c r="E18" s="69"/>
      <c r="F18" s="61">
        <v>0</v>
      </c>
      <c r="G18" s="37">
        <v>1.4</v>
      </c>
      <c r="H18" s="61">
        <v>0.7</v>
      </c>
      <c r="I18" s="37">
        <v>1</v>
      </c>
      <c r="J18" s="37"/>
      <c r="K18" s="61">
        <v>0</v>
      </c>
      <c r="L18" s="67"/>
      <c r="M18" s="14"/>
      <c r="N18" s="14"/>
      <c r="O18" s="14"/>
    </row>
    <row r="19" spans="1:17">
      <c r="A19" s="32"/>
      <c r="C19" s="34" t="s">
        <v>9</v>
      </c>
      <c r="E19" s="69"/>
      <c r="F19" s="81">
        <v>146.04910595941811</v>
      </c>
      <c r="G19" s="51">
        <v>146.04910595941811</v>
      </c>
      <c r="H19" s="49">
        <v>146.04910595941811</v>
      </c>
      <c r="I19" s="49">
        <v>146.04910595941811</v>
      </c>
      <c r="J19" s="49">
        <v>0</v>
      </c>
      <c r="K19" s="81">
        <v>146.04910595941811</v>
      </c>
      <c r="L19" s="92"/>
      <c r="M19" s="163"/>
      <c r="N19" s="163"/>
      <c r="O19" s="163"/>
      <c r="P19" s="164"/>
      <c r="Q19" s="164"/>
    </row>
    <row r="20" spans="1:17">
      <c r="A20" s="32"/>
      <c r="B20" s="34" t="s">
        <v>17</v>
      </c>
      <c r="E20" s="38"/>
      <c r="F20" s="61"/>
      <c r="G20" s="40"/>
      <c r="H20" s="37"/>
      <c r="I20" s="37"/>
      <c r="J20" s="37"/>
      <c r="K20" s="61"/>
      <c r="L20" s="67"/>
      <c r="M20" s="14"/>
      <c r="N20" s="14"/>
      <c r="O20" s="14"/>
    </row>
    <row r="21" spans="1:17">
      <c r="A21" s="32"/>
      <c r="C21" s="34" t="s">
        <v>8</v>
      </c>
      <c r="E21" s="69"/>
      <c r="F21" s="61">
        <v>0</v>
      </c>
      <c r="G21" s="40">
        <v>0.1</v>
      </c>
      <c r="H21" s="37">
        <v>0.3</v>
      </c>
      <c r="I21" s="37">
        <v>0</v>
      </c>
      <c r="J21" s="37"/>
      <c r="K21" s="61">
        <v>0</v>
      </c>
      <c r="L21" s="67"/>
      <c r="M21" s="14"/>
      <c r="N21" s="14"/>
      <c r="O21" s="14"/>
    </row>
    <row r="22" spans="1:17">
      <c r="A22" s="32"/>
      <c r="C22" s="34" t="s">
        <v>9</v>
      </c>
      <c r="E22" s="69"/>
      <c r="F22" s="81">
        <v>700.51261550784761</v>
      </c>
      <c r="G22" s="51">
        <v>700.51261550784761</v>
      </c>
      <c r="H22" s="49">
        <v>700.51261550784761</v>
      </c>
      <c r="I22" s="49">
        <v>700.51261550784761</v>
      </c>
      <c r="J22" s="49"/>
      <c r="K22" s="81">
        <v>700.51261550784761</v>
      </c>
      <c r="L22" s="92"/>
      <c r="M22" s="163"/>
      <c r="N22" s="163"/>
      <c r="O22" s="163"/>
      <c r="P22" s="164"/>
      <c r="Q22" s="164"/>
    </row>
    <row r="23" spans="1:17">
      <c r="A23" s="32"/>
      <c r="B23" s="34" t="s">
        <v>2</v>
      </c>
      <c r="E23" s="38"/>
      <c r="F23" s="61"/>
      <c r="G23" s="40"/>
      <c r="H23" s="37"/>
      <c r="I23" s="37"/>
      <c r="J23" s="37"/>
      <c r="K23" s="61"/>
      <c r="L23" s="67"/>
      <c r="M23" s="14"/>
      <c r="N23" s="14"/>
      <c r="O23" s="14"/>
    </row>
    <row r="24" spans="1:17">
      <c r="A24" s="32"/>
      <c r="C24" s="34" t="s">
        <v>8</v>
      </c>
      <c r="E24" s="69"/>
      <c r="F24" s="61">
        <v>0</v>
      </c>
      <c r="G24" s="40">
        <v>0.3</v>
      </c>
      <c r="H24" s="37">
        <v>0.2</v>
      </c>
      <c r="I24" s="37">
        <v>0</v>
      </c>
      <c r="J24" s="37"/>
      <c r="K24" s="61">
        <v>0</v>
      </c>
      <c r="L24" s="67"/>
      <c r="M24" s="14"/>
      <c r="N24" s="14"/>
      <c r="O24" s="14"/>
    </row>
    <row r="25" spans="1:17">
      <c r="A25" s="32"/>
      <c r="C25" s="34" t="s">
        <v>9</v>
      </c>
      <c r="E25" s="69"/>
      <c r="F25" s="81">
        <v>805.53178028057312</v>
      </c>
      <c r="G25" s="51">
        <v>805.53178028057312</v>
      </c>
      <c r="H25" s="49">
        <v>805.53178028057312</v>
      </c>
      <c r="I25" s="49">
        <v>805.53178028057312</v>
      </c>
      <c r="J25" s="49">
        <v>0</v>
      </c>
      <c r="K25" s="81">
        <v>805.53178028057312</v>
      </c>
      <c r="L25" s="92"/>
      <c r="M25" s="163"/>
      <c r="N25" s="163"/>
      <c r="O25" s="163"/>
      <c r="P25" s="164"/>
      <c r="Q25" s="164"/>
    </row>
    <row r="26" spans="1:17">
      <c r="A26" s="32"/>
      <c r="B26" s="34" t="s">
        <v>3</v>
      </c>
      <c r="E26" s="38"/>
      <c r="F26" s="61"/>
      <c r="G26" s="37"/>
      <c r="H26" s="61"/>
      <c r="I26" s="37"/>
      <c r="J26" s="37"/>
      <c r="K26" s="61"/>
      <c r="L26" s="67"/>
      <c r="M26" s="14"/>
      <c r="N26" s="14"/>
      <c r="O26" s="14"/>
    </row>
    <row r="27" spans="1:17">
      <c r="A27" s="32"/>
      <c r="C27" s="34" t="s">
        <v>10</v>
      </c>
      <c r="E27" s="69"/>
      <c r="F27" s="61">
        <v>0</v>
      </c>
      <c r="G27" s="37">
        <v>0</v>
      </c>
      <c r="H27" s="61">
        <v>1</v>
      </c>
      <c r="I27" s="37">
        <v>0</v>
      </c>
      <c r="J27" s="37">
        <v>0</v>
      </c>
      <c r="K27" s="61">
        <v>0</v>
      </c>
      <c r="L27" s="67"/>
      <c r="M27" s="14"/>
      <c r="N27" s="14"/>
      <c r="O27" s="14"/>
    </row>
    <row r="28" spans="1:17">
      <c r="A28" s="32"/>
      <c r="C28" s="34" t="s">
        <v>11</v>
      </c>
      <c r="E28" s="69"/>
      <c r="F28" s="82">
        <v>0</v>
      </c>
      <c r="G28" s="52">
        <v>0</v>
      </c>
      <c r="H28" s="82">
        <v>28068.988934005181</v>
      </c>
      <c r="I28" s="52">
        <v>0</v>
      </c>
      <c r="J28" s="52">
        <v>0</v>
      </c>
      <c r="K28" s="82">
        <v>0</v>
      </c>
      <c r="L28" s="93"/>
      <c r="M28" s="165"/>
      <c r="N28" s="165"/>
      <c r="O28" s="165"/>
      <c r="P28" s="166"/>
      <c r="Q28" s="166"/>
    </row>
    <row r="29" spans="1:17">
      <c r="A29" s="32"/>
      <c r="E29" s="69"/>
      <c r="F29" s="61"/>
      <c r="G29" s="37"/>
      <c r="H29" s="61"/>
      <c r="I29" s="37"/>
      <c r="J29" s="37"/>
      <c r="K29" s="61"/>
      <c r="L29" s="67"/>
      <c r="M29" s="14"/>
      <c r="N29" s="14"/>
      <c r="O29" s="14"/>
    </row>
    <row r="30" spans="1:17">
      <c r="A30" s="32"/>
      <c r="B30" s="48"/>
      <c r="C30" s="48"/>
      <c r="D30" s="155" t="s">
        <v>19</v>
      </c>
      <c r="E30" s="70"/>
      <c r="F30" s="62">
        <v>0</v>
      </c>
      <c r="G30" s="63">
        <v>516.17954397814196</v>
      </c>
      <c r="H30" s="62">
        <v>28542.483448885243</v>
      </c>
      <c r="I30" s="63">
        <v>146.04910595941811</v>
      </c>
      <c r="J30" s="63">
        <v>0</v>
      </c>
      <c r="K30" s="62">
        <v>0</v>
      </c>
      <c r="L30" s="92"/>
      <c r="M30" s="163"/>
      <c r="N30" s="163"/>
      <c r="O30" s="163"/>
      <c r="P30" s="164"/>
      <c r="Q30" s="164"/>
    </row>
    <row r="31" spans="1:17">
      <c r="A31" s="156"/>
      <c r="E31" s="38"/>
      <c r="F31" s="61"/>
      <c r="G31" s="37"/>
      <c r="H31" s="61"/>
      <c r="I31" s="37"/>
      <c r="J31" s="37"/>
      <c r="K31" s="61"/>
      <c r="L31" s="67"/>
      <c r="M31" s="14"/>
      <c r="N31" s="14"/>
      <c r="O31" s="14"/>
    </row>
    <row r="32" spans="1:17">
      <c r="A32" s="32" t="s">
        <v>43</v>
      </c>
      <c r="E32" s="38"/>
      <c r="F32" s="61"/>
      <c r="G32" s="37"/>
      <c r="H32" s="61"/>
      <c r="I32" s="37"/>
      <c r="J32" s="37"/>
      <c r="K32" s="61"/>
      <c r="L32" s="67"/>
      <c r="M32" s="14"/>
      <c r="N32" s="14"/>
      <c r="O32" s="14"/>
    </row>
    <row r="33" spans="1:17">
      <c r="C33" s="34" t="s">
        <v>12</v>
      </c>
      <c r="E33" s="38"/>
      <c r="F33" s="77">
        <v>0.44459599999999999</v>
      </c>
      <c r="G33" s="78">
        <v>0.458895</v>
      </c>
      <c r="H33" s="77">
        <v>0.43029200000000001</v>
      </c>
      <c r="I33" s="78">
        <v>0.43029200000000001</v>
      </c>
      <c r="J33" s="37"/>
      <c r="K33" s="61">
        <v>0.44</v>
      </c>
      <c r="L33" s="167"/>
      <c r="M33" s="168"/>
      <c r="N33" s="168"/>
      <c r="O33" s="168"/>
    </row>
    <row r="34" spans="1:17">
      <c r="A34" s="32"/>
      <c r="C34" s="34" t="s">
        <v>13</v>
      </c>
      <c r="E34" s="38"/>
      <c r="F34" s="77">
        <v>1</v>
      </c>
      <c r="G34" s="78">
        <v>2</v>
      </c>
      <c r="H34" s="77">
        <v>4.5642857142857141</v>
      </c>
      <c r="I34" s="78">
        <v>3.0428571428571427</v>
      </c>
      <c r="J34" s="37"/>
      <c r="K34" s="38">
        <v>1</v>
      </c>
      <c r="L34" s="169"/>
      <c r="M34" s="168"/>
      <c r="N34" s="168"/>
      <c r="O34" s="168"/>
    </row>
    <row r="35" spans="1:17">
      <c r="A35" s="32"/>
      <c r="C35" s="34" t="s">
        <v>14</v>
      </c>
      <c r="E35" s="38"/>
      <c r="F35" s="81">
        <v>274.09806790707904</v>
      </c>
      <c r="G35" s="49">
        <v>276.04102970025463</v>
      </c>
      <c r="H35" s="81">
        <v>283.20423823894816</v>
      </c>
      <c r="I35" s="49">
        <v>283.20423823894816</v>
      </c>
      <c r="J35" s="49">
        <v>0</v>
      </c>
      <c r="K35" s="50">
        <v>277.78111194876061</v>
      </c>
      <c r="L35" s="164"/>
      <c r="M35" s="163"/>
      <c r="N35" s="163"/>
      <c r="O35" s="163"/>
      <c r="P35" s="164"/>
      <c r="Q35" s="164"/>
    </row>
    <row r="36" spans="1:17" ht="13.5" customHeight="1">
      <c r="A36" s="32"/>
      <c r="E36" s="69"/>
      <c r="F36" s="81"/>
      <c r="G36" s="49"/>
      <c r="H36" s="81"/>
      <c r="I36" s="49"/>
      <c r="J36" s="49"/>
      <c r="K36" s="50"/>
      <c r="M36" s="14"/>
      <c r="N36" s="14"/>
      <c r="O36" s="14"/>
    </row>
    <row r="37" spans="1:17">
      <c r="A37" s="32"/>
      <c r="D37" s="32" t="s">
        <v>20</v>
      </c>
      <c r="E37" s="38"/>
      <c r="F37" s="81">
        <f>F35*F34*F33</f>
        <v>121.86290459921571</v>
      </c>
      <c r="G37" s="49">
        <f t="shared" ref="G37:I37" si="0">G35*G34*G33</f>
        <v>253.3476966485967</v>
      </c>
      <c r="H37" s="81">
        <f t="shared" si="0"/>
        <v>556.20622180943076</v>
      </c>
      <c r="I37" s="49">
        <f t="shared" si="0"/>
        <v>370.80414787295388</v>
      </c>
      <c r="J37" s="49"/>
      <c r="K37" s="50">
        <f>K33*K34*K35</f>
        <v>122.22368925745467</v>
      </c>
      <c r="M37" s="14"/>
      <c r="N37" s="14"/>
      <c r="O37" s="14"/>
    </row>
    <row r="38" spans="1:17">
      <c r="A38" s="32"/>
      <c r="E38" s="38"/>
      <c r="F38" s="81"/>
      <c r="G38" s="49"/>
      <c r="H38" s="81"/>
      <c r="I38" s="49"/>
      <c r="J38" s="49"/>
      <c r="K38" s="50"/>
      <c r="L38" s="14"/>
      <c r="M38" s="14"/>
      <c r="N38" s="14"/>
      <c r="O38" s="14"/>
    </row>
    <row r="39" spans="1:17">
      <c r="A39" s="156" t="s">
        <v>4</v>
      </c>
      <c r="B39" s="72"/>
      <c r="C39" s="72"/>
      <c r="D39" s="72"/>
      <c r="E39" s="53"/>
      <c r="F39" s="85"/>
      <c r="G39" s="54"/>
      <c r="H39" s="85"/>
      <c r="I39" s="54"/>
      <c r="J39" s="54"/>
      <c r="K39" s="86"/>
      <c r="L39" s="14"/>
      <c r="M39" s="14"/>
      <c r="N39" s="14"/>
      <c r="O39" s="14"/>
    </row>
    <row r="40" spans="1:17">
      <c r="A40" s="32"/>
      <c r="C40" s="34" t="s">
        <v>29</v>
      </c>
      <c r="E40" s="69"/>
      <c r="F40" s="81"/>
      <c r="G40" s="49"/>
      <c r="H40" s="81"/>
      <c r="I40" s="49"/>
      <c r="J40" s="157">
        <v>1764112.0887260665</v>
      </c>
      <c r="K40" s="50"/>
      <c r="L40" s="14"/>
      <c r="M40" s="14"/>
      <c r="N40" s="14"/>
      <c r="O40" s="14"/>
    </row>
    <row r="41" spans="1:17">
      <c r="A41" s="32"/>
      <c r="C41" s="34" t="s">
        <v>30</v>
      </c>
      <c r="E41" s="69"/>
      <c r="F41" s="81"/>
      <c r="G41" s="49"/>
      <c r="H41" s="81"/>
      <c r="I41" s="49"/>
      <c r="J41" s="157">
        <v>9702616.4879933652</v>
      </c>
      <c r="K41" s="50"/>
      <c r="L41" s="14"/>
      <c r="M41" s="14"/>
      <c r="N41" s="14"/>
      <c r="O41" s="14"/>
    </row>
    <row r="42" spans="1:17" ht="15" thickBot="1">
      <c r="A42" s="79"/>
      <c r="B42" s="79"/>
      <c r="C42" s="79" t="s">
        <v>31</v>
      </c>
      <c r="D42" s="79"/>
      <c r="E42" s="80"/>
      <c r="F42" s="133"/>
      <c r="G42" s="134"/>
      <c r="H42" s="133"/>
      <c r="I42" s="135"/>
      <c r="J42" s="158">
        <v>17641120.887260664</v>
      </c>
      <c r="K42" s="136"/>
      <c r="L42" s="13"/>
    </row>
    <row r="43" spans="1:17" ht="15" thickTop="1">
      <c r="A43" s="37"/>
    </row>
    <row r="44" spans="1:17" ht="105" customHeight="1">
      <c r="A44" s="176" t="s">
        <v>54</v>
      </c>
      <c r="B44" s="176"/>
      <c r="C44" s="176"/>
      <c r="D44" s="176"/>
      <c r="E44" s="176"/>
      <c r="F44" s="176"/>
      <c r="G44" s="176"/>
      <c r="H44" s="176"/>
      <c r="I44" s="176"/>
      <c r="J44" s="176"/>
      <c r="K44" s="176"/>
      <c r="L44" s="176"/>
    </row>
    <row r="45" spans="1:17">
      <c r="A45"/>
      <c r="B45"/>
      <c r="C45"/>
      <c r="D45"/>
      <c r="E45"/>
      <c r="F45"/>
      <c r="G45"/>
      <c r="H45"/>
      <c r="I45"/>
      <c r="J45"/>
      <c r="K45"/>
      <c r="L45"/>
    </row>
    <row r="46" spans="1:17">
      <c r="A46" t="s">
        <v>55</v>
      </c>
      <c r="B46"/>
      <c r="C46"/>
      <c r="D46"/>
      <c r="E46"/>
      <c r="F46"/>
      <c r="G46"/>
      <c r="H46"/>
      <c r="I46"/>
      <c r="J46"/>
      <c r="K46"/>
      <c r="L46"/>
    </row>
    <row r="47" spans="1:17" ht="15" customHeight="1">
      <c r="A47"/>
      <c r="B47"/>
      <c r="C47"/>
      <c r="D47"/>
      <c r="E47"/>
      <c r="F47"/>
      <c r="G47"/>
      <c r="H47"/>
      <c r="I47"/>
      <c r="J47"/>
      <c r="K47"/>
      <c r="L47"/>
    </row>
    <row r="48" spans="1:17" ht="39" customHeight="1">
      <c r="A48" s="171" t="s">
        <v>34</v>
      </c>
      <c r="B48" s="171"/>
      <c r="C48" s="171"/>
      <c r="D48" s="171"/>
      <c r="E48" s="171"/>
      <c r="F48" s="171"/>
      <c r="G48" s="171"/>
      <c r="H48" s="171"/>
      <c r="I48" s="171"/>
      <c r="J48" s="171"/>
      <c r="K48"/>
      <c r="L48"/>
    </row>
    <row r="49" spans="1:12" ht="43.5" customHeight="1">
      <c r="A49" s="160"/>
      <c r="B49"/>
      <c r="C49" s="171" t="s">
        <v>49</v>
      </c>
      <c r="D49" s="171"/>
      <c r="E49" s="171"/>
      <c r="F49" s="171"/>
      <c r="G49" s="171"/>
      <c r="H49" s="171"/>
      <c r="I49" s="171"/>
      <c r="J49" s="171"/>
      <c r="K49" s="171"/>
      <c r="L49"/>
    </row>
    <row r="50" spans="1:12">
      <c r="A50"/>
      <c r="B50"/>
      <c r="C50" s="105"/>
      <c r="D50"/>
      <c r="E50"/>
      <c r="F50"/>
      <c r="G50"/>
      <c r="H50"/>
      <c r="I50"/>
      <c r="J50"/>
      <c r="K50"/>
      <c r="L50"/>
    </row>
    <row r="51" spans="1:12" s="162" customFormat="1" ht="30" customHeight="1">
      <c r="A51" s="161"/>
      <c r="B51" s="161"/>
      <c r="C51" s="171" t="s">
        <v>33</v>
      </c>
      <c r="D51" s="171"/>
      <c r="E51" s="171"/>
      <c r="F51" s="171"/>
      <c r="G51" s="171"/>
      <c r="H51" s="171"/>
      <c r="I51" s="171"/>
      <c r="J51" s="171"/>
      <c r="K51" s="171"/>
      <c r="L51" s="161"/>
    </row>
  </sheetData>
  <mergeCells count="7">
    <mergeCell ref="C51:K51"/>
    <mergeCell ref="F4:J4"/>
    <mergeCell ref="F5:G5"/>
    <mergeCell ref="I5:J5"/>
    <mergeCell ref="A44:L44"/>
    <mergeCell ref="A48:J48"/>
    <mergeCell ref="C49:K49"/>
  </mergeCells>
  <pageMargins left="0.7" right="0.7" top="0.75" bottom="0.75" header="0.3" footer="0.3"/>
  <pageSetup fitToHeight="2"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 Me</vt:lpstr>
      <vt:lpstr>Cryptosporidium mean COI 2018</vt:lpstr>
      <vt:lpstr>low 2018</vt:lpstr>
      <vt:lpstr>high 2018</vt:lpstr>
      <vt:lpstr>per case assumptions 2018</vt:lpstr>
      <vt:lpstr>'Cryptosporidium mean COI 2018'!Print_Area</vt:lpstr>
      <vt:lpstr>'per case assumptions 2018'!Print_Area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Cryptosporidium parvum</dc:title>
  <dc:subject>Agricultural Economics</dc:subject>
  <dc:creator>Sandra Hoffmann;Jae-Wan Ahn</dc:creator>
  <cp:keywords>Cryptosporidium parvum, C. parvum,foodborne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cp:lastPrinted>2014-07-21T20:22:56Z</cp:lastPrinted>
  <dcterms:created xsi:type="dcterms:W3CDTF">2014-04-15T12:34:33Z</dcterms:created>
  <dcterms:modified xsi:type="dcterms:W3CDTF">2021-08-05T20:53:24Z</dcterms:modified>
</cp:coreProperties>
</file>