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3B12784A-8ABA-4143-864E-200F0D5AE451}" xr6:coauthVersionLast="47" xr6:coauthVersionMax="47" xr10:uidLastSave="{00000000-0000-0000-0000-000000000000}"/>
  <bookViews>
    <workbookView xWindow="-103" yWindow="-103" windowWidth="22149" windowHeight="13320" activeTab="1" xr2:uid="{00000000-000D-0000-FFFF-FFFF00000000}"/>
  </bookViews>
  <sheets>
    <sheet name="Read Me" sheetId="8" r:id="rId1"/>
    <sheet name="Mean Cost Estimate 2018" sheetId="10" r:id="rId2"/>
    <sheet name="Low 2018" sheetId="11" r:id="rId3"/>
    <sheet name="High 2018" sheetId="12" r:id="rId4"/>
    <sheet name="per case assumptions 2018"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7" i="12" l="1"/>
  <c r="J18" i="11"/>
  <c r="I19" i="12" l="1"/>
  <c r="H19" i="12"/>
  <c r="G19" i="12"/>
  <c r="I20" i="11"/>
  <c r="H20" i="11"/>
  <c r="G20" i="11"/>
  <c r="J22" i="11"/>
  <c r="I20" i="10"/>
  <c r="H20" i="10"/>
  <c r="G20" i="10"/>
  <c r="J18" i="10"/>
  <c r="J22" i="10" s="1"/>
  <c r="J21" i="12"/>
  <c r="E7" i="12"/>
  <c r="E8" i="11"/>
  <c r="E8" i="10"/>
  <c r="I12" i="10"/>
  <c r="H12" i="11"/>
  <c r="I13" i="11"/>
  <c r="H13" i="11"/>
  <c r="I14" i="10"/>
  <c r="H14" i="10"/>
  <c r="F20" i="11"/>
  <c r="F22" i="11" s="1"/>
  <c r="H15" i="11"/>
  <c r="G13" i="12"/>
  <c r="G13" i="11"/>
  <c r="G12" i="11"/>
  <c r="I11" i="12" l="1"/>
  <c r="H13" i="10"/>
  <c r="H15" i="10"/>
  <c r="I12" i="11"/>
  <c r="H13" i="12"/>
  <c r="G14" i="11"/>
  <c r="G16" i="11" s="1"/>
  <c r="G22" i="11" s="1"/>
  <c r="I13" i="12"/>
  <c r="H14" i="11"/>
  <c r="H16" i="11" s="1"/>
  <c r="H22" i="11" s="1"/>
  <c r="H12" i="10"/>
  <c r="G12" i="10"/>
  <c r="G11" i="12"/>
  <c r="G13" i="10"/>
  <c r="I14" i="11"/>
  <c r="H11" i="12"/>
  <c r="H14" i="12"/>
  <c r="G12" i="12"/>
  <c r="F19" i="12"/>
  <c r="F21" i="12" s="1"/>
  <c r="F20" i="10"/>
  <c r="F22" i="10" s="1"/>
  <c r="G14" i="10"/>
  <c r="H12" i="12"/>
  <c r="I12" i="12"/>
  <c r="I13" i="10"/>
  <c r="I16" i="10" s="1"/>
  <c r="I22" i="10" s="1"/>
  <c r="H16" i="10" l="1"/>
  <c r="H22" i="10" s="1"/>
  <c r="I15" i="12"/>
  <c r="I21" i="12" s="1"/>
  <c r="H15" i="12"/>
  <c r="H21" i="12" s="1"/>
  <c r="I16" i="11"/>
  <c r="I22" i="11" s="1"/>
  <c r="E24" i="11" s="1"/>
  <c r="G15" i="12"/>
  <c r="G21" i="12" s="1"/>
  <c r="G16" i="10"/>
  <c r="G22" i="10" s="1"/>
  <c r="E24" i="10" l="1"/>
  <c r="E23" i="12"/>
</calcChain>
</file>

<file path=xl/sharedStrings.xml><?xml version="1.0" encoding="utf-8"?>
<sst xmlns="http://schemas.openxmlformats.org/spreadsheetml/2006/main" count="139" uniqueCount="55">
  <si>
    <t>Hospitalized; died</t>
  </si>
  <si>
    <t>Number of cases</t>
  </si>
  <si>
    <t>low</t>
  </si>
  <si>
    <t>mean</t>
  </si>
  <si>
    <t>high</t>
  </si>
  <si>
    <t>Average visits per case</t>
  </si>
  <si>
    <t>Emergency Room Visits</t>
  </si>
  <si>
    <t>Average cost per visit</t>
  </si>
  <si>
    <t>Outpatient clinic visits</t>
  </si>
  <si>
    <t>Hospitalizations</t>
  </si>
  <si>
    <t>Average admissions per case</t>
  </si>
  <si>
    <t>Average cost per hospitalization</t>
  </si>
  <si>
    <t>Proportion of cases employed</t>
  </si>
  <si>
    <t>Average number of work days lost</t>
  </si>
  <si>
    <t>Average daily earnings</t>
  </si>
  <si>
    <t>Premature death</t>
  </si>
  <si>
    <t>Hospitalized</t>
  </si>
  <si>
    <t>Non-hospitalized</t>
  </si>
  <si>
    <t>Emergency room visits</t>
  </si>
  <si>
    <t>Total medical costs by outcome</t>
  </si>
  <si>
    <t>Post-hospitalization outcomes</t>
  </si>
  <si>
    <t>Post-hospitalization recovery</t>
  </si>
  <si>
    <t>Cases by outcome</t>
  </si>
  <si>
    <t>Total medical cost per case</t>
  </si>
  <si>
    <t>Low value per death</t>
  </si>
  <si>
    <t>Mean value per death</t>
  </si>
  <si>
    <t>High value per death</t>
  </si>
  <si>
    <t>Total costs by outcome</t>
  </si>
  <si>
    <t>Cost component</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</si>
  <si>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</si>
  <si>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</si>
  <si>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</si>
  <si>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r>
      <t xml:space="preserve">Cost of foodborne illness estimates for </t>
    </r>
    <r>
      <rPr>
        <b/>
        <i/>
        <sz val="11"/>
        <color theme="1"/>
        <rFont val="Calibri"/>
        <family val="2"/>
        <scheme val="minor"/>
      </rPr>
      <t>Cyclospora cayetanensis</t>
    </r>
  </si>
  <si>
    <r>
      <t xml:space="preserve">Low, Mean, and High Estimates of the Annual Cost of Foodborne Illnesses Caused by </t>
    </r>
    <r>
      <rPr>
        <b/>
        <i/>
        <sz val="11"/>
        <color theme="1"/>
        <rFont val="Calibri"/>
        <family val="2"/>
        <scheme val="minor"/>
      </rPr>
      <t>Cyclospora  cayetanensis</t>
    </r>
  </si>
  <si>
    <t>Didn't visit physician; recovered</t>
  </si>
  <si>
    <t>Visited physician; recovered</t>
  </si>
  <si>
    <r>
      <t>Health outcome</t>
    </r>
    <r>
      <rPr>
        <b/>
        <sz val="11"/>
        <color theme="1"/>
        <rFont val="Calibri"/>
        <family val="2"/>
        <scheme val="minor"/>
      </rPr>
      <t>s</t>
    </r>
  </si>
  <si>
    <t>Medical costs</t>
  </si>
  <si>
    <t>Physician office visits</t>
  </si>
  <si>
    <t>Productivity loss, nonfatal cases</t>
  </si>
  <si>
    <t>Total cost of illness</t>
  </si>
  <si>
    <t>Total cases</t>
  </si>
  <si>
    <t>High estimates, 2018</t>
  </si>
  <si>
    <t>Low estimates, 2018</t>
  </si>
  <si>
    <t>Mean estimates, 2018</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</si>
  <si>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</si>
  <si>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t>This Excel file contains four 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</si>
  <si>
    <t>Hoffmann, Sandra, Michael Batz, J. Glenn Morris Jr.  2012.  “Annual Cost of Illness and Quality-Adjusted Life Year Losses in the United States Due to 14 Foodborne Pathogens.” J. Food Protection 75(7): 1291-1302.</t>
  </si>
  <si>
    <t>Batz, Michael B., Sandra A. Hoffmann, J. Glenn Morris Jr. 2014. Disease-Outcome Trees, EQ-5D Scores, and Estimated Annual Losses of Quality-Adjusted Life Years (QALYs) Due to 14 Foodborne Pathogens in the United States.  Foodborne Pathogen and Disease 11(5): 395-402.</t>
  </si>
  <si>
    <t>Cite as: U.S. Department of Agriculture (USDA), Economic Research Service (ERS). Cost Estimates of Foodborne
Illnesses. (2020).</t>
  </si>
  <si>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</si>
  <si>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</si>
  <si>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</si>
  <si>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t>
    </r>
    <r>
      <rPr>
        <i/>
        <sz val="11"/>
        <color theme="1"/>
        <rFont val="Calibri"/>
        <family val="2"/>
      </rPr>
      <t>Cyclospora  cayetanensis</t>
    </r>
    <r>
      <rPr>
        <sz val="11"/>
        <color theme="1"/>
        <rFont val="Calibri"/>
        <family val="2"/>
      </rPr>
      <t xml:space="preserve"> in the United States. This set of estimates updates ERS 2013 estimates to 2018 by adjusting for inflation and income growth as described in the </t>
    </r>
    <r>
      <rPr>
        <i/>
        <sz val="11"/>
        <color theme="1"/>
        <rFont val="Calibri"/>
        <family val="2"/>
      </rPr>
      <t>Documentation</t>
    </r>
    <r>
      <rPr>
        <sz val="11"/>
        <color theme="1"/>
        <rFont val="Calibri"/>
        <family val="2"/>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</si>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</sst>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6">
    <font>
      <sz val="11"/>
      <color theme="1"/>
      <name val="Calibri"/>
      <family val="2"/>
      <scheme val="minor"/>
    </font>
    <font>
      <i/>
      <sz val="11"/>
      <color theme="1"/>
      <name val="Calibri"/>
      <family val="2"/>
      <scheme val="minor"/>
    </font>
    <font>
      <sz val="10"/>
      <name val="Arial"/>
      <family val="2"/>
    </font>
    <font>
      <sz val="11"/>
      <color theme="1"/>
      <name val="Calibri"/>
      <family val="2"/>
      <scheme val="minor"/>
    </font>
    <font>
      <b/>
      <sz val="11"/>
      <color theme="1"/>
      <name val="Calibri"/>
      <family val="2"/>
      <scheme val="minor"/>
    </font>
    <font>
      <i/>
      <u/>
      <sz val="11"/>
      <color theme="1"/>
      <name val="Calibri"/>
      <family val="2"/>
      <scheme val="minor"/>
    </font>
    <font>
      <b/>
      <i/>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name val="Calibri"/>
      <family val="2"/>
      <scheme val="minor"/>
    </font>
    <font>
      <sz val="11"/>
      <color theme="1"/>
      <name val="Calibri"/>
      <family val="2"/>
    </font>
    <font>
      <i/>
      <sz val="11"/>
      <color rgb="FF000000"/>
      <name val="Calibri"/>
      <family val="2"/>
    </font>
    <font>
      <sz val="11"/>
      <color rgb="FF000000"/>
      <name val="Times New Roman"/>
      <family val="1"/>
    </font>
    <font>
      <i/>
      <sz val="11"/>
      <color theme="1"/>
      <name val="Calibri"/>
      <family val="2"/>
    </font>
    <font>
      <sz val="9"/>
      <color rgb="FF666666"/>
      <name val="Inherit"/>
    </font>
  </fonts>
  <fills count="2">
    <fill>
      <patternFill patternType="none"/>
    </fill>
    <fill>
      <patternFill patternType="gray125"/>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s>
  <cellStyleXfs count="11">
    <xf numFmtId="0" fontId="0"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149">
    <xf numFmtId="0" fontId="0" fillId="0" borderId="0" xfId="0"/>
    <xf numFmtId="0" fontId="0" fillId="0" borderId="0" xfId="0" applyFill="1"/>
    <xf numFmtId="165" fontId="0" fillId="0" borderId="0" xfId="0" applyNumberFormat="1"/>
    <xf numFmtId="0" fontId="0" fillId="0" borderId="0" xfId="0" applyBorder="1"/>
    <xf numFmtId="0" fontId="0" fillId="0" borderId="0" xfId="0" applyFont="1" applyFill="1"/>
    <xf numFmtId="0" fontId="0" fillId="0" borderId="0" xfId="0" applyFont="1" applyFill="1" applyBorder="1"/>
    <xf numFmtId="0" fontId="0" fillId="0" borderId="9" xfId="0" applyFont="1" applyFill="1" applyBorder="1"/>
    <xf numFmtId="0" fontId="0" fillId="0" borderId="4" xfId="0" applyFont="1" applyFill="1" applyBorder="1"/>
    <xf numFmtId="0" fontId="0" fillId="0" borderId="6" xfId="0" applyFont="1" applyFill="1" applyBorder="1"/>
    <xf numFmtId="0" fontId="0" fillId="0" borderId="0" xfId="0" applyFont="1" applyFill="1" applyAlignment="1">
      <alignment wrapText="1"/>
    </xf>
    <xf numFmtId="0" fontId="0" fillId="0" borderId="6" xfId="0" applyFont="1" applyFill="1" applyBorder="1" applyAlignment="1">
      <alignment wrapText="1"/>
    </xf>
    <xf numFmtId="0" fontId="0" fillId="0" borderId="4" xfId="0" applyFont="1" applyFill="1" applyBorder="1" applyAlignment="1">
      <alignment wrapText="1"/>
    </xf>
    <xf numFmtId="0" fontId="0" fillId="0" borderId="9" xfId="0" applyFont="1" applyFill="1" applyBorder="1" applyAlignment="1">
      <alignment wrapText="1"/>
    </xf>
    <xf numFmtId="3" fontId="0" fillId="0" borderId="4" xfId="0" applyNumberFormat="1" applyFont="1" applyFill="1" applyBorder="1"/>
    <xf numFmtId="3" fontId="0" fillId="0" borderId="10" xfId="0" applyNumberFormat="1" applyFont="1" applyFill="1" applyBorder="1"/>
    <xf numFmtId="3" fontId="0" fillId="0" borderId="1" xfId="0" applyNumberFormat="1" applyFont="1" applyFill="1" applyBorder="1"/>
    <xf numFmtId="10" fontId="0" fillId="0" borderId="4" xfId="0" applyNumberFormat="1" applyFont="1" applyFill="1" applyBorder="1"/>
    <xf numFmtId="10" fontId="0" fillId="0" borderId="0" xfId="0" applyNumberFormat="1" applyFont="1" applyFill="1" applyBorder="1"/>
    <xf numFmtId="10" fontId="0" fillId="0" borderId="6" xfId="0" applyNumberFormat="1" applyFont="1" applyFill="1" applyBorder="1"/>
    <xf numFmtId="10" fontId="0" fillId="0" borderId="9" xfId="0" applyNumberFormat="1" applyFont="1" applyFill="1" applyBorder="1"/>
    <xf numFmtId="165" fontId="0" fillId="0" borderId="0" xfId="0" applyNumberFormat="1" applyFont="1" applyFill="1"/>
    <xf numFmtId="165" fontId="0" fillId="0" borderId="6" xfId="0" applyNumberFormat="1" applyFont="1" applyFill="1" applyBorder="1"/>
    <xf numFmtId="165" fontId="0" fillId="0" borderId="9" xfId="0" applyNumberFormat="1" applyFont="1" applyFill="1" applyBorder="1"/>
    <xf numFmtId="0" fontId="0" fillId="0" borderId="0" xfId="0" quotePrefix="1" applyFont="1" applyFill="1"/>
    <xf numFmtId="6" fontId="0" fillId="0" borderId="9" xfId="0" applyNumberFormat="1" applyFont="1" applyFill="1" applyBorder="1"/>
    <xf numFmtId="165" fontId="0" fillId="0" borderId="4" xfId="0" applyNumberFormat="1" applyFont="1" applyFill="1" applyBorder="1"/>
    <xf numFmtId="0" fontId="0" fillId="0" borderId="0" xfId="0" applyFont="1"/>
    <xf numFmtId="165" fontId="0" fillId="0" borderId="15" xfId="0" applyNumberFormat="1" applyFont="1" applyFill="1" applyBorder="1"/>
    <xf numFmtId="165" fontId="0" fillId="0" borderId="3" xfId="0" applyNumberFormat="1" applyFont="1" applyFill="1" applyBorder="1"/>
    <xf numFmtId="165" fontId="0" fillId="0" borderId="0" xfId="0" applyNumberFormat="1" applyFont="1" applyFill="1" applyBorder="1"/>
    <xf numFmtId="165" fontId="0" fillId="0" borderId="8" xfId="0" applyNumberFormat="1" applyFont="1" applyFill="1" applyBorder="1"/>
    <xf numFmtId="165" fontId="0" fillId="0" borderId="5" xfId="0" applyNumberFormat="1" applyFont="1" applyFill="1" applyBorder="1"/>
    <xf numFmtId="0" fontId="0" fillId="0" borderId="0" xfId="0" applyFont="1" applyBorder="1"/>
    <xf numFmtId="0" fontId="0" fillId="0" borderId="9" xfId="0" applyFont="1" applyBorder="1"/>
    <xf numFmtId="0" fontId="0" fillId="0" borderId="4" xfId="0" applyFont="1" applyBorder="1"/>
    <xf numFmtId="0" fontId="0" fillId="0" borderId="6" xfId="0" applyFont="1" applyBorder="1"/>
    <xf numFmtId="0" fontId="0" fillId="0" borderId="0" xfId="0" applyFont="1" applyAlignment="1">
      <alignment wrapText="1"/>
    </xf>
    <xf numFmtId="0" fontId="0" fillId="0" borderId="4" xfId="0" applyFont="1" applyBorder="1" applyAlignment="1">
      <alignment wrapText="1"/>
    </xf>
    <xf numFmtId="0" fontId="0" fillId="0" borderId="6" xfId="0" applyFont="1" applyBorder="1" applyAlignment="1">
      <alignment wrapText="1"/>
    </xf>
    <xf numFmtId="0" fontId="0" fillId="0" borderId="9" xfId="0" applyFont="1" applyBorder="1" applyAlignment="1">
      <alignment wrapText="1"/>
    </xf>
    <xf numFmtId="3" fontId="0" fillId="0" borderId="4" xfId="0" applyNumberFormat="1" applyFont="1" applyBorder="1"/>
    <xf numFmtId="3" fontId="0" fillId="0" borderId="10" xfId="0" applyNumberFormat="1" applyFont="1" applyBorder="1"/>
    <xf numFmtId="3" fontId="0" fillId="0" borderId="1" xfId="0" applyNumberFormat="1" applyFont="1" applyBorder="1"/>
    <xf numFmtId="167" fontId="3" fillId="0" borderId="4" xfId="10" applyNumberFormat="1" applyFont="1" applyBorder="1"/>
    <xf numFmtId="167" fontId="3" fillId="0" borderId="0" xfId="10" applyNumberFormat="1" applyFont="1" applyBorder="1"/>
    <xf numFmtId="167" fontId="3" fillId="0" borderId="6" xfId="10" applyNumberFormat="1" applyFont="1" applyBorder="1"/>
    <xf numFmtId="165" fontId="0" fillId="0" borderId="0" xfId="0" applyNumberFormat="1" applyFont="1"/>
    <xf numFmtId="165" fontId="0" fillId="0" borderId="6" xfId="0" applyNumberFormat="1" applyFont="1" applyBorder="1"/>
    <xf numFmtId="165" fontId="0" fillId="0" borderId="9" xfId="0" applyNumberFormat="1" applyFont="1" applyBorder="1"/>
    <xf numFmtId="0" fontId="0" fillId="0" borderId="0" xfId="0" quotePrefix="1" applyFont="1"/>
    <xf numFmtId="6" fontId="0" fillId="0" borderId="9" xfId="0" applyNumberFormat="1" applyFont="1" applyBorder="1"/>
    <xf numFmtId="165" fontId="0" fillId="0" borderId="4" xfId="0" applyNumberFormat="1" applyFont="1" applyBorder="1"/>
    <xf numFmtId="166" fontId="3" fillId="0" borderId="4" xfId="8" applyNumberFormat="1" applyFont="1" applyBorder="1"/>
    <xf numFmtId="167" fontId="3" fillId="0" borderId="0" xfId="10" applyNumberFormat="1" applyFont="1"/>
    <xf numFmtId="167" fontId="3" fillId="0" borderId="9" xfId="10" applyNumberFormat="1" applyFont="1" applyBorder="1"/>
    <xf numFmtId="0" fontId="0" fillId="0" borderId="5" xfId="0" applyFont="1" applyFill="1" applyBorder="1" applyAlignment="1">
      <alignment wrapText="1"/>
    </xf>
    <xf numFmtId="0" fontId="0" fillId="0" borderId="4" xfId="0" quotePrefix="1" applyFont="1" applyFill="1" applyBorder="1"/>
    <xf numFmtId="164" fontId="0" fillId="0" borderId="4" xfId="0" quotePrefix="1" applyNumberFormat="1" applyFont="1" applyFill="1" applyBorder="1"/>
    <xf numFmtId="164" fontId="0" fillId="0" borderId="9" xfId="0" quotePrefix="1" applyNumberFormat="1" applyFont="1" applyFill="1" applyBorder="1"/>
    <xf numFmtId="2" fontId="0" fillId="0" borderId="4" xfId="0" applyNumberFormat="1" applyFont="1" applyFill="1" applyBorder="1"/>
    <xf numFmtId="2" fontId="0" fillId="0" borderId="0" xfId="0" applyNumberFormat="1" applyFont="1" applyFill="1" applyBorder="1"/>
    <xf numFmtId="2" fontId="0" fillId="0" borderId="6" xfId="0" applyNumberFormat="1" applyFont="1" applyFill="1" applyBorder="1"/>
    <xf numFmtId="2" fontId="0" fillId="0" borderId="0" xfId="0" applyNumberFormat="1" applyFont="1" applyFill="1"/>
    <xf numFmtId="0" fontId="0" fillId="0" borderId="6" xfId="0" quotePrefix="1" applyFont="1" applyFill="1" applyBorder="1"/>
    <xf numFmtId="0" fontId="0" fillId="0" borderId="17" xfId="0" applyFont="1" applyBorder="1"/>
    <xf numFmtId="0" fontId="0" fillId="0" borderId="17" xfId="0" applyFont="1" applyFill="1" applyBorder="1"/>
    <xf numFmtId="0" fontId="0" fillId="0" borderId="18" xfId="0" quotePrefix="1" applyFont="1" applyFill="1" applyBorder="1"/>
    <xf numFmtId="0" fontId="0" fillId="0" borderId="17" xfId="0" quotePrefix="1" applyFont="1" applyFill="1" applyBorder="1"/>
    <xf numFmtId="0" fontId="0" fillId="0" borderId="19" xfId="0" quotePrefix="1" applyFont="1" applyFill="1" applyBorder="1"/>
    <xf numFmtId="0" fontId="0" fillId="0" borderId="15" xfId="0" applyFont="1" applyFill="1" applyBorder="1"/>
    <xf numFmtId="0" fontId="0" fillId="0" borderId="5" xfId="0" applyFont="1" applyFill="1" applyBorder="1"/>
    <xf numFmtId="0" fontId="0" fillId="0" borderId="15" xfId="0" quotePrefix="1" applyFont="1" applyFill="1" applyBorder="1"/>
    <xf numFmtId="0" fontId="0" fillId="0" borderId="8" xfId="0" applyFont="1" applyFill="1" applyBorder="1"/>
    <xf numFmtId="0" fontId="0" fillId="0" borderId="3" xfId="0" applyFont="1" applyFill="1" applyBorder="1"/>
    <xf numFmtId="0" fontId="0" fillId="0" borderId="16" xfId="0" applyFont="1" applyBorder="1"/>
    <xf numFmtId="165" fontId="0" fillId="0" borderId="17" xfId="0" applyNumberFormat="1" applyFont="1" applyBorder="1"/>
    <xf numFmtId="165" fontId="0" fillId="0" borderId="18" xfId="0" applyNumberFormat="1" applyFont="1" applyBorder="1"/>
    <xf numFmtId="0" fontId="0" fillId="0" borderId="16" xfId="0" applyFont="1" applyFill="1" applyBorder="1"/>
    <xf numFmtId="165" fontId="0" fillId="0" borderId="17" xfId="0" applyNumberFormat="1" applyFont="1" applyFill="1" applyBorder="1"/>
    <xf numFmtId="165" fontId="0" fillId="0" borderId="18" xfId="0" applyNumberFormat="1" applyFont="1" applyFill="1" applyBorder="1"/>
    <xf numFmtId="0" fontId="4" fillId="0" borderId="0" xfId="0" applyFont="1" applyAlignment="1">
      <alignment vertical="center"/>
    </xf>
    <xf numFmtId="0" fontId="5" fillId="0" borderId="0" xfId="0" applyFont="1"/>
    <xf numFmtId="0" fontId="0" fillId="0" borderId="0" xfId="0" applyAlignment="1">
      <alignment vertical="center" wrapText="1"/>
    </xf>
    <xf numFmtId="0" fontId="4" fillId="0" borderId="0" xfId="0" applyFont="1" applyFill="1"/>
    <xf numFmtId="0" fontId="4" fillId="0" borderId="0" xfId="0" applyFont="1"/>
    <xf numFmtId="0" fontId="4" fillId="0" borderId="0" xfId="0" applyFont="1" applyAlignment="1"/>
    <xf numFmtId="0" fontId="4" fillId="0" borderId="5" xfId="0" applyFont="1" applyFill="1" applyBorder="1"/>
    <xf numFmtId="0" fontId="4" fillId="0" borderId="7" xfId="0" applyFont="1" applyFill="1" applyBorder="1"/>
    <xf numFmtId="0" fontId="7" fillId="0" borderId="0" xfId="0" applyFont="1" applyFill="1"/>
    <xf numFmtId="0" fontId="4" fillId="0" borderId="14" xfId="0" applyFont="1" applyFill="1" applyBorder="1"/>
    <xf numFmtId="0" fontId="4" fillId="0" borderId="12" xfId="0" applyFont="1" applyFill="1" applyBorder="1" applyAlignment="1">
      <alignment wrapText="1"/>
    </xf>
    <xf numFmtId="0" fontId="4" fillId="0" borderId="2" xfId="0" applyFont="1" applyFill="1" applyBorder="1" applyAlignment="1">
      <alignment wrapText="1"/>
    </xf>
    <xf numFmtId="0" fontId="4" fillId="0" borderId="7" xfId="0" applyFont="1" applyFill="1" applyBorder="1" applyAlignment="1">
      <alignment wrapText="1"/>
    </xf>
    <xf numFmtId="0" fontId="4" fillId="0" borderId="13" xfId="0" applyFont="1" applyFill="1" applyBorder="1" applyAlignment="1">
      <alignment wrapText="1"/>
    </xf>
    <xf numFmtId="0" fontId="4" fillId="0" borderId="17" xfId="0" applyFont="1" applyBorder="1"/>
    <xf numFmtId="0" fontId="4" fillId="0" borderId="0" xfId="0" applyFont="1" applyFill="1" applyAlignment="1"/>
    <xf numFmtId="0" fontId="4" fillId="0" borderId="17" xfId="0" applyFont="1" applyFill="1" applyBorder="1"/>
    <xf numFmtId="165" fontId="0" fillId="0" borderId="0" xfId="9" applyNumberFormat="1" applyFont="1" applyFill="1" applyBorder="1"/>
    <xf numFmtId="165" fontId="0" fillId="0" borderId="6" xfId="9" applyNumberFormat="1" applyFont="1" applyFill="1" applyBorder="1"/>
    <xf numFmtId="165" fontId="0" fillId="0" borderId="9" xfId="9" applyNumberFormat="1" applyFont="1" applyFill="1" applyBorder="1"/>
    <xf numFmtId="165" fontId="0" fillId="0" borderId="4" xfId="9" applyNumberFormat="1" applyFont="1" applyFill="1" applyBorder="1"/>
    <xf numFmtId="165" fontId="0" fillId="0" borderId="0" xfId="0" quotePrefix="1" applyNumberFormat="1" applyFont="1" applyFill="1"/>
    <xf numFmtId="165" fontId="0" fillId="0" borderId="6" xfId="0" quotePrefix="1" applyNumberFormat="1" applyFont="1" applyFill="1" applyBorder="1"/>
    <xf numFmtId="3" fontId="0" fillId="0" borderId="9" xfId="0" applyNumberFormat="1" applyFont="1" applyBorder="1"/>
    <xf numFmtId="3" fontId="0" fillId="0" borderId="0" xfId="0" applyNumberFormat="1" applyFont="1"/>
    <xf numFmtId="3" fontId="0" fillId="0" borderId="6" xfId="0" applyNumberFormat="1" applyFont="1" applyBorder="1"/>
    <xf numFmtId="3" fontId="3" fillId="0" borderId="4" xfId="8" applyNumberFormat="1" applyFont="1" applyBorder="1"/>
    <xf numFmtId="3" fontId="3" fillId="0" borderId="10" xfId="8" applyNumberFormat="1" applyFont="1" applyBorder="1"/>
    <xf numFmtId="3" fontId="3" fillId="0" borderId="1" xfId="8" applyNumberFormat="1" applyFont="1" applyBorder="1"/>
    <xf numFmtId="3" fontId="3" fillId="0" borderId="14" xfId="8" applyNumberFormat="1" applyFont="1" applyBorder="1"/>
    <xf numFmtId="3" fontId="0" fillId="0" borderId="11" xfId="0" applyNumberFormat="1" applyFont="1" applyBorder="1"/>
    <xf numFmtId="3" fontId="0" fillId="0" borderId="14" xfId="0" applyNumberFormat="1" applyFont="1" applyBorder="1"/>
    <xf numFmtId="3" fontId="0" fillId="0" borderId="0" xfId="0" applyNumberFormat="1" applyFont="1" applyFill="1"/>
    <xf numFmtId="3" fontId="0" fillId="0" borderId="6" xfId="0" applyNumberFormat="1" applyFont="1" applyFill="1" applyBorder="1"/>
    <xf numFmtId="3" fontId="0" fillId="0" borderId="9" xfId="0" applyNumberFormat="1" applyFont="1" applyFill="1" applyBorder="1"/>
    <xf numFmtId="3" fontId="0" fillId="0" borderId="14" xfId="0" applyNumberFormat="1" applyFont="1" applyFill="1" applyBorder="1"/>
    <xf numFmtId="3" fontId="0" fillId="0" borderId="11" xfId="0" applyNumberFormat="1" applyFont="1" applyFill="1" applyBorder="1"/>
    <xf numFmtId="167" fontId="0" fillId="0" borderId="4" xfId="10" applyNumberFormat="1" applyFont="1" applyBorder="1"/>
    <xf numFmtId="167" fontId="0" fillId="0" borderId="0" xfId="0" applyNumberFormat="1"/>
    <xf numFmtId="0" fontId="1" fillId="0" borderId="15" xfId="0" applyFont="1" applyFill="1" applyBorder="1"/>
    <xf numFmtId="0" fontId="0" fillId="0" borderId="3" xfId="0" applyFont="1" applyFill="1" applyBorder="1" applyAlignment="1">
      <alignment wrapText="1"/>
    </xf>
    <xf numFmtId="0" fontId="0" fillId="0" borderId="15" xfId="0" applyFont="1" applyFill="1" applyBorder="1" applyAlignment="1">
      <alignment wrapText="1"/>
    </xf>
    <xf numFmtId="0" fontId="0" fillId="0" borderId="8" xfId="0" applyFont="1" applyFill="1" applyBorder="1" applyAlignment="1">
      <alignment wrapText="1"/>
    </xf>
    <xf numFmtId="3" fontId="0" fillId="0" borderId="4" xfId="8" applyNumberFormat="1" applyFont="1" applyFill="1" applyBorder="1"/>
    <xf numFmtId="3" fontId="0" fillId="0" borderId="0" xfId="8" applyNumberFormat="1" applyFont="1" applyFill="1"/>
    <xf numFmtId="3" fontId="0" fillId="0" borderId="6" xfId="8" applyNumberFormat="1" applyFont="1" applyFill="1" applyBorder="1"/>
    <xf numFmtId="166" fontId="0" fillId="0" borderId="4" xfId="8" applyNumberFormat="1" applyFont="1" applyFill="1" applyBorder="1"/>
    <xf numFmtId="166" fontId="0" fillId="0" borderId="0" xfId="8" applyNumberFormat="1" applyFont="1" applyFill="1"/>
    <xf numFmtId="166" fontId="0" fillId="0" borderId="6" xfId="8" applyNumberFormat="1" applyFont="1" applyFill="1" applyBorder="1"/>
    <xf numFmtId="0" fontId="4" fillId="0" borderId="15" xfId="0" applyFont="1" applyFill="1" applyBorder="1"/>
    <xf numFmtId="0" fontId="4" fillId="0" borderId="0" xfId="0" applyFont="1" applyFill="1" applyBorder="1"/>
    <xf numFmtId="0" fontId="0" fillId="0" borderId="0" xfId="0" applyFont="1" applyFill="1" applyAlignment="1"/>
    <xf numFmtId="164" fontId="0" fillId="0" borderId="0" xfId="0" quotePrefix="1" applyNumberFormat="1" applyFill="1"/>
    <xf numFmtId="164" fontId="0" fillId="0" borderId="0" xfId="0" applyNumberFormat="1" applyFill="1"/>
    <xf numFmtId="0" fontId="11" fillId="0" borderId="0" xfId="0" applyFont="1" applyAlignment="1">
      <alignment vertical="center" wrapText="1"/>
    </xf>
    <xf numFmtId="0" fontId="11" fillId="0" borderId="0" xfId="0" applyFont="1" applyAlignment="1">
      <alignment horizontal="left" vertical="top" wrapText="1"/>
    </xf>
    <xf numFmtId="0" fontId="12" fillId="0" borderId="0" xfId="0" applyFont="1" applyAlignment="1">
      <alignment vertical="center" wrapText="1"/>
    </xf>
    <xf numFmtId="0" fontId="11" fillId="0" borderId="0" xfId="0" applyFont="1" applyAlignment="1">
      <alignment horizontal="left" vertical="center" wrapText="1"/>
    </xf>
    <xf numFmtId="0" fontId="13" fillId="0" borderId="0" xfId="0" applyFont="1" applyAlignment="1">
      <alignment vertical="center" wrapText="1"/>
    </xf>
    <xf numFmtId="0" fontId="15" fillId="0" borderId="0" xfId="0" applyFont="1" applyAlignment="1">
      <alignment horizontal="left" vertical="center"/>
    </xf>
    <xf numFmtId="166" fontId="0" fillId="0" borderId="9" xfId="0" applyNumberFormat="1" applyFill="1" applyBorder="1"/>
    <xf numFmtId="166" fontId="0" fillId="0" borderId="16" xfId="0" applyNumberFormat="1" applyFill="1" applyBorder="1"/>
    <xf numFmtId="165" fontId="0" fillId="0" borderId="0" xfId="0" applyNumberFormat="1" applyFill="1"/>
    <xf numFmtId="2" fontId="0" fillId="0" borderId="0" xfId="0" applyNumberFormat="1" applyFill="1"/>
    <xf numFmtId="0" fontId="0" fillId="0" borderId="0" xfId="0" applyAlignment="1">
      <alignment wrapText="1"/>
    </xf>
    <xf numFmtId="0" fontId="0" fillId="0" borderId="0" xfId="0" applyAlignment="1">
      <alignment horizontal="left" vertical="center" wrapText="1"/>
    </xf>
    <xf numFmtId="0" fontId="4" fillId="0" borderId="12" xfId="0" applyFont="1" applyFill="1" applyBorder="1" applyAlignment="1">
      <alignment horizontal="center"/>
    </xf>
    <xf numFmtId="0" fontId="4" fillId="0" borderId="13" xfId="0" applyFont="1" applyFill="1" applyBorder="1" applyAlignment="1">
      <alignment horizontal="center"/>
    </xf>
    <xf numFmtId="0" fontId="10" fillId="0" borderId="0" xfId="0" applyFont="1" applyAlignment="1">
      <alignment horizontal="left" wrapText="1"/>
    </xf>
  </cellXfs>
  <cellStyles count="11">
    <cellStyle name="Comma" xfId="8" builtinId="3"/>
    <cellStyle name="Comma 2" xfId="1" xr:uid="{00000000-0005-0000-0000-000001000000}"/>
    <cellStyle name="Currency" xfId="9" builtinId="4"/>
    <cellStyle name="Currency 2" xfId="2" xr:uid="{00000000-0005-0000-0000-000003000000}"/>
    <cellStyle name="Normal" xfId="0" builtinId="0"/>
    <cellStyle name="Normal 2" xfId="3" xr:uid="{00000000-0005-0000-0000-000005000000}"/>
    <cellStyle name="Normal 3" xfId="4" xr:uid="{00000000-0005-0000-0000-000006000000}"/>
    <cellStyle name="Normal 4" xfId="5" xr:uid="{00000000-0005-0000-0000-000007000000}"/>
    <cellStyle name="Normal 5" xfId="6" xr:uid="{00000000-0005-0000-0000-000008000000}"/>
    <cellStyle name="Percent" xfId="10" builtinId="5"/>
    <cellStyle name="Percent 2"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80" t="s">
        <v>33</v>
      </c>
      <c r="J2" s="81"/>
    </row>
    <row r="3" spans="2:10">
      <c r="B3" s="80"/>
      <c r="J3" s="81"/>
    </row>
    <row r="4" spans="2:10" ht="80.400000000000006" customHeight="1">
      <c r="B4" s="134" t="s">
        <v>53</v>
      </c>
    </row>
    <row r="5" spans="2:10">
      <c r="B5" s="134"/>
    </row>
    <row r="6" spans="2:10" ht="43.75">
      <c r="B6" s="144" t="s">
        <v>54</v>
      </c>
    </row>
    <row r="7" spans="2:10">
      <c r="B7" s="134"/>
    </row>
    <row r="8" spans="2:10" ht="48" customHeight="1">
      <c r="B8" s="135" t="s">
        <v>46</v>
      </c>
    </row>
    <row r="9" spans="2:10">
      <c r="B9" s="134"/>
    </row>
    <row r="10" spans="2:10">
      <c r="B10" s="136" t="s">
        <v>29</v>
      </c>
    </row>
    <row r="11" spans="2:10" ht="29.15">
      <c r="B11" s="137" t="s">
        <v>47</v>
      </c>
    </row>
    <row r="12" spans="2:10">
      <c r="B12" s="134"/>
    </row>
    <row r="13" spans="2:10" ht="43.75">
      <c r="B13" s="134" t="s">
        <v>48</v>
      </c>
    </row>
    <row r="14" spans="2:10">
      <c r="B14" s="138"/>
    </row>
    <row r="15" spans="2:10" ht="29.15">
      <c r="B15" s="134" t="s">
        <v>49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tabSelected="1" zoomScaleNormal="100" workbookViewId="0"/>
  </sheetViews>
  <sheetFormatPr defaultRowHeight="14.6"/>
  <cols>
    <col min="1" max="1" width="4" style="4" customWidth="1"/>
    <col min="2" max="2" width="4.07421875" style="4" customWidth="1"/>
    <col min="3" max="3" width="9.07421875" style="4"/>
    <col min="4" max="4" width="23.69140625" style="4" customWidth="1"/>
    <col min="5" max="8" width="13.07421875" style="4" customWidth="1"/>
    <col min="9" max="9" width="14.69140625" style="4" customWidth="1"/>
    <col min="10" max="10" width="13.07421875" style="4" customWidth="1"/>
  </cols>
  <sheetData>
    <row r="1" spans="1:17">
      <c r="A1" s="83" t="s">
        <v>32</v>
      </c>
      <c r="B1" s="83"/>
      <c r="C1" s="83"/>
      <c r="D1" s="83"/>
      <c r="E1" s="83"/>
      <c r="F1" s="83"/>
      <c r="G1" s="83"/>
      <c r="H1" s="83"/>
      <c r="I1" s="83"/>
      <c r="J1" s="83"/>
    </row>
    <row r="2" spans="1:17">
      <c r="A2" s="83"/>
      <c r="B2" s="83"/>
      <c r="C2" s="83"/>
      <c r="D2" s="83"/>
      <c r="E2" s="83"/>
      <c r="F2" s="83"/>
      <c r="G2" s="83"/>
      <c r="H2" s="83"/>
      <c r="I2" s="83"/>
      <c r="J2" s="83"/>
    </row>
    <row r="3" spans="1:17">
      <c r="A3" s="83"/>
      <c r="B3" s="83"/>
      <c r="C3" s="83"/>
      <c r="D3" s="83"/>
      <c r="E3" s="83" t="s">
        <v>44</v>
      </c>
      <c r="F3" s="83"/>
      <c r="G3" s="83"/>
      <c r="H3" s="83"/>
      <c r="I3" s="83"/>
      <c r="J3" s="83"/>
    </row>
    <row r="4" spans="1:17">
      <c r="A4" s="95"/>
      <c r="B4" s="83"/>
      <c r="C4" s="83"/>
      <c r="D4" s="83"/>
      <c r="E4" s="83"/>
      <c r="F4" s="83"/>
      <c r="G4" s="83"/>
      <c r="H4" s="83"/>
      <c r="I4" s="83"/>
      <c r="J4" s="83"/>
    </row>
    <row r="5" spans="1:17">
      <c r="A5" s="83"/>
      <c r="B5" s="83"/>
      <c r="C5" s="83"/>
      <c r="D5" s="83"/>
      <c r="E5" s="86"/>
      <c r="F5" s="146" t="s">
        <v>17</v>
      </c>
      <c r="G5" s="147"/>
      <c r="H5" s="87" t="s">
        <v>16</v>
      </c>
      <c r="I5" s="146" t="s">
        <v>20</v>
      </c>
      <c r="J5" s="147"/>
    </row>
    <row r="6" spans="1:17" ht="44.15">
      <c r="A6" s="88" t="s">
        <v>36</v>
      </c>
      <c r="B6" s="83"/>
      <c r="C6" s="83"/>
      <c r="D6" s="83"/>
      <c r="E6" s="89" t="s">
        <v>41</v>
      </c>
      <c r="F6" s="90" t="s">
        <v>34</v>
      </c>
      <c r="G6" s="91" t="s">
        <v>35</v>
      </c>
      <c r="H6" s="92" t="s">
        <v>16</v>
      </c>
      <c r="I6" s="91" t="s">
        <v>21</v>
      </c>
      <c r="J6" s="93" t="s">
        <v>0</v>
      </c>
    </row>
    <row r="7" spans="1:17">
      <c r="E7" s="7"/>
      <c r="F7" s="11"/>
      <c r="G7" s="9"/>
      <c r="H7" s="10"/>
      <c r="I7" s="9"/>
      <c r="J7" s="12"/>
    </row>
    <row r="8" spans="1:17">
      <c r="A8" s="83" t="s">
        <v>1</v>
      </c>
      <c r="E8" s="13">
        <f>SUM(F9,G9,H9)</f>
        <v>11407.000000000002</v>
      </c>
      <c r="F8" s="13"/>
      <c r="G8" s="112"/>
      <c r="H8" s="113"/>
      <c r="I8" s="112"/>
      <c r="J8" s="114"/>
    </row>
    <row r="9" spans="1:17">
      <c r="A9" s="83"/>
      <c r="B9" s="4" t="s">
        <v>22</v>
      </c>
      <c r="E9" s="14"/>
      <c r="F9" s="14">
        <v>10072.788000000002</v>
      </c>
      <c r="G9" s="15">
        <v>1323.2119999999998</v>
      </c>
      <c r="H9" s="115">
        <v>11</v>
      </c>
      <c r="I9" s="15">
        <v>11</v>
      </c>
      <c r="J9" s="116">
        <v>0</v>
      </c>
    </row>
    <row r="10" spans="1:17">
      <c r="A10" s="83"/>
      <c r="E10" s="13"/>
      <c r="F10" s="16"/>
      <c r="G10" s="17"/>
      <c r="H10" s="18"/>
      <c r="I10" s="17"/>
      <c r="J10" s="19"/>
    </row>
    <row r="11" spans="1:17">
      <c r="A11" s="83" t="s">
        <v>37</v>
      </c>
      <c r="E11" s="7"/>
      <c r="F11" s="7"/>
      <c r="G11" s="5"/>
      <c r="H11" s="8"/>
      <c r="I11" s="5"/>
      <c r="J11" s="6"/>
      <c r="K11" s="3"/>
      <c r="L11" s="3"/>
      <c r="M11" s="3"/>
      <c r="N11" s="3"/>
      <c r="O11" s="3"/>
      <c r="P11" s="3"/>
      <c r="Q11" s="3"/>
    </row>
    <row r="12" spans="1:17">
      <c r="A12" s="83"/>
      <c r="B12" s="26" t="s">
        <v>38</v>
      </c>
      <c r="E12" s="7"/>
      <c r="F12" s="7"/>
      <c r="G12" s="20">
        <f>G$9*'per case assumptions 2018'!G17*'per case assumptions 2018'!G18</f>
        <v>270555.50143268291</v>
      </c>
      <c r="H12" s="21">
        <f>H$9*'per case assumptions 2018'!H17*'per case assumptions 2018'!H18</f>
        <v>1124.5781158875193</v>
      </c>
      <c r="I12" s="20">
        <f>I$9*'per case assumptions 2018'!I17*'per case assumptions 2018'!I18</f>
        <v>1606.5401655535993</v>
      </c>
      <c r="J12" s="22"/>
      <c r="K12" s="117"/>
    </row>
    <row r="13" spans="1:17">
      <c r="A13" s="83"/>
      <c r="B13" s="26" t="s">
        <v>18</v>
      </c>
      <c r="E13" s="7"/>
      <c r="F13" s="7"/>
      <c r="G13" s="20">
        <f>G$9*'per case assumptions 2018'!G20*'per case assumptions 2018'!G21</f>
        <v>92692.669899136992</v>
      </c>
      <c r="H13" s="21">
        <f>H$9*'per case assumptions 2018'!H20*'per case assumptions 2018'!H21</f>
        <v>2311.6916311758969</v>
      </c>
      <c r="I13" s="20">
        <f>I$9*'per case assumptions 2018'!I20*'per case assumptions 2018'!I21</f>
        <v>0</v>
      </c>
      <c r="J13" s="22"/>
      <c r="K13" s="117"/>
    </row>
    <row r="14" spans="1:17">
      <c r="A14" s="83"/>
      <c r="B14" s="26" t="s">
        <v>8</v>
      </c>
      <c r="E14" s="7"/>
      <c r="F14" s="7"/>
      <c r="G14" s="20">
        <f>G$9*'per case assumptions 2018'!G23*'per case assumptions 2018'!G24</f>
        <v>319766.79541458527</v>
      </c>
      <c r="H14" s="21">
        <f>H$9*'per case assumptions 2018'!H23*'per case assumptions 2018'!H24</f>
        <v>1772.1699166172609</v>
      </c>
      <c r="I14" s="20">
        <f>I$9*'per case assumptions 2018'!I23*'per case assumptions 2018'!I24</f>
        <v>0</v>
      </c>
      <c r="J14" s="22"/>
      <c r="K14" s="117"/>
    </row>
    <row r="15" spans="1:17">
      <c r="A15" s="83"/>
      <c r="B15" s="26" t="s">
        <v>9</v>
      </c>
      <c r="E15" s="7"/>
      <c r="F15" s="7"/>
      <c r="G15" s="20"/>
      <c r="H15" s="21">
        <f>H$9*'per case assumptions 2018'!H26*'per case assumptions 2018'!H27</f>
        <v>308758.878274057</v>
      </c>
      <c r="I15" s="20"/>
      <c r="J15" s="22"/>
      <c r="K15" s="117"/>
    </row>
    <row r="16" spans="1:17">
      <c r="A16" s="83"/>
      <c r="B16" s="26" t="s">
        <v>19</v>
      </c>
      <c r="E16" s="7"/>
      <c r="F16" s="7"/>
      <c r="G16" s="27">
        <f>SUM(G12:G15)</f>
        <v>683014.96674640523</v>
      </c>
      <c r="H16" s="31">
        <f t="shared" ref="H16:I16" si="0">SUM(H12:H15)</f>
        <v>313967.31793773768</v>
      </c>
      <c r="I16" s="27">
        <f t="shared" si="0"/>
        <v>1606.5401655535993</v>
      </c>
      <c r="J16" s="22"/>
      <c r="K16" s="117"/>
    </row>
    <row r="17" spans="1:16">
      <c r="A17" s="83"/>
      <c r="E17" s="7"/>
      <c r="F17" s="7"/>
      <c r="G17" s="20"/>
      <c r="H17" s="21"/>
      <c r="I17" s="20"/>
      <c r="J17" s="22"/>
      <c r="K17" s="117"/>
    </row>
    <row r="18" spans="1:16">
      <c r="A18" s="83" t="s">
        <v>15</v>
      </c>
      <c r="E18" s="7"/>
      <c r="F18" s="7"/>
      <c r="H18" s="8"/>
      <c r="I18" s="23"/>
      <c r="J18" s="24">
        <f>J9*'per case assumptions 2018'!J38</f>
        <v>0</v>
      </c>
      <c r="K18" s="117"/>
    </row>
    <row r="19" spans="1:16">
      <c r="A19" s="83"/>
      <c r="E19" s="7"/>
      <c r="F19" s="7"/>
      <c r="H19" s="8"/>
      <c r="I19" s="23"/>
      <c r="J19" s="24"/>
      <c r="K19" s="117"/>
    </row>
    <row r="20" spans="1:16">
      <c r="A20" s="84" t="s">
        <v>39</v>
      </c>
      <c r="E20" s="7"/>
      <c r="F20" s="25">
        <f>F9*'per case assumptions 2018'!F32*'per case assumptions 2018'!F33*'per case assumptions 2018'!F34</f>
        <v>1227499.203092125</v>
      </c>
      <c r="G20" s="20">
        <f>G9*'per case assumptions 2018'!G32*'per case assumptions 2018'!G33*'per case assumptions 2018'!G34</f>
        <v>335232.71237778285</v>
      </c>
      <c r="H20" s="21">
        <f>H9*'per case assumptions 2018'!H32*'per case assumptions 2018'!H33*'per case assumptions 2018'!H34</f>
        <v>6118.2684399037389</v>
      </c>
      <c r="I20" s="20">
        <f>I9*'per case assumptions 2018'!I32*'per case assumptions 2018'!I33*'per case assumptions 2018'!I34</f>
        <v>4078.8456266024928</v>
      </c>
      <c r="J20" s="6"/>
      <c r="K20" s="117"/>
    </row>
    <row r="21" spans="1:16">
      <c r="A21" s="83"/>
      <c r="E21" s="7"/>
      <c r="F21" s="25"/>
      <c r="G21" s="20"/>
      <c r="H21" s="21"/>
      <c r="I21" s="20"/>
      <c r="J21" s="6"/>
      <c r="K21" s="2"/>
    </row>
    <row r="22" spans="1:16">
      <c r="A22" s="83" t="s">
        <v>27</v>
      </c>
      <c r="E22" s="7"/>
      <c r="F22" s="28">
        <f>SUM(F16:F20)</f>
        <v>1227499.203092125</v>
      </c>
      <c r="G22" s="30">
        <f t="shared" ref="G22:J22" si="1">SUM(G16:G20)</f>
        <v>1018247.6791241881</v>
      </c>
      <c r="H22" s="28">
        <f t="shared" si="1"/>
        <v>320085.58637764142</v>
      </c>
      <c r="I22" s="28">
        <f t="shared" si="1"/>
        <v>5685.3857921560921</v>
      </c>
      <c r="J22" s="30">
        <f t="shared" si="1"/>
        <v>0</v>
      </c>
      <c r="K22" s="2"/>
      <c r="L22" s="2"/>
      <c r="M22" s="2"/>
    </row>
    <row r="23" spans="1:16">
      <c r="A23" s="83"/>
      <c r="E23" s="8"/>
      <c r="F23" s="25"/>
      <c r="G23" s="29"/>
      <c r="H23" s="29"/>
      <c r="I23" s="29"/>
      <c r="J23" s="6"/>
    </row>
    <row r="24" spans="1:16" ht="15" thickBot="1">
      <c r="A24" s="96" t="s">
        <v>40</v>
      </c>
      <c r="B24" s="65"/>
      <c r="C24" s="65"/>
      <c r="D24" s="77"/>
      <c r="E24" s="78">
        <f>SUM(F22:K22)</f>
        <v>2571517.8543861103</v>
      </c>
      <c r="F24" s="79"/>
      <c r="G24" s="78"/>
      <c r="H24" s="78"/>
      <c r="I24" s="78"/>
      <c r="J24" s="77"/>
      <c r="K24" s="118"/>
    </row>
    <row r="25" spans="1:16" ht="15" thickTop="1"/>
    <row r="26" spans="1:16" ht="105" customHeight="1">
      <c r="A26" s="148" t="s">
        <v>50</v>
      </c>
      <c r="B26" s="148"/>
      <c r="C26" s="148"/>
      <c r="D26" s="148"/>
      <c r="E26" s="148"/>
      <c r="F26" s="148"/>
      <c r="G26" s="148"/>
      <c r="H26" s="148"/>
      <c r="I26" s="148"/>
      <c r="J26" s="148"/>
      <c r="K26" s="148"/>
      <c r="L26" s="148"/>
      <c r="O26" s="1"/>
      <c r="P26" s="1"/>
    </row>
    <row r="27" spans="1:16">
      <c r="A27"/>
      <c r="B27"/>
      <c r="C27"/>
      <c r="D27"/>
      <c r="E27"/>
      <c r="F27"/>
      <c r="G27"/>
      <c r="H27"/>
      <c r="I27"/>
      <c r="J27"/>
    </row>
    <row r="28" spans="1:16">
      <c r="A28" t="s">
        <v>51</v>
      </c>
      <c r="B28"/>
      <c r="C28"/>
      <c r="D28"/>
      <c r="E28"/>
      <c r="F28"/>
      <c r="G28"/>
      <c r="H28"/>
      <c r="I28"/>
      <c r="J28"/>
    </row>
    <row r="29" spans="1:16">
      <c r="A29"/>
      <c r="B29"/>
      <c r="C29"/>
      <c r="D29"/>
      <c r="E29"/>
      <c r="F29"/>
      <c r="G29"/>
      <c r="H29"/>
      <c r="I29"/>
      <c r="J29"/>
    </row>
    <row r="30" spans="1:16" ht="15" customHeight="1">
      <c r="A30" s="145" t="s">
        <v>31</v>
      </c>
      <c r="B30" s="145"/>
      <c r="C30" s="145"/>
      <c r="D30" s="145"/>
      <c r="E30" s="145"/>
      <c r="F30" s="145"/>
      <c r="G30" s="145"/>
      <c r="H30" s="145"/>
      <c r="I30" s="145"/>
      <c r="J30" s="145"/>
    </row>
    <row r="31" spans="1:16" ht="30" customHeight="1">
      <c r="A31" s="139"/>
      <c r="B31"/>
      <c r="C31" s="145" t="s">
        <v>45</v>
      </c>
      <c r="D31" s="145"/>
      <c r="E31" s="145"/>
      <c r="F31" s="145"/>
      <c r="G31" s="145"/>
      <c r="H31" s="145"/>
      <c r="I31" s="145"/>
      <c r="J31" s="145"/>
      <c r="K31" s="145"/>
    </row>
    <row r="32" spans="1:16">
      <c r="A32"/>
      <c r="B32"/>
      <c r="C32" s="82"/>
      <c r="D32"/>
      <c r="E32"/>
      <c r="F32"/>
      <c r="G32"/>
      <c r="H32"/>
      <c r="I32"/>
      <c r="J32"/>
    </row>
    <row r="33" spans="1:11" ht="30" customHeight="1">
      <c r="A33"/>
      <c r="B33"/>
      <c r="C33" s="145" t="s">
        <v>30</v>
      </c>
      <c r="D33" s="145"/>
      <c r="E33" s="145"/>
      <c r="F33" s="145"/>
      <c r="G33" s="145"/>
      <c r="H33" s="145"/>
      <c r="I33" s="145"/>
      <c r="J33" s="145"/>
      <c r="K33" s="145"/>
    </row>
  </sheetData>
  <mergeCells count="6">
    <mergeCell ref="C33:K33"/>
    <mergeCell ref="F5:G5"/>
    <mergeCell ref="I5:J5"/>
    <mergeCell ref="A30:J30"/>
    <mergeCell ref="A26:L26"/>
    <mergeCell ref="C31:K31"/>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3"/>
  <sheetViews>
    <sheetView zoomScaleNormal="100" workbookViewId="0"/>
  </sheetViews>
  <sheetFormatPr defaultRowHeight="14.6"/>
  <cols>
    <col min="1" max="1" width="4" customWidth="1"/>
    <col min="2" max="2" width="4.07421875" customWidth="1"/>
    <col min="4" max="4" width="23.69140625" customWidth="1"/>
    <col min="5" max="8" width="13.07421875" customWidth="1"/>
    <col min="9" max="9" width="14.69140625" customWidth="1"/>
    <col min="10" max="10" width="13.07421875" customWidth="1"/>
  </cols>
  <sheetData>
    <row r="1" spans="1:17">
      <c r="A1" s="83" t="s">
        <v>32</v>
      </c>
      <c r="B1" s="84"/>
      <c r="C1" s="84"/>
      <c r="D1" s="84"/>
      <c r="E1" s="84"/>
      <c r="F1" s="84"/>
      <c r="G1" s="84"/>
      <c r="H1" s="84"/>
      <c r="I1" s="84"/>
      <c r="J1" s="84"/>
    </row>
    <row r="2" spans="1:17">
      <c r="A2" s="83"/>
      <c r="B2" s="84"/>
      <c r="C2" s="84"/>
      <c r="D2" s="84"/>
      <c r="E2" s="84"/>
      <c r="F2" s="84"/>
      <c r="G2" s="84"/>
      <c r="H2" s="84"/>
      <c r="I2" s="84"/>
      <c r="J2" s="84"/>
    </row>
    <row r="3" spans="1:17">
      <c r="A3" s="83"/>
      <c r="B3" s="84"/>
      <c r="C3" s="84"/>
      <c r="D3" s="84"/>
      <c r="E3" s="84" t="s">
        <v>43</v>
      </c>
      <c r="F3" s="84"/>
      <c r="G3" s="84"/>
      <c r="H3" s="84"/>
      <c r="I3" s="84"/>
      <c r="J3" s="84"/>
    </row>
    <row r="4" spans="1:17">
      <c r="A4" s="85"/>
      <c r="B4" s="84"/>
      <c r="C4" s="84"/>
      <c r="D4" s="84"/>
      <c r="E4" s="84"/>
      <c r="F4" s="84"/>
      <c r="G4" s="84"/>
      <c r="H4" s="84"/>
      <c r="I4" s="84"/>
      <c r="J4" s="84"/>
    </row>
    <row r="5" spans="1:17">
      <c r="A5" s="83"/>
      <c r="B5" s="83"/>
      <c r="C5" s="83"/>
      <c r="D5" s="83"/>
      <c r="E5" s="86"/>
      <c r="F5" s="146" t="s">
        <v>17</v>
      </c>
      <c r="G5" s="147"/>
      <c r="H5" s="87" t="s">
        <v>16</v>
      </c>
      <c r="I5" s="146" t="s">
        <v>20</v>
      </c>
      <c r="J5" s="147"/>
    </row>
    <row r="6" spans="1:17" ht="44.15">
      <c r="A6" s="88" t="s">
        <v>36</v>
      </c>
      <c r="B6" s="83"/>
      <c r="C6" s="83"/>
      <c r="D6" s="83"/>
      <c r="E6" s="89" t="s">
        <v>41</v>
      </c>
      <c r="F6" s="90" t="s">
        <v>34</v>
      </c>
      <c r="G6" s="91" t="s">
        <v>35</v>
      </c>
      <c r="H6" s="92" t="s">
        <v>16</v>
      </c>
      <c r="I6" s="91" t="s">
        <v>21</v>
      </c>
      <c r="J6" s="93" t="s">
        <v>0</v>
      </c>
    </row>
    <row r="7" spans="1:17" ht="15" customHeight="1">
      <c r="A7" s="26"/>
      <c r="B7" s="26"/>
      <c r="C7" s="26"/>
      <c r="D7" s="26"/>
      <c r="E7" s="34"/>
      <c r="F7" s="37"/>
      <c r="G7" s="36"/>
      <c r="H7" s="38"/>
      <c r="I7" s="36"/>
      <c r="J7" s="39"/>
    </row>
    <row r="8" spans="1:17" ht="15" customHeight="1">
      <c r="A8" s="84" t="s">
        <v>1</v>
      </c>
      <c r="B8" s="26"/>
      <c r="C8" s="26"/>
      <c r="D8" s="26"/>
      <c r="E8" s="40">
        <f>SUM(F9,G9,H9)</f>
        <v>137</v>
      </c>
      <c r="F8" s="40"/>
      <c r="G8" s="104"/>
      <c r="H8" s="105"/>
      <c r="I8" s="104"/>
      <c r="J8" s="103"/>
    </row>
    <row r="9" spans="1:17" ht="15" customHeight="1">
      <c r="A9" s="84"/>
      <c r="B9" s="4" t="s">
        <v>22</v>
      </c>
      <c r="C9" s="26"/>
      <c r="D9" s="26"/>
      <c r="E9" s="41"/>
      <c r="F9" s="41">
        <v>121.108</v>
      </c>
      <c r="G9" s="42">
        <v>15.892000000000001</v>
      </c>
      <c r="H9" s="111">
        <v>0</v>
      </c>
      <c r="I9" s="42">
        <v>0</v>
      </c>
      <c r="J9" s="110">
        <v>0</v>
      </c>
    </row>
    <row r="10" spans="1:17" ht="15" customHeight="1">
      <c r="A10" s="84"/>
      <c r="B10" s="26"/>
      <c r="C10" s="26"/>
      <c r="D10" s="26"/>
      <c r="E10" s="40"/>
      <c r="F10" s="43"/>
      <c r="G10" s="44"/>
      <c r="H10" s="45"/>
      <c r="I10" s="32"/>
      <c r="J10" s="33"/>
    </row>
    <row r="11" spans="1:17" ht="15" customHeight="1">
      <c r="A11" s="84" t="s">
        <v>37</v>
      </c>
      <c r="B11" s="26"/>
      <c r="C11" s="26"/>
      <c r="D11" s="26"/>
      <c r="E11" s="34"/>
      <c r="F11" s="34"/>
      <c r="G11" s="32"/>
      <c r="H11" s="35"/>
      <c r="I11" s="32"/>
      <c r="J11" s="33"/>
      <c r="K11" s="3"/>
      <c r="L11" s="3"/>
      <c r="M11" s="3"/>
      <c r="N11" s="3"/>
      <c r="O11" s="3"/>
      <c r="P11" s="3"/>
      <c r="Q11" s="3"/>
    </row>
    <row r="12" spans="1:17" ht="15" customHeight="1">
      <c r="A12" s="84"/>
      <c r="B12" s="26" t="s">
        <v>38</v>
      </c>
      <c r="C12" s="26"/>
      <c r="D12" s="26"/>
      <c r="E12" s="34"/>
      <c r="F12" s="34"/>
      <c r="G12" s="46">
        <f>G$9*'per case assumptions 2018'!G17*'per case assumptions 2018'!G18</f>
        <v>3249.4173486699015</v>
      </c>
      <c r="H12" s="47">
        <f>H$9*'per case assumptions 2018'!H17*'per case assumptions 2018'!H18</f>
        <v>0</v>
      </c>
      <c r="I12" s="46">
        <f>I$9*'per case assumptions 2018'!I17*'per case assumptions 2018'!I18</f>
        <v>0</v>
      </c>
      <c r="J12" s="48"/>
    </row>
    <row r="13" spans="1:17">
      <c r="A13" s="84"/>
      <c r="B13" s="26" t="s">
        <v>18</v>
      </c>
      <c r="C13" s="26"/>
      <c r="D13" s="26"/>
      <c r="E13" s="34"/>
      <c r="F13" s="34"/>
      <c r="G13" s="46">
        <f>G$9*'per case assumptions 2018'!G20*'per case assumptions 2018'!G21</f>
        <v>1113.2546485650716</v>
      </c>
      <c r="H13" s="47">
        <f>H$9*'per case assumptions 2018'!H20*'per case assumptions 2018'!H21</f>
        <v>0</v>
      </c>
      <c r="I13" s="46">
        <f>I$9*'per case assumptions 2018'!I20*'per case assumptions 2018'!I21</f>
        <v>0</v>
      </c>
      <c r="J13" s="48"/>
    </row>
    <row r="14" spans="1:17">
      <c r="A14" s="84"/>
      <c r="B14" s="26" t="s">
        <v>8</v>
      </c>
      <c r="C14" s="26"/>
      <c r="D14" s="26"/>
      <c r="E14" s="34"/>
      <c r="F14" s="34"/>
      <c r="G14" s="46">
        <f>G$9*'per case assumptions 2018'!G23*'per case assumptions 2018'!G24</f>
        <v>3840.4533156656603</v>
      </c>
      <c r="H14" s="47">
        <f>H$9*'per case assumptions 2018'!H23*'per case assumptions 2018'!H24</f>
        <v>0</v>
      </c>
      <c r="I14" s="46">
        <f>I$9*'per case assumptions 2018'!I23*'per case assumptions 2018'!I24</f>
        <v>0</v>
      </c>
      <c r="J14" s="48"/>
    </row>
    <row r="15" spans="1:17">
      <c r="A15" s="84"/>
      <c r="B15" s="26" t="s">
        <v>9</v>
      </c>
      <c r="C15" s="26"/>
      <c r="D15" s="26"/>
      <c r="E15" s="34"/>
      <c r="F15" s="34"/>
      <c r="G15" s="46"/>
      <c r="H15" s="47">
        <f>H$9*'per case assumptions 2018'!H26*'per case assumptions 2018'!H27</f>
        <v>0</v>
      </c>
      <c r="I15" s="46"/>
      <c r="J15" s="48"/>
    </row>
    <row r="16" spans="1:17">
      <c r="A16" s="83"/>
      <c r="B16" s="26" t="s">
        <v>19</v>
      </c>
      <c r="C16" s="4"/>
      <c r="D16" s="4"/>
      <c r="E16" s="7"/>
      <c r="F16" s="7"/>
      <c r="G16" s="27">
        <f>SUM(G12:G15)</f>
        <v>8203.1253129006327</v>
      </c>
      <c r="H16" s="31">
        <f t="shared" ref="H16:I16" si="0">SUM(H12:H15)</f>
        <v>0</v>
      </c>
      <c r="I16" s="27">
        <f t="shared" si="0"/>
        <v>0</v>
      </c>
      <c r="J16" s="22"/>
    </row>
    <row r="17" spans="1:16">
      <c r="A17" s="84"/>
      <c r="B17" s="26"/>
      <c r="C17" s="26"/>
      <c r="D17" s="26"/>
      <c r="E17" s="34"/>
      <c r="F17" s="34"/>
      <c r="G17" s="46"/>
      <c r="H17" s="47"/>
      <c r="I17" s="46"/>
      <c r="J17" s="48"/>
    </row>
    <row r="18" spans="1:16">
      <c r="A18" s="84" t="s">
        <v>15</v>
      </c>
      <c r="B18" s="26"/>
      <c r="C18" s="26"/>
      <c r="D18" s="26"/>
      <c r="E18" s="34"/>
      <c r="F18" s="34"/>
      <c r="G18" s="26"/>
      <c r="H18" s="35"/>
      <c r="I18" s="49"/>
      <c r="J18" s="50">
        <f>J9*'per case assumptions 2018'!J38</f>
        <v>0</v>
      </c>
    </row>
    <row r="19" spans="1:16">
      <c r="A19" s="84"/>
      <c r="B19" s="26"/>
      <c r="C19" s="26"/>
      <c r="D19" s="26"/>
      <c r="E19" s="34"/>
      <c r="F19" s="34"/>
      <c r="G19" s="26"/>
      <c r="H19" s="35"/>
      <c r="I19" s="49"/>
      <c r="J19" s="50"/>
    </row>
    <row r="20" spans="1:16">
      <c r="A20" s="84" t="s">
        <v>39</v>
      </c>
      <c r="B20" s="26"/>
      <c r="C20" s="26"/>
      <c r="D20" s="26"/>
      <c r="E20" s="34"/>
      <c r="F20" s="51">
        <f>F9*'per case assumptions 2018'!F32*'per case assumptions 2018'!F33*'per case assumptions 2018'!F34</f>
        <v>14758.572650201817</v>
      </c>
      <c r="G20" s="46">
        <f>G9*'per case assumptions 2018'!G32*'per case assumptions 2018'!G33*'per case assumptions 2018'!G34</f>
        <v>4026.2015951394992</v>
      </c>
      <c r="H20" s="47">
        <f>H9*'per case assumptions 2018'!H32*'per case assumptions 2018'!H33*'per case assumptions 2018'!H34</f>
        <v>0</v>
      </c>
      <c r="I20" s="46">
        <f>I9*'per case assumptions 2018'!I32*'per case assumptions 2018'!I33*'per case assumptions 2018'!I34</f>
        <v>0</v>
      </c>
      <c r="J20" s="33"/>
    </row>
    <row r="21" spans="1:16">
      <c r="A21" s="84"/>
      <c r="B21" s="26"/>
      <c r="C21" s="26"/>
      <c r="D21" s="26"/>
      <c r="E21" s="34"/>
      <c r="F21" s="51"/>
      <c r="G21" s="46"/>
      <c r="H21" s="47"/>
      <c r="I21" s="46"/>
      <c r="J21" s="33"/>
    </row>
    <row r="22" spans="1:16">
      <c r="A22" s="83" t="s">
        <v>27</v>
      </c>
      <c r="B22" s="4"/>
      <c r="C22" s="4"/>
      <c r="D22" s="4"/>
      <c r="E22" s="7"/>
      <c r="F22" s="28">
        <f>SUM(F16:F20)</f>
        <v>14758.572650201817</v>
      </c>
      <c r="G22" s="30">
        <f t="shared" ref="G22:J22" si="1">SUM(G16:G20)</f>
        <v>12229.326908040131</v>
      </c>
      <c r="H22" s="28">
        <f t="shared" si="1"/>
        <v>0</v>
      </c>
      <c r="I22" s="28">
        <f t="shared" si="1"/>
        <v>0</v>
      </c>
      <c r="J22" s="30">
        <f t="shared" si="1"/>
        <v>0</v>
      </c>
      <c r="K22" s="2"/>
      <c r="L22" s="2"/>
      <c r="M22" s="2"/>
    </row>
    <row r="23" spans="1:16">
      <c r="A23" s="84"/>
      <c r="B23" s="26"/>
      <c r="C23" s="26"/>
      <c r="D23" s="26"/>
      <c r="E23" s="34"/>
      <c r="F23" s="51"/>
      <c r="G23" s="46"/>
      <c r="H23" s="46"/>
      <c r="I23" s="46"/>
      <c r="J23" s="33"/>
    </row>
    <row r="24" spans="1:16" ht="15" thickBot="1">
      <c r="A24" s="94" t="s">
        <v>40</v>
      </c>
      <c r="B24" s="64"/>
      <c r="C24" s="64"/>
      <c r="D24" s="74"/>
      <c r="E24" s="75">
        <f>SUM(F22:K22)</f>
        <v>26987.899558241948</v>
      </c>
      <c r="F24" s="76"/>
      <c r="G24" s="75"/>
      <c r="H24" s="75"/>
      <c r="I24" s="75"/>
      <c r="J24" s="74"/>
    </row>
    <row r="25" spans="1:16" ht="15" thickTop="1">
      <c r="C25" s="1"/>
      <c r="D25" s="1"/>
    </row>
    <row r="26" spans="1:16" ht="105" customHeight="1">
      <c r="A26" s="148" t="s">
        <v>50</v>
      </c>
      <c r="B26" s="148"/>
      <c r="C26" s="148"/>
      <c r="D26" s="148"/>
      <c r="E26" s="148"/>
      <c r="F26" s="148"/>
      <c r="G26" s="148"/>
      <c r="H26" s="148"/>
      <c r="I26" s="148"/>
      <c r="J26" s="148"/>
      <c r="K26" s="148"/>
      <c r="L26" s="148"/>
      <c r="O26" s="1"/>
      <c r="P26" s="1"/>
    </row>
    <row r="28" spans="1:16">
      <c r="A28" t="s">
        <v>51</v>
      </c>
    </row>
    <row r="30" spans="1:16" ht="15" customHeight="1">
      <c r="A30" s="145" t="s">
        <v>31</v>
      </c>
      <c r="B30" s="145"/>
      <c r="C30" s="145"/>
      <c r="D30" s="145"/>
      <c r="E30" s="145"/>
      <c r="F30" s="145"/>
      <c r="G30" s="145"/>
      <c r="H30" s="145"/>
      <c r="I30" s="145"/>
      <c r="J30" s="145"/>
    </row>
    <row r="31" spans="1:16" ht="30" customHeight="1">
      <c r="A31" s="139"/>
      <c r="C31" s="145" t="s">
        <v>45</v>
      </c>
      <c r="D31" s="145"/>
      <c r="E31" s="145"/>
      <c r="F31" s="145"/>
      <c r="G31" s="145"/>
      <c r="H31" s="145"/>
      <c r="I31" s="145"/>
      <c r="J31" s="145"/>
      <c r="K31" s="145"/>
    </row>
    <row r="32" spans="1:16" ht="44.25" customHeight="1">
      <c r="C32" s="82"/>
    </row>
    <row r="33" spans="3:11" ht="30" customHeight="1">
      <c r="C33" s="145" t="s">
        <v>30</v>
      </c>
      <c r="D33" s="145"/>
      <c r="E33" s="145"/>
      <c r="F33" s="145"/>
      <c r="G33" s="145"/>
      <c r="H33" s="145"/>
      <c r="I33" s="145"/>
      <c r="J33" s="145"/>
      <c r="K33" s="145"/>
    </row>
  </sheetData>
  <mergeCells count="6">
    <mergeCell ref="C33:K33"/>
    <mergeCell ref="F5:G5"/>
    <mergeCell ref="I5:J5"/>
    <mergeCell ref="A30:J30"/>
    <mergeCell ref="A26:L26"/>
    <mergeCell ref="C31:K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2"/>
  <sheetViews>
    <sheetView zoomScaleNormal="100" workbookViewId="0"/>
  </sheetViews>
  <sheetFormatPr defaultRowHeight="14.6"/>
  <cols>
    <col min="1" max="1" width="4" style="26" customWidth="1"/>
    <col min="2" max="2" width="4.07421875" style="26" customWidth="1"/>
    <col min="3" max="3" width="9.07421875" style="26"/>
    <col min="4" max="4" width="23.69140625" style="26" customWidth="1"/>
    <col min="5" max="8" width="13.07421875" style="26" customWidth="1"/>
    <col min="9" max="9" width="14.69140625" style="26" customWidth="1"/>
    <col min="10" max="10" width="13.07421875" style="26" customWidth="1"/>
  </cols>
  <sheetData>
    <row r="1" spans="1:17">
      <c r="A1" s="83" t="s">
        <v>32</v>
      </c>
      <c r="B1" s="84"/>
      <c r="C1" s="84"/>
      <c r="D1" s="84"/>
      <c r="E1" s="84"/>
      <c r="F1" s="84"/>
      <c r="G1" s="84"/>
      <c r="H1" s="84"/>
      <c r="I1" s="84"/>
      <c r="J1" s="84"/>
    </row>
    <row r="2" spans="1:17">
      <c r="A2" s="83"/>
      <c r="B2" s="84"/>
      <c r="C2" s="84"/>
      <c r="D2" s="84"/>
      <c r="E2" s="84"/>
      <c r="F2" s="84"/>
      <c r="G2" s="84"/>
      <c r="H2" s="84"/>
      <c r="I2" s="84"/>
      <c r="J2" s="84"/>
    </row>
    <row r="3" spans="1:17">
      <c r="A3" s="83"/>
      <c r="B3" s="84"/>
      <c r="C3" s="84"/>
      <c r="D3" s="84"/>
      <c r="E3" s="84" t="s">
        <v>42</v>
      </c>
      <c r="F3" s="84"/>
      <c r="G3" s="84"/>
      <c r="H3" s="84"/>
      <c r="I3" s="84"/>
      <c r="J3" s="84"/>
    </row>
    <row r="4" spans="1:17">
      <c r="A4" s="85"/>
      <c r="B4" s="84"/>
      <c r="C4" s="84"/>
      <c r="D4" s="84"/>
      <c r="E4" s="84"/>
      <c r="F4" s="84"/>
      <c r="G4" s="84"/>
      <c r="H4" s="84"/>
      <c r="I4" s="84"/>
      <c r="J4" s="84"/>
    </row>
    <row r="5" spans="1:17">
      <c r="A5" s="83"/>
      <c r="B5" s="83"/>
      <c r="C5" s="83"/>
      <c r="D5" s="83"/>
      <c r="E5" s="86"/>
      <c r="F5" s="146" t="s">
        <v>17</v>
      </c>
      <c r="G5" s="147"/>
      <c r="H5" s="87" t="s">
        <v>16</v>
      </c>
      <c r="I5" s="146" t="s">
        <v>20</v>
      </c>
      <c r="J5" s="147"/>
    </row>
    <row r="6" spans="1:17" ht="44.15">
      <c r="A6" s="88" t="s">
        <v>36</v>
      </c>
      <c r="B6" s="83"/>
      <c r="C6" s="83"/>
      <c r="D6" s="83"/>
      <c r="E6" s="89" t="s">
        <v>41</v>
      </c>
      <c r="F6" s="90" t="s">
        <v>34</v>
      </c>
      <c r="G6" s="91" t="s">
        <v>35</v>
      </c>
      <c r="H6" s="92" t="s">
        <v>16</v>
      </c>
      <c r="I6" s="91" t="s">
        <v>21</v>
      </c>
      <c r="J6" s="93" t="s">
        <v>0</v>
      </c>
    </row>
    <row r="7" spans="1:17">
      <c r="A7" s="84" t="s">
        <v>1</v>
      </c>
      <c r="E7" s="40">
        <f>SUM(F8,G8,H8)</f>
        <v>37673</v>
      </c>
      <c r="F7" s="40"/>
      <c r="G7" s="104"/>
      <c r="H7" s="105"/>
      <c r="I7" s="104"/>
      <c r="J7" s="103"/>
    </row>
    <row r="8" spans="1:17">
      <c r="A8" s="84"/>
      <c r="B8" s="4" t="s">
        <v>22</v>
      </c>
      <c r="E8" s="106"/>
      <c r="F8" s="107">
        <v>33193.932000000001</v>
      </c>
      <c r="G8" s="108">
        <v>4370.0680000000002</v>
      </c>
      <c r="H8" s="109">
        <v>108.99999999999999</v>
      </c>
      <c r="I8" s="108">
        <v>108.99999999999999</v>
      </c>
      <c r="J8" s="110">
        <v>0</v>
      </c>
    </row>
    <row r="9" spans="1:17">
      <c r="A9" s="84"/>
      <c r="E9" s="52"/>
      <c r="F9" s="43"/>
      <c r="G9" s="53"/>
      <c r="H9" s="45"/>
      <c r="I9" s="53"/>
      <c r="J9" s="54"/>
    </row>
    <row r="10" spans="1:17">
      <c r="A10" s="84" t="s">
        <v>37</v>
      </c>
      <c r="E10" s="34"/>
      <c r="F10" s="34"/>
      <c r="G10" s="32"/>
      <c r="H10" s="35"/>
      <c r="I10" s="32"/>
      <c r="J10" s="33"/>
      <c r="K10" s="3"/>
      <c r="L10" s="3"/>
      <c r="M10" s="3"/>
      <c r="N10" s="3"/>
      <c r="O10" s="3"/>
      <c r="P10" s="3"/>
      <c r="Q10" s="3"/>
    </row>
    <row r="11" spans="1:17">
      <c r="A11" s="84"/>
      <c r="B11" s="26" t="s">
        <v>38</v>
      </c>
      <c r="E11" s="34"/>
      <c r="F11" s="34"/>
      <c r="G11" s="46">
        <f>G$8*'per case assumptions 2018'!G17*'per case assumptions 2018'!G18</f>
        <v>893542.33413460734</v>
      </c>
      <c r="H11" s="47">
        <f>H$8*'per case assumptions 2018'!H17*'per case assumptions 2018'!H18</f>
        <v>11143.5467847036</v>
      </c>
      <c r="I11" s="46">
        <f>I$8*'per case assumptions 2018'!I17*'per case assumptions 2018'!I18</f>
        <v>15919.352549576572</v>
      </c>
      <c r="J11" s="48"/>
    </row>
    <row r="12" spans="1:17">
      <c r="A12" s="84"/>
      <c r="B12" s="26" t="s">
        <v>18</v>
      </c>
      <c r="E12" s="34"/>
      <c r="F12" s="34"/>
      <c r="G12" s="46">
        <f>G$8*'per case assumptions 2018'!G20*'per case assumptions 2018'!G21</f>
        <v>306128.77646271489</v>
      </c>
      <c r="H12" s="47">
        <f>H$8*'per case assumptions 2018'!H20*'per case assumptions 2018'!H21</f>
        <v>22906.762527106614</v>
      </c>
      <c r="I12" s="46">
        <f>I$8*'per case assumptions 2018'!I20*'per case assumptions 2018'!I21</f>
        <v>0</v>
      </c>
      <c r="J12" s="48"/>
    </row>
    <row r="13" spans="1:17">
      <c r="A13" s="84"/>
      <c r="B13" s="26" t="s">
        <v>8</v>
      </c>
      <c r="E13" s="34"/>
      <c r="F13" s="34"/>
      <c r="G13" s="46">
        <f>G$8*'per case assumptions 2018'!G23*'per case assumptions 2018'!G24</f>
        <v>1056068.5967961492</v>
      </c>
      <c r="H13" s="47">
        <f>H$8*'per case assumptions 2018'!H23*'per case assumptions 2018'!H24</f>
        <v>17560.59281011649</v>
      </c>
      <c r="I13" s="46">
        <f>I$8*'per case assumptions 2018'!I23*'per case assumptions 2018'!I24</f>
        <v>0</v>
      </c>
      <c r="J13" s="48"/>
    </row>
    <row r="14" spans="1:17">
      <c r="A14" s="84"/>
      <c r="B14" s="26" t="s">
        <v>9</v>
      </c>
      <c r="E14" s="34"/>
      <c r="F14" s="34"/>
      <c r="G14" s="46"/>
      <c r="H14" s="47">
        <f>H$8*'per case assumptions 2018'!H26*'per case assumptions 2018'!H27</f>
        <v>3059519.7938065645</v>
      </c>
      <c r="I14" s="46"/>
      <c r="J14" s="48"/>
    </row>
    <row r="15" spans="1:17">
      <c r="A15" s="83"/>
      <c r="B15" s="84" t="s">
        <v>19</v>
      </c>
      <c r="C15" s="4"/>
      <c r="D15" s="4"/>
      <c r="E15" s="7"/>
      <c r="F15" s="7"/>
      <c r="G15" s="27">
        <f>SUM(G11:G14)</f>
        <v>2255739.7073934712</v>
      </c>
      <c r="H15" s="31">
        <f t="shared" ref="H15:I15" si="0">SUM(H11:H14)</f>
        <v>3111130.6959284912</v>
      </c>
      <c r="I15" s="27">
        <f t="shared" si="0"/>
        <v>15919.352549576572</v>
      </c>
      <c r="J15" s="22"/>
    </row>
    <row r="16" spans="1:17">
      <c r="A16" s="84"/>
      <c r="E16" s="34"/>
      <c r="F16" s="34"/>
      <c r="G16" s="46"/>
      <c r="H16" s="47"/>
      <c r="I16" s="46"/>
      <c r="J16" s="48"/>
    </row>
    <row r="17" spans="1:16">
      <c r="A17" s="84" t="s">
        <v>15</v>
      </c>
      <c r="E17" s="34"/>
      <c r="F17" s="34"/>
      <c r="H17" s="35"/>
      <c r="I17" s="49"/>
      <c r="J17" s="50">
        <f>J8*'per case assumptions 2018'!J38</f>
        <v>0</v>
      </c>
    </row>
    <row r="18" spans="1:16">
      <c r="A18" s="84"/>
      <c r="E18" s="34"/>
      <c r="F18" s="34"/>
      <c r="H18" s="35"/>
      <c r="I18" s="49"/>
      <c r="J18" s="50"/>
    </row>
    <row r="19" spans="1:16">
      <c r="A19" s="84" t="s">
        <v>39</v>
      </c>
      <c r="E19" s="34"/>
      <c r="F19" s="51">
        <f>F8*'per case assumptions 2018'!F32*'per case assumptions 2018'!F33*'per case assumptions 2018'!F34</f>
        <v>4045108.9685888533</v>
      </c>
      <c r="G19" s="46">
        <f>G8*'per case assumptions 2018'!G32*'per case assumptions 2018'!G33*'per case assumptions 2018'!G34</f>
        <v>1107146.6619977397</v>
      </c>
      <c r="H19" s="47">
        <f>H8*'per case assumptions 2018'!H32*'per case assumptions 2018'!H33*'per case assumptions 2018'!H34</f>
        <v>60626.478177227953</v>
      </c>
      <c r="I19" s="46">
        <f>I8*'per case assumptions 2018'!I32*'per case assumptions 2018'!I33*'per case assumptions 2018'!I34</f>
        <v>40417.652118151964</v>
      </c>
      <c r="J19" s="33"/>
    </row>
    <row r="20" spans="1:16">
      <c r="A20" s="84"/>
      <c r="E20" s="34"/>
      <c r="F20" s="51"/>
      <c r="G20" s="46"/>
      <c r="H20" s="47"/>
      <c r="I20" s="46"/>
      <c r="J20" s="33"/>
    </row>
    <row r="21" spans="1:16">
      <c r="A21" s="83" t="s">
        <v>27</v>
      </c>
      <c r="B21" s="4"/>
      <c r="C21" s="4"/>
      <c r="D21" s="4"/>
      <c r="E21" s="7"/>
      <c r="F21" s="28">
        <f>SUM(F15:F19)</f>
        <v>4045108.9685888533</v>
      </c>
      <c r="G21" s="30">
        <f t="shared" ref="G21:J21" si="1">SUM(G15:G19)</f>
        <v>3362886.3693912108</v>
      </c>
      <c r="H21" s="28">
        <f t="shared" si="1"/>
        <v>3171757.1741057192</v>
      </c>
      <c r="I21" s="28">
        <f t="shared" si="1"/>
        <v>56337.004667728535</v>
      </c>
      <c r="J21" s="30">
        <f t="shared" si="1"/>
        <v>0</v>
      </c>
      <c r="K21" s="2"/>
      <c r="L21" s="2"/>
      <c r="M21" s="2"/>
    </row>
    <row r="22" spans="1:16">
      <c r="A22" s="84"/>
      <c r="E22" s="34"/>
      <c r="F22" s="51"/>
      <c r="G22" s="46"/>
      <c r="H22" s="46"/>
      <c r="I22" s="46"/>
      <c r="J22" s="33"/>
    </row>
    <row r="23" spans="1:16" ht="15" thickBot="1">
      <c r="A23" s="94" t="s">
        <v>40</v>
      </c>
      <c r="B23" s="64"/>
      <c r="C23" s="64"/>
      <c r="D23" s="74"/>
      <c r="E23" s="75">
        <f>SUM(F21:K21)</f>
        <v>10636089.516753512</v>
      </c>
      <c r="F23" s="76"/>
      <c r="G23" s="75"/>
      <c r="H23" s="75"/>
      <c r="I23" s="75"/>
      <c r="J23" s="74"/>
    </row>
    <row r="24" spans="1:16" ht="15" thickTop="1">
      <c r="C24" s="4"/>
      <c r="D24" s="4"/>
    </row>
    <row r="25" spans="1:16" ht="105" customHeight="1">
      <c r="A25" s="148" t="s">
        <v>50</v>
      </c>
      <c r="B25" s="148"/>
      <c r="C25" s="148"/>
      <c r="D25" s="148"/>
      <c r="E25" s="148"/>
      <c r="F25" s="148"/>
      <c r="G25" s="148"/>
      <c r="H25" s="148"/>
      <c r="I25" s="148"/>
      <c r="J25" s="148"/>
      <c r="K25" s="148"/>
      <c r="L25" s="148"/>
      <c r="O25" s="1"/>
      <c r="P25" s="1"/>
    </row>
    <row r="26" spans="1:16">
      <c r="A26"/>
      <c r="B26"/>
      <c r="C26"/>
      <c r="D26"/>
      <c r="E26"/>
      <c r="F26"/>
      <c r="G26"/>
      <c r="H26"/>
      <c r="I26"/>
      <c r="J26"/>
    </row>
    <row r="27" spans="1:16">
      <c r="A27" t="s">
        <v>51</v>
      </c>
      <c r="B27"/>
      <c r="C27"/>
      <c r="D27"/>
      <c r="E27"/>
      <c r="F27"/>
      <c r="G27"/>
      <c r="H27"/>
      <c r="I27"/>
      <c r="J27"/>
    </row>
    <row r="28" spans="1:16">
      <c r="A28"/>
      <c r="B28"/>
      <c r="C28"/>
      <c r="D28"/>
      <c r="E28"/>
      <c r="F28"/>
      <c r="G28"/>
      <c r="H28"/>
      <c r="I28"/>
      <c r="J28"/>
    </row>
    <row r="29" spans="1:16" ht="15" customHeight="1">
      <c r="A29" s="145" t="s">
        <v>31</v>
      </c>
      <c r="B29" s="145"/>
      <c r="C29" s="145"/>
      <c r="D29" s="145"/>
      <c r="E29" s="145"/>
      <c r="F29" s="145"/>
      <c r="G29" s="145"/>
      <c r="H29" s="145"/>
      <c r="I29" s="145"/>
      <c r="J29" s="145"/>
    </row>
    <row r="30" spans="1:16" ht="30" customHeight="1">
      <c r="A30" s="139"/>
      <c r="B30"/>
      <c r="C30" s="145" t="s">
        <v>45</v>
      </c>
      <c r="D30" s="145"/>
      <c r="E30" s="145"/>
      <c r="F30" s="145"/>
      <c r="G30" s="145"/>
      <c r="H30" s="145"/>
      <c r="I30" s="145"/>
      <c r="J30" s="145"/>
      <c r="K30" s="145"/>
    </row>
    <row r="31" spans="1:16">
      <c r="A31"/>
      <c r="B31"/>
      <c r="C31" s="82"/>
      <c r="D31"/>
      <c r="E31"/>
      <c r="F31"/>
      <c r="G31"/>
      <c r="H31"/>
      <c r="I31"/>
      <c r="J31"/>
    </row>
    <row r="32" spans="1:16" ht="30" customHeight="1">
      <c r="A32"/>
      <c r="B32"/>
      <c r="C32" s="145" t="s">
        <v>30</v>
      </c>
      <c r="D32" s="145"/>
      <c r="E32" s="145"/>
      <c r="F32" s="145"/>
      <c r="G32" s="145"/>
      <c r="H32" s="145"/>
      <c r="I32" s="145"/>
      <c r="J32" s="145"/>
      <c r="K32" s="145"/>
    </row>
  </sheetData>
  <mergeCells count="6">
    <mergeCell ref="C32:K32"/>
    <mergeCell ref="F5:G5"/>
    <mergeCell ref="I5:J5"/>
    <mergeCell ref="A29:J29"/>
    <mergeCell ref="A25:L25"/>
    <mergeCell ref="C30:K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48"/>
  <sheetViews>
    <sheetView zoomScaleNormal="100" workbookViewId="0"/>
  </sheetViews>
  <sheetFormatPr defaultColWidth="9.07421875" defaultRowHeight="14.6"/>
  <cols>
    <col min="1" max="1" width="4" style="4" customWidth="1"/>
    <col min="2" max="2" width="4.07421875" style="4" customWidth="1"/>
    <col min="3" max="3" width="3.07421875" style="4" customWidth="1"/>
    <col min="4" max="4" width="30.3046875" style="4" customWidth="1"/>
    <col min="5" max="8" width="13.07421875" style="4" customWidth="1"/>
    <col min="9" max="9" width="17.53515625" style="4" customWidth="1"/>
    <col min="10" max="10" width="15.84375" style="4" customWidth="1"/>
    <col min="11" max="11" width="15.07421875" style="1" customWidth="1"/>
    <col min="12" max="16384" width="9.07421875" style="1"/>
  </cols>
  <sheetData>
    <row r="1" spans="1:10">
      <c r="A1" s="83" t="s">
        <v>32</v>
      </c>
      <c r="B1" s="83"/>
      <c r="C1" s="83"/>
      <c r="D1" s="83"/>
      <c r="E1" s="83"/>
      <c r="F1" s="83"/>
      <c r="G1" s="83"/>
      <c r="H1" s="83"/>
      <c r="I1" s="83"/>
      <c r="J1" s="83"/>
    </row>
    <row r="2" spans="1:10">
      <c r="A2" s="83"/>
      <c r="B2" s="83"/>
      <c r="C2" s="83"/>
      <c r="D2" s="83"/>
      <c r="E2" s="83"/>
      <c r="F2" s="83"/>
      <c r="G2" s="83"/>
      <c r="H2" s="83"/>
      <c r="I2" s="83"/>
      <c r="J2" s="83"/>
    </row>
    <row r="3" spans="1:10">
      <c r="A3" s="83"/>
      <c r="B3" s="83"/>
      <c r="C3" s="83"/>
      <c r="D3" s="83"/>
      <c r="E3" s="83" t="s">
        <v>52</v>
      </c>
      <c r="F3" s="83"/>
      <c r="G3" s="83"/>
      <c r="H3" s="83"/>
      <c r="I3" s="83"/>
      <c r="J3" s="83"/>
    </row>
    <row r="4" spans="1:10">
      <c r="A4" s="83"/>
      <c r="B4" s="83"/>
      <c r="C4" s="83"/>
      <c r="D4" s="83"/>
      <c r="E4" s="83"/>
      <c r="F4" s="83"/>
      <c r="G4" s="83"/>
      <c r="H4" s="83"/>
      <c r="I4" s="83"/>
      <c r="J4" s="83"/>
    </row>
    <row r="5" spans="1:10">
      <c r="A5" s="83"/>
      <c r="B5" s="83"/>
      <c r="C5" s="83"/>
      <c r="D5" s="83"/>
      <c r="E5" s="86"/>
      <c r="F5" s="146" t="s">
        <v>17</v>
      </c>
      <c r="G5" s="147"/>
      <c r="H5" s="87" t="s">
        <v>16</v>
      </c>
      <c r="I5" s="146" t="s">
        <v>20</v>
      </c>
      <c r="J5" s="147"/>
    </row>
    <row r="6" spans="1:10" ht="44.15">
      <c r="A6" s="88" t="s">
        <v>36</v>
      </c>
      <c r="B6" s="83"/>
      <c r="C6" s="83"/>
      <c r="D6" s="83"/>
      <c r="E6" s="89" t="s">
        <v>41</v>
      </c>
      <c r="F6" s="90" t="s">
        <v>34</v>
      </c>
      <c r="G6" s="91" t="s">
        <v>35</v>
      </c>
      <c r="H6" s="92" t="s">
        <v>16</v>
      </c>
      <c r="I6" s="91" t="s">
        <v>21</v>
      </c>
      <c r="J6" s="93" t="s">
        <v>0</v>
      </c>
    </row>
    <row r="7" spans="1:10">
      <c r="A7" s="119"/>
      <c r="B7" s="69"/>
      <c r="C7" s="69"/>
      <c r="D7" s="72"/>
      <c r="E7" s="73"/>
      <c r="F7" s="120"/>
      <c r="G7" s="121"/>
      <c r="H7" s="55"/>
      <c r="I7" s="121"/>
      <c r="J7" s="122"/>
    </row>
    <row r="8" spans="1:10">
      <c r="A8" s="83" t="s">
        <v>1</v>
      </c>
      <c r="E8" s="7"/>
      <c r="F8" s="7"/>
      <c r="H8" s="8"/>
      <c r="J8" s="6"/>
    </row>
    <row r="9" spans="1:10">
      <c r="A9" s="83"/>
      <c r="C9" s="4" t="s">
        <v>2</v>
      </c>
      <c r="E9" s="123">
        <v>137</v>
      </c>
      <c r="F9" s="123">
        <v>121.108</v>
      </c>
      <c r="G9" s="124">
        <v>15.892000000000001</v>
      </c>
      <c r="H9" s="125">
        <v>0</v>
      </c>
      <c r="I9" s="124">
        <v>0</v>
      </c>
      <c r="J9" s="114">
        <v>0</v>
      </c>
    </row>
    <row r="10" spans="1:10">
      <c r="A10" s="83"/>
      <c r="C10" s="4" t="s">
        <v>3</v>
      </c>
      <c r="E10" s="123">
        <v>11407</v>
      </c>
      <c r="F10" s="123">
        <v>10072.788000000002</v>
      </c>
      <c r="G10" s="124">
        <v>1323.2119999999998</v>
      </c>
      <c r="H10" s="125">
        <v>11</v>
      </c>
      <c r="I10" s="124">
        <v>11</v>
      </c>
      <c r="J10" s="114">
        <v>0</v>
      </c>
    </row>
    <row r="11" spans="1:10">
      <c r="A11" s="83"/>
      <c r="C11" s="4" t="s">
        <v>4</v>
      </c>
      <c r="E11" s="123">
        <v>37673</v>
      </c>
      <c r="F11" s="123">
        <v>33193.932000000001</v>
      </c>
      <c r="G11" s="124">
        <v>4370.0680000000002</v>
      </c>
      <c r="H11" s="125">
        <v>108.99999999999999</v>
      </c>
      <c r="I11" s="124">
        <v>108.99999999999999</v>
      </c>
      <c r="J11" s="114">
        <v>0</v>
      </c>
    </row>
    <row r="12" spans="1:10">
      <c r="A12" s="83"/>
      <c r="E12" s="126"/>
      <c r="F12" s="126"/>
      <c r="G12" s="127"/>
      <c r="H12" s="128"/>
      <c r="I12" s="127"/>
      <c r="J12" s="6"/>
    </row>
    <row r="13" spans="1:10">
      <c r="A13" s="129" t="s">
        <v>28</v>
      </c>
      <c r="B13" s="69"/>
      <c r="C13" s="69"/>
      <c r="D13" s="69"/>
      <c r="E13" s="73"/>
      <c r="F13" s="73"/>
      <c r="G13" s="69"/>
      <c r="H13" s="70"/>
      <c r="I13" s="69"/>
      <c r="J13" s="72"/>
    </row>
    <row r="14" spans="1:10">
      <c r="A14" s="130"/>
      <c r="B14" s="5"/>
      <c r="C14" s="5"/>
      <c r="D14" s="5"/>
      <c r="E14" s="7"/>
      <c r="F14" s="7"/>
      <c r="G14" s="5"/>
      <c r="H14" s="8"/>
      <c r="I14" s="5"/>
      <c r="J14" s="6"/>
    </row>
    <row r="15" spans="1:10">
      <c r="A15" s="129" t="s">
        <v>37</v>
      </c>
      <c r="B15" s="69"/>
      <c r="C15" s="69"/>
      <c r="D15" s="69"/>
      <c r="E15" s="73"/>
      <c r="F15" s="73"/>
      <c r="G15" s="69"/>
      <c r="H15" s="70"/>
      <c r="I15" s="69"/>
      <c r="J15" s="72"/>
    </row>
    <row r="16" spans="1:10">
      <c r="A16" s="83"/>
      <c r="B16" s="4" t="s">
        <v>38</v>
      </c>
      <c r="E16" s="7"/>
      <c r="F16" s="7"/>
      <c r="H16" s="8"/>
      <c r="J16" s="6"/>
    </row>
    <row r="17" spans="1:15">
      <c r="A17" s="83"/>
      <c r="C17" s="4" t="s">
        <v>5</v>
      </c>
      <c r="E17" s="56"/>
      <c r="F17" s="56"/>
      <c r="G17" s="4">
        <v>1.4</v>
      </c>
      <c r="H17" s="8">
        <v>0.7</v>
      </c>
      <c r="I17" s="4">
        <v>1</v>
      </c>
      <c r="J17" s="6"/>
    </row>
    <row r="18" spans="1:15">
      <c r="A18" s="83"/>
      <c r="C18" s="4" t="s">
        <v>7</v>
      </c>
      <c r="E18" s="56"/>
      <c r="F18" s="56"/>
      <c r="G18" s="97">
        <v>146.04910595941811</v>
      </c>
      <c r="H18" s="98">
        <v>146.04910595941811</v>
      </c>
      <c r="I18" s="97">
        <v>146.04910595941811</v>
      </c>
      <c r="J18" s="6"/>
      <c r="M18" s="142"/>
      <c r="N18" s="142"/>
      <c r="O18" s="142"/>
    </row>
    <row r="19" spans="1:15">
      <c r="A19" s="83"/>
      <c r="B19" s="4" t="s">
        <v>6</v>
      </c>
      <c r="E19" s="7"/>
      <c r="F19" s="7"/>
      <c r="H19" s="8"/>
      <c r="J19" s="6"/>
    </row>
    <row r="20" spans="1:15">
      <c r="A20" s="83"/>
      <c r="C20" s="4" t="s">
        <v>5</v>
      </c>
      <c r="E20" s="56"/>
      <c r="F20" s="56"/>
      <c r="G20" s="5">
        <v>0.1</v>
      </c>
      <c r="H20" s="8">
        <v>0.3</v>
      </c>
      <c r="I20" s="5">
        <v>0</v>
      </c>
      <c r="J20" s="6"/>
    </row>
    <row r="21" spans="1:15">
      <c r="A21" s="83"/>
      <c r="C21" s="4" t="s">
        <v>7</v>
      </c>
      <c r="E21" s="56"/>
      <c r="F21" s="56"/>
      <c r="G21" s="97">
        <v>700.51261550784761</v>
      </c>
      <c r="H21" s="98">
        <v>700.51261550784761</v>
      </c>
      <c r="I21" s="97">
        <v>700.51261550784761</v>
      </c>
      <c r="J21" s="6"/>
      <c r="M21" s="142"/>
      <c r="N21" s="142"/>
      <c r="O21" s="142"/>
    </row>
    <row r="22" spans="1:15">
      <c r="A22" s="83"/>
      <c r="B22" s="4" t="s">
        <v>8</v>
      </c>
      <c r="E22" s="7"/>
      <c r="F22" s="7"/>
      <c r="G22" s="5"/>
      <c r="H22" s="8"/>
      <c r="I22" s="5"/>
      <c r="J22" s="6"/>
    </row>
    <row r="23" spans="1:15">
      <c r="A23" s="83"/>
      <c r="C23" s="4" t="s">
        <v>5</v>
      </c>
      <c r="E23" s="56"/>
      <c r="F23" s="56"/>
      <c r="G23" s="5">
        <v>0.3</v>
      </c>
      <c r="H23" s="8">
        <v>0.2</v>
      </c>
      <c r="I23" s="5">
        <v>0</v>
      </c>
      <c r="J23" s="6"/>
    </row>
    <row r="24" spans="1:15">
      <c r="A24" s="83"/>
      <c r="C24" s="4" t="s">
        <v>7</v>
      </c>
      <c r="E24" s="56"/>
      <c r="F24" s="56"/>
      <c r="G24" s="97">
        <v>805.53178028057312</v>
      </c>
      <c r="H24" s="98">
        <v>805.53178028057312</v>
      </c>
      <c r="I24" s="97">
        <v>805.53178028057312</v>
      </c>
      <c r="J24" s="6"/>
      <c r="M24" s="142"/>
      <c r="N24" s="142"/>
      <c r="O24" s="142"/>
    </row>
    <row r="25" spans="1:15">
      <c r="A25" s="83"/>
      <c r="B25" s="4" t="s">
        <v>9</v>
      </c>
      <c r="E25" s="7"/>
      <c r="F25" s="7"/>
      <c r="H25" s="8"/>
      <c r="J25" s="6"/>
    </row>
    <row r="26" spans="1:15">
      <c r="A26" s="83"/>
      <c r="C26" s="4" t="s">
        <v>10</v>
      </c>
      <c r="E26" s="56"/>
      <c r="F26" s="56"/>
      <c r="G26" s="23">
        <v>0</v>
      </c>
      <c r="H26" s="8">
        <v>1</v>
      </c>
      <c r="I26" s="23">
        <v>0</v>
      </c>
      <c r="J26" s="6"/>
    </row>
    <row r="27" spans="1:15">
      <c r="A27" s="83"/>
      <c r="C27" s="4" t="s">
        <v>11</v>
      </c>
      <c r="E27" s="56"/>
      <c r="F27" s="56"/>
      <c r="G27" s="23">
        <v>0</v>
      </c>
      <c r="H27" s="98">
        <v>28068.988934005181</v>
      </c>
      <c r="I27" s="23">
        <v>0</v>
      </c>
      <c r="J27" s="6"/>
      <c r="N27" s="142"/>
    </row>
    <row r="28" spans="1:15">
      <c r="A28" s="83"/>
      <c r="E28" s="56"/>
      <c r="F28" s="56"/>
      <c r="G28" s="23"/>
      <c r="H28" s="8"/>
      <c r="I28" s="23"/>
      <c r="J28" s="6"/>
    </row>
    <row r="29" spans="1:15">
      <c r="A29" s="83"/>
      <c r="D29" s="131" t="s">
        <v>23</v>
      </c>
      <c r="E29" s="56"/>
      <c r="F29" s="57"/>
      <c r="G29" s="101">
        <v>516.17954397814196</v>
      </c>
      <c r="H29" s="102">
        <v>28542.483448885243</v>
      </c>
      <c r="I29" s="101">
        <v>146.04910595941811</v>
      </c>
      <c r="J29" s="58"/>
      <c r="K29" s="132"/>
      <c r="L29" s="133"/>
      <c r="M29" s="142"/>
      <c r="N29" s="142"/>
      <c r="O29" s="142"/>
    </row>
    <row r="30" spans="1:15">
      <c r="A30" s="83"/>
      <c r="E30" s="7"/>
      <c r="F30" s="7"/>
      <c r="G30" s="5"/>
      <c r="H30" s="8"/>
      <c r="I30" s="5"/>
      <c r="J30" s="6"/>
    </row>
    <row r="31" spans="1:15">
      <c r="A31" s="129" t="s">
        <v>39</v>
      </c>
      <c r="B31" s="69"/>
      <c r="C31" s="69"/>
      <c r="D31" s="69"/>
      <c r="E31" s="73"/>
      <c r="F31" s="73"/>
      <c r="G31" s="69"/>
      <c r="H31" s="70"/>
      <c r="I31" s="69"/>
      <c r="J31" s="72"/>
    </row>
    <row r="32" spans="1:15">
      <c r="A32" s="83"/>
      <c r="C32" s="4" t="s">
        <v>12</v>
      </c>
      <c r="E32" s="7"/>
      <c r="F32" s="59">
        <v>0.44459599999999999</v>
      </c>
      <c r="G32" s="60">
        <v>0.458895</v>
      </c>
      <c r="H32" s="61">
        <v>0.43029200000000001</v>
      </c>
      <c r="I32" s="60">
        <v>0.43029200000000001</v>
      </c>
      <c r="J32" s="6"/>
      <c r="L32" s="143"/>
      <c r="M32" s="143"/>
      <c r="N32" s="143"/>
      <c r="O32" s="143"/>
    </row>
    <row r="33" spans="1:15">
      <c r="A33" s="83"/>
      <c r="C33" s="4" t="s">
        <v>13</v>
      </c>
      <c r="E33" s="7"/>
      <c r="F33" s="7">
        <v>1</v>
      </c>
      <c r="G33" s="4">
        <v>2</v>
      </c>
      <c r="H33" s="61">
        <v>4.5642857142857141</v>
      </c>
      <c r="I33" s="62">
        <v>3.0428571428571427</v>
      </c>
      <c r="J33" s="6"/>
      <c r="N33" s="143"/>
      <c r="O33" s="143"/>
    </row>
    <row r="34" spans="1:15">
      <c r="A34" s="83"/>
      <c r="C34" s="4" t="s">
        <v>14</v>
      </c>
      <c r="E34" s="7"/>
      <c r="F34" s="100">
        <v>274.09806790707904</v>
      </c>
      <c r="G34" s="99">
        <v>276.04102970025463</v>
      </c>
      <c r="H34" s="99">
        <v>283.20423823894816</v>
      </c>
      <c r="I34" s="97">
        <v>283.20423823894816</v>
      </c>
      <c r="J34" s="6"/>
      <c r="L34" s="142"/>
      <c r="M34" s="142"/>
      <c r="N34" s="142"/>
      <c r="O34" s="142"/>
    </row>
    <row r="35" spans="1:15">
      <c r="A35" s="83"/>
      <c r="E35" s="7"/>
      <c r="F35" s="7"/>
      <c r="H35" s="8"/>
      <c r="J35" s="6"/>
    </row>
    <row r="36" spans="1:15">
      <c r="A36" s="129" t="s">
        <v>15</v>
      </c>
      <c r="B36" s="69"/>
      <c r="C36" s="69"/>
      <c r="D36" s="69"/>
      <c r="E36" s="70"/>
      <c r="F36" s="69"/>
      <c r="G36" s="69"/>
      <c r="H36" s="70"/>
      <c r="I36" s="71"/>
      <c r="J36" s="72"/>
    </row>
    <row r="37" spans="1:15">
      <c r="C37" s="4" t="s">
        <v>24</v>
      </c>
      <c r="E37" s="56"/>
      <c r="F37" s="56"/>
      <c r="G37" s="23"/>
      <c r="H37" s="63"/>
      <c r="I37" s="23"/>
      <c r="J37" s="140">
        <v>1764112.0887260665</v>
      </c>
      <c r="K37" s="133"/>
    </row>
    <row r="38" spans="1:15">
      <c r="C38" s="4" t="s">
        <v>25</v>
      </c>
      <c r="E38" s="56"/>
      <c r="F38" s="56"/>
      <c r="G38" s="23"/>
      <c r="H38" s="63"/>
      <c r="I38" s="23"/>
      <c r="J38" s="140">
        <v>9702616.4879933652</v>
      </c>
      <c r="K38" s="133"/>
    </row>
    <row r="39" spans="1:15" ht="15" thickBot="1">
      <c r="A39" s="65"/>
      <c r="B39" s="65"/>
      <c r="C39" s="65" t="s">
        <v>26</v>
      </c>
      <c r="D39" s="65"/>
      <c r="E39" s="66"/>
      <c r="F39" s="66"/>
      <c r="G39" s="67"/>
      <c r="H39" s="68"/>
      <c r="I39" s="67"/>
      <c r="J39" s="141">
        <v>17641120.887260664</v>
      </c>
      <c r="K39" s="133"/>
    </row>
    <row r="40" spans="1:15" ht="15" thickTop="1"/>
    <row r="41" spans="1:15" ht="94.2" customHeight="1">
      <c r="A41" s="148" t="s">
        <v>50</v>
      </c>
      <c r="B41" s="148"/>
      <c r="C41" s="148"/>
      <c r="D41" s="148"/>
      <c r="E41" s="148"/>
      <c r="F41" s="148"/>
      <c r="G41" s="148"/>
      <c r="H41" s="148"/>
      <c r="I41" s="148"/>
      <c r="J41" s="148"/>
      <c r="K41" s="148"/>
      <c r="L41" s="148"/>
    </row>
    <row r="42" spans="1:15">
      <c r="A42"/>
      <c r="B42"/>
      <c r="C42"/>
      <c r="D42"/>
      <c r="E42"/>
      <c r="F42"/>
      <c r="G42"/>
      <c r="H42"/>
      <c r="I42"/>
      <c r="J42"/>
      <c r="K42"/>
      <c r="L42"/>
    </row>
    <row r="43" spans="1:15">
      <c r="A43" t="s">
        <v>51</v>
      </c>
      <c r="B43"/>
      <c r="C43"/>
      <c r="D43"/>
      <c r="E43"/>
      <c r="F43"/>
      <c r="G43"/>
      <c r="H43"/>
      <c r="I43"/>
      <c r="J43"/>
      <c r="K43"/>
      <c r="L43"/>
    </row>
    <row r="44" spans="1:15" ht="15" customHeight="1">
      <c r="A44"/>
      <c r="B44"/>
      <c r="C44"/>
      <c r="D44"/>
      <c r="E44"/>
      <c r="F44"/>
      <c r="G44"/>
      <c r="H44"/>
      <c r="I44"/>
      <c r="J44"/>
      <c r="K44"/>
      <c r="L44"/>
    </row>
    <row r="45" spans="1:15">
      <c r="A45" s="145" t="s">
        <v>31</v>
      </c>
      <c r="B45" s="145"/>
      <c r="C45" s="145"/>
      <c r="D45" s="145"/>
      <c r="E45" s="145"/>
      <c r="F45" s="145"/>
      <c r="G45" s="145"/>
      <c r="H45" s="145"/>
      <c r="I45" s="145"/>
      <c r="J45" s="145"/>
      <c r="K45"/>
      <c r="L45"/>
    </row>
    <row r="46" spans="1:15" ht="30" customHeight="1">
      <c r="A46" s="139"/>
      <c r="B46"/>
      <c r="C46" s="145" t="s">
        <v>45</v>
      </c>
      <c r="D46" s="145"/>
      <c r="E46" s="145"/>
      <c r="F46" s="145"/>
      <c r="G46" s="145"/>
      <c r="H46" s="145"/>
      <c r="I46" s="145"/>
      <c r="J46" s="145"/>
      <c r="K46" s="145"/>
      <c r="L46"/>
    </row>
    <row r="47" spans="1:15">
      <c r="A47"/>
      <c r="B47"/>
      <c r="C47" s="82"/>
      <c r="D47"/>
      <c r="E47"/>
      <c r="F47"/>
      <c r="G47"/>
      <c r="H47"/>
      <c r="I47"/>
      <c r="J47"/>
      <c r="K47"/>
      <c r="L47"/>
    </row>
    <row r="48" spans="1:15" ht="30" customHeight="1">
      <c r="A48"/>
      <c r="B48"/>
      <c r="C48" s="145" t="s">
        <v>30</v>
      </c>
      <c r="D48" s="145"/>
      <c r="E48" s="145"/>
      <c r="F48" s="145"/>
      <c r="G48" s="145"/>
      <c r="H48" s="145"/>
      <c r="I48" s="145"/>
      <c r="J48" s="145"/>
      <c r="K48" s="145"/>
      <c r="L48"/>
    </row>
  </sheetData>
  <mergeCells count="6">
    <mergeCell ref="C48:K48"/>
    <mergeCell ref="F5:G5"/>
    <mergeCell ref="I5:J5"/>
    <mergeCell ref="A41:L41"/>
    <mergeCell ref="A45:J45"/>
    <mergeCell ref="C46:K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Mean Cost Estimate 2018</vt:lpstr>
      <vt:lpstr>Low 2018</vt:lpstr>
      <vt:lpstr>High 2018</vt:lpstr>
      <vt:lpstr>per case assumptions 2018</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Cyclospora cayetanensis</dc:title>
  <dc:subject>Agricultural Economics</dc:subject>
  <dc:creator>Sandra Hoffmann;Jae-Wan Ahn</dc:creator>
  <cp:keywords>Cyclospora cayetanensis, C. cayetanensis, foodborne illness, foodborne illnesses, cost estimates, disease outcomes, foodborne infections, outpatient expenditures, inpatient expenditures, medical care, medical costs, lost wages,USDA, U.S. Department of Agriculture, ERS, Economic Research Service</cp:keywords>
  <cp:lastModifiedBy>Ryan Butler</cp:lastModifiedBy>
  <cp:lastPrinted>2014-05-15T14:47:42Z</cp:lastPrinted>
  <dcterms:created xsi:type="dcterms:W3CDTF">2014-04-15T16:38:46Z</dcterms:created>
  <dcterms:modified xsi:type="dcterms:W3CDTF">2021-08-05T19:40:59Z</dcterms:modified>
</cp:coreProperties>
</file>