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24226"/>
  <mc:AlternateContent xmlns:mc="http://schemas.openxmlformats.org/markup-compatibility/2006">
    <mc:Choice Requires="x15">
      <x15ac:absPath xmlns:x15ac="http://schemas.microsoft.com/office/spreadsheetml/2010/11/ac" url="C:\Users\pokey\Documents\NSS\Projects\capstone_project\Foodborne_Illness\data_files\"/>
    </mc:Choice>
  </mc:AlternateContent>
  <xr:revisionPtr revIDLastSave="0" documentId="8_{789BC1CB-CC17-485A-BC1A-FB34358E9BF4}" xr6:coauthVersionLast="47" xr6:coauthVersionMax="47" xr10:uidLastSave="{00000000-0000-0000-0000-000000000000}"/>
  <bookViews>
    <workbookView xWindow="-103" yWindow="-103" windowWidth="22149" windowHeight="13320" activeTab="1" xr2:uid="{00000000-000D-0000-FFFF-FFFF00000000}"/>
  </bookViews>
  <sheets>
    <sheet name="Read Me" sheetId="9" r:id="rId1"/>
    <sheet name="Salmonella Mean COI 2018" sheetId="11" r:id="rId2"/>
    <sheet name="Low 2018" sheetId="12" r:id="rId3"/>
    <sheet name="High 2018" sheetId="13" r:id="rId4"/>
    <sheet name="Per case assumptions 2018" sheetId="10"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12" l="1"/>
  <c r="J16" i="13"/>
  <c r="G7" i="13" l="1"/>
  <c r="H7" i="13"/>
  <c r="I7" i="13"/>
  <c r="J7" i="13"/>
  <c r="F7" i="13"/>
  <c r="G7" i="12"/>
  <c r="H7" i="12"/>
  <c r="I7" i="12"/>
  <c r="J7" i="12"/>
  <c r="F7" i="12"/>
  <c r="G7" i="11"/>
  <c r="H7" i="11"/>
  <c r="I7" i="11"/>
  <c r="J7" i="11"/>
  <c r="F7" i="11"/>
  <c r="J16" i="11" l="1"/>
  <c r="J20" i="11" s="1"/>
  <c r="J20" i="13"/>
  <c r="J20" i="12"/>
  <c r="I18" i="13"/>
  <c r="H18" i="13"/>
  <c r="G36" i="10"/>
  <c r="F36" i="10"/>
  <c r="I13" i="13"/>
  <c r="H13" i="11"/>
  <c r="G13" i="12"/>
  <c r="I12" i="13"/>
  <c r="H12" i="13"/>
  <c r="G12" i="13"/>
  <c r="I11" i="13"/>
  <c r="H11" i="13"/>
  <c r="I10" i="11"/>
  <c r="H10" i="12"/>
  <c r="G10" i="13"/>
  <c r="I36" i="10"/>
  <c r="H36" i="10"/>
  <c r="G11" i="12" l="1"/>
  <c r="I13" i="12"/>
  <c r="I10" i="13"/>
  <c r="I14" i="13" s="1"/>
  <c r="I20" i="13" s="1"/>
  <c r="H13" i="13"/>
  <c r="H11" i="11"/>
  <c r="G11" i="11"/>
  <c r="I13" i="11"/>
  <c r="I10" i="12"/>
  <c r="H13" i="12"/>
  <c r="H10" i="13"/>
  <c r="G13" i="13"/>
  <c r="I11" i="11"/>
  <c r="H11" i="12"/>
  <c r="G12" i="11"/>
  <c r="G18" i="11"/>
  <c r="I11" i="12"/>
  <c r="F18" i="12"/>
  <c r="F20" i="12" s="1"/>
  <c r="F18" i="11"/>
  <c r="F20" i="11" s="1"/>
  <c r="G11" i="13"/>
  <c r="H12" i="11"/>
  <c r="H18" i="11"/>
  <c r="G12" i="12"/>
  <c r="G18" i="12"/>
  <c r="F18" i="13"/>
  <c r="F20" i="13" s="1"/>
  <c r="G10" i="11"/>
  <c r="I12" i="11"/>
  <c r="I18" i="11"/>
  <c r="H12" i="12"/>
  <c r="H18" i="12"/>
  <c r="G18" i="13"/>
  <c r="H10" i="11"/>
  <c r="G13" i="11"/>
  <c r="G10" i="12"/>
  <c r="I12" i="12"/>
  <c r="I18" i="12"/>
  <c r="G14" i="13" l="1"/>
  <c r="G20" i="13" s="1"/>
  <c r="H14" i="13"/>
  <c r="H20" i="13" s="1"/>
  <c r="G14" i="12"/>
  <c r="G20" i="12" s="1"/>
  <c r="G14" i="11"/>
  <c r="G20" i="11" s="1"/>
  <c r="I14" i="11"/>
  <c r="I20" i="11" s="1"/>
  <c r="H14" i="11"/>
  <c r="H20" i="11" s="1"/>
  <c r="I14" i="12"/>
  <c r="I20" i="12" s="1"/>
  <c r="H14" i="12"/>
  <c r="H20" i="12" s="1"/>
  <c r="E22" i="12" l="1"/>
  <c r="E22" i="13"/>
  <c r="E22" i="11"/>
</calcChain>
</file>

<file path=xl/sharedStrings.xml><?xml version="1.0" encoding="utf-8"?>
<sst xmlns="http://schemas.openxmlformats.org/spreadsheetml/2006/main" count="140" uniqueCount="53">
  <si>
    <t>Number of cases</t>
  </si>
  <si>
    <t>Outpatient clinic visits</t>
  </si>
  <si>
    <t>Hospitalizations</t>
  </si>
  <si>
    <t>Premature death</t>
  </si>
  <si>
    <t>low</t>
  </si>
  <si>
    <t>mean</t>
  </si>
  <si>
    <t>high</t>
  </si>
  <si>
    <t>Average visits per case</t>
  </si>
  <si>
    <t>Average cost per visit</t>
  </si>
  <si>
    <t>Average admissions per case</t>
  </si>
  <si>
    <t>Average cost per hospitalization</t>
  </si>
  <si>
    <t>Proportion of cases employed</t>
  </si>
  <si>
    <t>Average number of work days lost</t>
  </si>
  <si>
    <t>Average daily earnings</t>
  </si>
  <si>
    <t>low value per death</t>
  </si>
  <si>
    <t>mean value per death</t>
  </si>
  <si>
    <t>high value per death</t>
  </si>
  <si>
    <t>Productivity loss per case</t>
  </si>
  <si>
    <t>Hospitalized</t>
  </si>
  <si>
    <t>Emergency room visits</t>
  </si>
  <si>
    <t>Total medical costs by outcome</t>
  </si>
  <si>
    <t>Non-hospitalized</t>
  </si>
  <si>
    <t>Hospitalized; died</t>
  </si>
  <si>
    <t>Post-hospitalization outcomes</t>
  </si>
  <si>
    <t>Post-hospitalization recovery</t>
  </si>
  <si>
    <t>Cost component</t>
  </si>
  <si>
    <t xml:space="preserve">Sources: </t>
  </si>
  <si>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0"/>
        <color theme="1"/>
        <rFont val="Calibri"/>
        <family val="2"/>
        <scheme val="minor"/>
      </rPr>
      <t>.</t>
    </r>
  </si>
  <si>
    <t>Source: This spreadsheet is based on:</t>
  </si>
  <si>
    <r>
      <t xml:space="preserve">Low, Mean, and High Estimates of the Annual Cost of Foodborne Illnesses Caused by  </t>
    </r>
    <r>
      <rPr>
        <b/>
        <i/>
        <sz val="11"/>
        <color theme="1"/>
        <rFont val="Calibri"/>
        <family val="2"/>
        <scheme val="minor"/>
      </rPr>
      <t xml:space="preserve">Salmonella </t>
    </r>
    <r>
      <rPr>
        <b/>
        <sz val="11"/>
        <color theme="1"/>
        <rFont val="Calibri"/>
        <family val="2"/>
        <scheme val="minor"/>
      </rPr>
      <t>(nontyphoidal)</t>
    </r>
  </si>
  <si>
    <r>
      <t xml:space="preserve">Cost of foodborne illness estimates for </t>
    </r>
    <r>
      <rPr>
        <b/>
        <i/>
        <sz val="11"/>
        <color theme="1"/>
        <rFont val="Calibri"/>
        <family val="2"/>
        <scheme val="minor"/>
      </rPr>
      <t xml:space="preserve">Salmonella </t>
    </r>
    <r>
      <rPr>
        <b/>
        <sz val="11"/>
        <color theme="1"/>
        <rFont val="Calibri"/>
        <family val="2"/>
        <scheme val="minor"/>
      </rPr>
      <t xml:space="preserve">(nontyphoidal) </t>
    </r>
  </si>
  <si>
    <t>Didn't visit physician; recovered</t>
  </si>
  <si>
    <t>Visited physician; recovered</t>
  </si>
  <si>
    <r>
      <t>Health outcome</t>
    </r>
    <r>
      <rPr>
        <b/>
        <sz val="11"/>
        <color theme="1"/>
        <rFont val="Calibri"/>
        <family val="2"/>
        <scheme val="minor"/>
      </rPr>
      <t>s</t>
    </r>
  </si>
  <si>
    <t>Cases by outcome</t>
  </si>
  <si>
    <t>Medical costs</t>
  </si>
  <si>
    <t>Physician office visits</t>
  </si>
  <si>
    <t>Productivity loss, nonfatal cases</t>
  </si>
  <si>
    <t>Total cost by outcome</t>
  </si>
  <si>
    <t>Total cost of illness</t>
  </si>
  <si>
    <t>Total cases</t>
  </si>
  <si>
    <t>Total Cost per case</t>
  </si>
  <si>
    <t>High estimates, 2018</t>
  </si>
  <si>
    <t>Low estimates, 2018</t>
  </si>
  <si>
    <t>Mean estimates, 2018</t>
  </si>
  <si>
    <r>
      <t>This Excel file contains four</t>
    </r>
    <r>
      <rPr>
        <sz val="11"/>
        <color rgb="FFFF0000"/>
        <rFont val="Calibri"/>
        <family val="2"/>
        <scheme val="minor"/>
      </rPr>
      <t xml:space="preserve"> </t>
    </r>
    <r>
      <rPr>
        <sz val="11"/>
        <color theme="1"/>
        <rFont val="Calibri"/>
        <family val="2"/>
        <scheme val="minor"/>
      </rPr>
      <t>worksheets in addition to this cover page: mean, low, and high estimates of foodborne illness and a spreadsheet that contains assumptions used in calculating the mean, low, and high estimates. More detailed discussion of how these spreadsheets were developed and how to work with them can be found in the Documentation.</t>
    </r>
  </si>
  <si>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</si>
  <si>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r>
      <rPr>
        <i/>
        <sz val="11"/>
        <color theme="1"/>
        <rFont val="Calibri"/>
        <family val="2"/>
        <scheme val="minor"/>
      </rPr>
      <t>Cite as:</t>
    </r>
    <r>
      <rPr>
        <sz val="11"/>
        <color theme="1"/>
        <rFont val="Calibri"/>
        <family val="2"/>
        <scheme val="minor"/>
      </rPr>
      <t xml:space="preserve"> U.S. Department of Agriculture (USDA), Economic Research Service (ERS). Cost Estimates of Foodborne
Illnesses. (2020).</t>
    </r>
  </si>
  <si>
    <t>Note: In each pathogen Excel file, the spreadsheets for low, mean, and high costs of foodborne illness are linked to the spreadsheet with per case assumptions. Users may change the assumptions in the per-case assumptions worksheet to conduct sensitivity analysis on the influence of specific per-case assumptions. They may also update per-case costs in the per-case assumptions worksheet for inflation and income growth by using information from the Consumer Price Indexes Excel spreadsheet and the Value of Statistical Life Excel spreadsheet provided as part of this data product. See the Documentation page of this data product for further guidance. Note that this set of estimates updates ERS 2013 estimates to 2018 by adjusting for inflation and income growth as described in the Documentation page of this website. It does not update incidence number or the number of illness outcomes. Estimates in 2013 dollars can be found in the archive on the ERS, Cost of Foodborne Illnesses Data Product website.</t>
  </si>
  <si>
    <t>Citation: U.S. Department of Agriculture (USDA), Economic Research Service (ERS). Cost Estimates of Foodborne Illnesses.</t>
  </si>
  <si>
    <t>Per case assumptions, 2018 dollars</t>
  </si>
  <si>
    <r>
      <t xml:space="preserve">This Excel file reports the USDA Economic Research Service (ERS) estimates of the annual cost of foodborne illnesses for </t>
    </r>
    <r>
      <rPr>
        <i/>
        <sz val="11"/>
        <color theme="1"/>
        <rFont val="Calibri"/>
        <family val="2"/>
        <scheme val="minor"/>
      </rPr>
      <t>Salmonella</t>
    </r>
    <r>
      <rPr>
        <sz val="11"/>
        <color theme="1"/>
        <rFont val="Calibri"/>
        <family val="2"/>
        <scheme val="minor"/>
      </rPr>
      <t xml:space="preserve"> (nontyphoidal)</t>
    </r>
    <r>
      <rPr>
        <i/>
        <sz val="11"/>
        <color theme="1"/>
        <rFont val="Calibri"/>
        <family val="2"/>
        <scheme val="minor"/>
      </rPr>
      <t xml:space="preserve"> </t>
    </r>
    <r>
      <rPr>
        <sz val="11"/>
        <color theme="1"/>
        <rFont val="Calibri"/>
        <family val="2"/>
        <scheme val="minor"/>
      </rPr>
      <t xml:space="preserve"> in the United States. This set of estimates updates ERS 2013 estimates to 2018 by adjusting for inflation and income growth as described in the </t>
    </r>
    <r>
      <rPr>
        <i/>
        <sz val="11"/>
        <color theme="1"/>
        <rFont val="Calibri"/>
        <family val="2"/>
        <scheme val="minor"/>
      </rPr>
      <t>Documentation</t>
    </r>
    <r>
      <rPr>
        <sz val="11"/>
        <color theme="1"/>
        <rFont val="Calibri"/>
        <family val="2"/>
        <scheme val="minor"/>
      </rPr>
      <t xml:space="preserve"> page of this website. Our prior estimates were for 2013. The revised numbers for 2018 provide a 5-year update on these estimates. The update does not change incidence numbers or the number of illness outcomes. Estimates in 2013 dollars can be found in the archive on the ERS, Cost of Foodborne Illnesses Data Product website.</t>
    </r>
  </si>
  <si>
    <t>ERS has developed similar Excel files for 15 major foodborne pathogens. The U.S. Centers for Disease Control and Prevention estimates that these 15 pathogens cause 95 percent or more of the foodborne illnesses, hospitalizations, and deaths each year in the United States for which a pathogen cause can be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</si>
</sst>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quot;$&quot;#,##0"/>
    <numFmt numFmtId="166" formatCode="_(* #,##0_);_(* \(#,##0\);_(* &quot;-&quot;??_);_(@_)"/>
    <numFmt numFmtId="167" formatCode="0.0%"/>
  </numFmts>
  <fonts count="15">
    <font>
      <sz val="11"/>
      <color theme="1"/>
      <name val="Calibri"/>
      <family val="2"/>
      <scheme val="minor"/>
    </font>
    <font>
      <i/>
      <sz val="11"/>
      <color theme="1"/>
      <name val="Calibri"/>
      <family val="2"/>
      <scheme val="minor"/>
    </font>
    <font>
      <sz val="10"/>
      <name val="Arial"/>
      <family val="2"/>
    </font>
    <font>
      <sz val="9"/>
      <color theme="1"/>
      <name val="Calibri"/>
      <family val="2"/>
      <scheme val="minor"/>
    </font>
    <font>
      <b/>
      <sz val="11"/>
      <color theme="1"/>
      <name val="Calibri"/>
      <family val="2"/>
      <scheme val="minor"/>
    </font>
    <font>
      <i/>
      <u/>
      <sz val="11"/>
      <color theme="1"/>
      <name val="Calibri"/>
      <family val="2"/>
      <scheme val="minor"/>
    </font>
    <font>
      <b/>
      <i/>
      <sz val="11"/>
      <color theme="1"/>
      <name val="Calibri"/>
      <family val="2"/>
      <scheme val="minor"/>
    </font>
    <font>
      <b/>
      <sz val="12"/>
      <color theme="1"/>
      <name val="Calibri"/>
      <family val="2"/>
      <scheme val="minor"/>
    </font>
    <font>
      <sz val="11"/>
      <color rgb="FF000000"/>
      <name val="Calibri"/>
      <family val="2"/>
      <scheme val="minor"/>
    </font>
    <font>
      <i/>
      <sz val="10"/>
      <color theme="1"/>
      <name val="Calibri"/>
      <family val="2"/>
      <scheme val="minor"/>
    </font>
    <font>
      <sz val="11"/>
      <color theme="1"/>
      <name val="Times New Roman"/>
      <family val="1"/>
    </font>
    <font>
      <sz val="11"/>
      <color theme="1"/>
      <name val="Calibri"/>
      <family val="2"/>
      <scheme val="minor"/>
    </font>
    <font>
      <sz val="11"/>
      <color rgb="FFFF0000"/>
      <name val="Calibri"/>
      <family val="2"/>
      <scheme val="minor"/>
    </font>
    <font>
      <sz val="11"/>
      <name val="Calibri"/>
      <family val="2"/>
      <scheme val="minor"/>
    </font>
    <font>
      <sz val="9"/>
      <color rgb="FF666666"/>
      <name val="Inherit"/>
    </font>
  </fonts>
  <fills count="2">
    <fill>
      <patternFill patternType="none"/>
    </fill>
    <fill>
      <patternFill patternType="gray125"/>
    </fill>
  </fills>
  <borders count="20">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s>
  <cellStyleXfs count="10">
    <xf numFmtId="0" fontId="0"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9" fontId="11" fillId="0" borderId="0" applyFont="0" applyFill="0" applyBorder="0" applyAlignment="0" applyProtection="0"/>
  </cellStyleXfs>
  <cellXfs count="127">
    <xf numFmtId="0" fontId="0" fillId="0" borderId="0" xfId="0"/>
    <xf numFmtId="0" fontId="0" fillId="0" borderId="0" xfId="0" applyFill="1"/>
    <xf numFmtId="0" fontId="0" fillId="0" borderId="0" xfId="0" applyBorder="1"/>
    <xf numFmtId="0" fontId="0" fillId="0" borderId="0" xfId="0" quotePrefix="1" applyFill="1"/>
    <xf numFmtId="0" fontId="3" fillId="0" borderId="0" xfId="0" applyFont="1" applyFill="1"/>
    <xf numFmtId="0" fontId="3" fillId="0" borderId="2" xfId="0" applyFont="1" applyFill="1" applyBorder="1"/>
    <xf numFmtId="164" fontId="3" fillId="0" borderId="2" xfId="0" applyNumberFormat="1" applyFont="1" applyFill="1" applyBorder="1"/>
    <xf numFmtId="0" fontId="0" fillId="0" borderId="0" xfId="0" applyFont="1" applyFill="1"/>
    <xf numFmtId="0" fontId="0" fillId="0" borderId="0" xfId="0" applyFont="1" applyFill="1" applyBorder="1"/>
    <xf numFmtId="0" fontId="0" fillId="0" borderId="14" xfId="0" applyFont="1" applyFill="1" applyBorder="1"/>
    <xf numFmtId="0" fontId="0" fillId="0" borderId="6" xfId="0" applyFont="1" applyFill="1" applyBorder="1"/>
    <xf numFmtId="0" fontId="0" fillId="0" borderId="12" xfId="0" applyFont="1" applyFill="1" applyBorder="1"/>
    <xf numFmtId="3" fontId="0" fillId="0" borderId="14" xfId="0" applyNumberFormat="1" applyFont="1" applyFill="1" applyBorder="1" applyAlignment="1">
      <alignment horizontal="right" wrapText="1"/>
    </xf>
    <xf numFmtId="0" fontId="0" fillId="0" borderId="2" xfId="0" applyFont="1" applyFill="1" applyBorder="1"/>
    <xf numFmtId="0" fontId="0" fillId="0" borderId="4" xfId="0" applyFont="1" applyFill="1" applyBorder="1"/>
    <xf numFmtId="3" fontId="0" fillId="0" borderId="5" xfId="0" applyNumberFormat="1" applyFont="1" applyFill="1" applyBorder="1"/>
    <xf numFmtId="3" fontId="0" fillId="0" borderId="3" xfId="0" applyNumberFormat="1" applyFont="1" applyFill="1" applyBorder="1" applyAlignment="1">
      <alignment horizontal="right"/>
    </xf>
    <xf numFmtId="3" fontId="0" fillId="0" borderId="1" xfId="0" applyNumberFormat="1" applyFont="1" applyFill="1" applyBorder="1" applyAlignment="1">
      <alignment horizontal="right"/>
    </xf>
    <xf numFmtId="3" fontId="0" fillId="0" borderId="5" xfId="0" applyNumberFormat="1" applyFont="1" applyFill="1" applyBorder="1" applyAlignment="1">
      <alignment horizontal="right"/>
    </xf>
    <xf numFmtId="3" fontId="0" fillId="0" borderId="15" xfId="0" applyNumberFormat="1" applyFont="1" applyFill="1" applyBorder="1" applyAlignment="1">
      <alignment horizontal="right"/>
    </xf>
    <xf numFmtId="3" fontId="0" fillId="0" borderId="12" xfId="0" applyNumberFormat="1" applyFont="1" applyFill="1" applyBorder="1"/>
    <xf numFmtId="10" fontId="0" fillId="0" borderId="12" xfId="0" applyNumberFormat="1" applyFont="1" applyFill="1" applyBorder="1" applyAlignment="1">
      <alignment horizontal="right"/>
    </xf>
    <xf numFmtId="10" fontId="0" fillId="0" borderId="7" xfId="0" applyNumberFormat="1" applyFont="1" applyFill="1" applyBorder="1" applyAlignment="1">
      <alignment horizontal="right"/>
    </xf>
    <xf numFmtId="10" fontId="0" fillId="0" borderId="6" xfId="0" applyNumberFormat="1" applyFont="1" applyFill="1" applyBorder="1" applyAlignment="1">
      <alignment horizontal="right"/>
    </xf>
    <xf numFmtId="10" fontId="0" fillId="0" borderId="13" xfId="0" applyNumberFormat="1" applyFont="1" applyFill="1" applyBorder="1" applyAlignment="1">
      <alignment horizontal="right"/>
    </xf>
    <xf numFmtId="10" fontId="0" fillId="0" borderId="2" xfId="0" applyNumberFormat="1" applyFont="1" applyFill="1" applyBorder="1" applyAlignment="1">
      <alignment horizontal="right"/>
    </xf>
    <xf numFmtId="10" fontId="0" fillId="0" borderId="0" xfId="0" applyNumberFormat="1" applyFont="1" applyFill="1" applyBorder="1" applyAlignment="1">
      <alignment horizontal="right"/>
    </xf>
    <xf numFmtId="10" fontId="0" fillId="0" borderId="14" xfId="0" applyNumberFormat="1" applyFont="1" applyFill="1" applyBorder="1" applyAlignment="1">
      <alignment horizontal="right"/>
    </xf>
    <xf numFmtId="10" fontId="0" fillId="0" borderId="4" xfId="0" applyNumberFormat="1" applyFont="1" applyFill="1" applyBorder="1" applyAlignment="1">
      <alignment horizontal="right"/>
    </xf>
    <xf numFmtId="165" fontId="0" fillId="0" borderId="0" xfId="0" applyNumberFormat="1" applyFont="1" applyFill="1" applyBorder="1"/>
    <xf numFmtId="165" fontId="0" fillId="0" borderId="14" xfId="0" applyNumberFormat="1" applyFont="1" applyFill="1" applyBorder="1"/>
    <xf numFmtId="165" fontId="0" fillId="0" borderId="4" xfId="0" applyNumberFormat="1" applyFont="1" applyFill="1" applyBorder="1"/>
    <xf numFmtId="165" fontId="0" fillId="0" borderId="2" xfId="0" applyNumberFormat="1" applyFont="1" applyFill="1" applyBorder="1"/>
    <xf numFmtId="8" fontId="0" fillId="0" borderId="0" xfId="0" applyNumberFormat="1" applyFont="1" applyFill="1" applyBorder="1"/>
    <xf numFmtId="8" fontId="0" fillId="0" borderId="14" xfId="0" applyNumberFormat="1" applyFont="1" applyFill="1" applyBorder="1"/>
    <xf numFmtId="6" fontId="0" fillId="0" borderId="4" xfId="0" applyNumberFormat="1" applyFont="1" applyFill="1" applyBorder="1"/>
    <xf numFmtId="6" fontId="0" fillId="0" borderId="0" xfId="0" applyNumberFormat="1" applyFont="1" applyFill="1" applyBorder="1"/>
    <xf numFmtId="6" fontId="0" fillId="0" borderId="14" xfId="0" applyNumberFormat="1" applyFont="1" applyFill="1" applyBorder="1"/>
    <xf numFmtId="0" fontId="0" fillId="0" borderId="7" xfId="0" applyFont="1" applyFill="1" applyBorder="1"/>
    <xf numFmtId="0" fontId="0" fillId="0" borderId="0" xfId="0" applyFont="1"/>
    <xf numFmtId="165" fontId="0" fillId="0" borderId="7" xfId="0" applyNumberFormat="1" applyFont="1" applyFill="1" applyBorder="1"/>
    <xf numFmtId="0" fontId="0" fillId="0" borderId="0" xfId="0" applyFont="1" applyBorder="1"/>
    <xf numFmtId="0" fontId="0" fillId="0" borderId="5" xfId="0" applyFont="1" applyBorder="1"/>
    <xf numFmtId="3" fontId="0" fillId="0" borderId="14" xfId="0" applyNumberFormat="1" applyFont="1" applyBorder="1"/>
    <xf numFmtId="0" fontId="0" fillId="0" borderId="14" xfId="0" applyFont="1" applyBorder="1"/>
    <xf numFmtId="165" fontId="0" fillId="0" borderId="0" xfId="0" applyNumberFormat="1" applyFont="1"/>
    <xf numFmtId="165" fontId="0" fillId="0" borderId="14" xfId="0" applyNumberFormat="1" applyFont="1" applyBorder="1"/>
    <xf numFmtId="165" fontId="0" fillId="0" borderId="2" xfId="0" applyNumberFormat="1" applyFont="1" applyBorder="1"/>
    <xf numFmtId="165" fontId="0" fillId="0" borderId="4" xfId="0" applyNumberFormat="1" applyFont="1" applyBorder="1"/>
    <xf numFmtId="165" fontId="0" fillId="0" borderId="0" xfId="0" applyNumberFormat="1" applyFont="1" applyBorder="1"/>
    <xf numFmtId="165" fontId="0" fillId="0" borderId="7" xfId="0" applyNumberFormat="1" applyFont="1" applyBorder="1"/>
    <xf numFmtId="0" fontId="0" fillId="0" borderId="4" xfId="0" applyFont="1" applyBorder="1"/>
    <xf numFmtId="8" fontId="0" fillId="0" borderId="0" xfId="0" applyNumberFormat="1" applyFont="1" applyBorder="1"/>
    <xf numFmtId="8" fontId="0" fillId="0" borderId="14" xfId="0" applyNumberFormat="1" applyFont="1" applyBorder="1"/>
    <xf numFmtId="6" fontId="0" fillId="0" borderId="4" xfId="0" applyNumberFormat="1" applyFont="1" applyBorder="1"/>
    <xf numFmtId="6" fontId="0" fillId="0" borderId="0" xfId="0" applyNumberFormat="1" applyFont="1" applyBorder="1"/>
    <xf numFmtId="6" fontId="0" fillId="0" borderId="14" xfId="0" applyNumberFormat="1" applyFont="1" applyBorder="1"/>
    <xf numFmtId="0" fontId="0" fillId="0" borderId="17" xfId="0" applyFont="1" applyBorder="1"/>
    <xf numFmtId="0" fontId="0" fillId="0" borderId="17" xfId="0" applyFont="1" applyFill="1" applyBorder="1"/>
    <xf numFmtId="0" fontId="0" fillId="0" borderId="18" xfId="0" quotePrefix="1" applyFont="1" applyFill="1" applyBorder="1"/>
    <xf numFmtId="0" fontId="0" fillId="0" borderId="17" xfId="0" quotePrefix="1" applyFont="1" applyFill="1" applyBorder="1"/>
    <xf numFmtId="0" fontId="0" fillId="0" borderId="19" xfId="0" quotePrefix="1" applyFont="1" applyFill="1" applyBorder="1"/>
    <xf numFmtId="6" fontId="0" fillId="0" borderId="19" xfId="0" applyNumberFormat="1" applyFont="1" applyBorder="1"/>
    <xf numFmtId="0" fontId="0" fillId="0" borderId="16" xfId="0" applyFont="1" applyBorder="1"/>
    <xf numFmtId="165" fontId="0" fillId="0" borderId="6" xfId="0" applyNumberFormat="1" applyFont="1" applyBorder="1"/>
    <xf numFmtId="6" fontId="0" fillId="0" borderId="12" xfId="0" applyNumberFormat="1" applyFont="1" applyBorder="1"/>
    <xf numFmtId="6" fontId="0" fillId="0" borderId="13" xfId="0" applyNumberFormat="1" applyFont="1" applyBorder="1"/>
    <xf numFmtId="6" fontId="0" fillId="0" borderId="6" xfId="0" applyNumberFormat="1" applyFont="1" applyBorder="1"/>
    <xf numFmtId="6" fontId="0" fillId="0" borderId="7" xfId="0" applyNumberFormat="1" applyFont="1" applyBorder="1"/>
    <xf numFmtId="165" fontId="0" fillId="0" borderId="6" xfId="0" applyNumberFormat="1" applyFont="1" applyFill="1" applyBorder="1"/>
    <xf numFmtId="6" fontId="0" fillId="0" borderId="12" xfId="0" applyNumberFormat="1" applyFont="1" applyFill="1" applyBorder="1"/>
    <xf numFmtId="6" fontId="0" fillId="0" borderId="13" xfId="0" applyNumberFormat="1" applyFont="1" applyFill="1" applyBorder="1"/>
    <xf numFmtId="6" fontId="0" fillId="0" borderId="6" xfId="0" applyNumberFormat="1" applyFont="1" applyFill="1" applyBorder="1"/>
    <xf numFmtId="6" fontId="0" fillId="0" borderId="7" xfId="0" applyNumberFormat="1" applyFont="1" applyFill="1" applyBorder="1"/>
    <xf numFmtId="164" fontId="0" fillId="0" borderId="2" xfId="0" applyNumberFormat="1" applyFont="1" applyFill="1" applyBorder="1"/>
    <xf numFmtId="2" fontId="0" fillId="0" borderId="2" xfId="0" applyNumberFormat="1" applyFont="1" applyFill="1" applyBorder="1"/>
    <xf numFmtId="2" fontId="0" fillId="0" borderId="0" xfId="0" applyNumberFormat="1" applyFont="1" applyFill="1" applyBorder="1"/>
    <xf numFmtId="2" fontId="0" fillId="0" borderId="14" xfId="0" applyNumberFormat="1" applyFont="1" applyFill="1" applyBorder="1"/>
    <xf numFmtId="0" fontId="0" fillId="0" borderId="0" xfId="0" applyFill="1" applyBorder="1"/>
    <xf numFmtId="0" fontId="0" fillId="0" borderId="2" xfId="0" quotePrefix="1" applyFont="1" applyFill="1" applyBorder="1"/>
    <xf numFmtId="0" fontId="0" fillId="0" borderId="3" xfId="0" applyFont="1" applyFill="1" applyBorder="1"/>
    <xf numFmtId="0" fontId="0" fillId="0" borderId="2" xfId="0" applyFill="1" applyBorder="1"/>
    <xf numFmtId="0" fontId="0" fillId="0" borderId="16" xfId="0" applyFont="1" applyFill="1" applyBorder="1"/>
    <xf numFmtId="0" fontId="4" fillId="0" borderId="0" xfId="0" applyFont="1" applyAlignment="1">
      <alignment vertical="center"/>
    </xf>
    <xf numFmtId="0" fontId="5" fillId="0" borderId="0" xfId="0" applyFont="1"/>
    <xf numFmtId="0" fontId="0" fillId="0" borderId="0" xfId="0" applyAlignment="1">
      <alignment vertical="center" wrapText="1"/>
    </xf>
    <xf numFmtId="0" fontId="0" fillId="0" borderId="0" xfId="0" applyAlignment="1">
      <alignment horizontal="left" vertical="top" wrapText="1"/>
    </xf>
    <xf numFmtId="6" fontId="0" fillId="0" borderId="19" xfId="0" applyNumberFormat="1" applyFont="1" applyFill="1" applyBorder="1"/>
    <xf numFmtId="0" fontId="6" fillId="0" borderId="0" xfId="0" applyFont="1" applyFill="1"/>
    <xf numFmtId="0" fontId="4" fillId="0" borderId="0" xfId="0" applyFont="1" applyFill="1"/>
    <xf numFmtId="0" fontId="7" fillId="0" borderId="0" xfId="0" applyFont="1" applyFill="1"/>
    <xf numFmtId="0" fontId="4" fillId="0" borderId="0" xfId="0" applyFont="1"/>
    <xf numFmtId="0" fontId="4" fillId="0" borderId="17" xfId="0" applyFont="1" applyFill="1" applyBorder="1"/>
    <xf numFmtId="0" fontId="4" fillId="0" borderId="0" xfId="0" applyFont="1" applyFill="1" applyBorder="1"/>
    <xf numFmtId="0" fontId="4" fillId="0" borderId="6" xfId="0" applyFont="1" applyFill="1" applyBorder="1"/>
    <xf numFmtId="0" fontId="4" fillId="0" borderId="8" xfId="0" applyFont="1" applyFill="1" applyBorder="1"/>
    <xf numFmtId="0" fontId="4" fillId="0" borderId="5" xfId="0" applyFont="1" applyFill="1" applyBorder="1"/>
    <xf numFmtId="0" fontId="4" fillId="0" borderId="9" xfId="0" applyFont="1" applyFill="1" applyBorder="1" applyAlignment="1">
      <alignment wrapText="1"/>
    </xf>
    <xf numFmtId="0" fontId="4" fillId="0" borderId="10" xfId="0" applyFont="1" applyFill="1" applyBorder="1" applyAlignment="1">
      <alignment wrapText="1"/>
    </xf>
    <xf numFmtId="0" fontId="4" fillId="0" borderId="8" xfId="0" applyFont="1" applyFill="1" applyBorder="1" applyAlignment="1">
      <alignment wrapText="1"/>
    </xf>
    <xf numFmtId="0" fontId="4" fillId="0" borderId="11" xfId="0" applyFont="1" applyFill="1" applyBorder="1" applyAlignment="1">
      <alignment wrapText="1"/>
    </xf>
    <xf numFmtId="0" fontId="4" fillId="0" borderId="17" xfId="0" applyFont="1" applyBorder="1"/>
    <xf numFmtId="0" fontId="4" fillId="0" borderId="0" xfId="0" quotePrefix="1" applyFont="1" applyFill="1"/>
    <xf numFmtId="0" fontId="4" fillId="0" borderId="3" xfId="0" applyFont="1" applyFill="1" applyBorder="1"/>
    <xf numFmtId="0" fontId="1" fillId="0" borderId="0" xfId="0" applyFont="1" applyAlignment="1">
      <alignment vertical="center" wrapText="1"/>
    </xf>
    <xf numFmtId="0" fontId="10" fillId="0" borderId="0" xfId="0" applyFont="1" applyAlignment="1">
      <alignment vertical="center" wrapText="1"/>
    </xf>
    <xf numFmtId="8" fontId="0" fillId="0" borderId="0" xfId="0" applyNumberFormat="1" applyFont="1" applyFill="1"/>
    <xf numFmtId="3" fontId="0" fillId="0" borderId="2" xfId="0" applyNumberFormat="1" applyFont="1" applyFill="1" applyBorder="1"/>
    <xf numFmtId="3" fontId="0" fillId="0" borderId="0" xfId="0" applyNumberFormat="1" applyFont="1" applyFill="1" applyBorder="1"/>
    <xf numFmtId="3" fontId="0" fillId="0" borderId="14" xfId="0" applyNumberFormat="1" applyFont="1" applyFill="1" applyBorder="1"/>
    <xf numFmtId="167" fontId="0" fillId="0" borderId="2" xfId="9" applyNumberFormat="1" applyFont="1" applyBorder="1"/>
    <xf numFmtId="165" fontId="0" fillId="0" borderId="0" xfId="0" applyNumberFormat="1"/>
    <xf numFmtId="167" fontId="0" fillId="0" borderId="0" xfId="0" applyNumberFormat="1"/>
    <xf numFmtId="0" fontId="0" fillId="0" borderId="0" xfId="0" applyAlignment="1">
      <alignment horizontal="left" vertical="center" wrapText="1"/>
    </xf>
    <xf numFmtId="0" fontId="4" fillId="0" borderId="7" xfId="0" applyFont="1" applyFill="1" applyBorder="1"/>
    <xf numFmtId="166" fontId="0" fillId="0" borderId="0" xfId="0" applyNumberFormat="1" applyFill="1"/>
    <xf numFmtId="166" fontId="0" fillId="0" borderId="16" xfId="0" applyNumberFormat="1" applyFill="1" applyBorder="1"/>
    <xf numFmtId="0" fontId="14" fillId="0" borderId="0" xfId="0" applyFont="1" applyAlignment="1">
      <alignment horizontal="left" vertical="center"/>
    </xf>
    <xf numFmtId="165" fontId="3" fillId="0" borderId="2" xfId="0" applyNumberFormat="1" applyFont="1" applyFill="1" applyBorder="1"/>
    <xf numFmtId="165" fontId="3" fillId="0" borderId="0" xfId="0" applyNumberFormat="1" applyFont="1" applyFill="1"/>
    <xf numFmtId="2" fontId="3" fillId="0" borderId="2" xfId="0" applyNumberFormat="1" applyFont="1" applyFill="1" applyBorder="1"/>
    <xf numFmtId="2" fontId="3" fillId="0" borderId="0" xfId="0" applyNumberFormat="1" applyFont="1" applyFill="1"/>
    <xf numFmtId="0" fontId="0" fillId="0" borderId="0" xfId="0" applyAlignment="1">
      <alignment wrapText="1"/>
    </xf>
    <xf numFmtId="0" fontId="0" fillId="0" borderId="0" xfId="0" applyAlignment="1">
      <alignment horizontal="left" vertical="center" wrapText="1"/>
    </xf>
    <xf numFmtId="0" fontId="4" fillId="0" borderId="9" xfId="0" applyFont="1" applyFill="1" applyBorder="1" applyAlignment="1">
      <alignment horizontal="center"/>
    </xf>
    <xf numFmtId="0" fontId="4" fillId="0" borderId="11" xfId="0" applyFont="1" applyFill="1" applyBorder="1" applyAlignment="1">
      <alignment horizontal="center"/>
    </xf>
    <xf numFmtId="0" fontId="13" fillId="0" borderId="0" xfId="0" applyFont="1" applyAlignment="1">
      <alignment horizontal="left" wrapText="1"/>
    </xf>
  </cellXfs>
  <cellStyles count="10">
    <cellStyle name="Comma 2" xfId="2" xr:uid="{00000000-0005-0000-0000-000000000000}"/>
    <cellStyle name="Currency 2" xfId="3" xr:uid="{00000000-0005-0000-0000-000001000000}"/>
    <cellStyle name="Normal" xfId="0" builtinId="0"/>
    <cellStyle name="Normal 2" xfId="4" xr:uid="{00000000-0005-0000-0000-000003000000}"/>
    <cellStyle name="Normal 3" xfId="5" xr:uid="{00000000-0005-0000-0000-000004000000}"/>
    <cellStyle name="Normal 4" xfId="6" xr:uid="{00000000-0005-0000-0000-000005000000}"/>
    <cellStyle name="Normal 5" xfId="1" xr:uid="{00000000-0005-0000-0000-000006000000}"/>
    <cellStyle name="Normal 7" xfId="8" xr:uid="{00000000-0005-0000-0000-000007000000}"/>
    <cellStyle name="Percent" xfId="9" builtinId="5"/>
    <cellStyle name="Percent 2"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showGridLines="0" workbookViewId="0">
      <selection activeCell="B1" sqref="B1"/>
    </sheetView>
  </sheetViews>
  <sheetFormatPr defaultRowHeight="14.6"/>
  <cols>
    <col min="2" max="2" width="111.3046875" customWidth="1"/>
  </cols>
  <sheetData>
    <row r="2" spans="2:10">
      <c r="B2" s="83" t="s">
        <v>29</v>
      </c>
      <c r="J2" s="84"/>
    </row>
    <row r="3" spans="2:10">
      <c r="B3" s="83"/>
      <c r="J3" s="84"/>
    </row>
    <row r="4" spans="2:10" ht="85.2" customHeight="1">
      <c r="B4" s="85" t="s">
        <v>51</v>
      </c>
    </row>
    <row r="5" spans="2:10">
      <c r="B5" s="85"/>
    </row>
    <row r="6" spans="2:10" ht="43.75">
      <c r="B6" s="122" t="s">
        <v>52</v>
      </c>
    </row>
    <row r="7" spans="2:10">
      <c r="B7" s="85"/>
    </row>
    <row r="8" spans="2:10" ht="77.25" customHeight="1">
      <c r="B8" s="86" t="s">
        <v>45</v>
      </c>
    </row>
    <row r="9" spans="2:10">
      <c r="B9" s="85"/>
    </row>
    <row r="10" spans="2:10">
      <c r="B10" s="104" t="s">
        <v>26</v>
      </c>
    </row>
    <row r="11" spans="2:10" ht="29.15">
      <c r="B11" s="113" t="s">
        <v>46</v>
      </c>
    </row>
    <row r="12" spans="2:10">
      <c r="B12" s="85"/>
    </row>
    <row r="13" spans="2:10" ht="43.75">
      <c r="B13" s="85" t="s">
        <v>27</v>
      </c>
    </row>
    <row r="14" spans="2:10">
      <c r="B14" s="105"/>
    </row>
    <row r="15" spans="2:10" ht="29.15">
      <c r="B15" s="85" t="s">
        <v>47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1"/>
  <sheetViews>
    <sheetView tabSelected="1" zoomScaleNormal="100" workbookViewId="0"/>
  </sheetViews>
  <sheetFormatPr defaultRowHeight="14.6"/>
  <cols>
    <col min="1" max="1" width="5.07421875" style="7" customWidth="1"/>
    <col min="2" max="3" width="4" style="7" customWidth="1"/>
    <col min="4" max="4" width="26.53515625" style="7" customWidth="1"/>
    <col min="5" max="5" width="18.4609375" style="7" customWidth="1"/>
    <col min="6" max="6" width="15.84375" style="7" customWidth="1"/>
    <col min="7" max="7" width="17" style="7" customWidth="1"/>
    <col min="8" max="8" width="16.07421875" style="7" customWidth="1"/>
    <col min="9" max="9" width="17.69140625" style="7" customWidth="1"/>
    <col min="10" max="10" width="20.84375" style="7" customWidth="1"/>
  </cols>
  <sheetData>
    <row r="1" spans="1:32">
      <c r="A1" s="89" t="s">
        <v>30</v>
      </c>
      <c r="F1" s="8"/>
    </row>
    <row r="2" spans="1:32">
      <c r="A2" s="89"/>
      <c r="E2" s="89" t="s">
        <v>44</v>
      </c>
      <c r="F2" s="93"/>
      <c r="G2" s="89"/>
      <c r="H2" s="89"/>
      <c r="I2" s="89"/>
      <c r="J2" s="89"/>
    </row>
    <row r="3" spans="1:32">
      <c r="A3" s="89"/>
      <c r="E3" s="89"/>
      <c r="F3" s="93"/>
      <c r="G3" s="89"/>
      <c r="H3" s="89"/>
      <c r="I3" s="89"/>
      <c r="J3" s="89"/>
    </row>
    <row r="4" spans="1:32">
      <c r="A4" s="89"/>
      <c r="E4" s="94"/>
      <c r="F4" s="124" t="s">
        <v>21</v>
      </c>
      <c r="G4" s="125"/>
      <c r="H4" s="95" t="s">
        <v>18</v>
      </c>
      <c r="I4" s="124" t="s">
        <v>23</v>
      </c>
      <c r="J4" s="125"/>
    </row>
    <row r="5" spans="1:32" ht="44.15">
      <c r="A5" s="90" t="s">
        <v>33</v>
      </c>
      <c r="E5" s="96" t="s">
        <v>40</v>
      </c>
      <c r="F5" s="97" t="s">
        <v>31</v>
      </c>
      <c r="G5" s="98" t="s">
        <v>32</v>
      </c>
      <c r="H5" s="99" t="s">
        <v>18</v>
      </c>
      <c r="I5" s="98" t="s">
        <v>24</v>
      </c>
      <c r="J5" s="100" t="s">
        <v>22</v>
      </c>
    </row>
    <row r="6" spans="1:32">
      <c r="A6" s="89" t="s">
        <v>0</v>
      </c>
      <c r="E6" s="12">
        <v>1027561</v>
      </c>
      <c r="F6" s="13"/>
      <c r="H6" s="9"/>
      <c r="I6" s="13"/>
      <c r="J6" s="14"/>
    </row>
    <row r="7" spans="1:32">
      <c r="A7" s="89"/>
      <c r="B7" s="7" t="s">
        <v>34</v>
      </c>
      <c r="E7" s="15"/>
      <c r="F7" s="16">
        <f>'Per case assumptions 2018'!F10</f>
        <v>934240.60800000001</v>
      </c>
      <c r="G7" s="17">
        <f>'Per case assumptions 2018'!G10</f>
        <v>73984.392000000007</v>
      </c>
      <c r="H7" s="18">
        <f>'Per case assumptions 2018'!H10</f>
        <v>19336</v>
      </c>
      <c r="I7" s="16">
        <f>'Per case assumptions 2018'!I10</f>
        <v>18957.999999999996</v>
      </c>
      <c r="J7" s="19">
        <f>'Per case assumptions 2018'!J10</f>
        <v>378</v>
      </c>
      <c r="K7" s="2"/>
      <c r="L7" s="2"/>
      <c r="M7" s="2"/>
      <c r="N7" s="2"/>
      <c r="O7" s="2"/>
      <c r="P7" s="2"/>
      <c r="Q7" s="2"/>
      <c r="R7" s="2"/>
      <c r="S7" s="2"/>
      <c r="T7" s="2"/>
      <c r="U7" s="2"/>
      <c r="V7" s="2"/>
      <c r="W7" s="2"/>
      <c r="X7" s="2"/>
      <c r="Y7" s="2"/>
      <c r="Z7" s="2"/>
      <c r="AA7" s="2"/>
      <c r="AB7" s="2"/>
      <c r="AC7" s="2"/>
      <c r="AD7" s="2"/>
      <c r="AE7" s="2"/>
      <c r="AF7" s="2"/>
    </row>
    <row r="8" spans="1:32" ht="15" customHeight="1">
      <c r="A8" s="89"/>
      <c r="E8" s="20"/>
      <c r="F8" s="21"/>
      <c r="G8" s="22"/>
      <c r="H8" s="23"/>
      <c r="I8" s="21"/>
      <c r="J8" s="24"/>
      <c r="K8" s="2"/>
      <c r="L8" s="2"/>
      <c r="M8" s="2"/>
      <c r="N8" s="2"/>
      <c r="O8" s="2"/>
      <c r="P8" s="2"/>
      <c r="Q8" s="2"/>
      <c r="R8" s="2"/>
      <c r="S8" s="2"/>
      <c r="T8" s="2"/>
      <c r="U8" s="2"/>
      <c r="V8" s="2"/>
      <c r="W8" s="2"/>
      <c r="X8" s="2"/>
      <c r="Y8" s="2"/>
      <c r="Z8" s="2"/>
      <c r="AA8" s="2"/>
      <c r="AB8" s="2"/>
      <c r="AC8" s="2"/>
      <c r="AD8" s="2"/>
      <c r="AE8" s="2"/>
      <c r="AF8" s="2"/>
    </row>
    <row r="9" spans="1:32">
      <c r="A9" s="89" t="s">
        <v>35</v>
      </c>
      <c r="E9" s="13"/>
      <c r="F9" s="25"/>
      <c r="G9" s="26"/>
      <c r="H9" s="27"/>
      <c r="I9" s="25"/>
      <c r="J9" s="28"/>
      <c r="K9" s="2"/>
      <c r="L9" s="2"/>
      <c r="M9" s="2"/>
      <c r="N9" s="2"/>
      <c r="O9" s="2"/>
      <c r="P9" s="2"/>
      <c r="Q9" s="2"/>
      <c r="R9" s="2"/>
      <c r="S9" s="2"/>
      <c r="T9" s="2"/>
      <c r="U9" s="2"/>
      <c r="V9" s="2"/>
      <c r="W9" s="2"/>
      <c r="X9" s="2"/>
      <c r="Y9" s="2"/>
      <c r="Z9" s="2"/>
      <c r="AA9" s="2"/>
      <c r="AB9" s="2"/>
      <c r="AC9" s="2"/>
      <c r="AD9" s="2"/>
      <c r="AE9" s="2"/>
      <c r="AF9" s="2"/>
    </row>
    <row r="10" spans="1:32">
      <c r="A10" s="89"/>
      <c r="B10" s="39" t="s">
        <v>36</v>
      </c>
      <c r="E10" s="13"/>
      <c r="F10" s="13"/>
      <c r="G10" s="29">
        <f>G$7*'Per case assumptions 2018'!G17*'Per case assumptions 2018'!G18</f>
        <v>15127496.029171577</v>
      </c>
      <c r="H10" s="30">
        <f>H$7*'Per case assumptions 2018'!H17*'Per case assumptions 2018'!H18</f>
        <v>1976803.858981916</v>
      </c>
      <c r="I10" s="29">
        <f>I$7*'Per case assumptions 2018'!I17*'Per case assumptions 2018'!I18</f>
        <v>2768798.9507786483</v>
      </c>
      <c r="J10" s="31"/>
      <c r="K10" s="110"/>
      <c r="L10" s="2"/>
      <c r="M10" s="2"/>
      <c r="N10" s="2"/>
      <c r="O10" s="2"/>
      <c r="P10" s="2"/>
      <c r="Q10" s="2"/>
      <c r="R10" s="2"/>
      <c r="S10" s="2"/>
      <c r="T10" s="2"/>
      <c r="U10" s="2"/>
      <c r="V10" s="2"/>
      <c r="W10" s="2"/>
      <c r="X10" s="2"/>
      <c r="Y10" s="2"/>
      <c r="Z10" s="2"/>
      <c r="AA10" s="2"/>
      <c r="AB10" s="2"/>
      <c r="AC10" s="2"/>
      <c r="AD10" s="2"/>
      <c r="AE10" s="2"/>
      <c r="AF10" s="2"/>
    </row>
    <row r="11" spans="1:32">
      <c r="A11" s="89"/>
      <c r="B11" s="39" t="s">
        <v>19</v>
      </c>
      <c r="E11" s="13"/>
      <c r="F11" s="32"/>
      <c r="G11" s="29">
        <f>G$7*'Per case assumptions 2018'!G20*'Per case assumptions 2018'!G21</f>
        <v>5182699.994667788</v>
      </c>
      <c r="H11" s="30">
        <f>H$7*'Per case assumptions 2018'!H20*'Per case assumptions 2018'!H21</f>
        <v>4063533.5800379226</v>
      </c>
      <c r="I11" s="29">
        <f>I$7*'Per case assumptions 2018'!I20*'Per case assumptions 2018'!I21</f>
        <v>0</v>
      </c>
      <c r="J11" s="31"/>
      <c r="K11" s="110"/>
      <c r="L11" s="2"/>
      <c r="M11" s="2"/>
      <c r="N11" s="2"/>
      <c r="O11" s="2"/>
      <c r="P11" s="2"/>
      <c r="Q11" s="2"/>
      <c r="R11" s="2"/>
      <c r="S11" s="2"/>
      <c r="T11" s="2"/>
      <c r="U11" s="2"/>
      <c r="V11" s="2"/>
      <c r="W11" s="2"/>
      <c r="X11" s="2"/>
      <c r="Y11" s="2"/>
      <c r="Z11" s="2"/>
      <c r="AA11" s="2"/>
      <c r="AB11" s="2"/>
      <c r="AC11" s="2"/>
      <c r="AD11" s="2"/>
      <c r="AE11" s="2"/>
      <c r="AF11" s="2"/>
    </row>
    <row r="12" spans="1:32">
      <c r="A12" s="89"/>
      <c r="B12" s="39" t="s">
        <v>1</v>
      </c>
      <c r="E12" s="13"/>
      <c r="F12" s="32"/>
      <c r="G12" s="29">
        <f>G$7*'Per case assumptions 2018'!G23*'Per case assumptions 2018'!G24</f>
        <v>17879033.700220738</v>
      </c>
      <c r="H12" s="30">
        <f>H$7*'Per case assumptions 2018'!H23*'Per case assumptions 2018'!H24</f>
        <v>3115152.5007010326</v>
      </c>
      <c r="I12" s="29">
        <f>I$7*'Per case assumptions 2018'!I23*'Per case assumptions 2018'!I24</f>
        <v>0</v>
      </c>
      <c r="J12" s="31"/>
      <c r="K12" s="110"/>
      <c r="L12" s="2"/>
      <c r="M12" s="2"/>
      <c r="N12" s="2"/>
      <c r="O12" s="2"/>
      <c r="P12" s="2"/>
      <c r="Q12" s="2"/>
      <c r="R12" s="2"/>
      <c r="S12" s="2"/>
      <c r="T12" s="2"/>
      <c r="U12" s="2"/>
      <c r="V12" s="2"/>
      <c r="W12" s="2"/>
      <c r="X12" s="2"/>
      <c r="Y12" s="2"/>
      <c r="Z12" s="2"/>
      <c r="AA12" s="2"/>
      <c r="AB12" s="2"/>
      <c r="AC12" s="2"/>
      <c r="AD12" s="2"/>
      <c r="AE12" s="2"/>
      <c r="AF12" s="2"/>
    </row>
    <row r="13" spans="1:32">
      <c r="A13" s="89"/>
      <c r="B13" s="39" t="s">
        <v>2</v>
      </c>
      <c r="E13" s="13"/>
      <c r="F13" s="13"/>
      <c r="G13" s="29">
        <f>G$7*'Per case assumptions 2018'!G26*'Per case assumptions 2018'!G27</f>
        <v>0</v>
      </c>
      <c r="H13" s="30">
        <f>H$7*'Per case assumptions 2018'!H26*'Per case assumptions 2018'!H27</f>
        <v>336755603.45741475</v>
      </c>
      <c r="I13" s="29">
        <f>I$7*'Per case assumptions 2018'!I26*'Per case assumptions 2018'!I27</f>
        <v>0</v>
      </c>
      <c r="J13" s="31"/>
      <c r="K13" s="110"/>
      <c r="L13" s="2"/>
      <c r="M13" s="2"/>
      <c r="N13" s="2"/>
      <c r="O13" s="2"/>
      <c r="P13" s="2"/>
      <c r="Q13" s="2"/>
      <c r="R13" s="2"/>
      <c r="S13" s="2"/>
      <c r="T13" s="2"/>
      <c r="U13" s="2"/>
      <c r="V13" s="2"/>
      <c r="W13" s="2"/>
      <c r="X13" s="2"/>
      <c r="Y13" s="2"/>
      <c r="Z13" s="2"/>
      <c r="AA13" s="2"/>
      <c r="AB13" s="2"/>
      <c r="AC13" s="2"/>
      <c r="AD13" s="2"/>
      <c r="AE13" s="2"/>
      <c r="AF13" s="2"/>
    </row>
    <row r="14" spans="1:32">
      <c r="A14" s="89"/>
      <c r="B14" s="91" t="s">
        <v>20</v>
      </c>
      <c r="E14" s="13"/>
      <c r="F14" s="13"/>
      <c r="G14" s="40">
        <f>SUM(G10:G13)</f>
        <v>38189229.724060103</v>
      </c>
      <c r="H14" s="69">
        <f t="shared" ref="H14:I14" si="0">SUM(H10:H13)</f>
        <v>345911093.39713562</v>
      </c>
      <c r="I14" s="40">
        <f t="shared" si="0"/>
        <v>2768798.9507786483</v>
      </c>
      <c r="J14" s="14"/>
      <c r="K14" s="110"/>
      <c r="L14" s="2"/>
      <c r="M14" s="2"/>
      <c r="N14" s="2"/>
      <c r="O14" s="2"/>
      <c r="P14" s="2"/>
      <c r="Q14" s="2"/>
      <c r="R14" s="2"/>
      <c r="S14" s="2"/>
      <c r="T14" s="2"/>
      <c r="U14" s="2"/>
      <c r="V14" s="2"/>
      <c r="W14" s="2"/>
      <c r="X14" s="2"/>
      <c r="Y14" s="2"/>
      <c r="Z14" s="2"/>
      <c r="AA14" s="2"/>
      <c r="AB14" s="2"/>
      <c r="AC14" s="2"/>
      <c r="AD14" s="2"/>
      <c r="AE14" s="2"/>
      <c r="AF14" s="2"/>
    </row>
    <row r="15" spans="1:32">
      <c r="A15" s="89"/>
      <c r="E15" s="9"/>
      <c r="F15" s="8"/>
      <c r="G15" s="8"/>
      <c r="H15" s="9"/>
      <c r="I15" s="8"/>
      <c r="J15" s="14"/>
      <c r="K15" s="110"/>
    </row>
    <row r="16" spans="1:32">
      <c r="A16" s="89" t="s">
        <v>3</v>
      </c>
      <c r="E16" s="9"/>
      <c r="F16" s="33"/>
      <c r="G16" s="33"/>
      <c r="H16" s="34"/>
      <c r="I16" s="33"/>
      <c r="J16" s="35">
        <f>J7*'Per case assumptions 2018'!J40</f>
        <v>3667589032.4614921</v>
      </c>
      <c r="K16" s="110"/>
    </row>
    <row r="17" spans="1:12">
      <c r="A17" s="89"/>
      <c r="E17" s="9"/>
      <c r="F17" s="8"/>
      <c r="G17" s="8"/>
      <c r="H17" s="9"/>
      <c r="I17" s="8"/>
      <c r="J17" s="14"/>
      <c r="K17" s="110"/>
    </row>
    <row r="18" spans="1:12">
      <c r="A18" s="91" t="s">
        <v>37</v>
      </c>
      <c r="E18" s="9"/>
      <c r="F18" s="36">
        <f>F7*'Per case assumptions 2018'!F32*'Per case assumptions 2018'!F33*'Per case assumptions 2018'!F34</f>
        <v>56924637.042708643</v>
      </c>
      <c r="G18" s="36">
        <f>G7*'Per case assumptions 2018'!G32*'Per case assumptions 2018'!G33*'Per case assumptions 2018'!G34</f>
        <v>14995020.240917493</v>
      </c>
      <c r="H18" s="37">
        <f>H7*'Per case assumptions 2018'!H32*'Per case assumptions 2018'!H33*'Per case assumptions 2018'!H34</f>
        <v>10603327.399204237</v>
      </c>
      <c r="I18" s="36">
        <f>I7*'Per case assumptions 2018'!I32*'Per case assumptions 2018'!I33*'Per case assumptions 2018'!I34</f>
        <v>5198021.3289748104</v>
      </c>
      <c r="J18" s="35"/>
      <c r="K18" s="110"/>
    </row>
    <row r="19" spans="1:12">
      <c r="A19" s="89"/>
      <c r="E19" s="9"/>
      <c r="F19" s="36"/>
      <c r="G19" s="36"/>
      <c r="H19" s="37"/>
      <c r="I19" s="36"/>
      <c r="J19" s="35"/>
      <c r="K19" s="111"/>
    </row>
    <row r="20" spans="1:12">
      <c r="A20" s="89" t="s">
        <v>38</v>
      </c>
      <c r="E20" s="9"/>
      <c r="F20" s="70">
        <f>SUM(F14:F18)</f>
        <v>56924637.042708643</v>
      </c>
      <c r="G20" s="71">
        <f>SUM(G14:G18)</f>
        <v>53184249.964977592</v>
      </c>
      <c r="H20" s="72">
        <f>SUM(H14:H18)</f>
        <v>356514420.79633987</v>
      </c>
      <c r="I20" s="73">
        <f>SUM(I14:I18)</f>
        <v>7966820.2797534587</v>
      </c>
      <c r="J20" s="71">
        <f>J16</f>
        <v>3667589032.4614921</v>
      </c>
      <c r="K20" s="111"/>
    </row>
    <row r="21" spans="1:12">
      <c r="A21" s="89"/>
      <c r="E21" s="34"/>
      <c r="F21" s="8"/>
      <c r="G21" s="8"/>
      <c r="H21" s="8"/>
      <c r="I21" s="8"/>
      <c r="J21" s="14"/>
    </row>
    <row r="22" spans="1:12" ht="15" thickBot="1">
      <c r="A22" s="92" t="s">
        <v>39</v>
      </c>
      <c r="B22" s="58"/>
      <c r="C22" s="58"/>
      <c r="D22" s="58"/>
      <c r="E22" s="87">
        <f>SUM(F20:J20)</f>
        <v>4142179160.5452719</v>
      </c>
      <c r="F22" s="58"/>
      <c r="G22" s="58"/>
      <c r="H22" s="58"/>
      <c r="I22" s="58"/>
      <c r="J22" s="82"/>
      <c r="K22" s="112"/>
    </row>
    <row r="23" spans="1:12" ht="15" thickTop="1">
      <c r="E23" s="106"/>
    </row>
    <row r="24" spans="1:12" ht="85.95" customHeight="1">
      <c r="A24" s="126" t="s">
        <v>48</v>
      </c>
      <c r="B24" s="126"/>
      <c r="C24" s="126"/>
      <c r="D24" s="126"/>
      <c r="E24" s="126"/>
      <c r="F24" s="126"/>
      <c r="G24" s="126"/>
      <c r="H24" s="126"/>
      <c r="I24" s="126"/>
      <c r="J24" s="126"/>
      <c r="K24" s="126"/>
      <c r="L24" s="126"/>
    </row>
    <row r="25" spans="1:12">
      <c r="A25"/>
      <c r="B25"/>
      <c r="C25"/>
      <c r="D25"/>
      <c r="E25"/>
      <c r="F25"/>
      <c r="G25"/>
      <c r="H25"/>
      <c r="I25"/>
      <c r="J25"/>
    </row>
    <row r="26" spans="1:12" ht="20.399999999999999" customHeight="1">
      <c r="A26" t="s">
        <v>49</v>
      </c>
      <c r="B26"/>
      <c r="C26"/>
      <c r="D26"/>
      <c r="E26"/>
      <c r="F26"/>
      <c r="G26"/>
      <c r="H26"/>
      <c r="I26"/>
      <c r="J26"/>
    </row>
    <row r="27" spans="1:12" ht="15" customHeight="1">
      <c r="A27"/>
      <c r="B27"/>
      <c r="C27"/>
      <c r="D27"/>
      <c r="E27"/>
      <c r="F27"/>
      <c r="G27"/>
      <c r="H27"/>
      <c r="I27"/>
      <c r="J27"/>
    </row>
    <row r="28" spans="1:12">
      <c r="A28" s="123" t="s">
        <v>28</v>
      </c>
      <c r="B28" s="123"/>
      <c r="C28" s="123"/>
      <c r="D28" s="123"/>
      <c r="E28" s="123"/>
      <c r="F28" s="123"/>
      <c r="G28" s="123"/>
      <c r="H28" s="123"/>
      <c r="I28" s="123"/>
      <c r="J28" s="123"/>
    </row>
    <row r="29" spans="1:12" ht="38.25" customHeight="1">
      <c r="A29" s="117"/>
      <c r="B29"/>
      <c r="C29" s="123" t="s">
        <v>46</v>
      </c>
      <c r="D29" s="123"/>
      <c r="E29" s="123"/>
      <c r="F29" s="123"/>
      <c r="G29" s="123"/>
      <c r="H29" s="123"/>
      <c r="I29" s="123"/>
      <c r="J29" s="123"/>
      <c r="K29" s="123"/>
    </row>
    <row r="30" spans="1:12">
      <c r="A30"/>
      <c r="B30"/>
      <c r="C30" s="85"/>
      <c r="D30"/>
      <c r="E30"/>
      <c r="F30"/>
      <c r="G30"/>
      <c r="H30"/>
      <c r="I30"/>
      <c r="J30"/>
    </row>
    <row r="31" spans="1:12" ht="37.5" customHeight="1">
      <c r="A31"/>
      <c r="B31"/>
      <c r="C31" s="123" t="s">
        <v>27</v>
      </c>
      <c r="D31" s="123"/>
      <c r="E31" s="123"/>
      <c r="F31" s="123"/>
      <c r="G31" s="123"/>
      <c r="H31" s="123"/>
      <c r="I31" s="123"/>
      <c r="J31" s="123"/>
      <c r="K31" s="123"/>
    </row>
  </sheetData>
  <mergeCells count="6">
    <mergeCell ref="C31:K31"/>
    <mergeCell ref="F4:G4"/>
    <mergeCell ref="I4:J4"/>
    <mergeCell ref="A28:J28"/>
    <mergeCell ref="A24:L24"/>
    <mergeCell ref="C29:K2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1"/>
  <sheetViews>
    <sheetView zoomScaleNormal="100" workbookViewId="0"/>
  </sheetViews>
  <sheetFormatPr defaultRowHeight="14.6"/>
  <cols>
    <col min="1" max="1" width="5.07421875" style="39" customWidth="1"/>
    <col min="2" max="3" width="4" style="39" customWidth="1"/>
    <col min="4" max="4" width="26.53515625" style="39" customWidth="1"/>
    <col min="5" max="5" width="18.4609375" style="39" customWidth="1"/>
    <col min="6" max="6" width="17.53515625" style="39" customWidth="1"/>
    <col min="7" max="7" width="17" style="39" customWidth="1"/>
    <col min="8" max="8" width="16.07421875" style="39" customWidth="1"/>
    <col min="9" max="9" width="17.69140625" style="39" customWidth="1"/>
    <col min="10" max="10" width="17.53515625" style="39" customWidth="1"/>
    <col min="11" max="11" width="9.07421875" style="39"/>
  </cols>
  <sheetData>
    <row r="1" spans="1:32">
      <c r="A1" s="89" t="s">
        <v>30</v>
      </c>
      <c r="E1" s="7"/>
      <c r="F1" s="8"/>
      <c r="G1" s="7"/>
      <c r="H1" s="7"/>
      <c r="I1" s="7"/>
      <c r="J1" s="7"/>
    </row>
    <row r="2" spans="1:32">
      <c r="A2" s="91"/>
      <c r="E2" s="89" t="s">
        <v>43</v>
      </c>
      <c r="F2" s="93"/>
      <c r="G2" s="89"/>
      <c r="H2" s="89"/>
      <c r="I2" s="89"/>
      <c r="J2" s="89"/>
    </row>
    <row r="3" spans="1:32">
      <c r="A3" s="91"/>
      <c r="E3" s="89"/>
      <c r="F3" s="93"/>
      <c r="G3" s="89"/>
      <c r="H3" s="89"/>
      <c r="I3" s="89"/>
      <c r="J3" s="89"/>
    </row>
    <row r="4" spans="1:32">
      <c r="A4" s="89"/>
      <c r="B4" s="7"/>
      <c r="C4" s="7"/>
      <c r="D4" s="7"/>
      <c r="E4" s="94"/>
      <c r="F4" s="124" t="s">
        <v>21</v>
      </c>
      <c r="G4" s="125"/>
      <c r="H4" s="95" t="s">
        <v>18</v>
      </c>
      <c r="I4" s="124" t="s">
        <v>23</v>
      </c>
      <c r="J4" s="125"/>
      <c r="K4"/>
    </row>
    <row r="5" spans="1:32" ht="44.15">
      <c r="A5" s="90" t="s">
        <v>33</v>
      </c>
      <c r="B5" s="7"/>
      <c r="C5" s="7"/>
      <c r="D5" s="7"/>
      <c r="E5" s="96" t="s">
        <v>40</v>
      </c>
      <c r="F5" s="97" t="s">
        <v>31</v>
      </c>
      <c r="G5" s="98" t="s">
        <v>32</v>
      </c>
      <c r="H5" s="99" t="s">
        <v>18</v>
      </c>
      <c r="I5" s="98" t="s">
        <v>24</v>
      </c>
      <c r="J5" s="100" t="s">
        <v>22</v>
      </c>
      <c r="K5"/>
    </row>
    <row r="6" spans="1:32">
      <c r="A6" s="91" t="s">
        <v>0</v>
      </c>
      <c r="E6" s="12">
        <v>644786</v>
      </c>
      <c r="F6" s="8"/>
      <c r="G6" s="7"/>
      <c r="H6" s="9"/>
      <c r="I6" s="13"/>
      <c r="J6" s="14"/>
    </row>
    <row r="7" spans="1:32">
      <c r="A7" s="91"/>
      <c r="B7" s="39" t="s">
        <v>34</v>
      </c>
      <c r="E7" s="42"/>
      <c r="F7" s="17">
        <f>'Per case assumptions 2018'!F9</f>
        <v>589816.40799999994</v>
      </c>
      <c r="G7" s="17">
        <f>'Per case assumptions 2018'!G9</f>
        <v>46424.592000000004</v>
      </c>
      <c r="H7" s="18">
        <f>'Per case assumptions 2018'!H9</f>
        <v>8545</v>
      </c>
      <c r="I7" s="16">
        <f>'Per case assumptions 2018'!I9</f>
        <v>8545</v>
      </c>
      <c r="J7" s="19">
        <f>'Per case assumptions 2018'!J9</f>
        <v>0</v>
      </c>
      <c r="K7" s="41"/>
      <c r="L7" s="2"/>
      <c r="M7" s="2"/>
      <c r="N7" s="2"/>
      <c r="O7" s="2"/>
      <c r="P7" s="2"/>
      <c r="Q7" s="2"/>
      <c r="R7" s="2"/>
      <c r="S7" s="2"/>
      <c r="T7" s="2"/>
      <c r="U7" s="2"/>
      <c r="V7" s="2"/>
      <c r="W7" s="2"/>
      <c r="X7" s="2"/>
      <c r="Y7" s="2"/>
      <c r="Z7" s="2"/>
      <c r="AA7" s="2"/>
      <c r="AB7" s="2"/>
      <c r="AC7" s="2"/>
      <c r="AD7" s="2"/>
      <c r="AE7" s="2"/>
      <c r="AF7" s="2"/>
    </row>
    <row r="8" spans="1:32" ht="14.25" customHeight="1">
      <c r="A8" s="91"/>
      <c r="E8" s="43"/>
      <c r="F8" s="21"/>
      <c r="G8" s="24"/>
      <c r="H8" s="27"/>
      <c r="I8" s="21"/>
      <c r="J8" s="24"/>
      <c r="K8" s="41"/>
      <c r="L8" s="2"/>
      <c r="M8" s="2"/>
      <c r="N8" s="2"/>
      <c r="O8" s="2"/>
      <c r="P8" s="2"/>
      <c r="Q8" s="2"/>
      <c r="R8" s="2"/>
      <c r="S8" s="2"/>
      <c r="T8" s="2"/>
      <c r="U8" s="2"/>
      <c r="V8" s="2"/>
      <c r="W8" s="2"/>
      <c r="X8" s="2"/>
      <c r="Y8" s="2"/>
      <c r="Z8" s="2"/>
      <c r="AA8" s="2"/>
      <c r="AB8" s="2"/>
      <c r="AC8" s="2"/>
      <c r="AD8" s="2"/>
      <c r="AE8" s="2"/>
      <c r="AF8" s="2"/>
    </row>
    <row r="9" spans="1:32">
      <c r="A9" s="91" t="s">
        <v>35</v>
      </c>
      <c r="E9" s="44"/>
      <c r="F9" s="25"/>
      <c r="G9" s="28"/>
      <c r="H9" s="27"/>
      <c r="I9" s="25"/>
      <c r="J9" s="28"/>
      <c r="K9" s="41"/>
      <c r="L9" s="2"/>
      <c r="M9" s="2"/>
      <c r="N9" s="2"/>
      <c r="O9" s="2"/>
      <c r="P9" s="2"/>
      <c r="Q9" s="2"/>
      <c r="R9" s="2"/>
      <c r="S9" s="2"/>
      <c r="T9" s="2"/>
      <c r="U9" s="2"/>
      <c r="V9" s="2"/>
      <c r="W9" s="2"/>
      <c r="X9" s="2"/>
      <c r="Y9" s="2"/>
      <c r="Z9" s="2"/>
      <c r="AA9" s="2"/>
      <c r="AB9" s="2"/>
      <c r="AC9" s="2"/>
      <c r="AD9" s="2"/>
      <c r="AE9" s="2"/>
      <c r="AF9" s="2"/>
    </row>
    <row r="10" spans="1:32">
      <c r="A10" s="91"/>
      <c r="B10" s="39" t="s">
        <v>36</v>
      </c>
      <c r="E10" s="44"/>
      <c r="F10" s="41"/>
      <c r="G10" s="45">
        <f>G$7*'Per case assumptions 2018'!G17*'Per case assumptions 2018'!G18</f>
        <v>9492378.2185830567</v>
      </c>
      <c r="H10" s="46">
        <f>H$7*'Per case assumptions 2018'!H17*'Per case assumptions 2018'!H18</f>
        <v>873592.72729625949</v>
      </c>
      <c r="I10" s="47">
        <f>I$7*'Per case assumptions 2018'!I17*'Per case assumptions 2018'!I18</f>
        <v>1247989.6104232278</v>
      </c>
      <c r="J10" s="48"/>
      <c r="K10" s="41"/>
      <c r="L10" s="2"/>
      <c r="M10" s="2"/>
      <c r="N10" s="2"/>
      <c r="O10" s="2"/>
      <c r="P10" s="2"/>
      <c r="Q10" s="2"/>
      <c r="R10" s="2"/>
      <c r="S10" s="2"/>
      <c r="T10" s="2"/>
      <c r="U10" s="2"/>
      <c r="V10" s="2"/>
      <c r="W10" s="2"/>
      <c r="X10" s="2"/>
      <c r="Y10" s="2"/>
      <c r="Z10" s="2"/>
      <c r="AA10" s="2"/>
      <c r="AB10" s="2"/>
      <c r="AC10" s="2"/>
      <c r="AD10" s="2"/>
      <c r="AE10" s="2"/>
      <c r="AF10" s="2"/>
    </row>
    <row r="11" spans="1:32">
      <c r="A11" s="91"/>
      <c r="B11" s="39" t="s">
        <v>19</v>
      </c>
      <c r="E11" s="44"/>
      <c r="F11" s="49"/>
      <c r="G11" s="45">
        <f>G$7*'Per case assumptions 2018'!G20*'Per case assumptions 2018'!G21</f>
        <v>3252101.2365804701</v>
      </c>
      <c r="H11" s="46">
        <f>H$7*'Per case assumptions 2018'!H20*'Per case assumptions 2018'!H21</f>
        <v>1795764.0898543673</v>
      </c>
      <c r="I11" s="47">
        <f>I$7*'Per case assumptions 2018'!I20*'Per case assumptions 2018'!I21</f>
        <v>0</v>
      </c>
      <c r="J11" s="48"/>
      <c r="K11" s="41"/>
      <c r="L11" s="2"/>
      <c r="M11" s="2"/>
      <c r="N11" s="2"/>
      <c r="O11" s="2"/>
      <c r="P11" s="2"/>
      <c r="Q11" s="2"/>
      <c r="R11" s="2"/>
      <c r="S11" s="2"/>
      <c r="T11" s="2"/>
      <c r="U11" s="2"/>
      <c r="V11" s="2"/>
      <c r="W11" s="2"/>
      <c r="X11" s="2"/>
      <c r="Y11" s="2"/>
      <c r="Z11" s="2"/>
      <c r="AA11" s="2"/>
      <c r="AB11" s="2"/>
      <c r="AC11" s="2"/>
      <c r="AD11" s="2"/>
      <c r="AE11" s="2"/>
      <c r="AF11" s="2"/>
    </row>
    <row r="12" spans="1:32">
      <c r="A12" s="91"/>
      <c r="B12" s="39" t="s">
        <v>1</v>
      </c>
      <c r="E12" s="44"/>
      <c r="F12" s="49"/>
      <c r="G12" s="45">
        <f>G$7*'Per case assumptions 2018'!G23*'Per case assumptions 2018'!G24</f>
        <v>11218945.272767777</v>
      </c>
      <c r="H12" s="46">
        <f>H$7*'Per case assumptions 2018'!H23*'Per case assumptions 2018'!H24</f>
        <v>1376653.8124994994</v>
      </c>
      <c r="I12" s="49">
        <f>I$7*'Per case assumptions 2018'!I23*'Per case assumptions 2018'!I24</f>
        <v>0</v>
      </c>
      <c r="J12" s="48"/>
      <c r="K12" s="41"/>
      <c r="L12" s="2"/>
      <c r="M12" s="2"/>
      <c r="N12" s="2"/>
      <c r="O12" s="2"/>
      <c r="P12" s="2"/>
      <c r="Q12" s="2"/>
      <c r="R12" s="2"/>
      <c r="S12" s="2"/>
      <c r="T12" s="2"/>
      <c r="U12" s="2"/>
      <c r="V12" s="2"/>
      <c r="W12" s="2"/>
      <c r="X12" s="2"/>
      <c r="Y12" s="2"/>
      <c r="Z12" s="2"/>
      <c r="AA12" s="2"/>
      <c r="AB12" s="2"/>
      <c r="AC12" s="2"/>
      <c r="AD12" s="2"/>
      <c r="AE12" s="2"/>
      <c r="AF12" s="2"/>
    </row>
    <row r="13" spans="1:32">
      <c r="A13" s="91"/>
      <c r="B13" s="39" t="s">
        <v>2</v>
      </c>
      <c r="E13" s="44"/>
      <c r="F13" s="41"/>
      <c r="G13" s="49">
        <f>G$7*'Per case assumptions 2018'!G26*'Per case assumptions 2018'!G27</f>
        <v>0</v>
      </c>
      <c r="H13" s="46">
        <f>H$7*'Per case assumptions 2018'!H26*'Per case assumptions 2018'!H27</f>
        <v>148819643.74966946</v>
      </c>
      <c r="I13" s="49">
        <f>I$7*'Per case assumptions 2018'!I26*'Per case assumptions 2018'!I27</f>
        <v>0</v>
      </c>
      <c r="J13" s="48"/>
      <c r="K13" s="41"/>
      <c r="L13" s="2"/>
      <c r="M13" s="2"/>
      <c r="N13" s="2"/>
      <c r="O13" s="2"/>
      <c r="P13" s="2"/>
      <c r="Q13" s="2"/>
      <c r="R13" s="2"/>
      <c r="S13" s="2"/>
      <c r="T13" s="2"/>
      <c r="U13" s="2"/>
      <c r="V13" s="2"/>
      <c r="W13" s="2"/>
      <c r="X13" s="2"/>
      <c r="Y13" s="2"/>
      <c r="Z13" s="2"/>
      <c r="AA13" s="2"/>
      <c r="AB13" s="2"/>
      <c r="AC13" s="2"/>
      <c r="AD13" s="2"/>
      <c r="AE13" s="2"/>
      <c r="AF13" s="2"/>
    </row>
    <row r="14" spans="1:32">
      <c r="A14" s="91"/>
      <c r="B14" s="39" t="s">
        <v>20</v>
      </c>
      <c r="E14" s="44"/>
      <c r="F14" s="41"/>
      <c r="G14" s="50">
        <f>SUM(G10:G13)</f>
        <v>23963424.727931306</v>
      </c>
      <c r="H14" s="64">
        <f t="shared" ref="H14:I14" si="0">SUM(H10:H13)</f>
        <v>152865654.37931958</v>
      </c>
      <c r="I14" s="50">
        <f t="shared" si="0"/>
        <v>1247989.6104232278</v>
      </c>
      <c r="J14" s="51"/>
      <c r="K14" s="41"/>
      <c r="L14" s="2"/>
      <c r="M14" s="2"/>
      <c r="N14" s="2"/>
      <c r="O14" s="2"/>
      <c r="P14" s="2"/>
      <c r="Q14" s="2"/>
      <c r="R14" s="2"/>
      <c r="S14" s="2"/>
      <c r="T14" s="2"/>
      <c r="U14" s="2"/>
      <c r="V14" s="2"/>
      <c r="W14" s="2"/>
      <c r="X14" s="2"/>
      <c r="Y14" s="2"/>
      <c r="Z14" s="2"/>
      <c r="AA14" s="2"/>
      <c r="AB14" s="2"/>
      <c r="AC14" s="2"/>
      <c r="AD14" s="2"/>
      <c r="AE14" s="2"/>
      <c r="AF14" s="2"/>
    </row>
    <row r="15" spans="1:32">
      <c r="A15" s="91"/>
      <c r="C15" s="7"/>
      <c r="D15" s="7"/>
      <c r="E15" s="44"/>
      <c r="H15" s="44"/>
      <c r="I15" s="41"/>
      <c r="J15" s="51"/>
    </row>
    <row r="16" spans="1:32">
      <c r="A16" s="91" t="s">
        <v>3</v>
      </c>
      <c r="C16" s="7"/>
      <c r="D16" s="7"/>
      <c r="E16" s="44"/>
      <c r="F16" s="52"/>
      <c r="G16" s="52"/>
      <c r="H16" s="53"/>
      <c r="I16" s="52"/>
      <c r="J16" s="54">
        <f>J7*'Per case assumptions 2018'!J40</f>
        <v>0</v>
      </c>
    </row>
    <row r="17" spans="1:12">
      <c r="A17" s="91"/>
      <c r="E17" s="44"/>
      <c r="H17" s="44"/>
      <c r="I17" s="41"/>
      <c r="J17" s="51"/>
    </row>
    <row r="18" spans="1:12">
      <c r="A18" s="91" t="s">
        <v>37</v>
      </c>
      <c r="E18" s="44"/>
      <c r="F18" s="55">
        <f>F7*'Per case assumptions 2018'!F32*'Per case assumptions 2018'!F33*'Per case assumptions 2018'!F34</f>
        <v>35938370.329578042</v>
      </c>
      <c r="G18" s="55">
        <f>G7*'Per case assumptions 2018'!G32*'Per case assumptions 2018'!G33*'Per case assumptions 2018'!G34</f>
        <v>9409250.7608406972</v>
      </c>
      <c r="H18" s="56">
        <f>H7*'Per case assumptions 2018'!H32*'Per case assumptions 2018'!H33*'Per case assumptions 2018'!H34</f>
        <v>4685841.5714832544</v>
      </c>
      <c r="I18" s="55">
        <f>I7*'Per case assumptions 2018'!I32*'Per case assumptions 2018'!I33*'Per case assumptions 2018'!I34</f>
        <v>2342920.7857416272</v>
      </c>
      <c r="J18" s="54"/>
    </row>
    <row r="19" spans="1:12">
      <c r="A19" s="91"/>
      <c r="E19" s="44"/>
      <c r="F19" s="55"/>
      <c r="G19" s="55"/>
      <c r="H19" s="56"/>
      <c r="I19" s="55"/>
      <c r="J19" s="54"/>
    </row>
    <row r="20" spans="1:12">
      <c r="A20" s="91" t="s">
        <v>38</v>
      </c>
      <c r="E20" s="44"/>
      <c r="F20" s="65">
        <f>SUM(F14:F18)</f>
        <v>35938370.329578042</v>
      </c>
      <c r="G20" s="68">
        <f>SUM(G14:G18)</f>
        <v>33372675.488772005</v>
      </c>
      <c r="H20" s="67">
        <f>SUM(H14:H18)</f>
        <v>157551495.95080283</v>
      </c>
      <c r="I20" s="68">
        <f>SUM(I14:I18)</f>
        <v>3590910.396164855</v>
      </c>
      <c r="J20" s="66">
        <f>J16</f>
        <v>0</v>
      </c>
    </row>
    <row r="21" spans="1:12">
      <c r="A21" s="91"/>
      <c r="E21" s="53"/>
      <c r="F21" s="41"/>
      <c r="G21" s="41"/>
      <c r="H21" s="41"/>
      <c r="I21" s="41"/>
      <c r="J21" s="51"/>
    </row>
    <row r="22" spans="1:12" ht="15" thickBot="1">
      <c r="A22" s="101" t="s">
        <v>39</v>
      </c>
      <c r="B22" s="57"/>
      <c r="C22" s="57"/>
      <c r="D22" s="57"/>
      <c r="E22" s="62">
        <f>SUM(F20:J20)</f>
        <v>230453452.16531774</v>
      </c>
      <c r="F22" s="57"/>
      <c r="G22" s="57"/>
      <c r="H22" s="57"/>
      <c r="I22" s="57"/>
      <c r="J22" s="63"/>
    </row>
    <row r="23" spans="1:12" ht="15" thickTop="1"/>
    <row r="24" spans="1:12" ht="85.95" customHeight="1">
      <c r="A24" s="126" t="s">
        <v>48</v>
      </c>
      <c r="B24" s="126"/>
      <c r="C24" s="126"/>
      <c r="D24" s="126"/>
      <c r="E24" s="126"/>
      <c r="F24" s="126"/>
      <c r="G24" s="126"/>
      <c r="H24" s="126"/>
      <c r="I24" s="126"/>
      <c r="J24" s="126"/>
      <c r="K24" s="126"/>
      <c r="L24" s="126"/>
    </row>
    <row r="25" spans="1:12">
      <c r="A25"/>
      <c r="B25"/>
      <c r="C25"/>
      <c r="D25"/>
      <c r="E25"/>
      <c r="F25"/>
      <c r="G25"/>
      <c r="H25"/>
      <c r="I25"/>
      <c r="J25"/>
      <c r="K25"/>
    </row>
    <row r="26" spans="1:12" ht="20.399999999999999" customHeight="1">
      <c r="A26" t="s">
        <v>49</v>
      </c>
      <c r="B26"/>
      <c r="C26"/>
      <c r="D26"/>
      <c r="E26"/>
      <c r="F26"/>
      <c r="G26"/>
      <c r="H26"/>
      <c r="I26"/>
      <c r="J26"/>
      <c r="K26"/>
    </row>
    <row r="27" spans="1:12" ht="15" customHeight="1">
      <c r="A27"/>
      <c r="B27"/>
      <c r="C27"/>
      <c r="D27"/>
      <c r="E27"/>
      <c r="F27"/>
      <c r="G27"/>
      <c r="H27"/>
      <c r="I27"/>
      <c r="J27"/>
      <c r="K27"/>
    </row>
    <row r="28" spans="1:12">
      <c r="A28" s="123" t="s">
        <v>28</v>
      </c>
      <c r="B28" s="123"/>
      <c r="C28" s="123"/>
      <c r="D28" s="123"/>
      <c r="E28" s="123"/>
      <c r="F28" s="123"/>
      <c r="G28" s="123"/>
      <c r="H28" s="123"/>
      <c r="I28" s="123"/>
      <c r="J28" s="123"/>
      <c r="K28"/>
    </row>
    <row r="29" spans="1:12" ht="38.25" customHeight="1">
      <c r="A29" s="117"/>
      <c r="B29"/>
      <c r="C29" s="123" t="s">
        <v>46</v>
      </c>
      <c r="D29" s="123"/>
      <c r="E29" s="123"/>
      <c r="F29" s="123"/>
      <c r="G29" s="123"/>
      <c r="H29" s="123"/>
      <c r="I29" s="123"/>
      <c r="J29" s="123"/>
      <c r="K29" s="123"/>
    </row>
    <row r="30" spans="1:12">
      <c r="A30"/>
      <c r="B30"/>
      <c r="C30" s="85"/>
      <c r="D30"/>
      <c r="E30"/>
      <c r="F30"/>
      <c r="G30"/>
      <c r="H30"/>
      <c r="I30"/>
      <c r="J30"/>
      <c r="K30"/>
    </row>
    <row r="31" spans="1:12" ht="37.5" customHeight="1">
      <c r="A31"/>
      <c r="B31"/>
      <c r="C31" s="123" t="s">
        <v>27</v>
      </c>
      <c r="D31" s="123"/>
      <c r="E31" s="123"/>
      <c r="F31" s="123"/>
      <c r="G31" s="123"/>
      <c r="H31" s="123"/>
      <c r="I31" s="123"/>
      <c r="J31" s="123"/>
      <c r="K31" s="123"/>
    </row>
  </sheetData>
  <mergeCells count="6">
    <mergeCell ref="C31:K31"/>
    <mergeCell ref="F4:G4"/>
    <mergeCell ref="I4:J4"/>
    <mergeCell ref="A28:J28"/>
    <mergeCell ref="A24:L24"/>
    <mergeCell ref="C29:K2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31"/>
  <sheetViews>
    <sheetView zoomScaleNormal="100" workbookViewId="0"/>
  </sheetViews>
  <sheetFormatPr defaultRowHeight="14.6"/>
  <cols>
    <col min="1" max="1" width="5.07421875" style="39" customWidth="1"/>
    <col min="2" max="3" width="4" style="39" customWidth="1"/>
    <col min="4" max="4" width="26.53515625" style="39" customWidth="1"/>
    <col min="5" max="5" width="22.4609375" style="39" customWidth="1"/>
    <col min="6" max="6" width="17.53515625" style="39" customWidth="1"/>
    <col min="7" max="7" width="17" style="39" customWidth="1"/>
    <col min="8" max="8" width="16.07421875" style="39" customWidth="1"/>
    <col min="9" max="9" width="17.69140625" style="39" customWidth="1"/>
    <col min="10" max="10" width="20.07421875" style="39" customWidth="1"/>
  </cols>
  <sheetData>
    <row r="1" spans="1:32">
      <c r="A1" s="89" t="s">
        <v>30</v>
      </c>
      <c r="E1" s="7"/>
      <c r="F1" s="8"/>
      <c r="G1" s="7"/>
      <c r="H1" s="7"/>
      <c r="I1" s="7"/>
      <c r="J1" s="7"/>
    </row>
    <row r="2" spans="1:32">
      <c r="A2" s="88"/>
      <c r="E2" s="89" t="s">
        <v>42</v>
      </c>
      <c r="F2" s="93"/>
      <c r="G2" s="89"/>
      <c r="H2" s="89"/>
      <c r="I2" s="89"/>
      <c r="J2" s="89"/>
    </row>
    <row r="3" spans="1:32">
      <c r="A3" s="88"/>
      <c r="E3" s="89"/>
      <c r="F3" s="93"/>
      <c r="G3" s="89"/>
      <c r="H3" s="89"/>
      <c r="I3" s="89"/>
      <c r="J3" s="89"/>
    </row>
    <row r="4" spans="1:32">
      <c r="A4" s="89"/>
      <c r="B4" s="7"/>
      <c r="C4" s="7"/>
      <c r="D4" s="7"/>
      <c r="E4" s="94"/>
      <c r="F4" s="124" t="s">
        <v>21</v>
      </c>
      <c r="G4" s="125"/>
      <c r="H4" s="95" t="s">
        <v>18</v>
      </c>
      <c r="I4" s="124" t="s">
        <v>23</v>
      </c>
      <c r="J4" s="125"/>
    </row>
    <row r="5" spans="1:32" ht="44.15">
      <c r="A5" s="90" t="s">
        <v>33</v>
      </c>
      <c r="B5" s="7"/>
      <c r="C5" s="7"/>
      <c r="D5" s="7"/>
      <c r="E5" s="96" t="s">
        <v>40</v>
      </c>
      <c r="F5" s="97" t="s">
        <v>31</v>
      </c>
      <c r="G5" s="98" t="s">
        <v>32</v>
      </c>
      <c r="H5" s="99" t="s">
        <v>18</v>
      </c>
      <c r="I5" s="98" t="s">
        <v>24</v>
      </c>
      <c r="J5" s="100" t="s">
        <v>22</v>
      </c>
    </row>
    <row r="6" spans="1:32">
      <c r="A6" s="91" t="s">
        <v>0</v>
      </c>
      <c r="E6" s="12">
        <v>1679667</v>
      </c>
      <c r="F6" s="8"/>
      <c r="G6" s="7"/>
      <c r="H6" s="9"/>
      <c r="I6" s="13"/>
      <c r="J6" s="14"/>
    </row>
    <row r="7" spans="1:32">
      <c r="A7" s="91"/>
      <c r="B7" s="39" t="s">
        <v>34</v>
      </c>
      <c r="E7" s="42"/>
      <c r="F7" s="17">
        <f>'Per case assumptions 2018'!F11</f>
        <v>1521240.976</v>
      </c>
      <c r="G7" s="17">
        <f>'Per case assumptions 2018'!G11</f>
        <v>120936.024</v>
      </c>
      <c r="H7" s="18">
        <f>'Per case assumptions 2018'!H11</f>
        <v>37490.000000000007</v>
      </c>
      <c r="I7" s="16">
        <f>'Per case assumptions 2018'!I11</f>
        <v>36479.000000000007</v>
      </c>
      <c r="J7" s="19">
        <f>'Per case assumptions 2018'!J11</f>
        <v>1011</v>
      </c>
      <c r="K7" s="2"/>
      <c r="L7" s="2"/>
      <c r="M7" s="2"/>
      <c r="N7" s="2"/>
      <c r="O7" s="2"/>
      <c r="P7" s="2"/>
      <c r="Q7" s="2"/>
      <c r="R7" s="2"/>
      <c r="S7" s="2"/>
      <c r="T7" s="2"/>
      <c r="U7" s="2"/>
      <c r="V7" s="2"/>
      <c r="W7" s="2"/>
      <c r="X7" s="2"/>
      <c r="Y7" s="2"/>
      <c r="Z7" s="2"/>
      <c r="AA7" s="2"/>
      <c r="AB7" s="2"/>
      <c r="AC7" s="2"/>
      <c r="AD7" s="2"/>
      <c r="AE7" s="2"/>
      <c r="AF7" s="2"/>
    </row>
    <row r="8" spans="1:32" ht="16.5" customHeight="1">
      <c r="A8" s="91"/>
      <c r="E8" s="43"/>
      <c r="F8" s="21"/>
      <c r="G8" s="24"/>
      <c r="H8" s="27"/>
      <c r="I8" s="21"/>
      <c r="J8" s="24"/>
      <c r="K8" s="2"/>
      <c r="L8" s="2"/>
      <c r="M8" s="2"/>
      <c r="N8" s="2"/>
      <c r="O8" s="2"/>
      <c r="P8" s="2"/>
      <c r="Q8" s="2"/>
      <c r="R8" s="2"/>
      <c r="S8" s="2"/>
      <c r="T8" s="2"/>
      <c r="U8" s="2"/>
      <c r="V8" s="2"/>
      <c r="W8" s="2"/>
      <c r="X8" s="2"/>
      <c r="Y8" s="2"/>
      <c r="Z8" s="2"/>
      <c r="AA8" s="2"/>
      <c r="AB8" s="2"/>
      <c r="AC8" s="2"/>
      <c r="AD8" s="2"/>
      <c r="AE8" s="2"/>
      <c r="AF8" s="2"/>
    </row>
    <row r="9" spans="1:32">
      <c r="A9" s="91" t="s">
        <v>35</v>
      </c>
      <c r="E9" s="44"/>
      <c r="F9" s="25"/>
      <c r="G9" s="28"/>
      <c r="H9" s="27"/>
      <c r="I9" s="25"/>
      <c r="J9" s="28"/>
      <c r="K9" s="2"/>
      <c r="L9" s="2"/>
      <c r="M9" s="2"/>
      <c r="N9" s="2"/>
      <c r="O9" s="2"/>
      <c r="P9" s="2"/>
      <c r="Q9" s="2"/>
      <c r="R9" s="2"/>
      <c r="S9" s="2"/>
      <c r="T9" s="2"/>
      <c r="U9" s="2"/>
      <c r="V9" s="2"/>
      <c r="W9" s="2"/>
      <c r="X9" s="2"/>
      <c r="Y9" s="2"/>
      <c r="Z9" s="2"/>
      <c r="AA9" s="2"/>
      <c r="AB9" s="2"/>
      <c r="AC9" s="2"/>
      <c r="AD9" s="2"/>
      <c r="AE9" s="2"/>
      <c r="AF9" s="2"/>
    </row>
    <row r="10" spans="1:32">
      <c r="A10" s="91"/>
      <c r="B10" s="39" t="s">
        <v>36</v>
      </c>
      <c r="E10" s="44"/>
      <c r="F10" s="41"/>
      <c r="G10" s="45">
        <f>G$7*'Per case assumptions 2018'!G17*'Per case assumptions 2018'!G18</f>
        <v>24727637.456881423</v>
      </c>
      <c r="H10" s="46">
        <f>H$7*'Per case assumptions 2018'!H17*'Per case assumptions 2018'!H18</f>
        <v>3832766.6876930101</v>
      </c>
      <c r="I10" s="47">
        <f>I$7*'Per case assumptions 2018'!I17*'Per case assumptions 2018'!I18</f>
        <v>5327725.3362936145</v>
      </c>
      <c r="J10" s="48"/>
      <c r="K10" s="2"/>
      <c r="L10" s="2"/>
      <c r="M10" s="2"/>
      <c r="N10" s="2"/>
      <c r="O10" s="2"/>
      <c r="P10" s="2"/>
      <c r="Q10" s="2"/>
      <c r="R10" s="2"/>
      <c r="S10" s="2"/>
      <c r="T10" s="2"/>
      <c r="U10" s="2"/>
      <c r="V10" s="2"/>
      <c r="W10" s="2"/>
      <c r="X10" s="2"/>
      <c r="Y10" s="2"/>
      <c r="Z10" s="2"/>
      <c r="AA10" s="2"/>
      <c r="AB10" s="2"/>
      <c r="AC10" s="2"/>
      <c r="AD10" s="2"/>
      <c r="AE10" s="2"/>
      <c r="AF10" s="2"/>
    </row>
    <row r="11" spans="1:32">
      <c r="A11" s="91"/>
      <c r="B11" s="39" t="s">
        <v>19</v>
      </c>
      <c r="E11" s="44"/>
      <c r="F11" s="49"/>
      <c r="G11" s="45">
        <f>G$7*'Per case assumptions 2018'!G20*'Per case assumptions 2018'!G21</f>
        <v>8471721.0481359847</v>
      </c>
      <c r="H11" s="46">
        <f>H$7*'Per case assumptions 2018'!H20*'Per case assumptions 2018'!H21</f>
        <v>7878665.3866167637</v>
      </c>
      <c r="I11" s="47">
        <f>I$7*'Per case assumptions 2018'!I20*'Per case assumptions 2018'!I21</f>
        <v>0</v>
      </c>
      <c r="J11" s="48"/>
      <c r="K11" s="2"/>
      <c r="L11" s="2"/>
      <c r="M11" s="2"/>
      <c r="N11" s="2"/>
      <c r="O11" s="2"/>
      <c r="P11" s="2"/>
      <c r="Q11" s="2"/>
      <c r="R11" s="2"/>
      <c r="S11" s="2"/>
      <c r="T11" s="2"/>
      <c r="U11" s="2"/>
      <c r="V11" s="2"/>
      <c r="W11" s="2"/>
      <c r="X11" s="2"/>
      <c r="Y11" s="2"/>
      <c r="Z11" s="2"/>
      <c r="AA11" s="2"/>
      <c r="AB11" s="2"/>
      <c r="AC11" s="2"/>
      <c r="AD11" s="2"/>
      <c r="AE11" s="2"/>
      <c r="AF11" s="2"/>
    </row>
    <row r="12" spans="1:32">
      <c r="A12" s="91"/>
      <c r="B12" s="39" t="s">
        <v>1</v>
      </c>
      <c r="E12" s="44"/>
      <c r="F12" s="49"/>
      <c r="G12" s="45">
        <f>G$7*'Per case assumptions 2018'!G23*'Per case assumptions 2018'!G24</f>
        <v>29225343.213832237</v>
      </c>
      <c r="H12" s="46">
        <f>H$7*'Per case assumptions 2018'!H23*'Per case assumptions 2018'!H24</f>
        <v>6039877.2885437384</v>
      </c>
      <c r="I12" s="47">
        <f>I$7*'Per case assumptions 2018'!I23*'Per case assumptions 2018'!I24</f>
        <v>0</v>
      </c>
      <c r="J12" s="48"/>
      <c r="K12" s="2"/>
      <c r="L12" s="2"/>
      <c r="M12" s="2"/>
      <c r="N12" s="2"/>
      <c r="O12" s="2"/>
      <c r="P12" s="2"/>
      <c r="Q12" s="2"/>
      <c r="R12" s="2"/>
      <c r="S12" s="2"/>
      <c r="T12" s="2"/>
      <c r="U12" s="2"/>
      <c r="V12" s="2"/>
      <c r="W12" s="2"/>
      <c r="X12" s="2"/>
      <c r="Y12" s="2"/>
      <c r="Z12" s="2"/>
      <c r="AA12" s="2"/>
      <c r="AB12" s="2"/>
      <c r="AC12" s="2"/>
      <c r="AD12" s="2"/>
      <c r="AE12" s="2"/>
      <c r="AF12" s="2"/>
    </row>
    <row r="13" spans="1:32">
      <c r="A13" s="91"/>
      <c r="B13" s="39" t="s">
        <v>2</v>
      </c>
      <c r="E13" s="44"/>
      <c r="F13" s="41"/>
      <c r="G13" s="49">
        <f>G$7*'Per case assumptions 2018'!G26*'Per case assumptions 2018'!G27</f>
        <v>0</v>
      </c>
      <c r="H13" s="46">
        <f>H$7*'Per case assumptions 2018'!H26*'Per case assumptions 2018'!H27</f>
        <v>652925505.46227145</v>
      </c>
      <c r="I13" s="49">
        <f>I$7*'Per case assumptions 2018'!I26*'Per case assumptions 2018'!I27</f>
        <v>0</v>
      </c>
      <c r="J13" s="48"/>
      <c r="K13" s="2"/>
      <c r="L13" s="2"/>
      <c r="M13" s="2"/>
      <c r="N13" s="2"/>
      <c r="O13" s="2"/>
      <c r="P13" s="2"/>
      <c r="Q13" s="2"/>
      <c r="R13" s="2"/>
      <c r="S13" s="2"/>
      <c r="T13" s="2"/>
      <c r="U13" s="2"/>
      <c r="V13" s="2"/>
      <c r="W13" s="2"/>
      <c r="X13" s="2"/>
      <c r="Y13" s="2"/>
      <c r="Z13" s="2"/>
      <c r="AA13" s="2"/>
      <c r="AB13" s="2"/>
      <c r="AC13" s="2"/>
      <c r="AD13" s="2"/>
      <c r="AE13" s="2"/>
      <c r="AF13" s="2"/>
    </row>
    <row r="14" spans="1:32">
      <c r="A14" s="91"/>
      <c r="B14" s="91" t="s">
        <v>20</v>
      </c>
      <c r="E14" s="44"/>
      <c r="F14" s="41"/>
      <c r="G14" s="50">
        <f>SUM(G10:G13)</f>
        <v>62424701.718849644</v>
      </c>
      <c r="H14" s="64">
        <f>SUM(H10:H13)</f>
        <v>670676814.82512498</v>
      </c>
      <c r="I14" s="50">
        <f>SUM(I10:I13)</f>
        <v>5327725.3362936145</v>
      </c>
      <c r="J14" s="51"/>
      <c r="K14" s="2"/>
      <c r="L14" s="2"/>
      <c r="M14" s="2"/>
      <c r="N14" s="2"/>
      <c r="O14" s="2"/>
      <c r="P14" s="2"/>
      <c r="Q14" s="2"/>
      <c r="R14" s="2"/>
      <c r="S14" s="2"/>
      <c r="T14" s="2"/>
      <c r="U14" s="2"/>
      <c r="V14" s="2"/>
      <c r="W14" s="2"/>
      <c r="X14" s="2"/>
      <c r="Y14" s="2"/>
      <c r="Z14" s="2"/>
      <c r="AA14" s="2"/>
      <c r="AB14" s="2"/>
      <c r="AC14" s="2"/>
      <c r="AD14" s="2"/>
      <c r="AE14" s="2"/>
      <c r="AF14" s="2"/>
    </row>
    <row r="15" spans="1:32">
      <c r="A15" s="91"/>
      <c r="C15" s="7"/>
      <c r="D15" s="7"/>
      <c r="E15" s="44"/>
      <c r="H15" s="44"/>
      <c r="I15" s="41"/>
      <c r="J15" s="51"/>
    </row>
    <row r="16" spans="1:32">
      <c r="A16" s="91" t="s">
        <v>3</v>
      </c>
      <c r="C16" s="7"/>
      <c r="D16" s="7"/>
      <c r="E16" s="44"/>
      <c r="F16" s="52"/>
      <c r="G16" s="52"/>
      <c r="H16" s="53"/>
      <c r="I16" s="52"/>
      <c r="J16" s="54">
        <f>J7*'Per case assumptions 2018'!J40</f>
        <v>9809345269.3612919</v>
      </c>
    </row>
    <row r="17" spans="1:12">
      <c r="A17" s="91"/>
      <c r="E17" s="44"/>
      <c r="H17" s="44"/>
      <c r="I17" s="41"/>
      <c r="J17" s="51"/>
    </row>
    <row r="18" spans="1:12">
      <c r="A18" s="91" t="s">
        <v>37</v>
      </c>
      <c r="E18" s="44"/>
      <c r="F18" s="55">
        <f>F7*'Per case assumptions 2018'!F32*'Per case assumptions 2018'!F33*'Per case assumptions 2018'!F34</f>
        <v>92691421.965352893</v>
      </c>
      <c r="G18" s="55">
        <f>G7*'Per case assumptions 2018'!G32*'Per case assumptions 2018'!G33*'Per case assumptions 2018'!G34</f>
        <v>24511090.497791529</v>
      </c>
      <c r="H18" s="56">
        <f>H7*'Per case assumptions 2018'!H32*'Per case assumptions 2018'!H33*'Per case assumptions 2018'!H34</f>
        <v>20558478.702739291</v>
      </c>
      <c r="I18" s="55">
        <f>I7*'Per case assumptions 2018'!I32*'Per case assumptions 2018'!I33*'Per case assumptions 2018'!I34</f>
        <v>10002037.137866452</v>
      </c>
      <c r="J18" s="54"/>
    </row>
    <row r="19" spans="1:12">
      <c r="A19" s="91"/>
      <c r="E19" s="44"/>
      <c r="F19" s="55"/>
      <c r="G19" s="55"/>
      <c r="H19" s="56"/>
      <c r="I19" s="55"/>
      <c r="J19" s="54"/>
    </row>
    <row r="20" spans="1:12">
      <c r="A20" s="91" t="s">
        <v>38</v>
      </c>
      <c r="E20" s="44"/>
      <c r="F20" s="65">
        <f>SUM(F14:F18)</f>
        <v>92691421.965352893</v>
      </c>
      <c r="G20" s="66">
        <f>SUM(G14:G18)</f>
        <v>86935792.216641173</v>
      </c>
      <c r="H20" s="67">
        <f>SUM(H14:H18)</f>
        <v>691235293.52786422</v>
      </c>
      <c r="I20" s="68">
        <f>SUM(I14:I18)</f>
        <v>15329762.474160068</v>
      </c>
      <c r="J20" s="66">
        <f>J16</f>
        <v>9809345269.3612919</v>
      </c>
    </row>
    <row r="21" spans="1:12">
      <c r="A21" s="91"/>
      <c r="E21" s="53"/>
      <c r="F21" s="41"/>
      <c r="G21" s="41"/>
      <c r="H21" s="41"/>
      <c r="I21" s="41"/>
      <c r="J21" s="51"/>
    </row>
    <row r="22" spans="1:12" ht="15" thickBot="1">
      <c r="A22" s="101" t="s">
        <v>39</v>
      </c>
      <c r="B22" s="57"/>
      <c r="C22" s="57"/>
      <c r="D22" s="57"/>
      <c r="E22" s="62">
        <f>SUM(F20:J20)</f>
        <v>10695537539.545311</v>
      </c>
      <c r="F22" s="57"/>
      <c r="G22" s="57"/>
      <c r="H22" s="57"/>
      <c r="I22" s="57"/>
      <c r="J22" s="63"/>
    </row>
    <row r="23" spans="1:12" ht="15" thickTop="1"/>
    <row r="24" spans="1:12" ht="85.95" customHeight="1">
      <c r="A24" s="126" t="s">
        <v>48</v>
      </c>
      <c r="B24" s="126"/>
      <c r="C24" s="126"/>
      <c r="D24" s="126"/>
      <c r="E24" s="126"/>
      <c r="F24" s="126"/>
      <c r="G24" s="126"/>
      <c r="H24" s="126"/>
      <c r="I24" s="126"/>
      <c r="J24" s="126"/>
      <c r="K24" s="126"/>
      <c r="L24" s="126"/>
    </row>
    <row r="25" spans="1:12">
      <c r="A25"/>
      <c r="B25"/>
      <c r="C25"/>
      <c r="D25"/>
      <c r="E25"/>
      <c r="F25"/>
      <c r="G25"/>
      <c r="H25"/>
      <c r="I25"/>
      <c r="J25"/>
    </row>
    <row r="26" spans="1:12" ht="20.399999999999999" customHeight="1">
      <c r="A26" t="s">
        <v>49</v>
      </c>
      <c r="B26"/>
      <c r="C26"/>
      <c r="D26"/>
      <c r="E26"/>
      <c r="F26"/>
      <c r="G26"/>
      <c r="H26"/>
      <c r="I26"/>
      <c r="J26"/>
    </row>
    <row r="27" spans="1:12" ht="15" customHeight="1">
      <c r="A27"/>
      <c r="B27"/>
      <c r="C27"/>
      <c r="D27"/>
      <c r="E27"/>
      <c r="F27"/>
      <c r="G27"/>
      <c r="H27"/>
      <c r="I27"/>
      <c r="J27"/>
    </row>
    <row r="28" spans="1:12">
      <c r="A28" s="123" t="s">
        <v>28</v>
      </c>
      <c r="B28" s="123"/>
      <c r="C28" s="123"/>
      <c r="D28" s="123"/>
      <c r="E28" s="123"/>
      <c r="F28" s="123"/>
      <c r="G28" s="123"/>
      <c r="H28" s="123"/>
      <c r="I28" s="123"/>
      <c r="J28" s="123"/>
    </row>
    <row r="29" spans="1:12" ht="38.25" customHeight="1">
      <c r="A29" s="117"/>
      <c r="B29"/>
      <c r="C29" s="123" t="s">
        <v>46</v>
      </c>
      <c r="D29" s="123"/>
      <c r="E29" s="123"/>
      <c r="F29" s="123"/>
      <c r="G29" s="123"/>
      <c r="H29" s="123"/>
      <c r="I29" s="123"/>
      <c r="J29" s="123"/>
      <c r="K29" s="123"/>
    </row>
    <row r="30" spans="1:12">
      <c r="A30"/>
      <c r="B30"/>
      <c r="C30" s="85"/>
      <c r="D30"/>
      <c r="E30"/>
      <c r="F30"/>
      <c r="G30"/>
      <c r="H30"/>
      <c r="I30"/>
      <c r="J30"/>
    </row>
    <row r="31" spans="1:12" ht="37.5" customHeight="1">
      <c r="A31"/>
      <c r="B31"/>
      <c r="C31" s="123" t="s">
        <v>27</v>
      </c>
      <c r="D31" s="123"/>
      <c r="E31" s="123"/>
      <c r="F31" s="123"/>
      <c r="G31" s="123"/>
      <c r="H31" s="123"/>
      <c r="I31" s="123"/>
      <c r="J31" s="123"/>
      <c r="K31" s="123"/>
    </row>
  </sheetData>
  <mergeCells count="6">
    <mergeCell ref="C31:K31"/>
    <mergeCell ref="F4:G4"/>
    <mergeCell ref="I4:J4"/>
    <mergeCell ref="A28:J28"/>
    <mergeCell ref="A24:L24"/>
    <mergeCell ref="C29:K2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50"/>
  <sheetViews>
    <sheetView zoomScaleNormal="100" workbookViewId="0">
      <pane xSplit="4" ySplit="6" topLeftCell="E7" activePane="bottomRight" state="frozen"/>
      <selection pane="topRight" activeCell="E1" sqref="E1"/>
      <selection pane="bottomLeft" activeCell="A7" sqref="A7"/>
      <selection pane="bottomRight"/>
    </sheetView>
  </sheetViews>
  <sheetFormatPr defaultColWidth="9.07421875" defaultRowHeight="14.6"/>
  <cols>
    <col min="1" max="1" width="3.84375" style="7" customWidth="1"/>
    <col min="2" max="2" width="4.53515625" style="7" customWidth="1"/>
    <col min="3" max="3" width="3.69140625" style="7" customWidth="1"/>
    <col min="4" max="4" width="29.3046875" style="7" customWidth="1"/>
    <col min="5" max="5" width="13.69140625" style="7" customWidth="1"/>
    <col min="6" max="6" width="12.4609375" style="7" customWidth="1"/>
    <col min="7" max="7" width="10.3046875" style="7" customWidth="1"/>
    <col min="8" max="8" width="13.53515625" style="7" customWidth="1"/>
    <col min="9" max="9" width="14.69140625" style="7" customWidth="1"/>
    <col min="10" max="10" width="12.69140625" style="7" customWidth="1"/>
    <col min="11" max="11" width="16.07421875" style="1" customWidth="1"/>
    <col min="12" max="12" width="12.3046875" style="1" customWidth="1"/>
    <col min="13" max="13" width="13.07421875" style="1" customWidth="1"/>
    <col min="14" max="14" width="14.3046875" style="1" customWidth="1"/>
    <col min="15" max="15" width="12.69140625" style="1" customWidth="1"/>
    <col min="16" max="21" width="17.69140625" style="1" customWidth="1"/>
    <col min="22" max="16384" width="9.07421875" style="1"/>
  </cols>
  <sheetData>
    <row r="1" spans="1:15">
      <c r="A1" s="89" t="s">
        <v>30</v>
      </c>
    </row>
    <row r="2" spans="1:15">
      <c r="A2" s="88"/>
    </row>
    <row r="3" spans="1:15">
      <c r="A3" s="88"/>
      <c r="E3" s="89" t="s">
        <v>50</v>
      </c>
      <c r="F3" s="89"/>
      <c r="G3" s="89"/>
      <c r="H3" s="89"/>
      <c r="I3" s="89"/>
      <c r="J3" s="89"/>
    </row>
    <row r="4" spans="1:15">
      <c r="A4" s="89"/>
      <c r="E4" s="89"/>
      <c r="F4" s="89"/>
      <c r="G4" s="89"/>
      <c r="H4" s="89"/>
      <c r="I4" s="89"/>
      <c r="J4" s="89"/>
    </row>
    <row r="5" spans="1:15">
      <c r="A5" s="89"/>
      <c r="E5" s="94"/>
      <c r="F5" s="124" t="s">
        <v>21</v>
      </c>
      <c r="G5" s="125"/>
      <c r="H5" s="95" t="s">
        <v>18</v>
      </c>
      <c r="I5" s="124" t="s">
        <v>23</v>
      </c>
      <c r="J5" s="125"/>
    </row>
    <row r="6" spans="1:15" ht="44.15">
      <c r="A6" s="90" t="s">
        <v>33</v>
      </c>
      <c r="E6" s="103" t="s">
        <v>40</v>
      </c>
      <c r="F6" s="97" t="s">
        <v>31</v>
      </c>
      <c r="G6" s="98" t="s">
        <v>32</v>
      </c>
      <c r="H6" s="99" t="s">
        <v>18</v>
      </c>
      <c r="I6" s="98" t="s">
        <v>24</v>
      </c>
      <c r="J6" s="100" t="s">
        <v>22</v>
      </c>
    </row>
    <row r="7" spans="1:15">
      <c r="A7" s="89"/>
      <c r="E7" s="11"/>
      <c r="F7" s="13"/>
      <c r="G7" s="8"/>
      <c r="H7" s="10"/>
      <c r="I7" s="8"/>
      <c r="J7" s="8"/>
      <c r="K7" s="81"/>
    </row>
    <row r="8" spans="1:15">
      <c r="A8" s="89" t="s">
        <v>0</v>
      </c>
      <c r="E8" s="13"/>
      <c r="F8" s="13"/>
      <c r="G8" s="8"/>
      <c r="H8" s="9"/>
      <c r="I8" s="8"/>
      <c r="J8" s="8"/>
      <c r="K8" s="81"/>
    </row>
    <row r="9" spans="1:15">
      <c r="A9" s="89"/>
      <c r="C9" s="7" t="s">
        <v>4</v>
      </c>
      <c r="E9" s="107">
        <v>644786</v>
      </c>
      <c r="F9" s="107">
        <v>589816.40799999994</v>
      </c>
      <c r="G9" s="108">
        <v>46424.592000000004</v>
      </c>
      <c r="H9" s="109">
        <v>8545</v>
      </c>
      <c r="I9" s="108">
        <v>8545</v>
      </c>
      <c r="J9" s="108">
        <v>0</v>
      </c>
      <c r="K9" s="5"/>
      <c r="L9" s="4"/>
      <c r="M9" s="4"/>
      <c r="N9" s="4"/>
      <c r="O9" s="4"/>
    </row>
    <row r="10" spans="1:15">
      <c r="A10" s="89"/>
      <c r="C10" s="7" t="s">
        <v>5</v>
      </c>
      <c r="E10" s="107">
        <v>1027561</v>
      </c>
      <c r="F10" s="107">
        <v>934240.60800000001</v>
      </c>
      <c r="G10" s="108">
        <v>73984.392000000007</v>
      </c>
      <c r="H10" s="109">
        <v>19336</v>
      </c>
      <c r="I10" s="108">
        <v>18957.999999999996</v>
      </c>
      <c r="J10" s="108">
        <v>378</v>
      </c>
      <c r="K10" s="5"/>
      <c r="L10" s="4"/>
      <c r="M10" s="4"/>
      <c r="N10" s="4"/>
      <c r="O10" s="4"/>
    </row>
    <row r="11" spans="1:15">
      <c r="A11" s="89"/>
      <c r="C11" s="7" t="s">
        <v>6</v>
      </c>
      <c r="E11" s="107">
        <v>1679667</v>
      </c>
      <c r="F11" s="107">
        <v>1521240.976</v>
      </c>
      <c r="G11" s="108">
        <v>120936.024</v>
      </c>
      <c r="H11" s="109">
        <v>37490.000000000007</v>
      </c>
      <c r="I11" s="108">
        <v>36479.000000000007</v>
      </c>
      <c r="J11" s="108">
        <v>1011</v>
      </c>
      <c r="K11" s="5"/>
      <c r="L11" s="4"/>
      <c r="M11" s="4"/>
      <c r="N11" s="4"/>
      <c r="O11" s="4"/>
    </row>
    <row r="12" spans="1:15" s="78" customFormat="1">
      <c r="A12" s="93"/>
      <c r="B12" s="8"/>
      <c r="C12" s="8"/>
      <c r="D12" s="8"/>
      <c r="E12" s="13"/>
      <c r="F12" s="13"/>
      <c r="G12" s="8"/>
      <c r="H12" s="13"/>
      <c r="I12" s="80"/>
      <c r="J12" s="8"/>
      <c r="K12" s="81"/>
    </row>
    <row r="13" spans="1:15">
      <c r="A13" s="114" t="s">
        <v>25</v>
      </c>
      <c r="B13" s="38"/>
      <c r="C13" s="38"/>
      <c r="D13" s="38"/>
      <c r="E13" s="11"/>
      <c r="F13" s="11"/>
      <c r="G13" s="38"/>
      <c r="H13" s="10"/>
      <c r="I13" s="38"/>
      <c r="J13" s="38"/>
      <c r="K13" s="81"/>
    </row>
    <row r="14" spans="1:15">
      <c r="A14" s="93"/>
      <c r="B14" s="8"/>
      <c r="C14" s="8"/>
      <c r="D14" s="8"/>
      <c r="E14" s="13"/>
      <c r="F14" s="13"/>
      <c r="G14" s="8"/>
      <c r="H14" s="13"/>
      <c r="I14" s="13"/>
      <c r="J14" s="8"/>
      <c r="K14" s="81"/>
    </row>
    <row r="15" spans="1:15">
      <c r="A15" s="93" t="s">
        <v>35</v>
      </c>
      <c r="B15" s="8"/>
      <c r="C15" s="8"/>
      <c r="D15" s="8"/>
      <c r="E15" s="13"/>
      <c r="F15" s="13"/>
      <c r="G15" s="8"/>
      <c r="H15" s="9"/>
      <c r="I15" s="8"/>
      <c r="J15" s="8"/>
      <c r="K15" s="81"/>
    </row>
    <row r="16" spans="1:15">
      <c r="A16" s="89"/>
      <c r="B16" s="7" t="s">
        <v>36</v>
      </c>
      <c r="E16" s="13"/>
      <c r="F16" s="13"/>
      <c r="G16" s="8"/>
      <c r="H16" s="9"/>
      <c r="I16" s="8"/>
      <c r="J16" s="8"/>
      <c r="K16" s="81"/>
    </row>
    <row r="17" spans="1:15">
      <c r="A17" s="89"/>
      <c r="C17" s="7" t="s">
        <v>7</v>
      </c>
      <c r="E17" s="79"/>
      <c r="F17" s="13">
        <v>0</v>
      </c>
      <c r="G17" s="8">
        <v>1.4</v>
      </c>
      <c r="H17" s="9">
        <v>0.7</v>
      </c>
      <c r="I17" s="8">
        <v>1</v>
      </c>
      <c r="J17" s="8"/>
      <c r="K17" s="5"/>
      <c r="L17" s="4"/>
      <c r="M17" s="4"/>
      <c r="N17" s="4"/>
      <c r="O17" s="4"/>
    </row>
    <row r="18" spans="1:15">
      <c r="A18" s="89"/>
      <c r="C18" s="7" t="s">
        <v>8</v>
      </c>
      <c r="E18" s="79"/>
      <c r="F18" s="32">
        <v>146.04910595941811</v>
      </c>
      <c r="G18" s="32">
        <v>146.04910595941811</v>
      </c>
      <c r="H18" s="32">
        <v>146.04910595941811</v>
      </c>
      <c r="I18" s="32">
        <v>146.04910595941811</v>
      </c>
      <c r="J18" s="29">
        <v>0</v>
      </c>
      <c r="K18" s="118"/>
      <c r="L18" s="119"/>
      <c r="M18" s="119"/>
      <c r="N18" s="119"/>
      <c r="O18" s="119"/>
    </row>
    <row r="19" spans="1:15">
      <c r="A19" s="89"/>
      <c r="B19" s="7" t="s">
        <v>19</v>
      </c>
      <c r="E19" s="13"/>
      <c r="F19" s="13"/>
      <c r="G19" s="8"/>
      <c r="H19" s="9"/>
      <c r="I19" s="8"/>
      <c r="J19" s="8"/>
      <c r="K19" s="5"/>
      <c r="L19" s="4"/>
      <c r="M19" s="4"/>
      <c r="N19" s="4"/>
      <c r="O19" s="4"/>
    </row>
    <row r="20" spans="1:15">
      <c r="A20" s="89"/>
      <c r="C20" s="7" t="s">
        <v>7</v>
      </c>
      <c r="E20" s="79"/>
      <c r="F20" s="13">
        <v>0</v>
      </c>
      <c r="G20" s="8">
        <v>0.1</v>
      </c>
      <c r="H20" s="9">
        <v>0.3</v>
      </c>
      <c r="I20" s="8">
        <v>0</v>
      </c>
      <c r="J20" s="8"/>
      <c r="K20" s="5"/>
      <c r="L20" s="4"/>
      <c r="M20" s="4"/>
      <c r="N20" s="4"/>
      <c r="O20" s="4"/>
    </row>
    <row r="21" spans="1:15">
      <c r="A21" s="89"/>
      <c r="C21" s="7" t="s">
        <v>8</v>
      </c>
      <c r="E21" s="79"/>
      <c r="F21" s="32">
        <v>700.51261550784761</v>
      </c>
      <c r="G21" s="32">
        <v>700.51261550784761</v>
      </c>
      <c r="H21" s="32">
        <v>700.51261550784761</v>
      </c>
      <c r="I21" s="32">
        <v>700.51261550784761</v>
      </c>
      <c r="J21" s="8"/>
      <c r="K21" s="118"/>
      <c r="L21" s="119"/>
      <c r="M21" s="119"/>
      <c r="N21" s="119"/>
      <c r="O21" s="4"/>
    </row>
    <row r="22" spans="1:15">
      <c r="A22" s="89"/>
      <c r="B22" s="7" t="s">
        <v>1</v>
      </c>
      <c r="E22" s="13"/>
      <c r="F22" s="13"/>
      <c r="G22" s="8"/>
      <c r="H22" s="9"/>
      <c r="I22" s="8"/>
      <c r="J22" s="8"/>
      <c r="K22" s="5"/>
      <c r="L22" s="4"/>
      <c r="M22" s="4"/>
      <c r="N22" s="4"/>
      <c r="O22" s="4"/>
    </row>
    <row r="23" spans="1:15">
      <c r="A23" s="89"/>
      <c r="C23" s="7" t="s">
        <v>7</v>
      </c>
      <c r="E23" s="79"/>
      <c r="F23" s="13">
        <v>0</v>
      </c>
      <c r="G23" s="8">
        <v>0.3</v>
      </c>
      <c r="H23" s="9">
        <v>0.2</v>
      </c>
      <c r="I23" s="8">
        <v>0</v>
      </c>
      <c r="J23" s="8"/>
      <c r="K23" s="5"/>
      <c r="L23" s="4"/>
      <c r="M23" s="4"/>
      <c r="N23" s="4"/>
      <c r="O23" s="4"/>
    </row>
    <row r="24" spans="1:15">
      <c r="A24" s="89"/>
      <c r="C24" s="7" t="s">
        <v>8</v>
      </c>
      <c r="E24" s="79"/>
      <c r="F24" s="32">
        <v>805.53178028057312</v>
      </c>
      <c r="G24" s="32">
        <v>805.53178028057312</v>
      </c>
      <c r="H24" s="32">
        <v>805.53178028057312</v>
      </c>
      <c r="I24" s="32">
        <v>805.53178028057312</v>
      </c>
      <c r="J24" s="29">
        <v>0</v>
      </c>
      <c r="K24" s="118"/>
      <c r="L24" s="119"/>
      <c r="M24" s="119"/>
      <c r="N24" s="119"/>
      <c r="O24" s="119"/>
    </row>
    <row r="25" spans="1:15">
      <c r="A25" s="89"/>
      <c r="B25" s="7" t="s">
        <v>2</v>
      </c>
      <c r="E25" s="13"/>
      <c r="F25" s="13"/>
      <c r="G25" s="8"/>
      <c r="H25" s="9"/>
      <c r="I25" s="8"/>
      <c r="J25" s="8"/>
      <c r="K25" s="5"/>
      <c r="L25" s="4"/>
      <c r="M25" s="4"/>
      <c r="N25" s="4"/>
      <c r="O25" s="4"/>
    </row>
    <row r="26" spans="1:15">
      <c r="A26" s="89"/>
      <c r="C26" s="7" t="s">
        <v>9</v>
      </c>
      <c r="E26" s="79"/>
      <c r="F26" s="13">
        <v>0</v>
      </c>
      <c r="G26" s="8">
        <v>0</v>
      </c>
      <c r="H26" s="9">
        <v>1</v>
      </c>
      <c r="I26" s="8">
        <v>0</v>
      </c>
      <c r="J26" s="8"/>
      <c r="K26" s="5"/>
      <c r="L26" s="4"/>
      <c r="M26" s="4"/>
      <c r="N26" s="4"/>
      <c r="O26" s="4"/>
    </row>
    <row r="27" spans="1:15">
      <c r="A27" s="89"/>
      <c r="C27" s="7" t="s">
        <v>10</v>
      </c>
      <c r="E27" s="79"/>
      <c r="F27" s="32">
        <v>17415.991076614333</v>
      </c>
      <c r="G27" s="32">
        <v>17415.991076614333</v>
      </c>
      <c r="H27" s="32">
        <v>17415.991076614333</v>
      </c>
      <c r="I27" s="32">
        <v>17415.991076614333</v>
      </c>
      <c r="J27" s="29">
        <v>0</v>
      </c>
      <c r="K27" s="118"/>
      <c r="L27" s="119"/>
      <c r="M27" s="119"/>
      <c r="N27" s="119"/>
      <c r="O27" s="119"/>
    </row>
    <row r="28" spans="1:15">
      <c r="A28" s="89"/>
      <c r="E28" s="79"/>
      <c r="F28" s="32"/>
      <c r="G28" s="29"/>
      <c r="H28" s="30"/>
      <c r="I28" s="29"/>
      <c r="J28" s="29"/>
      <c r="K28" s="118"/>
      <c r="L28" s="119"/>
      <c r="M28" s="119"/>
      <c r="N28" s="119"/>
      <c r="O28" s="119"/>
    </row>
    <row r="29" spans="1:15">
      <c r="A29" s="89"/>
      <c r="C29" s="89" t="s">
        <v>41</v>
      </c>
      <c r="D29" s="102"/>
      <c r="E29" s="74"/>
      <c r="F29" s="32">
        <v>0</v>
      </c>
      <c r="G29" s="29">
        <v>516.17954397814196</v>
      </c>
      <c r="H29" s="30">
        <v>17889.485591494395</v>
      </c>
      <c r="I29" s="29">
        <v>146.04910595941811</v>
      </c>
      <c r="J29" s="8"/>
      <c r="K29" s="118"/>
      <c r="L29" s="119"/>
      <c r="M29" s="119"/>
      <c r="N29" s="119"/>
      <c r="O29" s="4"/>
    </row>
    <row r="30" spans="1:15">
      <c r="A30" s="89"/>
      <c r="E30" s="79"/>
      <c r="F30" s="13"/>
      <c r="G30" s="8"/>
      <c r="H30" s="9"/>
      <c r="I30" s="8"/>
      <c r="J30" s="8"/>
      <c r="K30" s="5"/>
      <c r="L30" s="4"/>
      <c r="M30" s="4"/>
      <c r="N30" s="4"/>
      <c r="O30" s="4"/>
    </row>
    <row r="31" spans="1:15">
      <c r="A31" s="89" t="s">
        <v>37</v>
      </c>
      <c r="B31" s="38"/>
      <c r="C31" s="38"/>
      <c r="D31" s="38"/>
      <c r="E31" s="11"/>
      <c r="F31" s="11"/>
      <c r="G31" s="38"/>
      <c r="H31" s="10"/>
      <c r="I31" s="38"/>
      <c r="J31" s="38"/>
      <c r="K31" s="5"/>
      <c r="L31" s="4"/>
      <c r="M31" s="4"/>
      <c r="N31" s="4"/>
      <c r="O31" s="4"/>
    </row>
    <row r="32" spans="1:15">
      <c r="A32" s="89"/>
      <c r="C32" s="7" t="s">
        <v>11</v>
      </c>
      <c r="E32" s="13"/>
      <c r="F32" s="75">
        <v>0.44459599999999999</v>
      </c>
      <c r="G32" s="76">
        <v>0.458895</v>
      </c>
      <c r="H32" s="77">
        <v>0.43029200000000001</v>
      </c>
      <c r="I32" s="76">
        <v>0.43029200000000001</v>
      </c>
      <c r="J32" s="8"/>
      <c r="K32" s="120"/>
      <c r="L32" s="121"/>
      <c r="M32" s="121"/>
      <c r="N32" s="121"/>
      <c r="O32" s="4"/>
    </row>
    <row r="33" spans="1:15">
      <c r="A33" s="89"/>
      <c r="C33" s="7" t="s">
        <v>12</v>
      </c>
      <c r="E33" s="13"/>
      <c r="F33" s="13">
        <v>0.5</v>
      </c>
      <c r="G33" s="8">
        <v>1.6</v>
      </c>
      <c r="H33" s="9">
        <v>4.5</v>
      </c>
      <c r="I33" s="8">
        <v>2.25</v>
      </c>
      <c r="J33" s="8"/>
      <c r="K33" s="5"/>
      <c r="L33" s="4"/>
      <c r="M33" s="4"/>
      <c r="N33" s="4"/>
      <c r="O33" s="4"/>
    </row>
    <row r="34" spans="1:15">
      <c r="A34" s="89"/>
      <c r="C34" s="7" t="s">
        <v>13</v>
      </c>
      <c r="E34" s="13"/>
      <c r="F34" s="32">
        <v>274.09806790707904</v>
      </c>
      <c r="G34" s="29">
        <v>276.04102970025463</v>
      </c>
      <c r="H34" s="30">
        <v>283.20423823894816</v>
      </c>
      <c r="I34" s="29">
        <v>283.20423823894816</v>
      </c>
      <c r="J34" s="8"/>
      <c r="K34" s="118"/>
      <c r="L34" s="119"/>
      <c r="M34" s="119"/>
      <c r="N34" s="119"/>
      <c r="O34" s="4"/>
    </row>
    <row r="35" spans="1:15">
      <c r="A35" s="89"/>
      <c r="E35" s="79"/>
      <c r="F35" s="13"/>
      <c r="G35" s="8"/>
      <c r="H35" s="9"/>
      <c r="I35" s="8"/>
      <c r="J35" s="8"/>
      <c r="K35" s="5"/>
      <c r="L35" s="4"/>
      <c r="M35" s="4"/>
      <c r="N35" s="4"/>
      <c r="O35" s="4"/>
    </row>
    <row r="36" spans="1:15">
      <c r="A36" s="89"/>
      <c r="C36" s="89" t="s">
        <v>17</v>
      </c>
      <c r="E36" s="79"/>
      <c r="F36" s="32">
        <f>F32*F33*F34</f>
        <v>60.931452299607855</v>
      </c>
      <c r="G36" s="29">
        <f t="shared" ref="G36:I36" si="0">G32*G33*G34</f>
        <v>202.67815731887734</v>
      </c>
      <c r="H36" s="30">
        <f t="shared" si="0"/>
        <v>548.37233136141072</v>
      </c>
      <c r="I36" s="29">
        <f t="shared" si="0"/>
        <v>274.18616568070536</v>
      </c>
      <c r="J36" s="8"/>
      <c r="K36" s="5"/>
      <c r="L36" s="4"/>
      <c r="M36" s="4"/>
      <c r="N36" s="4"/>
      <c r="O36" s="4"/>
    </row>
    <row r="37" spans="1:15">
      <c r="A37" s="89"/>
      <c r="E37" s="79"/>
      <c r="F37" s="13"/>
      <c r="G37" s="8"/>
      <c r="H37" s="9"/>
      <c r="I37" s="8"/>
      <c r="J37" s="8"/>
      <c r="K37" s="5"/>
      <c r="L37" s="4"/>
      <c r="M37" s="4"/>
      <c r="N37" s="4"/>
      <c r="O37" s="4"/>
    </row>
    <row r="38" spans="1:15">
      <c r="A38" s="114" t="s">
        <v>3</v>
      </c>
      <c r="B38" s="38"/>
      <c r="C38" s="38"/>
      <c r="D38" s="38"/>
      <c r="E38" s="11"/>
      <c r="F38" s="11"/>
      <c r="G38" s="38"/>
      <c r="H38" s="10"/>
      <c r="I38" s="38"/>
      <c r="J38" s="38"/>
      <c r="K38" s="5"/>
      <c r="L38" s="4"/>
      <c r="M38" s="4"/>
      <c r="N38" s="4"/>
      <c r="O38" s="4"/>
    </row>
    <row r="39" spans="1:15">
      <c r="C39" s="7" t="s">
        <v>14</v>
      </c>
      <c r="E39" s="79"/>
      <c r="F39" s="13"/>
      <c r="G39" s="8"/>
      <c r="H39" s="9"/>
      <c r="I39" s="8"/>
      <c r="J39" s="115">
        <v>1764112.0887260665</v>
      </c>
      <c r="K39" s="6"/>
      <c r="L39" s="4"/>
      <c r="M39" s="4"/>
      <c r="N39" s="4"/>
      <c r="O39" s="4"/>
    </row>
    <row r="40" spans="1:15">
      <c r="C40" s="7" t="s">
        <v>15</v>
      </c>
      <c r="E40" s="79"/>
      <c r="F40" s="13"/>
      <c r="G40" s="8"/>
      <c r="H40" s="9"/>
      <c r="I40" s="8"/>
      <c r="J40" s="115">
        <v>9702616.4879933652</v>
      </c>
      <c r="K40" s="6"/>
      <c r="L40" s="4"/>
      <c r="M40" s="4"/>
      <c r="N40" s="4"/>
      <c r="O40" s="4"/>
    </row>
    <row r="41" spans="1:15" ht="15" thickBot="1">
      <c r="A41" s="58"/>
      <c r="B41" s="58"/>
      <c r="C41" s="58" t="s">
        <v>16</v>
      </c>
      <c r="D41" s="58"/>
      <c r="E41" s="61"/>
      <c r="F41" s="59"/>
      <c r="G41" s="60"/>
      <c r="H41" s="61"/>
      <c r="I41" s="60"/>
      <c r="J41" s="116">
        <v>17641120.887260664</v>
      </c>
      <c r="K41" s="6"/>
      <c r="L41" s="3"/>
    </row>
    <row r="42" spans="1:15" ht="15" thickTop="1"/>
    <row r="43" spans="1:15" customFormat="1" ht="105" customHeight="1">
      <c r="A43" s="126" t="s">
        <v>48</v>
      </c>
      <c r="B43" s="126"/>
      <c r="C43" s="126"/>
      <c r="D43" s="126"/>
      <c r="E43" s="126"/>
      <c r="F43" s="126"/>
      <c r="G43" s="126"/>
      <c r="H43" s="126"/>
      <c r="I43" s="126"/>
      <c r="J43" s="126"/>
      <c r="K43" s="126"/>
      <c r="L43" s="126"/>
    </row>
    <row r="44" spans="1:15" customFormat="1"/>
    <row r="45" spans="1:15" customFormat="1" ht="20.399999999999999" customHeight="1">
      <c r="A45" t="s">
        <v>49</v>
      </c>
    </row>
    <row r="46" spans="1:15" customFormat="1" ht="15" customHeight="1"/>
    <row r="47" spans="1:15" customFormat="1">
      <c r="A47" s="123" t="s">
        <v>28</v>
      </c>
      <c r="B47" s="123"/>
      <c r="C47" s="123"/>
      <c r="D47" s="123"/>
      <c r="E47" s="123"/>
      <c r="F47" s="123"/>
      <c r="G47" s="123"/>
      <c r="H47" s="123"/>
      <c r="I47" s="123"/>
      <c r="J47" s="123"/>
    </row>
    <row r="48" spans="1:15" customFormat="1" ht="38.25" customHeight="1">
      <c r="A48" s="117"/>
      <c r="C48" s="123" t="s">
        <v>46</v>
      </c>
      <c r="D48" s="123"/>
      <c r="E48" s="123"/>
      <c r="F48" s="123"/>
      <c r="G48" s="123"/>
      <c r="H48" s="123"/>
      <c r="I48" s="123"/>
      <c r="J48" s="123"/>
      <c r="K48" s="123"/>
    </row>
    <row r="49" spans="3:11" customFormat="1">
      <c r="C49" s="85"/>
    </row>
    <row r="50" spans="3:11" customFormat="1" ht="37.5" customHeight="1">
      <c r="C50" s="123" t="s">
        <v>27</v>
      </c>
      <c r="D50" s="123"/>
      <c r="E50" s="123"/>
      <c r="F50" s="123"/>
      <c r="G50" s="123"/>
      <c r="H50" s="123"/>
      <c r="I50" s="123"/>
      <c r="J50" s="123"/>
      <c r="K50" s="123"/>
    </row>
  </sheetData>
  <mergeCells count="6">
    <mergeCell ref="C50:K50"/>
    <mergeCell ref="F5:G5"/>
    <mergeCell ref="I5:J5"/>
    <mergeCell ref="A43:L43"/>
    <mergeCell ref="A47:J47"/>
    <mergeCell ref="C48:K48"/>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Salmonella Mean COI 2018</vt:lpstr>
      <vt:lpstr>Low 2018</vt:lpstr>
      <vt:lpstr>High 2018</vt:lpstr>
      <vt:lpstr>Per case assumptions 2018</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of foodborne illness estimates for Salmonella (nontyphoidal)</dc:title>
  <dc:subject>Agricultural Economics</dc:subject>
  <dc:creator>Sandra Hoffmann;Jae-Wan Ahn</dc:creator>
  <cp:keywords>Salmonella nontyphoidal, Salmonella, foodborne illness, foodborne illnesses, cost estimates, disease outcomes, foodborne infections, outpatient expenditures, inpatient expenditures, medical care, medical costs, lost wages, USDA, U.S. Department of Agriculture, ERS, Economic Research Service</cp:keywords>
  <cp:lastModifiedBy>Ryan Butler</cp:lastModifiedBy>
  <dcterms:created xsi:type="dcterms:W3CDTF">2014-04-15T12:34:33Z</dcterms:created>
  <dcterms:modified xsi:type="dcterms:W3CDTF">2021-08-05T19:52:01Z</dcterms:modified>
</cp:coreProperties>
</file>