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8_{F2A8C7C2-3806-41CB-A87F-D2D98C546A3E}" xr6:coauthVersionLast="47" xr6:coauthVersionMax="47" xr10:uidLastSave="{00000000-0000-0000-0000-000000000000}"/>
  <bookViews>
    <workbookView xWindow="-103" yWindow="-103" windowWidth="22149" windowHeight="13320" activeTab="1" xr2:uid="{00000000-000D-0000-FFFF-FFFF00000000}"/>
  </bookViews>
  <sheets>
    <sheet name="Read Me" sheetId="10" r:id="rId1"/>
    <sheet name="Shigella mean COI 2018" sheetId="12" r:id="rId2"/>
    <sheet name="low 2018" sheetId="13" r:id="rId3"/>
    <sheet name="high 2018" sheetId="14" r:id="rId4"/>
    <sheet name="per case assumptions 2018"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13" l="1"/>
  <c r="J16" i="14"/>
  <c r="G7" i="14" l="1"/>
  <c r="H7" i="14"/>
  <c r="I7" i="14"/>
  <c r="J7" i="14"/>
  <c r="F7" i="14"/>
  <c r="G7" i="13"/>
  <c r="H7" i="13"/>
  <c r="I7" i="13"/>
  <c r="J7" i="13"/>
  <c r="F7" i="13"/>
  <c r="G7" i="12"/>
  <c r="H7" i="12"/>
  <c r="I7" i="12"/>
  <c r="J7" i="12"/>
  <c r="F7" i="12"/>
  <c r="I13" i="14" l="1"/>
  <c r="G13" i="14"/>
  <c r="J20" i="14"/>
  <c r="I13" i="13"/>
  <c r="G13" i="13"/>
  <c r="J20" i="13"/>
  <c r="E6" i="13"/>
  <c r="J16" i="12"/>
  <c r="J20" i="12" s="1"/>
  <c r="I13" i="12"/>
  <c r="G13" i="12"/>
  <c r="E6" i="12"/>
  <c r="I36" i="11"/>
  <c r="H36" i="11"/>
  <c r="G18" i="12"/>
  <c r="F36" i="11"/>
  <c r="F42" i="11" s="1"/>
  <c r="H13" i="12"/>
  <c r="I12" i="14"/>
  <c r="H12" i="14"/>
  <c r="G12" i="12"/>
  <c r="I11" i="12"/>
  <c r="H11" i="12"/>
  <c r="G11" i="13"/>
  <c r="H10" i="12"/>
  <c r="G10" i="14"/>
  <c r="G36" i="11" l="1"/>
  <c r="H12" i="12"/>
  <c r="H14" i="12" s="1"/>
  <c r="I12" i="12"/>
  <c r="H11" i="13"/>
  <c r="H10" i="14"/>
  <c r="I11" i="13"/>
  <c r="I10" i="14"/>
  <c r="H11" i="14"/>
  <c r="G11" i="14"/>
  <c r="H18" i="12"/>
  <c r="F18" i="13"/>
  <c r="F20" i="13" s="1"/>
  <c r="I18" i="12"/>
  <c r="G18" i="13"/>
  <c r="H13" i="14"/>
  <c r="H18" i="13"/>
  <c r="G11" i="12"/>
  <c r="G10" i="13"/>
  <c r="I12" i="13"/>
  <c r="I18" i="13"/>
  <c r="I11" i="14"/>
  <c r="F18" i="14"/>
  <c r="F20" i="14" s="1"/>
  <c r="G12" i="13"/>
  <c r="H10" i="13"/>
  <c r="G12" i="14"/>
  <c r="G18" i="14"/>
  <c r="H12" i="13"/>
  <c r="F18" i="12"/>
  <c r="I10" i="13"/>
  <c r="H13" i="13"/>
  <c r="H18" i="14"/>
  <c r="G10" i="12"/>
  <c r="I10" i="12"/>
  <c r="I18" i="14"/>
  <c r="H42" i="11"/>
  <c r="I42" i="11"/>
  <c r="H20" i="12" l="1"/>
  <c r="G14" i="12"/>
  <c r="G20" i="12" s="1"/>
  <c r="F20" i="12"/>
  <c r="G14" i="13"/>
  <c r="G20" i="13" s="1"/>
  <c r="I14" i="12"/>
  <c r="I20" i="12" s="1"/>
  <c r="I14" i="14"/>
  <c r="I20" i="14" s="1"/>
  <c r="G14" i="14"/>
  <c r="G20" i="14" s="1"/>
  <c r="G42" i="11"/>
  <c r="H14" i="14"/>
  <c r="H20" i="14" s="1"/>
  <c r="H14" i="13"/>
  <c r="H20" i="13" s="1"/>
  <c r="I14" i="13"/>
  <c r="I20" i="13" s="1"/>
  <c r="E22" i="12" l="1"/>
  <c r="E22" i="13"/>
  <c r="E22" i="14"/>
</calcChain>
</file>

<file path=xl/sharedStrings.xml><?xml version="1.0" encoding="utf-8"?>
<sst xmlns="http://schemas.openxmlformats.org/spreadsheetml/2006/main" count="141" uniqueCount="56">
  <si>
    <t>Hospitalized; died</t>
  </si>
  <si>
    <t>Number of cases</t>
  </si>
  <si>
    <t>Outpatient clinic visits</t>
  </si>
  <si>
    <t>Hospitalizations</t>
  </si>
  <si>
    <t>Premature death</t>
  </si>
  <si>
    <t>low</t>
  </si>
  <si>
    <t>mean</t>
  </si>
  <si>
    <t>high</t>
  </si>
  <si>
    <t>Average visits per case</t>
  </si>
  <si>
    <t>Average cost per visit</t>
  </si>
  <si>
    <t>Average admissions per case</t>
  </si>
  <si>
    <t>Average cost per hospitalization</t>
  </si>
  <si>
    <t>Proportion of cases employed</t>
  </si>
  <si>
    <t>Average number of work days lost</t>
  </si>
  <si>
    <t>Average daily earnings</t>
  </si>
  <si>
    <t>Hospitalized</t>
  </si>
  <si>
    <t>`</t>
  </si>
  <si>
    <t>Physicians office visits</t>
  </si>
  <si>
    <t>Emergency room visits</t>
  </si>
  <si>
    <t>Total medical costs by outcome</t>
  </si>
  <si>
    <t>Cases by outcome</t>
  </si>
  <si>
    <t>Total cost by outcome</t>
  </si>
  <si>
    <t>Total medical cost per case</t>
  </si>
  <si>
    <t>Low value per death</t>
  </si>
  <si>
    <t>Mean value per death</t>
  </si>
  <si>
    <t>High value per death</t>
  </si>
  <si>
    <t>Non-hospitalized</t>
  </si>
  <si>
    <t>Post-hospitalization outcomes</t>
  </si>
  <si>
    <t>Post-hospitalization recovery</t>
  </si>
  <si>
    <t>Cost component</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</si>
  <si>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</si>
  <si>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</si>
  <si>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</si>
  <si>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r>
      <t xml:space="preserve">Low, Mean, and High Estimates of the Annual Cost of Foodborne Illnesses Caused by </t>
    </r>
    <r>
      <rPr>
        <b/>
        <i/>
        <sz val="11"/>
        <color theme="1"/>
        <rFont val="Calibri"/>
        <family val="2"/>
        <scheme val="minor"/>
      </rPr>
      <t>Shigella</t>
    </r>
    <r>
      <rPr>
        <b/>
        <sz val="11"/>
        <color theme="1"/>
        <rFont val="Calibri"/>
        <family val="2"/>
        <scheme val="minor"/>
      </rPr>
      <t xml:space="preserve"> all species</t>
    </r>
  </si>
  <si>
    <t>Didn't visit physician; recovered</t>
  </si>
  <si>
    <t>Visited physician; recovered</t>
  </si>
  <si>
    <r>
      <t xml:space="preserve">Cost of foodborne illness estimates for </t>
    </r>
    <r>
      <rPr>
        <b/>
        <i/>
        <sz val="11"/>
        <color theme="1"/>
        <rFont val="Calibri"/>
        <family val="2"/>
        <scheme val="minor"/>
      </rPr>
      <t xml:space="preserve">Shigella </t>
    </r>
    <r>
      <rPr>
        <b/>
        <sz val="11"/>
        <color theme="1"/>
        <rFont val="Calibri"/>
        <family val="2"/>
        <scheme val="minor"/>
      </rPr>
      <t>(all species)</t>
    </r>
  </si>
  <si>
    <r>
      <t>Health outcome</t>
    </r>
    <r>
      <rPr>
        <b/>
        <sz val="11"/>
        <color theme="1"/>
        <rFont val="Calibri"/>
        <family val="2"/>
        <scheme val="minor"/>
      </rPr>
      <t>s</t>
    </r>
  </si>
  <si>
    <t>Medical costs</t>
  </si>
  <si>
    <t>Physician office visits</t>
  </si>
  <si>
    <t>Productivity loss, nonfatal cases</t>
  </si>
  <si>
    <t>Total cost of illness</t>
  </si>
  <si>
    <t>Total cases</t>
  </si>
  <si>
    <t>Productivity Loss, nonfatal cases</t>
  </si>
  <si>
    <t>Productivity cost per case</t>
  </si>
  <si>
    <t>Mean estimates, 2018</t>
  </si>
  <si>
    <t>Low estimates, 2018</t>
  </si>
  <si>
    <t>High estimates, 2018</t>
  </si>
  <si>
    <r>
      <t>This Excel file contains four</t>
    </r>
    <r>
      <rPr>
        <sz val="11"/>
        <color rgb="FFFF0000"/>
        <rFont val="Calibri"/>
        <family val="2"/>
        <scheme val="minor"/>
      </rPr>
      <t xml:space="preserve"> </t>
    </r>
    <r>
      <rPr>
        <sz val="11"/>
        <color theme="1"/>
        <rFont val="Calibri"/>
        <family val="2"/>
        <scheme val="minor"/>
      </rPr>
      <t>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r>
  </si>
  <si>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</si>
  <si>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rPr>
        <i/>
        <sz val="11"/>
        <color theme="1"/>
        <rFont val="Calibri"/>
        <family val="2"/>
        <scheme val="minor"/>
      </rPr>
      <t>Cite as:</t>
    </r>
    <r>
      <rPr>
        <sz val="11"/>
        <color theme="1"/>
        <rFont val="Calibri"/>
        <family val="2"/>
        <scheme val="minor"/>
      </rPr>
      <t xml:space="preserve"> U.S. Department of Agriculture (USDA), Economic Research Service (ERS). Cost Estimates of Foodborne
Illnesses. (2020).</t>
    </r>
  </si>
  <si>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</si>
  <si>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</si>
  <si>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Per case assumptions, 2018 dollars</t>
  </si>
  <si>
    <r>
      <t xml:space="preserve">This Excel file reports the USDA Economic Research Service (ERS) estimates of the annual cost of foodborne illnesses for </t>
    </r>
    <r>
      <rPr>
        <i/>
        <sz val="11"/>
        <color theme="1"/>
        <rFont val="Calibri"/>
        <family val="2"/>
        <scheme val="minor"/>
      </rPr>
      <t>Shigella</t>
    </r>
    <r>
      <rPr>
        <sz val="11"/>
        <color theme="1"/>
        <rFont val="Calibri"/>
        <family val="2"/>
        <scheme val="minor"/>
      </rPr>
      <t xml:space="preserve"> (all species)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</si>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</sst>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s>
  <fonts count="15">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9"/>
      <color theme="1"/>
      <name val="Calibri"/>
      <family val="2"/>
      <scheme val="minor"/>
    </font>
    <font>
      <i/>
      <u/>
      <sz val="11"/>
      <color theme="1"/>
      <name val="Calibri"/>
      <family val="2"/>
      <scheme val="minor"/>
    </font>
    <font>
      <b/>
      <i/>
      <sz val="11"/>
      <color theme="1"/>
      <name val="Calibri"/>
      <family val="2"/>
      <scheme val="minor"/>
    </font>
    <font>
      <b/>
      <sz val="12"/>
      <color theme="1"/>
      <name val="Calibri"/>
      <family val="2"/>
      <scheme val="minor"/>
    </font>
    <font>
      <sz val="11"/>
      <color rgb="FF000000"/>
      <name val="Calibri"/>
      <family val="2"/>
      <scheme val="minor"/>
    </font>
    <font>
      <i/>
      <sz val="10"/>
      <color theme="1"/>
      <name val="Calibri"/>
      <family val="2"/>
      <scheme val="minor"/>
    </font>
    <font>
      <sz val="11"/>
      <color theme="1"/>
      <name val="Times New Roman"/>
      <family val="1"/>
    </font>
    <font>
      <sz val="11"/>
      <color theme="1"/>
      <name val="Calibri"/>
      <family val="2"/>
      <scheme val="minor"/>
    </font>
    <font>
      <sz val="11"/>
      <color rgb="FFFF0000"/>
      <name val="Calibri"/>
      <family val="2"/>
      <scheme val="minor"/>
    </font>
    <font>
      <sz val="11"/>
      <name val="Calibri"/>
      <family val="2"/>
      <scheme val="minor"/>
    </font>
    <font>
      <sz val="9"/>
      <color rgb="FF666666"/>
      <name val="Inherit"/>
    </font>
  </fonts>
  <fills count="2">
    <fill>
      <patternFill patternType="none"/>
    </fill>
    <fill>
      <patternFill patternType="gray125"/>
    </fill>
  </fills>
  <borders count="21">
    <border>
      <left/>
      <right/>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s>
  <cellStyleXfs count="10">
    <xf numFmtId="0" fontId="0"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3"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0" borderId="0" xfId="0" applyBorder="1"/>
    <xf numFmtId="165" fontId="0" fillId="0" borderId="0" xfId="0" applyNumberFormat="1" applyBorder="1"/>
    <xf numFmtId="3" fontId="0" fillId="0" borderId="0" xfId="0" applyNumberFormat="1" applyFill="1" applyBorder="1" applyAlignment="1">
      <alignment horizontal="right"/>
    </xf>
    <xf numFmtId="10" fontId="0" fillId="0" borderId="0" xfId="0" applyNumberFormat="1" applyFill="1" applyBorder="1" applyAlignment="1">
      <alignment horizontal="right"/>
    </xf>
    <xf numFmtId="165" fontId="0" fillId="0" borderId="0" xfId="0" applyNumberFormat="1"/>
    <xf numFmtId="3" fontId="0" fillId="0" borderId="0" xfId="0" applyNumberFormat="1"/>
    <xf numFmtId="0" fontId="0" fillId="0" borderId="1" xfId="0" applyBorder="1"/>
    <xf numFmtId="0" fontId="4" fillId="0" borderId="0" xfId="0" applyFont="1"/>
    <xf numFmtId="0" fontId="0" fillId="0" borderId="11" xfId="0" applyBorder="1"/>
    <xf numFmtId="0" fontId="0" fillId="0" borderId="12" xfId="0" applyBorder="1"/>
    <xf numFmtId="3" fontId="0" fillId="0" borderId="13" xfId="0" applyNumberFormat="1" applyFill="1" applyBorder="1" applyAlignment="1">
      <alignment horizontal="right" wrapText="1"/>
    </xf>
    <xf numFmtId="0" fontId="0" fillId="0" borderId="13" xfId="0" applyBorder="1"/>
    <xf numFmtId="165" fontId="0" fillId="0" borderId="6" xfId="0" applyNumberFormat="1" applyBorder="1"/>
    <xf numFmtId="10" fontId="0" fillId="0" borderId="11" xfId="0" applyNumberFormat="1" applyFill="1" applyBorder="1" applyAlignment="1">
      <alignment horizontal="right"/>
    </xf>
    <xf numFmtId="10" fontId="0" fillId="0" borderId="12" xfId="0" applyNumberFormat="1" applyFill="1" applyBorder="1" applyAlignment="1">
      <alignment horizontal="right"/>
    </xf>
    <xf numFmtId="165" fontId="0" fillId="0" borderId="12" xfId="0" applyNumberFormat="1" applyBorder="1"/>
    <xf numFmtId="8" fontId="0" fillId="0" borderId="12" xfId="0" applyNumberFormat="1" applyBorder="1"/>
    <xf numFmtId="165" fontId="0" fillId="0" borderId="11" xfId="0" applyNumberFormat="1" applyBorder="1"/>
    <xf numFmtId="10" fontId="0" fillId="0" borderId="13" xfId="0" applyNumberFormat="1" applyFill="1" applyBorder="1" applyAlignment="1">
      <alignment horizontal="right"/>
    </xf>
    <xf numFmtId="165" fontId="0" fillId="0" borderId="13" xfId="0" applyNumberFormat="1" applyBorder="1"/>
    <xf numFmtId="3" fontId="0" fillId="0" borderId="11" xfId="0" applyNumberFormat="1" applyFill="1" applyBorder="1" applyAlignment="1">
      <alignment horizontal="right" wrapText="1"/>
    </xf>
    <xf numFmtId="165" fontId="0" fillId="0" borderId="4" xfId="0" applyNumberFormat="1" applyBorder="1"/>
    <xf numFmtId="165" fontId="0" fillId="0" borderId="3" xfId="0" applyNumberFormat="1" applyBorder="1"/>
    <xf numFmtId="165" fontId="0" fillId="0" borderId="10" xfId="0" applyNumberFormat="1" applyBorder="1"/>
    <xf numFmtId="165" fontId="0" fillId="0" borderId="2" xfId="0" applyNumberFormat="1" applyBorder="1"/>
    <xf numFmtId="0" fontId="0" fillId="0" borderId="16" xfId="0" applyBorder="1"/>
    <xf numFmtId="3" fontId="4" fillId="0" borderId="11" xfId="0" applyNumberFormat="1" applyFont="1" applyBorder="1"/>
    <xf numFmtId="164" fontId="4" fillId="0" borderId="11" xfId="0" applyNumberFormat="1" applyFont="1" applyBorder="1"/>
    <xf numFmtId="0" fontId="0" fillId="0" borderId="11" xfId="0" applyFill="1" applyBorder="1"/>
    <xf numFmtId="0" fontId="4" fillId="0" borderId="11" xfId="0" applyFont="1" applyBorder="1"/>
    <xf numFmtId="0" fontId="0" fillId="0" borderId="0" xfId="0" applyFont="1" applyFill="1"/>
    <xf numFmtId="0" fontId="0" fillId="0" borderId="13" xfId="0" applyFont="1" applyFill="1" applyBorder="1"/>
    <xf numFmtId="3" fontId="0" fillId="0" borderId="13" xfId="0" applyNumberFormat="1" applyFont="1" applyFill="1" applyBorder="1" applyAlignment="1">
      <alignment horizontal="right" wrapText="1"/>
    </xf>
    <xf numFmtId="0" fontId="0" fillId="0" borderId="11" xfId="0" applyFont="1" applyFill="1" applyBorder="1"/>
    <xf numFmtId="0" fontId="0" fillId="0" borderId="0" xfId="0" applyFont="1" applyFill="1" applyBorder="1"/>
    <xf numFmtId="0" fontId="0" fillId="0" borderId="12" xfId="0" applyFont="1" applyFill="1" applyBorder="1"/>
    <xf numFmtId="3" fontId="0" fillId="0" borderId="6" xfId="0" applyNumberFormat="1" applyFont="1" applyFill="1" applyBorder="1" applyAlignment="1">
      <alignment horizontal="right" wrapText="1"/>
    </xf>
    <xf numFmtId="3" fontId="0" fillId="0" borderId="15" xfId="0" applyNumberFormat="1" applyFont="1" applyFill="1" applyBorder="1" applyAlignment="1">
      <alignment horizontal="right"/>
    </xf>
    <xf numFmtId="3" fontId="0" fillId="0" borderId="2" xfId="0" applyNumberFormat="1" applyFont="1" applyFill="1" applyBorder="1" applyAlignment="1">
      <alignment horizontal="right"/>
    </xf>
    <xf numFmtId="3" fontId="0" fillId="0" borderId="6" xfId="0" applyNumberFormat="1" applyFont="1" applyFill="1" applyBorder="1" applyAlignment="1">
      <alignment horizontal="right"/>
    </xf>
    <xf numFmtId="3" fontId="0" fillId="0" borderId="16" xfId="0" applyNumberFormat="1" applyFont="1" applyFill="1" applyBorder="1" applyAlignment="1">
      <alignment horizontal="right"/>
    </xf>
    <xf numFmtId="3" fontId="0" fillId="0" borderId="0" xfId="0" applyNumberFormat="1" applyFont="1" applyFill="1" applyBorder="1" applyAlignment="1">
      <alignment horizontal="right"/>
    </xf>
    <xf numFmtId="10" fontId="0" fillId="0" borderId="11" xfId="0" applyNumberFormat="1" applyFont="1" applyFill="1" applyBorder="1" applyAlignment="1">
      <alignment horizontal="right"/>
    </xf>
    <xf numFmtId="10" fontId="0" fillId="0" borderId="0" xfId="0" applyNumberFormat="1" applyFont="1" applyFill="1" applyBorder="1" applyAlignment="1">
      <alignment horizontal="right"/>
    </xf>
    <xf numFmtId="10" fontId="0" fillId="0" borderId="13" xfId="0" applyNumberFormat="1" applyFont="1" applyFill="1" applyBorder="1" applyAlignment="1">
      <alignment horizontal="right"/>
    </xf>
    <xf numFmtId="10" fontId="0" fillId="0" borderId="12" xfId="0" applyNumberFormat="1" applyFont="1" applyFill="1" applyBorder="1" applyAlignment="1">
      <alignment horizontal="right"/>
    </xf>
    <xf numFmtId="165" fontId="0" fillId="0" borderId="0" xfId="0" applyNumberFormat="1" applyFont="1" applyFill="1" applyBorder="1"/>
    <xf numFmtId="165" fontId="0" fillId="0" borderId="13" xfId="0" applyNumberFormat="1" applyFont="1" applyFill="1" applyBorder="1"/>
    <xf numFmtId="165" fontId="0" fillId="0" borderId="12" xfId="0" applyNumberFormat="1" applyFont="1" applyFill="1" applyBorder="1"/>
    <xf numFmtId="165" fontId="0" fillId="0" borderId="0" xfId="0" applyNumberFormat="1" applyFont="1" applyFill="1"/>
    <xf numFmtId="8" fontId="0" fillId="0" borderId="12" xfId="0" applyNumberFormat="1" applyFont="1" applyFill="1" applyBorder="1"/>
    <xf numFmtId="165" fontId="0" fillId="0" borderId="11" xfId="0" applyNumberFormat="1" applyFont="1" applyFill="1" applyBorder="1"/>
    <xf numFmtId="165" fontId="0" fillId="0" borderId="4" xfId="0" applyNumberFormat="1" applyFont="1" applyFill="1" applyBorder="1"/>
    <xf numFmtId="165" fontId="0" fillId="0" borderId="3" xfId="0" applyNumberFormat="1" applyFont="1" applyFill="1" applyBorder="1"/>
    <xf numFmtId="0" fontId="0" fillId="0" borderId="0" xfId="0" applyFont="1"/>
    <xf numFmtId="0" fontId="0" fillId="0" borderId="11" xfId="0" applyFont="1" applyBorder="1"/>
    <xf numFmtId="3" fontId="0" fillId="0" borderId="11" xfId="0" applyNumberFormat="1" applyFont="1" applyFill="1" applyBorder="1" applyAlignment="1">
      <alignment horizontal="right" wrapText="1"/>
    </xf>
    <xf numFmtId="0" fontId="0" fillId="0" borderId="0" xfId="0" applyFont="1" applyBorder="1"/>
    <xf numFmtId="0" fontId="0" fillId="0" borderId="13" xfId="0" applyFont="1" applyBorder="1"/>
    <xf numFmtId="165" fontId="0" fillId="0" borderId="0" xfId="0" applyNumberFormat="1" applyFont="1" applyBorder="1"/>
    <xf numFmtId="165" fontId="0" fillId="0" borderId="13" xfId="0" applyNumberFormat="1" applyFont="1" applyBorder="1"/>
    <xf numFmtId="165" fontId="0" fillId="0" borderId="0" xfId="0" applyNumberFormat="1" applyFont="1"/>
    <xf numFmtId="165" fontId="0" fillId="0" borderId="11" xfId="0" applyNumberFormat="1" applyFont="1" applyBorder="1"/>
    <xf numFmtId="165" fontId="0" fillId="0" borderId="6" xfId="0" applyNumberFormat="1" applyFont="1" applyBorder="1"/>
    <xf numFmtId="165" fontId="0" fillId="0" borderId="4" xfId="0" applyNumberFormat="1" applyFont="1" applyBorder="1"/>
    <xf numFmtId="165" fontId="0" fillId="0" borderId="3" xfId="0" applyNumberFormat="1" applyFont="1" applyBorder="1"/>
    <xf numFmtId="165" fontId="0" fillId="0" borderId="10" xfId="0" applyNumberFormat="1" applyFont="1" applyBorder="1"/>
    <xf numFmtId="0" fontId="0" fillId="0" borderId="10" xfId="0" applyFont="1" applyBorder="1"/>
    <xf numFmtId="165" fontId="0" fillId="0" borderId="2" xfId="0" applyNumberFormat="1" applyFont="1" applyBorder="1"/>
    <xf numFmtId="0" fontId="0" fillId="0" borderId="16" xfId="0" applyFont="1" applyBorder="1"/>
    <xf numFmtId="165" fontId="0" fillId="0" borderId="5" xfId="0" applyNumberFormat="1" applyFont="1" applyBorder="1"/>
    <xf numFmtId="0" fontId="0" fillId="0" borderId="12" xfId="0" applyFont="1" applyBorder="1"/>
    <xf numFmtId="3" fontId="0" fillId="0" borderId="11" xfId="0" applyNumberFormat="1" applyFont="1" applyFill="1" applyBorder="1" applyAlignment="1">
      <alignment horizontal="right"/>
    </xf>
    <xf numFmtId="3" fontId="0" fillId="0" borderId="12" xfId="0" applyNumberFormat="1" applyFont="1" applyFill="1" applyBorder="1" applyAlignment="1">
      <alignment horizontal="right"/>
    </xf>
    <xf numFmtId="3" fontId="0" fillId="0" borderId="13" xfId="0" applyNumberFormat="1" applyFont="1" applyFill="1" applyBorder="1" applyAlignment="1">
      <alignment horizontal="right"/>
    </xf>
    <xf numFmtId="165" fontId="0" fillId="0" borderId="5" xfId="0" applyNumberFormat="1" applyBorder="1"/>
    <xf numFmtId="3" fontId="0" fillId="0" borderId="11" xfId="0" applyNumberFormat="1" applyFill="1" applyBorder="1" applyAlignment="1">
      <alignment horizontal="right"/>
    </xf>
    <xf numFmtId="3" fontId="0" fillId="0" borderId="12" xfId="0" applyNumberFormat="1" applyFill="1" applyBorder="1" applyAlignment="1">
      <alignment horizontal="right"/>
    </xf>
    <xf numFmtId="3" fontId="0" fillId="0" borderId="13" xfId="0" applyNumberFormat="1" applyFill="1" applyBorder="1" applyAlignment="1">
      <alignment horizontal="right"/>
    </xf>
    <xf numFmtId="0" fontId="0" fillId="0" borderId="3" xfId="0" applyFont="1" applyBorder="1"/>
    <xf numFmtId="0" fontId="0" fillId="0" borderId="4" xfId="0" applyFont="1" applyBorder="1"/>
    <xf numFmtId="0" fontId="0" fillId="0" borderId="3" xfId="0" applyFont="1" applyFill="1" applyBorder="1"/>
    <xf numFmtId="0" fontId="0" fillId="0" borderId="4" xfId="0" applyFont="1" applyFill="1" applyBorder="1"/>
    <xf numFmtId="0" fontId="0" fillId="0" borderId="18" xfId="0" applyFont="1" applyBorder="1"/>
    <xf numFmtId="0" fontId="0" fillId="0" borderId="18" xfId="0" applyFont="1" applyFill="1" applyBorder="1"/>
    <xf numFmtId="0" fontId="0" fillId="0" borderId="19" xfId="0" quotePrefix="1" applyFont="1" applyFill="1" applyBorder="1"/>
    <xf numFmtId="0" fontId="0" fillId="0" borderId="18" xfId="0" quotePrefix="1" applyFont="1" applyFill="1" applyBorder="1"/>
    <xf numFmtId="0" fontId="0" fillId="0" borderId="11" xfId="0" quotePrefix="1" applyFont="1" applyFill="1" applyBorder="1"/>
    <xf numFmtId="164" fontId="0" fillId="0" borderId="11" xfId="0" quotePrefix="1" applyNumberFormat="1" applyFont="1" applyFill="1" applyBorder="1"/>
    <xf numFmtId="0" fontId="0" fillId="0" borderId="5" xfId="0" applyFont="1" applyBorder="1"/>
    <xf numFmtId="0" fontId="0" fillId="0" borderId="5" xfId="0" applyFont="1" applyFill="1" applyBorder="1"/>
    <xf numFmtId="0" fontId="0" fillId="0" borderId="20" xfId="0" quotePrefix="1" applyFont="1" applyFill="1" applyBorder="1"/>
    <xf numFmtId="3" fontId="0" fillId="0" borderId="11" xfId="0" applyNumberFormat="1" applyFont="1" applyBorder="1"/>
    <xf numFmtId="3" fontId="0" fillId="0" borderId="0" xfId="0" applyNumberFormat="1" applyFont="1" applyBorder="1"/>
    <xf numFmtId="3" fontId="0" fillId="0" borderId="13" xfId="0" applyNumberFormat="1" applyFont="1" applyBorder="1"/>
    <xf numFmtId="2" fontId="0" fillId="0" borderId="11" xfId="0" applyNumberFormat="1" applyFont="1" applyBorder="1"/>
    <xf numFmtId="2" fontId="0" fillId="0" borderId="0" xfId="0" applyNumberFormat="1" applyFont="1" applyBorder="1"/>
    <xf numFmtId="2" fontId="0" fillId="0" borderId="13" xfId="0" applyNumberFormat="1" applyFont="1" applyBorder="1"/>
    <xf numFmtId="165" fontId="0" fillId="0" borderId="20" xfId="0" applyNumberFormat="1" applyFont="1" applyFill="1" applyBorder="1"/>
    <xf numFmtId="165" fontId="0" fillId="0" borderId="18" xfId="0" applyNumberFormat="1" applyFont="1" applyFill="1" applyBorder="1"/>
    <xf numFmtId="0" fontId="0" fillId="0" borderId="17" xfId="0" applyFont="1" applyFill="1" applyBorder="1"/>
    <xf numFmtId="165" fontId="0" fillId="0" borderId="5" xfId="0" applyNumberFormat="1" applyFont="1" applyFill="1" applyBorder="1"/>
    <xf numFmtId="165" fontId="0" fillId="0" borderId="12" xfId="0" applyNumberFormat="1" applyFont="1" applyBorder="1"/>
    <xf numFmtId="8" fontId="0" fillId="0" borderId="12" xfId="0" applyNumberFormat="1" applyFont="1" applyBorder="1"/>
    <xf numFmtId="0" fontId="1" fillId="0" borderId="0" xfId="0" applyFont="1" applyAlignment="1">
      <alignment vertical="center"/>
    </xf>
    <xf numFmtId="0" fontId="5" fillId="0" borderId="0" xfId="0" applyFont="1"/>
    <xf numFmtId="0" fontId="0" fillId="0" borderId="0" xfId="0" applyAlignment="1">
      <alignment vertical="center" wrapText="1"/>
    </xf>
    <xf numFmtId="0" fontId="0" fillId="0" borderId="0" xfId="0" applyAlignment="1">
      <alignment horizontal="left" vertical="top" wrapText="1"/>
    </xf>
    <xf numFmtId="0" fontId="1" fillId="0" borderId="0" xfId="0" applyFont="1" applyFill="1"/>
    <xf numFmtId="0" fontId="1" fillId="0" borderId="5" xfId="0" applyFont="1" applyFill="1" applyBorder="1"/>
    <xf numFmtId="0" fontId="1" fillId="0" borderId="14" xfId="0" applyFont="1" applyFill="1" applyBorder="1"/>
    <xf numFmtId="0" fontId="7" fillId="0" borderId="0" xfId="0" applyFont="1" applyFill="1"/>
    <xf numFmtId="0" fontId="1" fillId="0" borderId="6" xfId="0" applyFont="1" applyFill="1" applyBorder="1"/>
    <xf numFmtId="0" fontId="1" fillId="0" borderId="7" xfId="0" applyFont="1" applyFill="1" applyBorder="1" applyAlignment="1">
      <alignment wrapText="1"/>
    </xf>
    <xf numFmtId="0" fontId="1" fillId="0" borderId="8" xfId="0" applyFont="1" applyFill="1" applyBorder="1" applyAlignment="1">
      <alignment wrapText="1"/>
    </xf>
    <xf numFmtId="0" fontId="1" fillId="0" borderId="14" xfId="0" applyFont="1" applyFill="1" applyBorder="1" applyAlignment="1">
      <alignment wrapText="1"/>
    </xf>
    <xf numFmtId="0" fontId="1" fillId="0" borderId="9" xfId="0" applyFont="1" applyFill="1" applyBorder="1" applyAlignment="1">
      <alignment wrapText="1"/>
    </xf>
    <xf numFmtId="0" fontId="1" fillId="0" borderId="18" xfId="0" applyFont="1" applyFill="1" applyBorder="1"/>
    <xf numFmtId="0" fontId="1" fillId="0" borderId="0" xfId="0" applyFont="1" applyAlignment="1"/>
    <xf numFmtId="0" fontId="1" fillId="0" borderId="3" xfId="0" applyFont="1" applyBorder="1"/>
    <xf numFmtId="0" fontId="1" fillId="0" borderId="3" xfId="0" applyFont="1" applyBorder="1" applyAlignment="1"/>
    <xf numFmtId="0" fontId="2" fillId="0" borderId="0" xfId="0" applyFont="1" applyAlignment="1">
      <alignment vertical="center" wrapText="1"/>
    </xf>
    <xf numFmtId="0" fontId="10" fillId="0" borderId="0" xfId="0" applyFont="1" applyAlignment="1">
      <alignment vertical="center" wrapText="1"/>
    </xf>
    <xf numFmtId="6" fontId="0" fillId="0" borderId="12" xfId="0" applyNumberFormat="1" applyFont="1" applyBorder="1"/>
    <xf numFmtId="6" fontId="0" fillId="0" borderId="12" xfId="0" applyNumberFormat="1" applyBorder="1"/>
    <xf numFmtId="6" fontId="0" fillId="0" borderId="12" xfId="0" applyNumberFormat="1" applyFont="1" applyFill="1" applyBorder="1"/>
    <xf numFmtId="164" fontId="0" fillId="0" borderId="0" xfId="0" applyNumberFormat="1" applyFont="1" applyFill="1"/>
    <xf numFmtId="166" fontId="0" fillId="0" borderId="0" xfId="0" applyNumberFormat="1"/>
    <xf numFmtId="167" fontId="0" fillId="0" borderId="11" xfId="9" applyNumberFormat="1" applyFont="1" applyBorder="1"/>
    <xf numFmtId="167" fontId="0" fillId="0" borderId="0" xfId="0" applyNumberFormat="1"/>
    <xf numFmtId="0" fontId="0" fillId="0" borderId="0" xfId="0" applyAlignment="1">
      <alignment horizontal="left" vertical="center" wrapText="1"/>
    </xf>
    <xf numFmtId="166" fontId="0" fillId="0" borderId="17" xfId="0" applyNumberFormat="1" applyBorder="1"/>
    <xf numFmtId="0" fontId="14" fillId="0" borderId="0" xfId="0" applyFont="1" applyAlignment="1">
      <alignment horizontal="left" vertical="center"/>
    </xf>
    <xf numFmtId="165" fontId="4" fillId="0" borderId="11" xfId="0" applyNumberFormat="1" applyFont="1" applyBorder="1"/>
    <xf numFmtId="165" fontId="4" fillId="0" borderId="0" xfId="0" applyNumberFormat="1" applyFont="1"/>
    <xf numFmtId="2" fontId="4" fillId="0" borderId="11" xfId="0" applyNumberFormat="1" applyFont="1" applyBorder="1"/>
    <xf numFmtId="2" fontId="4" fillId="0" borderId="0" xfId="0" applyNumberFormat="1" applyFont="1"/>
    <xf numFmtId="3" fontId="0" fillId="0" borderId="5" xfId="0" applyNumberFormat="1" applyFont="1" applyFill="1" applyBorder="1"/>
    <xf numFmtId="3" fontId="0" fillId="0" borderId="5" xfId="0" applyNumberFormat="1" applyFill="1" applyBorder="1"/>
    <xf numFmtId="3" fontId="0" fillId="0" borderId="4" xfId="0" applyNumberFormat="1" applyFont="1" applyFill="1" applyBorder="1"/>
    <xf numFmtId="0" fontId="0" fillId="0" borderId="0" xfId="0" applyAlignment="1">
      <alignment wrapText="1"/>
    </xf>
    <xf numFmtId="0" fontId="0" fillId="0" borderId="0" xfId="0" applyAlignment="1">
      <alignment horizontal="left" vertical="center" wrapText="1"/>
    </xf>
    <xf numFmtId="0" fontId="1" fillId="0" borderId="7" xfId="0" applyFont="1" applyFill="1" applyBorder="1" applyAlignment="1">
      <alignment horizontal="center"/>
    </xf>
    <xf numFmtId="0" fontId="1" fillId="0" borderId="9" xfId="0" applyFont="1" applyFill="1" applyBorder="1" applyAlignment="1">
      <alignment horizontal="center"/>
    </xf>
    <xf numFmtId="0" fontId="13" fillId="0" borderId="0" xfId="0" applyFont="1" applyAlignment="1">
      <alignment horizontal="left" wrapText="1"/>
    </xf>
  </cellXfs>
  <cellStyles count="10">
    <cellStyle name="Comma 2" xfId="2" xr:uid="{00000000-0005-0000-0000-000000000000}"/>
    <cellStyle name="Currency 2" xfId="3" xr:uid="{00000000-0005-0000-0000-000001000000}"/>
    <cellStyle name="Normal" xfId="0" builtinId="0"/>
    <cellStyle name="Normal 2" xfId="4" xr:uid="{00000000-0005-0000-0000-000003000000}"/>
    <cellStyle name="Normal 3" xfId="5" xr:uid="{00000000-0005-0000-0000-000004000000}"/>
    <cellStyle name="Normal 4" xfId="6" xr:uid="{00000000-0005-0000-0000-000005000000}"/>
    <cellStyle name="Normal 5" xfId="1" xr:uid="{00000000-0005-0000-0000-000006000000}"/>
    <cellStyle name="Normal 7" xfId="8" xr:uid="{00000000-0005-0000-0000-000007000000}"/>
    <cellStyle name="Percent" xfId="9" builtinId="5"/>
    <cellStyle name="Percent 2"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106" t="s">
        <v>33</v>
      </c>
      <c r="J2" s="107"/>
    </row>
    <row r="3" spans="2:10">
      <c r="B3" s="106"/>
      <c r="J3" s="107"/>
    </row>
    <row r="4" spans="2:10" ht="72.900000000000006">
      <c r="B4" s="108" t="s">
        <v>54</v>
      </c>
    </row>
    <row r="5" spans="2:10">
      <c r="B5" s="108"/>
    </row>
    <row r="6" spans="2:10" ht="43.75">
      <c r="B6" s="142" t="s">
        <v>55</v>
      </c>
    </row>
    <row r="7" spans="2:10">
      <c r="B7" s="108"/>
    </row>
    <row r="8" spans="2:10" ht="43.75">
      <c r="B8" s="109" t="s">
        <v>48</v>
      </c>
    </row>
    <row r="9" spans="2:10">
      <c r="B9" s="108"/>
    </row>
    <row r="10" spans="2:10">
      <c r="B10" s="123" t="s">
        <v>30</v>
      </c>
    </row>
    <row r="11" spans="2:10" ht="29.15">
      <c r="B11" s="132" t="s">
        <v>49</v>
      </c>
    </row>
    <row r="12" spans="2:10">
      <c r="B12" s="108"/>
    </row>
    <row r="13" spans="2:10" ht="43.75">
      <c r="B13" s="108" t="s">
        <v>31</v>
      </c>
    </row>
    <row r="14" spans="2:10">
      <c r="B14" s="124"/>
    </row>
    <row r="15" spans="2:10" ht="29.15">
      <c r="B15" s="108" t="s">
        <v>50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tabSelected="1" zoomScaleNormal="100" workbookViewId="0"/>
  </sheetViews>
  <sheetFormatPr defaultRowHeight="14.6"/>
  <cols>
    <col min="1" max="1" width="4" customWidth="1"/>
    <col min="2" max="2" width="4.07421875" customWidth="1"/>
    <col min="4" max="4" width="23.69140625" customWidth="1"/>
    <col min="5" max="5" width="14.69140625" customWidth="1"/>
    <col min="6" max="7" width="13.07421875" customWidth="1"/>
    <col min="8" max="8" width="14.69140625" customWidth="1"/>
    <col min="9" max="9" width="15.69140625" customWidth="1"/>
    <col min="10" max="10" width="15" bestFit="1" customWidth="1"/>
  </cols>
  <sheetData>
    <row r="1" spans="1:13">
      <c r="A1" s="1" t="s">
        <v>36</v>
      </c>
      <c r="B1" s="110"/>
      <c r="C1" s="110"/>
      <c r="D1" s="110"/>
      <c r="E1" s="110"/>
      <c r="F1" s="110"/>
      <c r="G1" s="110"/>
      <c r="H1" s="110"/>
      <c r="I1" s="110"/>
      <c r="J1" s="110"/>
      <c r="K1" s="32"/>
    </row>
    <row r="2" spans="1:13">
      <c r="A2" s="110"/>
      <c r="B2" s="110"/>
      <c r="C2" s="110"/>
      <c r="D2" s="110"/>
      <c r="E2" s="110" t="s">
        <v>45</v>
      </c>
      <c r="F2" s="110"/>
      <c r="G2" s="110"/>
      <c r="H2" s="110"/>
      <c r="I2" s="110"/>
      <c r="J2" s="110"/>
      <c r="K2" s="32"/>
    </row>
    <row r="3" spans="1:13">
      <c r="A3" s="110"/>
      <c r="B3" s="110"/>
      <c r="C3" s="110"/>
      <c r="D3" s="110"/>
      <c r="E3" s="110"/>
      <c r="F3" s="110"/>
      <c r="G3" s="110"/>
      <c r="H3" s="110"/>
      <c r="I3" s="110"/>
      <c r="J3" s="110"/>
      <c r="K3" s="32"/>
    </row>
    <row r="4" spans="1:13">
      <c r="A4" s="110"/>
      <c r="B4" s="110"/>
      <c r="C4" s="110"/>
      <c r="D4" s="110"/>
      <c r="E4" s="111"/>
      <c r="F4" s="144" t="s">
        <v>26</v>
      </c>
      <c r="G4" s="145"/>
      <c r="H4" s="112" t="s">
        <v>15</v>
      </c>
      <c r="I4" s="144" t="s">
        <v>27</v>
      </c>
      <c r="J4" s="145"/>
    </row>
    <row r="5" spans="1:13" ht="44.15">
      <c r="A5" s="113" t="s">
        <v>37</v>
      </c>
      <c r="B5" s="110"/>
      <c r="C5" s="110"/>
      <c r="D5" s="110"/>
      <c r="E5" s="114" t="s">
        <v>42</v>
      </c>
      <c r="F5" s="115" t="s">
        <v>34</v>
      </c>
      <c r="G5" s="116" t="s">
        <v>35</v>
      </c>
      <c r="H5" s="117" t="s">
        <v>15</v>
      </c>
      <c r="I5" s="116" t="s">
        <v>28</v>
      </c>
      <c r="J5" s="118" t="s">
        <v>0</v>
      </c>
    </row>
    <row r="6" spans="1:13">
      <c r="A6" s="1" t="s">
        <v>1</v>
      </c>
      <c r="B6" s="56"/>
      <c r="C6" s="32"/>
      <c r="D6" s="32"/>
      <c r="E6" s="34">
        <f>SUM(F7,G7,H7)</f>
        <v>131254</v>
      </c>
      <c r="F6" s="35"/>
      <c r="G6" s="36"/>
      <c r="H6" s="33"/>
      <c r="I6" s="36"/>
      <c r="J6" s="37"/>
      <c r="K6" s="32"/>
    </row>
    <row r="7" spans="1:13">
      <c r="A7" s="1"/>
      <c r="B7" s="56" t="s">
        <v>20</v>
      </c>
      <c r="C7" s="32"/>
      <c r="D7" s="32"/>
      <c r="E7" s="38"/>
      <c r="F7" s="39">
        <f>'per case assumptions 2018'!F10</f>
        <v>120347.712</v>
      </c>
      <c r="G7" s="40">
        <f>'per case assumptions 2018'!G10</f>
        <v>9450.2880000000005</v>
      </c>
      <c r="H7" s="41">
        <f>'per case assumptions 2018'!H10</f>
        <v>1456</v>
      </c>
      <c r="I7" s="40">
        <f>'per case assumptions 2018'!I10</f>
        <v>1446</v>
      </c>
      <c r="J7" s="42">
        <f>'per case assumptions 2018'!J10</f>
        <v>9.9999999999999982</v>
      </c>
      <c r="K7" s="43"/>
    </row>
    <row r="8" spans="1:13">
      <c r="A8" s="110"/>
      <c r="B8" s="32"/>
      <c r="C8" s="32"/>
      <c r="D8" s="32"/>
      <c r="E8" s="34"/>
      <c r="F8" s="44"/>
      <c r="G8" s="45"/>
      <c r="H8" s="46"/>
      <c r="I8" s="45"/>
      <c r="J8" s="47"/>
      <c r="K8" s="43"/>
    </row>
    <row r="9" spans="1:13">
      <c r="A9" s="110" t="s">
        <v>38</v>
      </c>
      <c r="B9" s="32"/>
      <c r="C9" s="32"/>
      <c r="D9" s="32"/>
      <c r="E9" s="34"/>
      <c r="F9" s="35"/>
      <c r="G9" s="36"/>
      <c r="H9" s="33"/>
      <c r="I9" s="36"/>
      <c r="J9" s="37"/>
      <c r="K9" s="32"/>
    </row>
    <row r="10" spans="1:13">
      <c r="A10" s="110"/>
      <c r="B10" s="56" t="s">
        <v>39</v>
      </c>
      <c r="C10" s="32"/>
      <c r="D10" s="32"/>
      <c r="E10" s="33"/>
      <c r="F10" s="35"/>
      <c r="G10" s="48">
        <f>G$7*'per case assumptions 2018'!G17*'per case assumptions 2018'!G18</f>
        <v>1932288.5588426245</v>
      </c>
      <c r="H10" s="49">
        <f>H$7*'per case assumptions 2018'!H17*'per case assumptions 2018'!H18</f>
        <v>148853.24879383892</v>
      </c>
      <c r="I10" s="48">
        <f>I$7*'per case assumptions 2018'!I17*'per case assumptions 2018'!I18</f>
        <v>211187.00721731861</v>
      </c>
      <c r="J10" s="50"/>
      <c r="K10" s="130"/>
    </row>
    <row r="11" spans="1:13">
      <c r="A11" s="110"/>
      <c r="B11" s="56" t="s">
        <v>18</v>
      </c>
      <c r="C11" s="32"/>
      <c r="D11" s="32"/>
      <c r="E11" s="33"/>
      <c r="F11" s="35"/>
      <c r="G11" s="48">
        <f>G$7*'per case assumptions 2018'!G20*'per case assumptions 2018'!G21</f>
        <v>662004.59641824267</v>
      </c>
      <c r="H11" s="49">
        <f>H$7*'per case assumptions 2018'!H20*'per case assumptions 2018'!H21</f>
        <v>305983.91045382782</v>
      </c>
      <c r="I11" s="48">
        <f>I$7*'per case assumptions 2018'!I20*'per case assumptions 2018'!I21</f>
        <v>0</v>
      </c>
      <c r="J11" s="50"/>
      <c r="K11" s="130"/>
    </row>
    <row r="12" spans="1:13">
      <c r="A12" s="110"/>
      <c r="B12" s="56" t="s">
        <v>2</v>
      </c>
      <c r="C12" s="32"/>
      <c r="D12" s="32"/>
      <c r="E12" s="33"/>
      <c r="F12" s="35"/>
      <c r="G12" s="48">
        <f>G$7*'per case assumptions 2018'!G23*'per case assumptions 2018'!G24</f>
        <v>2283752.1950412411</v>
      </c>
      <c r="H12" s="49">
        <f>H$7*'per case assumptions 2018'!H23*'per case assumptions 2018'!H24</f>
        <v>234570.85441770288</v>
      </c>
      <c r="I12" s="48">
        <f>I$7*'per case assumptions 2018'!I23*'per case assumptions 2018'!I24</f>
        <v>0</v>
      </c>
      <c r="J12" s="50"/>
      <c r="K12" s="130"/>
    </row>
    <row r="13" spans="1:13">
      <c r="A13" s="110"/>
      <c r="B13" s="56" t="s">
        <v>3</v>
      </c>
      <c r="C13" s="32"/>
      <c r="D13" s="32"/>
      <c r="E13" s="33"/>
      <c r="F13" s="35"/>
      <c r="G13" s="48">
        <f>G$7*'per case assumptions 2018'!G26*'per case assumptions 2018'!G27</f>
        <v>0</v>
      </c>
      <c r="H13" s="49">
        <f>H$7*'per case assumptions 2018'!H26*'per case assumptions 2018'!H27</f>
        <v>46414356.875565007</v>
      </c>
      <c r="I13" s="48">
        <f>I$7*'per case assumptions 2018'!I26*'per case assumptions 2018'!I27</f>
        <v>0</v>
      </c>
      <c r="J13" s="50"/>
      <c r="K13" s="130"/>
    </row>
    <row r="14" spans="1:13">
      <c r="A14" s="110"/>
      <c r="B14" s="1" t="s">
        <v>19</v>
      </c>
      <c r="C14" s="32"/>
      <c r="D14" s="32"/>
      <c r="E14" s="33"/>
      <c r="F14" s="35"/>
      <c r="G14" s="55">
        <f>SUM(G10:G13)</f>
        <v>4878045.3503021086</v>
      </c>
      <c r="H14" s="103">
        <f>SUM(H10:H13)</f>
        <v>47103764.889230378</v>
      </c>
      <c r="I14" s="55">
        <f>SUM(I10:I13)</f>
        <v>211187.00721731861</v>
      </c>
      <c r="J14" s="50"/>
      <c r="K14" s="130"/>
      <c r="L14" s="6"/>
      <c r="M14" s="6"/>
    </row>
    <row r="15" spans="1:13">
      <c r="A15" s="110"/>
      <c r="B15" s="32"/>
      <c r="C15" s="32"/>
      <c r="D15" s="32"/>
      <c r="E15" s="33"/>
      <c r="F15" s="35"/>
      <c r="G15" s="48"/>
      <c r="H15" s="49"/>
      <c r="I15" s="48"/>
      <c r="J15" s="50"/>
      <c r="K15" s="130"/>
    </row>
    <row r="16" spans="1:13">
      <c r="A16" s="110" t="s">
        <v>4</v>
      </c>
      <c r="B16" s="32"/>
      <c r="C16" s="32"/>
      <c r="D16" s="32"/>
      <c r="E16" s="33"/>
      <c r="F16" s="35"/>
      <c r="G16" s="36"/>
      <c r="H16" s="33"/>
      <c r="I16" s="36"/>
      <c r="J16" s="127">
        <f>J7*'per case assumptions 2018'!J40</f>
        <v>97026164.87993364</v>
      </c>
      <c r="K16" s="130"/>
    </row>
    <row r="17" spans="1:13">
      <c r="A17" s="110"/>
      <c r="B17" s="32"/>
      <c r="C17" s="32"/>
      <c r="D17" s="32"/>
      <c r="E17" s="33"/>
      <c r="F17" s="35"/>
      <c r="G17" s="36"/>
      <c r="H17" s="33"/>
      <c r="I17" s="36"/>
      <c r="J17" s="52"/>
      <c r="K17" s="130"/>
    </row>
    <row r="18" spans="1:13">
      <c r="A18" s="1" t="s">
        <v>40</v>
      </c>
      <c r="B18" s="32"/>
      <c r="C18" s="32"/>
      <c r="D18" s="32"/>
      <c r="E18" s="33"/>
      <c r="F18" s="53">
        <f>F7*'per case assumptions 2018'!F32*'per case assumptions 2018'!F33*'per case assumptions 2018'!F34</f>
        <v>7332960.8730949443</v>
      </c>
      <c r="G18" s="48">
        <f>G7*'per case assumptions 2018'!G32*'per case assumptions 2018'!G33*'per case assumptions 2018'!G34</f>
        <v>1995173.9145548949</v>
      </c>
      <c r="H18" s="49">
        <f>H7*'per case assumptions 2018'!H32*'per case assumptions 2018'!H33*'per case assumptions 2018'!H34</f>
        <v>394145.65967896604</v>
      </c>
      <c r="I18" s="48">
        <f>I7*'per case assumptions 2018'!I32*'per case assumptions 2018'!I33*'per case assumptions 2018'!I34</f>
        <v>260959.07687535934</v>
      </c>
      <c r="J18" s="37"/>
      <c r="K18" s="130"/>
    </row>
    <row r="19" spans="1:13">
      <c r="A19" s="110"/>
      <c r="B19" s="32"/>
      <c r="C19" s="32"/>
      <c r="D19" s="32"/>
      <c r="E19" s="33"/>
      <c r="F19" s="53"/>
      <c r="G19" s="48"/>
      <c r="H19" s="49"/>
      <c r="I19" s="48"/>
      <c r="J19" s="37"/>
      <c r="K19" s="6"/>
    </row>
    <row r="20" spans="1:13">
      <c r="A20" s="110" t="s">
        <v>21</v>
      </c>
      <c r="B20" s="32"/>
      <c r="C20" s="32"/>
      <c r="D20" s="32"/>
      <c r="E20" s="35"/>
      <c r="F20" s="54">
        <f>F18+F14</f>
        <v>7332960.8730949443</v>
      </c>
      <c r="G20" s="55">
        <f t="shared" ref="G20:I20" si="0">G18+G14</f>
        <v>6873219.2648570035</v>
      </c>
      <c r="H20" s="139">
        <f>H18+H14</f>
        <v>47497910.548909344</v>
      </c>
      <c r="I20" s="54">
        <f t="shared" si="0"/>
        <v>472146.08409267792</v>
      </c>
      <c r="J20" s="55">
        <f>J16</f>
        <v>97026164.87993364</v>
      </c>
      <c r="K20" s="19"/>
      <c r="L20" s="6"/>
      <c r="M20" s="6"/>
    </row>
    <row r="21" spans="1:13">
      <c r="A21" s="110"/>
      <c r="B21" s="32"/>
      <c r="C21" s="32"/>
      <c r="D21" s="32"/>
      <c r="E21" s="33"/>
      <c r="F21" s="48"/>
      <c r="G21" s="48"/>
      <c r="H21" s="48"/>
      <c r="I21" s="48"/>
      <c r="J21" s="37"/>
    </row>
    <row r="22" spans="1:13" ht="15" thickBot="1">
      <c r="A22" s="119" t="s">
        <v>41</v>
      </c>
      <c r="B22" s="86"/>
      <c r="C22" s="86"/>
      <c r="D22" s="86"/>
      <c r="E22" s="100">
        <f>SUM(F20:O20)</f>
        <v>159202401.65088761</v>
      </c>
      <c r="F22" s="101"/>
      <c r="G22" s="101"/>
      <c r="H22" s="101"/>
      <c r="I22" s="101"/>
      <c r="J22" s="102"/>
      <c r="K22" s="131"/>
    </row>
    <row r="23" spans="1:13" ht="15" thickTop="1">
      <c r="A23" s="110"/>
      <c r="B23" s="32"/>
      <c r="C23" s="32"/>
      <c r="D23" s="32"/>
      <c r="E23" s="32"/>
      <c r="F23" s="128"/>
      <c r="G23" s="128"/>
      <c r="H23" s="128"/>
      <c r="I23" s="128"/>
      <c r="J23" s="128"/>
      <c r="K23" s="32"/>
    </row>
    <row r="24" spans="1:13" ht="105" customHeight="1">
      <c r="A24" s="146" t="s">
        <v>51</v>
      </c>
      <c r="B24" s="146"/>
      <c r="C24" s="146"/>
      <c r="D24" s="146"/>
      <c r="E24" s="146"/>
      <c r="F24" s="146"/>
      <c r="G24" s="146"/>
      <c r="H24" s="146"/>
      <c r="I24" s="146"/>
      <c r="J24" s="146"/>
      <c r="K24" s="146"/>
      <c r="L24" s="146"/>
    </row>
    <row r="26" spans="1:13" ht="20.399999999999999" customHeight="1">
      <c r="A26" t="s">
        <v>52</v>
      </c>
    </row>
    <row r="27" spans="1:13" ht="15" customHeight="1"/>
    <row r="28" spans="1:13">
      <c r="A28" s="143" t="s">
        <v>32</v>
      </c>
      <c r="B28" s="143"/>
      <c r="C28" s="143"/>
      <c r="D28" s="143"/>
      <c r="E28" s="143"/>
      <c r="F28" s="143"/>
      <c r="G28" s="143"/>
      <c r="H28" s="143"/>
      <c r="I28" s="143"/>
      <c r="J28" s="143"/>
    </row>
    <row r="29" spans="1:13" ht="38.25" customHeight="1">
      <c r="A29" s="134"/>
      <c r="C29" s="143" t="s">
        <v>49</v>
      </c>
      <c r="D29" s="143"/>
      <c r="E29" s="143"/>
      <c r="F29" s="143"/>
      <c r="G29" s="143"/>
      <c r="H29" s="143"/>
      <c r="I29" s="143"/>
      <c r="J29" s="143"/>
      <c r="K29" s="143"/>
    </row>
    <row r="30" spans="1:13">
      <c r="C30" s="108"/>
    </row>
    <row r="31" spans="1:13" ht="37.5" customHeight="1">
      <c r="C31" s="143" t="s">
        <v>31</v>
      </c>
      <c r="D31" s="143"/>
      <c r="E31" s="143"/>
      <c r="F31" s="143"/>
      <c r="G31" s="143"/>
      <c r="H31" s="143"/>
      <c r="I31" s="143"/>
      <c r="J31" s="143"/>
      <c r="K31" s="143"/>
    </row>
  </sheetData>
  <mergeCells count="6">
    <mergeCell ref="C31:K31"/>
    <mergeCell ref="F4:G4"/>
    <mergeCell ref="I4:J4"/>
    <mergeCell ref="A28:J28"/>
    <mergeCell ref="A24:L24"/>
    <mergeCell ref="C29:K2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
  <sheetViews>
    <sheetView zoomScaleNormal="100" workbookViewId="0"/>
  </sheetViews>
  <sheetFormatPr defaultRowHeight="14.6"/>
  <cols>
    <col min="1" max="1" width="4" customWidth="1"/>
    <col min="2" max="2" width="4.07421875" customWidth="1"/>
    <col min="4" max="4" width="23.69140625" customWidth="1"/>
    <col min="5" max="5" width="11.84375" customWidth="1"/>
    <col min="6" max="7" width="13.07421875" customWidth="1"/>
    <col min="8" max="8" width="14.69140625" customWidth="1"/>
    <col min="9" max="9" width="15.3046875" customWidth="1"/>
    <col min="10" max="10" width="15" bestFit="1" customWidth="1"/>
  </cols>
  <sheetData>
    <row r="1" spans="1:13">
      <c r="A1" s="1" t="s">
        <v>36</v>
      </c>
      <c r="E1" s="1"/>
    </row>
    <row r="2" spans="1:13">
      <c r="A2" s="1"/>
      <c r="E2" s="1" t="s">
        <v>46</v>
      </c>
      <c r="F2" s="1"/>
      <c r="G2" s="1"/>
      <c r="H2" s="1"/>
      <c r="I2" s="1"/>
      <c r="J2" s="1"/>
    </row>
    <row r="3" spans="1:13">
      <c r="A3" s="1"/>
      <c r="E3" s="1"/>
      <c r="F3" s="1"/>
      <c r="G3" s="1"/>
      <c r="H3" s="1"/>
      <c r="I3" s="1"/>
      <c r="J3" s="1"/>
    </row>
    <row r="4" spans="1:13">
      <c r="A4" s="110"/>
      <c r="B4" s="32"/>
      <c r="C4" s="32"/>
      <c r="D4" s="32"/>
      <c r="E4" s="111"/>
      <c r="F4" s="144" t="s">
        <v>26</v>
      </c>
      <c r="G4" s="145"/>
      <c r="H4" s="112" t="s">
        <v>15</v>
      </c>
      <c r="I4" s="144" t="s">
        <v>27</v>
      </c>
      <c r="J4" s="145"/>
    </row>
    <row r="5" spans="1:13" ht="44.15">
      <c r="A5" s="113" t="s">
        <v>37</v>
      </c>
      <c r="B5" s="32"/>
      <c r="C5" s="32"/>
      <c r="D5" s="32"/>
      <c r="E5" s="114" t="s">
        <v>42</v>
      </c>
      <c r="F5" s="115" t="s">
        <v>34</v>
      </c>
      <c r="G5" s="116" t="s">
        <v>35</v>
      </c>
      <c r="H5" s="117" t="s">
        <v>15</v>
      </c>
      <c r="I5" s="116" t="s">
        <v>28</v>
      </c>
      <c r="J5" s="118" t="s">
        <v>0</v>
      </c>
    </row>
    <row r="6" spans="1:13">
      <c r="A6" s="1" t="s">
        <v>1</v>
      </c>
      <c r="B6" s="56"/>
      <c r="E6" s="22">
        <f>SUM(F7,G7,H7)</f>
        <v>24511</v>
      </c>
      <c r="F6" s="10"/>
      <c r="G6" s="2"/>
      <c r="H6" s="13"/>
      <c r="I6" s="2"/>
      <c r="J6" s="11"/>
    </row>
    <row r="7" spans="1:13">
      <c r="A7" s="1"/>
      <c r="B7" s="56" t="s">
        <v>20</v>
      </c>
      <c r="E7" s="22"/>
      <c r="F7" s="78">
        <f>'per case assumptions 2018'!F9</f>
        <v>22459.207999999999</v>
      </c>
      <c r="G7" s="79">
        <f>'per case assumptions 2018'!G9</f>
        <v>1764.7920000000001</v>
      </c>
      <c r="H7" s="80">
        <f>'per case assumptions 2018'!H9</f>
        <v>287</v>
      </c>
      <c r="I7" s="4">
        <f>'per case assumptions 2018'!I9</f>
        <v>287</v>
      </c>
      <c r="J7" s="79">
        <f>'per case assumptions 2018'!J9</f>
        <v>0</v>
      </c>
      <c r="K7" s="4"/>
    </row>
    <row r="8" spans="1:13">
      <c r="A8" s="1"/>
      <c r="E8" s="12"/>
      <c r="F8" s="15"/>
      <c r="G8" s="5"/>
      <c r="H8" s="20"/>
      <c r="I8" s="15"/>
      <c r="J8" s="16"/>
      <c r="K8" s="4"/>
    </row>
    <row r="9" spans="1:13">
      <c r="A9" s="1" t="s">
        <v>38</v>
      </c>
      <c r="E9" s="22"/>
      <c r="F9" s="10"/>
      <c r="G9" s="2"/>
      <c r="H9" s="13"/>
      <c r="I9" s="2"/>
      <c r="J9" s="11"/>
    </row>
    <row r="10" spans="1:13">
      <c r="A10" s="1"/>
      <c r="B10" s="56" t="s">
        <v>39</v>
      </c>
      <c r="E10" s="10"/>
      <c r="F10" s="10"/>
      <c r="G10" s="3">
        <f>G$7*'per case assumptions 2018'!G17*'per case assumptions 2018'!G18</f>
        <v>360844.81132606673</v>
      </c>
      <c r="H10" s="21">
        <f>H$7*'per case assumptions 2018'!H17*'per case assumptions 2018'!H18</f>
        <v>29341.265387247095</v>
      </c>
      <c r="I10" s="3">
        <f>I$7*'per case assumptions 2018'!I17*'per case assumptions 2018'!I18</f>
        <v>41916.093410353002</v>
      </c>
      <c r="J10" s="17"/>
    </row>
    <row r="11" spans="1:13">
      <c r="A11" s="1"/>
      <c r="B11" s="56" t="s">
        <v>18</v>
      </c>
      <c r="E11" s="10"/>
      <c r="F11" s="10"/>
      <c r="G11" s="3">
        <f>G$7*'per case assumptions 2018'!G20*'per case assumptions 2018'!G21</f>
        <v>123625.90597473255</v>
      </c>
      <c r="H11" s="21">
        <f>H$7*'per case assumptions 2018'!H20*'per case assumptions 2018'!H21</f>
        <v>60314.136195225678</v>
      </c>
      <c r="I11" s="3">
        <f>I$7*'per case assumptions 2018'!I20*'per case assumptions 2018'!I21</f>
        <v>0</v>
      </c>
      <c r="J11" s="17"/>
    </row>
    <row r="12" spans="1:13">
      <c r="A12" s="1"/>
      <c r="B12" s="56" t="s">
        <v>2</v>
      </c>
      <c r="E12" s="10"/>
      <c r="F12" s="10"/>
      <c r="G12" s="3">
        <f>G$7*'per case assumptions 2018'!G23*'per case assumptions 2018'!G24</f>
        <v>426478.81247547391</v>
      </c>
      <c r="H12" s="21">
        <f>H$7*'per case assumptions 2018'!H23*'per case assumptions 2018'!H24</f>
        <v>46237.524188104901</v>
      </c>
      <c r="I12" s="3">
        <f>I$7*'per case assumptions 2018'!I23*'per case assumptions 2018'!I24</f>
        <v>0</v>
      </c>
      <c r="J12" s="17"/>
    </row>
    <row r="13" spans="1:13">
      <c r="A13" s="1"/>
      <c r="B13" s="56" t="s">
        <v>3</v>
      </c>
      <c r="E13" s="10"/>
      <c r="F13" s="10"/>
      <c r="G13" s="3">
        <f>G$7*'per case assumptions 2018'!G26*'per case assumptions 2018'!G27</f>
        <v>0</v>
      </c>
      <c r="H13" s="21">
        <f>H$7*'per case assumptions 2018'!H26*'per case assumptions 2018'!H27</f>
        <v>9148983.8072027173</v>
      </c>
      <c r="I13" s="3">
        <f>I$7*'per case assumptions 2018'!I26*'per case assumptions 2018'!I27</f>
        <v>0</v>
      </c>
      <c r="J13" s="17"/>
    </row>
    <row r="14" spans="1:13">
      <c r="A14" s="1"/>
      <c r="B14" s="1" t="s">
        <v>19</v>
      </c>
      <c r="E14" s="10"/>
      <c r="F14" s="10"/>
      <c r="G14" s="24">
        <f>SUM(G10:G13)</f>
        <v>910949.52977627318</v>
      </c>
      <c r="H14" s="77">
        <f>SUM(H10:H13)</f>
        <v>9284876.7329732943</v>
      </c>
      <c r="I14" s="24">
        <f>SUM(I10:I13)</f>
        <v>41916.093410353002</v>
      </c>
      <c r="J14" s="17"/>
      <c r="K14" s="6"/>
      <c r="L14" s="6"/>
      <c r="M14" s="6"/>
    </row>
    <row r="15" spans="1:13">
      <c r="A15" s="1"/>
      <c r="E15" s="10"/>
      <c r="F15" s="10"/>
      <c r="G15" s="3"/>
      <c r="H15" s="21"/>
      <c r="I15" s="3"/>
      <c r="J15" s="17"/>
    </row>
    <row r="16" spans="1:13">
      <c r="A16" s="1" t="s">
        <v>4</v>
      </c>
      <c r="E16" s="10"/>
      <c r="F16" s="10"/>
      <c r="G16" s="2"/>
      <c r="H16" s="13"/>
      <c r="I16" s="2"/>
      <c r="J16" s="126">
        <f>J7*'per case assumptions 2018'!J40</f>
        <v>0</v>
      </c>
    </row>
    <row r="17" spans="1:13">
      <c r="A17" s="1"/>
      <c r="E17" s="10"/>
      <c r="F17" s="10"/>
      <c r="G17" s="2"/>
      <c r="H17" s="13"/>
      <c r="I17" s="2"/>
      <c r="J17" s="18"/>
    </row>
    <row r="18" spans="1:13">
      <c r="A18" s="1" t="s">
        <v>43</v>
      </c>
      <c r="E18" s="10"/>
      <c r="F18" s="19">
        <f>F7*'per case assumptions 2018'!F32*'per case assumptions 2018'!F33*'per case assumptions 2018'!F34</f>
        <v>1368472.160938971</v>
      </c>
      <c r="G18" s="3">
        <f>G7*'per case assumptions 2018'!G32*'per case assumptions 2018'!G33*'per case assumptions 2018'!G34</f>
        <v>372588.32355322526</v>
      </c>
      <c r="H18" s="21">
        <f>H7*'per case assumptions 2018'!H32*'per case assumptions 2018'!H33*'per case assumptions 2018'!H34</f>
        <v>77692.173302103853</v>
      </c>
      <c r="I18" s="3">
        <f>I7*'per case assumptions 2018'!I32*'per case assumptions 2018'!I33*'per case assumptions 2018'!I34</f>
        <v>51794.782201402573</v>
      </c>
      <c r="J18" s="11"/>
    </row>
    <row r="19" spans="1:13">
      <c r="A19" s="1"/>
      <c r="E19" s="10"/>
      <c r="F19" s="19"/>
      <c r="G19" s="3"/>
      <c r="H19" s="14"/>
      <c r="I19" s="3"/>
      <c r="J19" s="11"/>
    </row>
    <row r="20" spans="1:13">
      <c r="A20" s="110" t="s">
        <v>21</v>
      </c>
      <c r="E20" s="13"/>
      <c r="F20" s="23">
        <f>F18+F14</f>
        <v>1368472.160938971</v>
      </c>
      <c r="G20" s="24">
        <f t="shared" ref="G20:J20" si="0">G18+G14</f>
        <v>1283537.8533294983</v>
      </c>
      <c r="H20" s="140">
        <f>H18+H14</f>
        <v>9362568.906275399</v>
      </c>
      <c r="I20" s="23">
        <f t="shared" si="0"/>
        <v>93710.875611755575</v>
      </c>
      <c r="J20" s="25">
        <f t="shared" si="0"/>
        <v>0</v>
      </c>
      <c r="K20" s="6"/>
      <c r="L20" s="6"/>
      <c r="M20" s="6"/>
    </row>
    <row r="21" spans="1:13">
      <c r="A21" s="1"/>
      <c r="E21" s="13"/>
      <c r="F21" s="19"/>
      <c r="G21" s="3"/>
      <c r="H21" s="3"/>
      <c r="I21" s="3"/>
      <c r="J21" s="11"/>
    </row>
    <row r="22" spans="1:13">
      <c r="A22" s="1" t="s">
        <v>41</v>
      </c>
      <c r="E22" s="14">
        <f>SUM(F20:O20,)</f>
        <v>12108289.796155624</v>
      </c>
      <c r="F22" s="26"/>
      <c r="G22" s="26"/>
      <c r="H22" s="26"/>
      <c r="I22" s="26"/>
      <c r="J22" s="27"/>
    </row>
    <row r="23" spans="1:13">
      <c r="E23" s="32"/>
      <c r="F23" s="128"/>
      <c r="G23" s="128"/>
      <c r="H23" s="128"/>
      <c r="I23" s="128"/>
      <c r="J23" s="128"/>
    </row>
    <row r="24" spans="1:13" ht="105" customHeight="1">
      <c r="A24" s="146" t="s">
        <v>51</v>
      </c>
      <c r="B24" s="146"/>
      <c r="C24" s="146"/>
      <c r="D24" s="146"/>
      <c r="E24" s="146"/>
      <c r="F24" s="146"/>
      <c r="G24" s="146"/>
      <c r="H24" s="146"/>
      <c r="I24" s="146"/>
      <c r="J24" s="146"/>
      <c r="K24" s="146"/>
      <c r="L24" s="146"/>
    </row>
    <row r="26" spans="1:13" ht="20.399999999999999" customHeight="1">
      <c r="A26" t="s">
        <v>52</v>
      </c>
    </row>
    <row r="27" spans="1:13" ht="15" customHeight="1"/>
    <row r="28" spans="1:13">
      <c r="A28" s="143" t="s">
        <v>32</v>
      </c>
      <c r="B28" s="143"/>
      <c r="C28" s="143"/>
      <c r="D28" s="143"/>
      <c r="E28" s="143"/>
      <c r="F28" s="143"/>
      <c r="G28" s="143"/>
      <c r="H28" s="143"/>
      <c r="I28" s="143"/>
      <c r="J28" s="143"/>
    </row>
    <row r="29" spans="1:13" ht="38.25" customHeight="1">
      <c r="A29" s="134"/>
      <c r="C29" s="143" t="s">
        <v>49</v>
      </c>
      <c r="D29" s="143"/>
      <c r="E29" s="143"/>
      <c r="F29" s="143"/>
      <c r="G29" s="143"/>
      <c r="H29" s="143"/>
      <c r="I29" s="143"/>
      <c r="J29" s="143"/>
      <c r="K29" s="143"/>
    </row>
    <row r="30" spans="1:13">
      <c r="C30" s="108"/>
    </row>
    <row r="31" spans="1:13" ht="37.5" customHeight="1">
      <c r="C31" s="143" t="s">
        <v>31</v>
      </c>
      <c r="D31" s="143"/>
      <c r="E31" s="143"/>
      <c r="F31" s="143"/>
      <c r="G31" s="143"/>
      <c r="H31" s="143"/>
      <c r="I31" s="143"/>
      <c r="J31" s="143"/>
      <c r="K31" s="143"/>
    </row>
  </sheetData>
  <mergeCells count="6">
    <mergeCell ref="C31:K31"/>
    <mergeCell ref="F4:G4"/>
    <mergeCell ref="I4:J4"/>
    <mergeCell ref="A28:J28"/>
    <mergeCell ref="A24:L24"/>
    <mergeCell ref="C29:K2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1"/>
  <sheetViews>
    <sheetView zoomScaleNormal="100" workbookViewId="0"/>
  </sheetViews>
  <sheetFormatPr defaultRowHeight="14.6"/>
  <cols>
    <col min="1" max="1" width="4" customWidth="1"/>
    <col min="2" max="2" width="4.07421875" customWidth="1"/>
    <col min="4" max="4" width="23.69140625" customWidth="1"/>
    <col min="5" max="5" width="14.4609375" customWidth="1"/>
    <col min="6" max="7" width="13.07421875" customWidth="1"/>
    <col min="8" max="8" width="15.3046875" customWidth="1"/>
    <col min="9" max="9" width="16.53515625" customWidth="1"/>
    <col min="10" max="10" width="18.07421875" customWidth="1"/>
  </cols>
  <sheetData>
    <row r="1" spans="1:13">
      <c r="A1" s="1" t="s">
        <v>36</v>
      </c>
      <c r="B1" s="56"/>
      <c r="C1" s="56"/>
      <c r="D1" s="56"/>
      <c r="E1" s="56"/>
      <c r="F1" s="56"/>
      <c r="G1" s="56"/>
      <c r="H1" s="56"/>
      <c r="I1" s="56"/>
      <c r="J1" s="56"/>
      <c r="K1" s="56"/>
    </row>
    <row r="2" spans="1:13">
      <c r="A2" s="1"/>
      <c r="B2" s="56"/>
      <c r="C2" s="56"/>
      <c r="D2" s="56"/>
      <c r="E2" s="1" t="s">
        <v>47</v>
      </c>
      <c r="F2" s="1"/>
      <c r="G2" s="1"/>
      <c r="H2" s="1"/>
      <c r="I2" s="1"/>
      <c r="J2" s="1"/>
      <c r="K2" s="56"/>
    </row>
    <row r="3" spans="1:13">
      <c r="A3" s="1"/>
      <c r="B3" s="56"/>
      <c r="C3" s="56"/>
      <c r="D3" s="56"/>
      <c r="E3" s="1"/>
      <c r="F3" s="1"/>
      <c r="G3" s="1"/>
      <c r="H3" s="1"/>
      <c r="I3" s="1"/>
      <c r="J3" s="1"/>
      <c r="K3" s="56"/>
    </row>
    <row r="4" spans="1:13">
      <c r="A4" s="110"/>
      <c r="B4" s="32"/>
      <c r="C4" s="32"/>
      <c r="D4" s="32"/>
      <c r="E4" s="111"/>
      <c r="F4" s="144" t="s">
        <v>26</v>
      </c>
      <c r="G4" s="145"/>
      <c r="H4" s="112" t="s">
        <v>15</v>
      </c>
      <c r="I4" s="144" t="s">
        <v>27</v>
      </c>
      <c r="J4" s="145"/>
    </row>
    <row r="5" spans="1:13" ht="44.15">
      <c r="A5" s="113" t="s">
        <v>37</v>
      </c>
      <c r="B5" s="32"/>
      <c r="C5" s="32"/>
      <c r="D5" s="32"/>
      <c r="E5" s="114" t="s">
        <v>42</v>
      </c>
      <c r="F5" s="115" t="s">
        <v>34</v>
      </c>
      <c r="G5" s="116" t="s">
        <v>35</v>
      </c>
      <c r="H5" s="117" t="s">
        <v>15</v>
      </c>
      <c r="I5" s="116" t="s">
        <v>28</v>
      </c>
      <c r="J5" s="118" t="s">
        <v>0</v>
      </c>
    </row>
    <row r="6" spans="1:13">
      <c r="A6" s="1" t="s">
        <v>1</v>
      </c>
      <c r="B6" s="56"/>
      <c r="C6" s="56"/>
      <c r="D6" s="56"/>
      <c r="E6" s="58">
        <v>374789</v>
      </c>
      <c r="F6" s="57"/>
      <c r="G6" s="59"/>
      <c r="H6" s="60"/>
      <c r="I6" s="59"/>
      <c r="J6" s="69"/>
      <c r="K6" s="56"/>
    </row>
    <row r="7" spans="1:13">
      <c r="A7" s="1"/>
      <c r="B7" s="56" t="s">
        <v>20</v>
      </c>
      <c r="C7" s="56"/>
      <c r="D7" s="56"/>
      <c r="E7" s="34"/>
      <c r="F7" s="74">
        <f>'per case assumptions 2018'!F11</f>
        <v>344109.19199999998</v>
      </c>
      <c r="G7" s="75">
        <f>'per case assumptions 2018'!G11</f>
        <v>26984.808000000005</v>
      </c>
      <c r="H7" s="76">
        <f>'per case assumptions 2018'!H11</f>
        <v>3695</v>
      </c>
      <c r="I7" s="74">
        <f>'per case assumptions 2018'!I11</f>
        <v>3628</v>
      </c>
      <c r="J7" s="75">
        <f>'per case assumptions 2018'!J11</f>
        <v>67</v>
      </c>
      <c r="K7" s="56"/>
      <c r="L7" s="7"/>
    </row>
    <row r="8" spans="1:13">
      <c r="A8" s="1"/>
      <c r="B8" s="56"/>
      <c r="C8" s="56"/>
      <c r="D8" s="56"/>
      <c r="E8" s="58"/>
      <c r="F8" s="44"/>
      <c r="G8" s="45"/>
      <c r="H8" s="46"/>
      <c r="I8" s="44"/>
      <c r="J8" s="47"/>
      <c r="K8" s="43"/>
    </row>
    <row r="9" spans="1:13">
      <c r="A9" s="1" t="s">
        <v>38</v>
      </c>
      <c r="B9" s="56"/>
      <c r="C9" s="56"/>
      <c r="D9" s="56"/>
      <c r="E9" s="58"/>
      <c r="F9" s="57"/>
      <c r="G9" s="59"/>
      <c r="H9" s="60"/>
      <c r="I9" s="57"/>
      <c r="J9" s="73"/>
      <c r="K9" s="56"/>
    </row>
    <row r="10" spans="1:13">
      <c r="A10" s="1"/>
      <c r="B10" s="56" t="s">
        <v>39</v>
      </c>
      <c r="C10" s="56"/>
      <c r="D10" s="56"/>
      <c r="E10" s="57"/>
      <c r="F10" s="57"/>
      <c r="G10" s="61">
        <f>G$7*'per case assumptions 2018'!G17*'per case assumptions 2018'!G18</f>
        <v>5517549.9160411749</v>
      </c>
      <c r="H10" s="62">
        <f>H$7*'per case assumptions 2018'!H17*'per case assumptions 2018'!H18</f>
        <v>377756.01256403496</v>
      </c>
      <c r="I10" s="64">
        <f>I$7*'per case assumptions 2018'!I17*'per case assumptions 2018'!I18</f>
        <v>529866.15642076894</v>
      </c>
      <c r="J10" s="104"/>
      <c r="K10" s="56"/>
    </row>
    <row r="11" spans="1:13">
      <c r="A11" s="1"/>
      <c r="B11" s="56" t="s">
        <v>18</v>
      </c>
      <c r="C11" s="56"/>
      <c r="D11" s="56"/>
      <c r="E11" s="57"/>
      <c r="F11" s="57"/>
      <c r="G11" s="61">
        <f>G$7*'per case assumptions 2018'!G20*'per case assumptions 2018'!G21</f>
        <v>1890319.8431057096</v>
      </c>
      <c r="H11" s="62">
        <f>H$7*'per case assumptions 2018'!H20*'per case assumptions 2018'!H21</f>
        <v>776518.23429044907</v>
      </c>
      <c r="I11" s="64">
        <f>I$7*'per case assumptions 2018'!I20*'per case assumptions 2018'!I21</f>
        <v>0</v>
      </c>
      <c r="J11" s="104"/>
      <c r="K11" s="56"/>
    </row>
    <row r="12" spans="1:13">
      <c r="A12" s="1"/>
      <c r="B12" s="56" t="s">
        <v>2</v>
      </c>
      <c r="C12" s="56"/>
      <c r="D12" s="56"/>
      <c r="E12" s="57"/>
      <c r="F12" s="57"/>
      <c r="G12" s="61">
        <f>G$7*'per case assumptions 2018'!G23*'per case assumptions 2018'!G24</f>
        <v>6521136.1286308365</v>
      </c>
      <c r="H12" s="62">
        <f>H$7*'per case assumptions 2018'!H23*'per case assumptions 2018'!H24</f>
        <v>595287.98562734353</v>
      </c>
      <c r="I12" s="64">
        <f>I$7*'per case assumptions 2018'!I23*'per case assumptions 2018'!I24</f>
        <v>0</v>
      </c>
      <c r="J12" s="104"/>
      <c r="K12" s="56"/>
    </row>
    <row r="13" spans="1:13">
      <c r="A13" s="1"/>
      <c r="B13" s="56" t="s">
        <v>3</v>
      </c>
      <c r="C13" s="56"/>
      <c r="D13" s="56"/>
      <c r="E13" s="57"/>
      <c r="F13" s="57"/>
      <c r="G13" s="61">
        <f>G$7*'per case assumptions 2018'!G26*'per case assumptions 2018'!G27</f>
        <v>0</v>
      </c>
      <c r="H13" s="62">
        <f>H$7*'per case assumptions 2018'!H26*'per case assumptions 2018'!H27</f>
        <v>117789181.76869003</v>
      </c>
      <c r="I13" s="61">
        <f>I$7*'per case assumptions 2018'!I26*'per case assumptions 2018'!I27</f>
        <v>0</v>
      </c>
      <c r="J13" s="104"/>
      <c r="K13" s="56"/>
    </row>
    <row r="14" spans="1:13">
      <c r="A14" s="1"/>
      <c r="B14" s="1" t="s">
        <v>19</v>
      </c>
      <c r="C14" s="56"/>
      <c r="D14" s="56"/>
      <c r="E14" s="57"/>
      <c r="F14" s="57"/>
      <c r="G14" s="67">
        <f>SUM(G10:G13)</f>
        <v>13929005.88777772</v>
      </c>
      <c r="H14" s="72">
        <f>SUM(H10:H13)</f>
        <v>119538744.00117186</v>
      </c>
      <c r="I14" s="67">
        <f>SUM(I10:I13)</f>
        <v>529866.15642076894</v>
      </c>
      <c r="J14" s="104"/>
      <c r="K14" s="63"/>
      <c r="L14" s="6"/>
      <c r="M14" s="6"/>
    </row>
    <row r="15" spans="1:13">
      <c r="A15" s="1"/>
      <c r="B15" s="56"/>
      <c r="C15" s="56"/>
      <c r="D15" s="56"/>
      <c r="E15" s="57"/>
      <c r="F15" s="57"/>
      <c r="G15" s="61"/>
      <c r="H15" s="62"/>
      <c r="I15" s="61"/>
      <c r="J15" s="104"/>
      <c r="K15" s="56"/>
    </row>
    <row r="16" spans="1:13">
      <c r="A16" s="1" t="s">
        <v>4</v>
      </c>
      <c r="B16" s="56"/>
      <c r="C16" s="56"/>
      <c r="D16" s="56"/>
      <c r="E16" s="57"/>
      <c r="F16" s="57"/>
      <c r="G16" s="59"/>
      <c r="H16" s="60"/>
      <c r="I16" s="57"/>
      <c r="J16" s="125">
        <f>J7*'per case assumptions 2018'!J40</f>
        <v>650075304.69555545</v>
      </c>
      <c r="K16" s="56"/>
    </row>
    <row r="17" spans="1:13">
      <c r="A17" s="1"/>
      <c r="B17" s="56"/>
      <c r="C17" s="56"/>
      <c r="D17" s="56"/>
      <c r="E17" s="57"/>
      <c r="F17" s="57"/>
      <c r="G17" s="59"/>
      <c r="H17" s="60"/>
      <c r="I17" s="57"/>
      <c r="J17" s="105"/>
      <c r="K17" s="56"/>
    </row>
    <row r="18" spans="1:13">
      <c r="A18" s="1" t="s">
        <v>40</v>
      </c>
      <c r="B18" s="56"/>
      <c r="C18" s="56"/>
      <c r="D18" s="56"/>
      <c r="E18" s="57"/>
      <c r="F18" s="53">
        <f>F7*'per case assumptions 2018'!F32*'per case assumptions 2018'!F33*'per case assumptions 2018'!F34</f>
        <v>20967072.818204597</v>
      </c>
      <c r="G18" s="61">
        <f>G7*'per case assumptions 2018'!G32*'per case assumptions 2018'!G33*'per case assumptions 2018'!G34</f>
        <v>5697115.7927538557</v>
      </c>
      <c r="H18" s="62">
        <f>H7*'per case assumptions 2018'!H32*'per case assumptions 2018'!H33*'per case assumptions 2018'!H34</f>
        <v>1000252.8932100132</v>
      </c>
      <c r="I18" s="64">
        <f>I7*'per case assumptions 2018'!I32*'per case assumptions 2018'!I33*'per case assumptions 2018'!I34</f>
        <v>654743.79730553506</v>
      </c>
      <c r="J18" s="73"/>
      <c r="K18" s="56"/>
    </row>
    <row r="19" spans="1:13">
      <c r="A19" s="1"/>
      <c r="B19" s="56"/>
      <c r="C19" s="56"/>
      <c r="D19" s="56"/>
      <c r="E19" s="57"/>
      <c r="F19" s="64"/>
      <c r="G19" s="61"/>
      <c r="H19" s="65"/>
      <c r="I19" s="61"/>
      <c r="J19" s="71"/>
      <c r="K19" s="56"/>
    </row>
    <row r="20" spans="1:13">
      <c r="A20" s="110" t="s">
        <v>21</v>
      </c>
      <c r="B20" s="56"/>
      <c r="C20" s="56"/>
      <c r="D20" s="56"/>
      <c r="E20" s="57"/>
      <c r="F20" s="66">
        <f>F18+F14</f>
        <v>20967072.818204597</v>
      </c>
      <c r="G20" s="67">
        <f t="shared" ref="G20:I20" si="0">G18+G14</f>
        <v>19626121.680531576</v>
      </c>
      <c r="H20" s="141">
        <f>H18+H14</f>
        <v>120538996.89438187</v>
      </c>
      <c r="I20" s="66">
        <f t="shared" si="0"/>
        <v>1184609.953726304</v>
      </c>
      <c r="J20" s="68">
        <f>J16</f>
        <v>650075304.69555545</v>
      </c>
      <c r="K20" s="63"/>
      <c r="L20" s="6"/>
      <c r="M20" s="6"/>
    </row>
    <row r="21" spans="1:13">
      <c r="A21" s="1"/>
      <c r="B21" s="56"/>
      <c r="C21" s="56"/>
      <c r="D21" s="56"/>
      <c r="E21" s="60"/>
      <c r="F21" s="61"/>
      <c r="G21" s="61"/>
      <c r="H21" s="61"/>
      <c r="I21" s="61"/>
      <c r="J21" s="73"/>
      <c r="K21" s="56"/>
    </row>
    <row r="22" spans="1:13">
      <c r="A22" s="1" t="s">
        <v>41</v>
      </c>
      <c r="B22" s="56"/>
      <c r="C22" s="56"/>
      <c r="D22" s="56"/>
      <c r="E22" s="65">
        <f>SUM(F20:O20)</f>
        <v>812392106.04239976</v>
      </c>
      <c r="F22" s="70"/>
      <c r="G22" s="70"/>
      <c r="H22" s="70"/>
      <c r="I22" s="70"/>
      <c r="J22" s="71"/>
      <c r="K22" s="56"/>
    </row>
    <row r="23" spans="1:13">
      <c r="A23" s="56"/>
      <c r="B23" s="56"/>
      <c r="C23" s="56"/>
      <c r="D23" s="56"/>
      <c r="E23" s="32"/>
      <c r="F23" s="51"/>
      <c r="G23" s="51"/>
      <c r="H23" s="51"/>
      <c r="I23" s="51"/>
      <c r="J23" s="51"/>
      <c r="K23" s="56"/>
    </row>
    <row r="24" spans="1:13" ht="105" customHeight="1">
      <c r="A24" s="146" t="s">
        <v>51</v>
      </c>
      <c r="B24" s="146"/>
      <c r="C24" s="146"/>
      <c r="D24" s="146"/>
      <c r="E24" s="146"/>
      <c r="F24" s="146"/>
      <c r="G24" s="146"/>
      <c r="H24" s="146"/>
      <c r="I24" s="146"/>
      <c r="J24" s="146"/>
      <c r="K24" s="146"/>
      <c r="L24" s="146"/>
    </row>
    <row r="26" spans="1:13" ht="20.399999999999999" customHeight="1">
      <c r="A26" t="s">
        <v>52</v>
      </c>
    </row>
    <row r="27" spans="1:13" ht="15" customHeight="1"/>
    <row r="28" spans="1:13">
      <c r="A28" s="143" t="s">
        <v>32</v>
      </c>
      <c r="B28" s="143"/>
      <c r="C28" s="143"/>
      <c r="D28" s="143"/>
      <c r="E28" s="143"/>
      <c r="F28" s="143"/>
      <c r="G28" s="143"/>
      <c r="H28" s="143"/>
      <c r="I28" s="143"/>
      <c r="J28" s="143"/>
    </row>
    <row r="29" spans="1:13" ht="38.25" customHeight="1">
      <c r="A29" s="134"/>
      <c r="C29" s="143" t="s">
        <v>49</v>
      </c>
      <c r="D29" s="143"/>
      <c r="E29" s="143"/>
      <c r="F29" s="143"/>
      <c r="G29" s="143"/>
      <c r="H29" s="143"/>
      <c r="I29" s="143"/>
      <c r="J29" s="143"/>
      <c r="K29" s="143"/>
    </row>
    <row r="30" spans="1:13">
      <c r="C30" s="108"/>
    </row>
    <row r="31" spans="1:13" ht="37.5" customHeight="1">
      <c r="C31" s="143" t="s">
        <v>31</v>
      </c>
      <c r="D31" s="143"/>
      <c r="E31" s="143"/>
      <c r="F31" s="143"/>
      <c r="G31" s="143"/>
      <c r="H31" s="143"/>
      <c r="I31" s="143"/>
      <c r="J31" s="143"/>
      <c r="K31" s="143"/>
    </row>
  </sheetData>
  <mergeCells count="6">
    <mergeCell ref="C31:K31"/>
    <mergeCell ref="F4:G4"/>
    <mergeCell ref="I4:J4"/>
    <mergeCell ref="A28:J28"/>
    <mergeCell ref="A24:L24"/>
    <mergeCell ref="C29:K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50"/>
  <sheetViews>
    <sheetView zoomScaleNormal="100" workbookViewId="0"/>
  </sheetViews>
  <sheetFormatPr defaultRowHeight="14.6"/>
  <cols>
    <col min="1" max="1" width="4" style="56" customWidth="1"/>
    <col min="2" max="2" width="4.07421875" style="56" customWidth="1"/>
    <col min="3" max="3" width="4.53515625" style="56" customWidth="1"/>
    <col min="4" max="4" width="27.69140625" style="56" customWidth="1"/>
    <col min="5" max="5" width="13.07421875" style="56" customWidth="1"/>
    <col min="6" max="6" width="12.4609375" style="56" customWidth="1"/>
    <col min="7" max="7" width="10.3046875" style="56" customWidth="1"/>
    <col min="8" max="8" width="15.3046875" style="56" customWidth="1"/>
    <col min="9" max="9" width="16.07421875" style="56" customWidth="1"/>
    <col min="10" max="10" width="16.69140625" style="56" customWidth="1"/>
    <col min="11" max="11" width="14.84375" customWidth="1"/>
  </cols>
  <sheetData>
    <row r="1" spans="1:71">
      <c r="A1" s="1" t="s">
        <v>36</v>
      </c>
      <c r="B1" s="1"/>
      <c r="C1" s="1"/>
      <c r="D1" s="1"/>
      <c r="E1" s="1"/>
      <c r="F1" s="1"/>
      <c r="G1" s="1"/>
      <c r="H1" s="1"/>
      <c r="I1" s="1"/>
      <c r="J1" s="1"/>
    </row>
    <row r="2" spans="1:71">
      <c r="A2" s="1"/>
      <c r="B2" s="1"/>
      <c r="C2" s="1"/>
      <c r="D2" s="1"/>
      <c r="E2" s="1"/>
      <c r="F2" s="1"/>
      <c r="G2" s="1"/>
      <c r="H2" s="1"/>
      <c r="I2" s="1"/>
      <c r="J2" s="1"/>
    </row>
    <row r="3" spans="1:71">
      <c r="A3" s="120"/>
      <c r="B3" s="1"/>
      <c r="C3" s="1"/>
      <c r="D3" s="1"/>
      <c r="E3" s="1" t="s">
        <v>53</v>
      </c>
      <c r="F3" s="1"/>
      <c r="G3" s="1"/>
      <c r="H3" s="1"/>
      <c r="I3" s="1"/>
      <c r="J3" s="1"/>
    </row>
    <row r="4" spans="1:71">
      <c r="A4" s="120"/>
      <c r="B4" s="1"/>
      <c r="C4" s="1"/>
      <c r="D4" s="1"/>
      <c r="E4" s="1"/>
      <c r="F4" s="1"/>
      <c r="G4" s="1"/>
      <c r="H4" s="1"/>
      <c r="I4" s="1"/>
      <c r="J4" s="1"/>
    </row>
    <row r="5" spans="1:71">
      <c r="A5" s="110"/>
      <c r="B5" s="110"/>
      <c r="C5" s="110"/>
      <c r="D5" s="110"/>
      <c r="E5" s="111"/>
      <c r="F5" s="144" t="s">
        <v>26</v>
      </c>
      <c r="G5" s="145"/>
      <c r="H5" s="112" t="s">
        <v>15</v>
      </c>
      <c r="I5" s="144" t="s">
        <v>27</v>
      </c>
      <c r="J5" s="145"/>
    </row>
    <row r="6" spans="1:71" ht="44.15">
      <c r="A6" s="113" t="s">
        <v>37</v>
      </c>
      <c r="B6" s="110"/>
      <c r="C6" s="110"/>
      <c r="D6" s="110"/>
      <c r="E6" s="114" t="s">
        <v>42</v>
      </c>
      <c r="F6" s="115" t="s">
        <v>34</v>
      </c>
      <c r="G6" s="116" t="s">
        <v>35</v>
      </c>
      <c r="H6" s="117" t="s">
        <v>15</v>
      </c>
      <c r="I6" s="116" t="s">
        <v>28</v>
      </c>
      <c r="J6" s="118" t="s">
        <v>0</v>
      </c>
    </row>
    <row r="7" spans="1:71">
      <c r="E7" s="82"/>
      <c r="F7" s="82"/>
      <c r="G7" s="81"/>
      <c r="H7" s="91"/>
      <c r="I7" s="82"/>
      <c r="J7" s="81"/>
      <c r="K7" s="10"/>
    </row>
    <row r="8" spans="1:71">
      <c r="A8" s="120" t="s">
        <v>1</v>
      </c>
      <c r="E8" s="57"/>
      <c r="F8" s="57"/>
      <c r="G8" s="59"/>
      <c r="H8" s="60"/>
      <c r="I8" s="57"/>
      <c r="J8" s="59"/>
      <c r="K8" s="10"/>
    </row>
    <row r="9" spans="1:71">
      <c r="A9" s="1"/>
      <c r="C9" s="56" t="s">
        <v>5</v>
      </c>
      <c r="E9" s="94">
        <v>24511</v>
      </c>
      <c r="F9" s="94">
        <v>22459.207999999999</v>
      </c>
      <c r="G9" s="95">
        <v>1764.7920000000001</v>
      </c>
      <c r="H9" s="96">
        <v>287</v>
      </c>
      <c r="I9" s="94">
        <v>287</v>
      </c>
      <c r="J9" s="95">
        <v>0</v>
      </c>
      <c r="K9" s="28"/>
      <c r="L9" s="9"/>
      <c r="M9" s="9"/>
      <c r="N9" s="9"/>
      <c r="O9" s="9"/>
    </row>
    <row r="10" spans="1:71">
      <c r="A10" s="1"/>
      <c r="C10" s="56" t="s">
        <v>6</v>
      </c>
      <c r="E10" s="94">
        <v>131254</v>
      </c>
      <c r="F10" s="94">
        <v>120347.712</v>
      </c>
      <c r="G10" s="95">
        <v>9450.2880000000005</v>
      </c>
      <c r="H10" s="96">
        <v>1456</v>
      </c>
      <c r="I10" s="94">
        <v>1446</v>
      </c>
      <c r="J10" s="95">
        <v>9.9999999999999982</v>
      </c>
      <c r="K10" s="28"/>
      <c r="L10" s="9"/>
      <c r="M10" s="9"/>
      <c r="N10" s="9"/>
      <c r="O10" s="9"/>
    </row>
    <row r="11" spans="1:71">
      <c r="A11" s="1"/>
      <c r="C11" s="32" t="s">
        <v>7</v>
      </c>
      <c r="D11" s="32"/>
      <c r="E11" s="94">
        <v>374789</v>
      </c>
      <c r="F11" s="94">
        <v>344109.19199999998</v>
      </c>
      <c r="G11" s="95">
        <v>26984.808000000005</v>
      </c>
      <c r="H11" s="96">
        <v>3695</v>
      </c>
      <c r="I11" s="94">
        <v>3628</v>
      </c>
      <c r="J11" s="95">
        <v>67</v>
      </c>
      <c r="K11" s="28"/>
      <c r="L11" s="9"/>
      <c r="M11" s="9"/>
      <c r="N11" s="9"/>
      <c r="O11" s="9"/>
    </row>
    <row r="12" spans="1:71" s="8" customFormat="1" ht="15" thickBot="1">
      <c r="A12" s="121"/>
      <c r="B12" s="81"/>
      <c r="C12" s="83"/>
      <c r="D12" s="83"/>
      <c r="E12" s="84"/>
      <c r="F12" s="84"/>
      <c r="G12" s="83"/>
      <c r="H12" s="92"/>
      <c r="I12" s="84"/>
      <c r="J12" s="83"/>
      <c r="K12" s="30"/>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row>
    <row r="13" spans="1:71">
      <c r="A13" s="120" t="s">
        <v>29</v>
      </c>
      <c r="C13" s="32"/>
      <c r="D13" s="32"/>
      <c r="E13" s="35"/>
      <c r="F13" s="35"/>
      <c r="G13" s="36"/>
      <c r="H13" s="33"/>
      <c r="I13" s="35"/>
      <c r="J13" s="36"/>
      <c r="K13" s="30"/>
    </row>
    <row r="14" spans="1:71">
      <c r="A14" s="120"/>
      <c r="C14" s="32"/>
      <c r="D14" s="32"/>
      <c r="E14" s="35"/>
      <c r="F14" s="35"/>
      <c r="G14" s="36"/>
      <c r="H14" s="33"/>
      <c r="I14" s="35"/>
      <c r="J14" s="36"/>
      <c r="K14" s="30"/>
    </row>
    <row r="15" spans="1:71">
      <c r="A15" s="120" t="s">
        <v>38</v>
      </c>
      <c r="C15" s="32"/>
      <c r="D15" s="32"/>
      <c r="E15" s="35"/>
      <c r="F15" s="35"/>
      <c r="G15" s="36"/>
      <c r="H15" s="33"/>
      <c r="I15" s="35"/>
      <c r="J15" s="36"/>
      <c r="K15" s="30"/>
    </row>
    <row r="16" spans="1:71">
      <c r="A16" s="1"/>
      <c r="B16" s="56" t="s">
        <v>17</v>
      </c>
      <c r="E16" s="35"/>
      <c r="F16" s="35"/>
      <c r="G16" s="36"/>
      <c r="H16" s="33"/>
      <c r="I16" s="35"/>
      <c r="J16" s="36"/>
      <c r="K16" s="30"/>
    </row>
    <row r="17" spans="1:15">
      <c r="A17" s="1"/>
      <c r="C17" s="56" t="s">
        <v>8</v>
      </c>
      <c r="E17" s="89"/>
      <c r="F17" s="57" t="s">
        <v>16</v>
      </c>
      <c r="G17" s="59">
        <v>1.4</v>
      </c>
      <c r="H17" s="60">
        <v>0.7</v>
      </c>
      <c r="I17" s="57">
        <v>1</v>
      </c>
      <c r="J17" s="59"/>
      <c r="K17" s="31"/>
      <c r="L17" s="9"/>
      <c r="M17" s="9"/>
      <c r="N17" s="9"/>
      <c r="O17" s="9"/>
    </row>
    <row r="18" spans="1:15">
      <c r="A18" s="1"/>
      <c r="C18" s="56" t="s">
        <v>9</v>
      </c>
      <c r="E18" s="89"/>
      <c r="F18" s="64">
        <v>146.04910595941811</v>
      </c>
      <c r="G18" s="61">
        <v>146.04910595941811</v>
      </c>
      <c r="H18" s="64">
        <v>146.04910595941811</v>
      </c>
      <c r="I18" s="64">
        <v>146.04910595941811</v>
      </c>
      <c r="J18" s="61">
        <v>0</v>
      </c>
      <c r="K18" s="135"/>
      <c r="L18" s="136"/>
      <c r="M18" s="136"/>
      <c r="N18" s="136"/>
      <c r="O18" s="136"/>
    </row>
    <row r="19" spans="1:15">
      <c r="A19" s="1"/>
      <c r="B19" s="56" t="s">
        <v>18</v>
      </c>
      <c r="E19" s="35"/>
      <c r="F19" s="57"/>
      <c r="G19" s="59"/>
      <c r="H19" s="60"/>
      <c r="I19" s="57"/>
      <c r="J19" s="59"/>
      <c r="K19" s="31"/>
      <c r="L19" s="9"/>
      <c r="M19" s="9"/>
      <c r="N19" s="9"/>
      <c r="O19" s="9"/>
    </row>
    <row r="20" spans="1:15">
      <c r="A20" s="1"/>
      <c r="C20" s="56" t="s">
        <v>8</v>
      </c>
      <c r="E20" s="89"/>
      <c r="F20" s="57">
        <v>0</v>
      </c>
      <c r="G20" s="59">
        <v>0.1</v>
      </c>
      <c r="H20" s="60">
        <v>0.3</v>
      </c>
      <c r="I20" s="57">
        <v>0</v>
      </c>
      <c r="J20" s="59"/>
      <c r="K20" s="31"/>
      <c r="L20" s="9"/>
      <c r="M20" s="9"/>
      <c r="N20" s="9"/>
      <c r="O20" s="9"/>
    </row>
    <row r="21" spans="1:15">
      <c r="A21" s="1"/>
      <c r="C21" s="56" t="s">
        <v>9</v>
      </c>
      <c r="E21" s="89"/>
      <c r="F21" s="64">
        <v>700.51261550784761</v>
      </c>
      <c r="G21" s="61">
        <v>700.51261550784761</v>
      </c>
      <c r="H21" s="64">
        <v>700.51261550784761</v>
      </c>
      <c r="I21" s="64">
        <v>700.51261550784761</v>
      </c>
      <c r="J21" s="59"/>
      <c r="K21" s="135"/>
      <c r="L21" s="136"/>
      <c r="M21" s="136"/>
      <c r="N21" s="136"/>
      <c r="O21" s="9"/>
    </row>
    <row r="22" spans="1:15">
      <c r="A22" s="1"/>
      <c r="B22" s="56" t="s">
        <v>2</v>
      </c>
      <c r="E22" s="35"/>
      <c r="F22" s="57"/>
      <c r="G22" s="59"/>
      <c r="H22" s="60"/>
      <c r="I22" s="57"/>
      <c r="J22" s="59"/>
      <c r="K22" s="31"/>
      <c r="L22" s="9"/>
      <c r="M22" s="9"/>
      <c r="N22" s="9"/>
      <c r="O22" s="9"/>
    </row>
    <row r="23" spans="1:15">
      <c r="A23" s="1"/>
      <c r="C23" s="56" t="s">
        <v>8</v>
      </c>
      <c r="E23" s="89"/>
      <c r="F23" s="57">
        <v>0</v>
      </c>
      <c r="G23" s="59">
        <v>0.3</v>
      </c>
      <c r="H23" s="60">
        <v>0.2</v>
      </c>
      <c r="I23" s="57">
        <v>0</v>
      </c>
      <c r="J23" s="59"/>
      <c r="K23" s="31"/>
      <c r="L23" s="9"/>
      <c r="M23" s="9"/>
      <c r="N23" s="9"/>
      <c r="O23" s="9"/>
    </row>
    <row r="24" spans="1:15">
      <c r="A24" s="1"/>
      <c r="C24" s="56" t="s">
        <v>9</v>
      </c>
      <c r="E24" s="89"/>
      <c r="F24" s="64">
        <v>805.53178028057312</v>
      </c>
      <c r="G24" s="61">
        <v>805.53178028057312</v>
      </c>
      <c r="H24" s="64">
        <v>805.53178028057312</v>
      </c>
      <c r="I24" s="64">
        <v>805.53178028057312</v>
      </c>
      <c r="J24" s="61">
        <v>0</v>
      </c>
      <c r="K24" s="135"/>
      <c r="L24" s="136"/>
      <c r="M24" s="136"/>
      <c r="N24" s="136"/>
      <c r="O24" s="136"/>
    </row>
    <row r="25" spans="1:15">
      <c r="A25" s="1"/>
      <c r="B25" s="56" t="s">
        <v>3</v>
      </c>
      <c r="E25" s="35"/>
      <c r="F25" s="57"/>
      <c r="G25" s="59"/>
      <c r="H25" s="60"/>
      <c r="I25" s="57"/>
      <c r="J25" s="59"/>
      <c r="K25" s="31"/>
      <c r="L25" s="9"/>
      <c r="M25" s="9"/>
      <c r="N25" s="9"/>
      <c r="O25" s="9"/>
    </row>
    <row r="26" spans="1:15">
      <c r="A26" s="1"/>
      <c r="C26" s="56" t="s">
        <v>10</v>
      </c>
      <c r="E26" s="89"/>
      <c r="F26" s="57">
        <v>0</v>
      </c>
      <c r="G26" s="59">
        <v>0</v>
      </c>
      <c r="H26" s="60">
        <v>1</v>
      </c>
      <c r="I26" s="57">
        <v>0</v>
      </c>
      <c r="J26" s="59"/>
      <c r="K26" s="31"/>
      <c r="L26" s="9"/>
      <c r="M26" s="9"/>
      <c r="N26" s="9"/>
      <c r="O26" s="9"/>
    </row>
    <row r="27" spans="1:15">
      <c r="A27" s="1"/>
      <c r="C27" s="56" t="s">
        <v>11</v>
      </c>
      <c r="E27" s="89"/>
      <c r="F27" s="64">
        <v>0</v>
      </c>
      <c r="G27" s="61">
        <v>0</v>
      </c>
      <c r="H27" s="62">
        <v>31877.99235959135</v>
      </c>
      <c r="I27" s="64">
        <v>0</v>
      </c>
      <c r="J27" s="61">
        <v>0</v>
      </c>
      <c r="K27" s="135"/>
      <c r="L27" s="136"/>
      <c r="M27" s="136"/>
      <c r="N27" s="136"/>
      <c r="O27" s="136"/>
    </row>
    <row r="28" spans="1:15">
      <c r="A28" s="1"/>
      <c r="C28" s="32"/>
      <c r="D28" s="32"/>
      <c r="E28" s="89"/>
      <c r="F28" s="64"/>
      <c r="G28" s="61"/>
      <c r="H28" s="62"/>
      <c r="I28" s="64"/>
      <c r="J28" s="61"/>
      <c r="K28" s="135"/>
      <c r="L28" s="136"/>
      <c r="M28" s="136"/>
      <c r="N28" s="136"/>
      <c r="O28" s="136"/>
    </row>
    <row r="29" spans="1:15">
      <c r="A29" s="1"/>
      <c r="C29" s="32"/>
      <c r="D29" s="120" t="s">
        <v>22</v>
      </c>
      <c r="E29" s="90"/>
      <c r="F29" s="64">
        <v>0</v>
      </c>
      <c r="G29" s="61">
        <v>516.17954397814196</v>
      </c>
      <c r="H29" s="62">
        <v>32351.486874471411</v>
      </c>
      <c r="I29" s="64">
        <v>146.04910595941811</v>
      </c>
      <c r="J29" s="61">
        <v>0</v>
      </c>
      <c r="K29" s="135"/>
      <c r="L29" s="136"/>
      <c r="M29" s="136"/>
      <c r="N29" s="136"/>
      <c r="O29" s="136"/>
    </row>
    <row r="30" spans="1:15">
      <c r="A30" s="1"/>
      <c r="C30" s="32"/>
      <c r="D30" s="32"/>
      <c r="E30" s="35"/>
      <c r="F30" s="57"/>
      <c r="G30" s="59"/>
      <c r="H30" s="60"/>
      <c r="I30" s="57"/>
      <c r="J30" s="59"/>
      <c r="K30" s="31"/>
      <c r="L30" s="9"/>
      <c r="M30" s="9"/>
      <c r="N30" s="9"/>
      <c r="O30" s="9"/>
    </row>
    <row r="31" spans="1:15">
      <c r="A31" s="122" t="s">
        <v>40</v>
      </c>
      <c r="B31" s="81"/>
      <c r="C31" s="83"/>
      <c r="D31" s="83"/>
      <c r="E31" s="84"/>
      <c r="F31" s="82"/>
      <c r="G31" s="81"/>
      <c r="H31" s="91"/>
      <c r="I31" s="82"/>
      <c r="J31" s="81"/>
      <c r="K31" s="31"/>
      <c r="L31" s="9"/>
      <c r="M31" s="9"/>
      <c r="N31" s="9"/>
      <c r="O31" s="9"/>
    </row>
    <row r="32" spans="1:15">
      <c r="A32" s="1"/>
      <c r="C32" s="56" t="s">
        <v>12</v>
      </c>
      <c r="D32" s="32"/>
      <c r="E32" s="35"/>
      <c r="F32" s="97">
        <v>0.44459599999999999</v>
      </c>
      <c r="G32" s="98">
        <v>0.458895</v>
      </c>
      <c r="H32" s="99">
        <v>0.43029200000000001</v>
      </c>
      <c r="I32" s="97">
        <v>0.43029200000000001</v>
      </c>
      <c r="J32" s="59"/>
      <c r="K32" s="137"/>
      <c r="L32" s="138"/>
      <c r="M32" s="138"/>
      <c r="N32" s="138"/>
      <c r="O32" s="9"/>
    </row>
    <row r="33" spans="1:15">
      <c r="A33" s="1"/>
      <c r="C33" s="56" t="s">
        <v>13</v>
      </c>
      <c r="D33" s="32"/>
      <c r="E33" s="35"/>
      <c r="F33" s="57">
        <v>0.5</v>
      </c>
      <c r="G33" s="98">
        <v>1.6666666666666667</v>
      </c>
      <c r="H33" s="99">
        <v>2.2214285714285715</v>
      </c>
      <c r="I33" s="97">
        <v>1.480952380952381</v>
      </c>
      <c r="J33" s="59"/>
      <c r="K33" s="31"/>
      <c r="L33" s="138"/>
      <c r="M33" s="138"/>
      <c r="N33" s="138"/>
      <c r="O33" s="9"/>
    </row>
    <row r="34" spans="1:15">
      <c r="A34" s="1"/>
      <c r="C34" s="56" t="s">
        <v>14</v>
      </c>
      <c r="D34" s="32"/>
      <c r="E34" s="35"/>
      <c r="F34" s="64">
        <v>274.09806790707904</v>
      </c>
      <c r="G34" s="61">
        <v>276.04102970025463</v>
      </c>
      <c r="H34" s="62">
        <v>283.20423823894816</v>
      </c>
      <c r="I34" s="64">
        <v>283.20423823894816</v>
      </c>
      <c r="J34" s="59"/>
      <c r="K34" s="135"/>
      <c r="L34" s="136"/>
      <c r="M34" s="136"/>
      <c r="N34" s="136"/>
      <c r="O34" s="9"/>
    </row>
    <row r="35" spans="1:15">
      <c r="A35" s="1"/>
      <c r="C35" s="32"/>
      <c r="D35" s="32"/>
      <c r="E35" s="35"/>
      <c r="F35" s="64"/>
      <c r="G35" s="61"/>
      <c r="H35" s="62"/>
      <c r="I35" s="64"/>
      <c r="J35" s="59"/>
      <c r="K35" s="31"/>
      <c r="L35" s="9"/>
      <c r="M35" s="9"/>
      <c r="N35" s="9"/>
      <c r="O35" s="9"/>
    </row>
    <row r="36" spans="1:15">
      <c r="A36" s="1"/>
      <c r="C36" s="32"/>
      <c r="D36" s="120" t="s">
        <v>44</v>
      </c>
      <c r="E36" s="35"/>
      <c r="F36" s="64">
        <f>F34*F33*F32</f>
        <v>60.931452299607855</v>
      </c>
      <c r="G36" s="61">
        <f t="shared" ref="G36:I36" si="0">G34*G33*G32</f>
        <v>211.12308054049726</v>
      </c>
      <c r="H36" s="62">
        <f t="shared" si="0"/>
        <v>270.70443659269642</v>
      </c>
      <c r="I36" s="64">
        <f t="shared" si="0"/>
        <v>180.46962439513092</v>
      </c>
      <c r="J36" s="59"/>
      <c r="K36" s="31"/>
      <c r="L36" s="9"/>
      <c r="M36" s="9"/>
      <c r="N36" s="9"/>
      <c r="O36" s="9"/>
    </row>
    <row r="37" spans="1:15">
      <c r="A37" s="1"/>
      <c r="E37" s="57"/>
      <c r="F37" s="57"/>
      <c r="G37" s="59"/>
      <c r="H37" s="60"/>
      <c r="I37" s="57"/>
      <c r="J37" s="59"/>
      <c r="K37" s="31"/>
      <c r="L37" s="9"/>
      <c r="M37" s="9"/>
      <c r="N37" s="9"/>
      <c r="O37" s="9"/>
    </row>
    <row r="38" spans="1:15">
      <c r="A38" s="122" t="s">
        <v>4</v>
      </c>
      <c r="B38" s="81"/>
      <c r="C38" s="83"/>
      <c r="D38" s="83"/>
      <c r="E38" s="84"/>
      <c r="F38" s="82"/>
      <c r="G38" s="81"/>
      <c r="H38" s="91"/>
      <c r="I38" s="82"/>
      <c r="J38" s="81"/>
      <c r="K38" s="31"/>
      <c r="L38" s="9"/>
      <c r="M38" s="9"/>
      <c r="N38" s="9"/>
      <c r="O38" s="9"/>
    </row>
    <row r="39" spans="1:15">
      <c r="C39" s="32" t="s">
        <v>23</v>
      </c>
      <c r="D39" s="32"/>
      <c r="E39" s="89"/>
      <c r="F39" s="57"/>
      <c r="G39" s="59"/>
      <c r="H39" s="60"/>
      <c r="I39" s="57"/>
      <c r="J39" s="129">
        <v>1764112.0887260665</v>
      </c>
      <c r="K39" s="29"/>
      <c r="L39" s="9"/>
      <c r="M39" s="9"/>
      <c r="N39" s="9"/>
      <c r="O39" s="9"/>
    </row>
    <row r="40" spans="1:15">
      <c r="C40" s="32" t="s">
        <v>24</v>
      </c>
      <c r="D40" s="32"/>
      <c r="E40" s="89"/>
      <c r="F40" s="57"/>
      <c r="G40" s="59"/>
      <c r="H40" s="60"/>
      <c r="I40" s="57"/>
      <c r="J40" s="129">
        <v>9702616.4879933652</v>
      </c>
      <c r="K40" s="29"/>
      <c r="L40" s="9"/>
      <c r="M40" s="9"/>
      <c r="N40" s="9"/>
      <c r="O40" s="9"/>
    </row>
    <row r="41" spans="1:15" ht="15" thickBot="1">
      <c r="A41" s="85"/>
      <c r="B41" s="85"/>
      <c r="C41" s="86" t="s">
        <v>25</v>
      </c>
      <c r="D41" s="86"/>
      <c r="E41" s="87"/>
      <c r="F41" s="87"/>
      <c r="G41" s="88"/>
      <c r="H41" s="93"/>
      <c r="I41" s="87"/>
      <c r="J41" s="133">
        <v>17641120.887260664</v>
      </c>
      <c r="K41" s="29"/>
    </row>
    <row r="42" spans="1:15" ht="15" thickTop="1">
      <c r="F42" s="63">
        <f>F36</f>
        <v>60.931452299607855</v>
      </c>
      <c r="G42" s="63">
        <f>G36+G29</f>
        <v>727.30262451863928</v>
      </c>
      <c r="H42" s="63">
        <f t="shared" ref="H42:I42" si="1">H36+H29</f>
        <v>32622.191311064107</v>
      </c>
      <c r="I42" s="63">
        <f t="shared" si="1"/>
        <v>326.51873035454901</v>
      </c>
    </row>
    <row r="43" spans="1:15" ht="105" customHeight="1">
      <c r="A43" s="146" t="s">
        <v>51</v>
      </c>
      <c r="B43" s="146"/>
      <c r="C43" s="146"/>
      <c r="D43" s="146"/>
      <c r="E43" s="146"/>
      <c r="F43" s="146"/>
      <c r="G43" s="146"/>
      <c r="H43" s="146"/>
      <c r="I43" s="146"/>
      <c r="J43" s="146"/>
      <c r="K43" s="146"/>
      <c r="L43" s="146"/>
    </row>
    <row r="44" spans="1:15">
      <c r="A44"/>
      <c r="B44"/>
      <c r="C44"/>
      <c r="D44"/>
      <c r="E44"/>
      <c r="F44"/>
      <c r="G44"/>
      <c r="H44"/>
      <c r="I44"/>
      <c r="J44"/>
    </row>
    <row r="45" spans="1:15" ht="20.399999999999999" customHeight="1">
      <c r="A45" t="s">
        <v>52</v>
      </c>
      <c r="B45"/>
      <c r="C45"/>
      <c r="D45"/>
      <c r="E45"/>
      <c r="F45"/>
      <c r="G45"/>
      <c r="H45"/>
      <c r="I45"/>
      <c r="J45"/>
    </row>
    <row r="46" spans="1:15" ht="15" customHeight="1">
      <c r="A46"/>
      <c r="B46"/>
      <c r="C46"/>
      <c r="D46"/>
      <c r="E46"/>
      <c r="F46"/>
      <c r="G46"/>
      <c r="H46"/>
      <c r="I46"/>
      <c r="J46"/>
    </row>
    <row r="47" spans="1:15">
      <c r="A47" s="143" t="s">
        <v>32</v>
      </c>
      <c r="B47" s="143"/>
      <c r="C47" s="143"/>
      <c r="D47" s="143"/>
      <c r="E47" s="143"/>
      <c r="F47" s="143"/>
      <c r="G47" s="143"/>
      <c r="H47" s="143"/>
      <c r="I47" s="143"/>
      <c r="J47" s="143"/>
    </row>
    <row r="48" spans="1:15" ht="38.25" customHeight="1">
      <c r="A48" s="134"/>
      <c r="B48"/>
      <c r="C48" s="143" t="s">
        <v>49</v>
      </c>
      <c r="D48" s="143"/>
      <c r="E48" s="143"/>
      <c r="F48" s="143"/>
      <c r="G48" s="143"/>
      <c r="H48" s="143"/>
      <c r="I48" s="143"/>
      <c r="J48" s="143"/>
      <c r="K48" s="143"/>
    </row>
    <row r="49" spans="1:11">
      <c r="A49"/>
      <c r="B49"/>
      <c r="C49" s="108"/>
      <c r="D49"/>
      <c r="E49"/>
      <c r="F49"/>
      <c r="G49"/>
      <c r="H49"/>
      <c r="I49"/>
      <c r="J49"/>
    </row>
    <row r="50" spans="1:11" ht="37.5" customHeight="1">
      <c r="A50"/>
      <c r="B50"/>
      <c r="C50" s="143" t="s">
        <v>31</v>
      </c>
      <c r="D50" s="143"/>
      <c r="E50" s="143"/>
      <c r="F50" s="143"/>
      <c r="G50" s="143"/>
      <c r="H50" s="143"/>
      <c r="I50" s="143"/>
      <c r="J50" s="143"/>
      <c r="K50" s="143"/>
    </row>
  </sheetData>
  <mergeCells count="6">
    <mergeCell ref="C48:K48"/>
    <mergeCell ref="C50:K50"/>
    <mergeCell ref="F5:G5"/>
    <mergeCell ref="I5:J5"/>
    <mergeCell ref="A43:L43"/>
    <mergeCell ref="A47:J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Shigella mean COI 2018</vt:lpstr>
      <vt:lpstr>low 2018</vt:lpstr>
      <vt:lpstr>high 2018</vt:lpstr>
      <vt:lpstr>per case assumptions 2018</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Shigella all species</dc:title>
  <dc:subject>Agricultural Economics</dc:subject>
  <dc:creator>Sandra Hoffmann;Jae-Wan Ahn</dc:creator>
  <cp:keywords>Shigella all species, Shigella,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dcterms:created xsi:type="dcterms:W3CDTF">2014-04-15T12:34:33Z</dcterms:created>
  <dcterms:modified xsi:type="dcterms:W3CDTF">2021-08-05T19:52:51Z</dcterms:modified>
</cp:coreProperties>
</file>