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sper\Documents\LEAP Areas\ls canada (2022-08-31)\QC\"/>
    </mc:Choice>
  </mc:AlternateContent>
  <xr:revisionPtr revIDLastSave="0" documentId="13_ncr:1_{5EAD8596-10CD-43A0-9E39-A71659B3DC14}" xr6:coauthVersionLast="47" xr6:coauthVersionMax="47" xr10:uidLastSave="{00000000-0000-0000-0000-000000000000}"/>
  <bookViews>
    <workbookView xWindow="-120" yWindow="-120" windowWidth="29040" windowHeight="15840" firstSheet="8" activeTab="8" xr2:uid="{50E47871-3EC5-44AE-8536-5F780E36F2C5}"/>
  </bookViews>
  <sheets>
    <sheet name="Production Summary" sheetId="1" r:id="rId1"/>
    <sheet name="Crops" sheetId="2" r:id="rId2"/>
    <sheet name="Fruit and Veg." sheetId="3" r:id="rId3"/>
    <sheet name="Greenhouse" sheetId="10" r:id="rId4"/>
    <sheet name="Slaughtered Livestock (All)" sheetId="5" r:id="rId5"/>
    <sheet name="Poultry" sheetId="6" r:id="rId6"/>
    <sheet name="Dairy" sheetId="7" r:id="rId7"/>
    <sheet name="Production Forecast" sheetId="8" r:id="rId8"/>
    <sheet name="Calibration"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7" i="11" l="1"/>
  <c r="D37" i="11"/>
  <c r="E37" i="11"/>
  <c r="F37" i="11"/>
  <c r="G37" i="11"/>
  <c r="H37" i="11"/>
  <c r="I37" i="11"/>
  <c r="J37" i="11"/>
  <c r="K37" i="11"/>
  <c r="L37" i="11"/>
  <c r="M37" i="11"/>
  <c r="N37" i="11"/>
  <c r="O37" i="11"/>
  <c r="P37" i="11"/>
  <c r="Q37" i="11"/>
  <c r="R37" i="11"/>
  <c r="S37" i="11"/>
  <c r="T37" i="11"/>
  <c r="B37" i="11"/>
  <c r="C34" i="11"/>
  <c r="D34" i="11"/>
  <c r="E34" i="11"/>
  <c r="F34" i="11"/>
  <c r="G34" i="11"/>
  <c r="H34" i="11"/>
  <c r="I34" i="11"/>
  <c r="J34" i="11"/>
  <c r="K34" i="11"/>
  <c r="L34" i="11"/>
  <c r="M34" i="11"/>
  <c r="N34" i="11"/>
  <c r="O34" i="11"/>
  <c r="P34" i="11"/>
  <c r="Q34" i="11"/>
  <c r="R34" i="11"/>
  <c r="S34" i="11"/>
  <c r="T34" i="11"/>
  <c r="B34" i="11"/>
  <c r="T36" i="11"/>
  <c r="S36" i="11"/>
  <c r="R36" i="11"/>
  <c r="Q36" i="11"/>
  <c r="P36" i="11"/>
  <c r="O36" i="11"/>
  <c r="N36" i="11"/>
  <c r="M36" i="11"/>
  <c r="L36" i="11"/>
  <c r="K36" i="11"/>
  <c r="J36" i="11"/>
  <c r="I36" i="11"/>
  <c r="H36" i="11"/>
  <c r="G36" i="11"/>
  <c r="F36" i="11"/>
  <c r="E36" i="11"/>
  <c r="D36" i="11"/>
  <c r="C36" i="11"/>
  <c r="B36" i="11"/>
  <c r="T35" i="11"/>
  <c r="S35" i="11"/>
  <c r="R35" i="11"/>
  <c r="Q35" i="11"/>
  <c r="P35" i="11"/>
  <c r="O35" i="11"/>
  <c r="N35" i="11"/>
  <c r="M35" i="11"/>
  <c r="L35" i="11"/>
  <c r="K35" i="11"/>
  <c r="J35" i="11"/>
  <c r="I35" i="11"/>
  <c r="H35" i="11"/>
  <c r="G35" i="11"/>
  <c r="F35" i="11"/>
  <c r="E35" i="11"/>
  <c r="D35" i="11"/>
  <c r="C35" i="11"/>
  <c r="B35" i="11"/>
  <c r="T33" i="11"/>
  <c r="S33" i="11"/>
  <c r="R33" i="11"/>
  <c r="Q33" i="11"/>
  <c r="P33" i="11"/>
  <c r="O33" i="11"/>
  <c r="N33" i="11"/>
  <c r="M33" i="11"/>
  <c r="L33" i="11"/>
  <c r="K33" i="11"/>
  <c r="J33" i="11"/>
  <c r="I33" i="11"/>
  <c r="H33" i="11"/>
  <c r="G33" i="11"/>
  <c r="F33" i="11"/>
  <c r="E33" i="11"/>
  <c r="D33" i="11"/>
  <c r="C33" i="11"/>
  <c r="B33" i="11"/>
  <c r="V36" i="11" l="1"/>
  <c r="V33" i="11"/>
  <c r="V37" i="11"/>
  <c r="V34" i="11"/>
  <c r="V35" i="11"/>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AD20" i="8"/>
  <c r="C23" i="1"/>
  <c r="D6" i="1"/>
  <c r="E6" i="1"/>
  <c r="F6" i="1"/>
  <c r="G6" i="1"/>
  <c r="H6" i="1"/>
  <c r="I6" i="1"/>
  <c r="J6" i="1"/>
  <c r="K6" i="1"/>
  <c r="L6" i="1"/>
  <c r="M6" i="1"/>
  <c r="N6" i="1"/>
  <c r="O6" i="1"/>
  <c r="P6" i="1"/>
  <c r="Q6" i="1"/>
  <c r="R6" i="1"/>
  <c r="S6" i="1"/>
  <c r="T6" i="1"/>
  <c r="U6" i="1"/>
  <c r="V6" i="1"/>
  <c r="W6" i="1"/>
  <c r="X6" i="1"/>
  <c r="Y6" i="1"/>
  <c r="Z6" i="1"/>
  <c r="AA6" i="1"/>
  <c r="AB6" i="1"/>
  <c r="AC6" i="1"/>
  <c r="AD6" i="1"/>
  <c r="C6" i="1"/>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AD23" i="8"/>
  <c r="C22" i="1"/>
  <c r="B13" i="8" s="1"/>
  <c r="B26" i="8" s="1"/>
  <c r="D22" i="1"/>
  <c r="C13" i="8" s="1"/>
  <c r="C26" i="8" s="1"/>
  <c r="E22" i="1"/>
  <c r="F22" i="1"/>
  <c r="G22" i="1"/>
  <c r="F13" i="8" s="1"/>
  <c r="F26" i="8" s="1"/>
  <c r="J22" i="1"/>
  <c r="K22" i="1"/>
  <c r="L22" i="1"/>
  <c r="M22" i="1"/>
  <c r="N22" i="1"/>
  <c r="O22" i="1"/>
  <c r="P22" i="1"/>
  <c r="O13" i="8" s="1"/>
  <c r="O26" i="8" s="1"/>
  <c r="Q22" i="1"/>
  <c r="R22" i="1"/>
  <c r="S22" i="1"/>
  <c r="T22" i="1"/>
  <c r="U22" i="1"/>
  <c r="V22" i="1"/>
  <c r="W22" i="1"/>
  <c r="X22" i="1"/>
  <c r="W13" i="8" s="1"/>
  <c r="W26" i="8" s="1"/>
  <c r="Y22" i="1"/>
  <c r="Z22" i="1"/>
  <c r="AA22" i="1"/>
  <c r="AB22" i="1"/>
  <c r="AC22" i="1"/>
  <c r="AD22" i="1"/>
  <c r="I22" i="1"/>
  <c r="H22" i="1"/>
  <c r="G13" i="8" s="1"/>
  <c r="G26" i="8" s="1"/>
  <c r="S31" i="3"/>
  <c r="U33" i="3"/>
  <c r="AC16" i="10" s="1"/>
  <c r="C20" i="1"/>
  <c r="D20" i="1"/>
  <c r="C11" i="8" s="1"/>
  <c r="C24" i="8" s="1"/>
  <c r="E20" i="1"/>
  <c r="F20" i="1"/>
  <c r="E11" i="8" s="1"/>
  <c r="E24" i="8" s="1"/>
  <c r="G20" i="1"/>
  <c r="F11" i="8" s="1"/>
  <c r="F24" i="8" s="1"/>
  <c r="H20" i="1"/>
  <c r="G11" i="8" s="1"/>
  <c r="G24" i="8" s="1"/>
  <c r="I20" i="1"/>
  <c r="H11" i="8" s="1"/>
  <c r="H24" i="8" s="1"/>
  <c r="J20" i="1"/>
  <c r="I11" i="8" s="1"/>
  <c r="I24" i="8" s="1"/>
  <c r="K20" i="1"/>
  <c r="C19" i="1"/>
  <c r="D19" i="1"/>
  <c r="E19" i="1"/>
  <c r="F19" i="1"/>
  <c r="G19" i="1"/>
  <c r="H19" i="1"/>
  <c r="I19" i="1"/>
  <c r="H10" i="8" s="1"/>
  <c r="H23" i="8" s="1"/>
  <c r="J19" i="1"/>
  <c r="I10" i="8" s="1"/>
  <c r="I23" i="8" s="1"/>
  <c r="K19" i="1"/>
  <c r="L19" i="1"/>
  <c r="K8" i="1"/>
  <c r="C8" i="1"/>
  <c r="D8" i="1"/>
  <c r="E8" i="1"/>
  <c r="F8" i="1"/>
  <c r="G8" i="1"/>
  <c r="H8" i="1"/>
  <c r="I8" i="1"/>
  <c r="J8" i="1"/>
  <c r="C9" i="1"/>
  <c r="D9" i="1"/>
  <c r="E9" i="1"/>
  <c r="F9" i="1"/>
  <c r="G9" i="1"/>
  <c r="H9" i="1"/>
  <c r="I9" i="1"/>
  <c r="J9" i="1"/>
  <c r="K9" i="1"/>
  <c r="C11" i="1"/>
  <c r="D11" i="1"/>
  <c r="E11" i="1"/>
  <c r="F11" i="1"/>
  <c r="G11" i="1"/>
  <c r="C5" i="1"/>
  <c r="AD18" i="1"/>
  <c r="AD7" i="1"/>
  <c r="V31" i="3"/>
  <c r="V30" i="3"/>
  <c r="R30" i="3"/>
  <c r="X32" i="3"/>
  <c r="Y32" i="3"/>
  <c r="Z32" i="3"/>
  <c r="AA32" i="3"/>
  <c r="AB32" i="3"/>
  <c r="AC32" i="3"/>
  <c r="AD32" i="3"/>
  <c r="U32" i="3"/>
  <c r="AD16" i="10"/>
  <c r="T31" i="3"/>
  <c r="U31" i="3"/>
  <c r="W31" i="3"/>
  <c r="X31" i="3"/>
  <c r="Y31" i="3"/>
  <c r="Z31" i="3"/>
  <c r="AA31" i="3"/>
  <c r="AB31" i="3"/>
  <c r="AC31" i="3"/>
  <c r="AD31" i="3"/>
  <c r="D10" i="6"/>
  <c r="E10" i="6"/>
  <c r="F10" i="6"/>
  <c r="G10" i="6"/>
  <c r="H10" i="6"/>
  <c r="I10" i="6"/>
  <c r="J10" i="6"/>
  <c r="K10" i="6"/>
  <c r="K10" i="1" s="1"/>
  <c r="K21" i="1" s="1"/>
  <c r="J12" i="8" s="1"/>
  <c r="J25" i="8" s="1"/>
  <c r="L10" i="6"/>
  <c r="M10" i="6"/>
  <c r="C10" i="6"/>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B16" i="2"/>
  <c r="M9" i="1"/>
  <c r="N9" i="1"/>
  <c r="O9" i="1"/>
  <c r="P9" i="1"/>
  <c r="Q9" i="1"/>
  <c r="R9" i="1"/>
  <c r="S9" i="1"/>
  <c r="T9" i="1"/>
  <c r="T20" i="1" s="1"/>
  <c r="S11" i="8" s="1"/>
  <c r="S24" i="8" s="1"/>
  <c r="U9" i="1"/>
  <c r="V9" i="1"/>
  <c r="W9" i="1"/>
  <c r="X9" i="1"/>
  <c r="Y9" i="1"/>
  <c r="Z9" i="1"/>
  <c r="AA9" i="1"/>
  <c r="AB9" i="1"/>
  <c r="AB20" i="1" s="1"/>
  <c r="AA11" i="8" s="1"/>
  <c r="AA24" i="8" s="1"/>
  <c r="AC9" i="1"/>
  <c r="AD9" i="1"/>
  <c r="L9" i="1"/>
  <c r="M8" i="1"/>
  <c r="N8" i="1"/>
  <c r="O8" i="1"/>
  <c r="P8" i="1"/>
  <c r="Q8" i="1"/>
  <c r="R8" i="1"/>
  <c r="S8" i="1"/>
  <c r="T8" i="1"/>
  <c r="U8" i="1"/>
  <c r="V8" i="1"/>
  <c r="W8" i="1"/>
  <c r="X8" i="1"/>
  <c r="Y8" i="1"/>
  <c r="Z8" i="1"/>
  <c r="AA8" i="1"/>
  <c r="AB8" i="1"/>
  <c r="AC8" i="1"/>
  <c r="AD8" i="1"/>
  <c r="L8" i="1"/>
  <c r="I11" i="1"/>
  <c r="J11" i="1"/>
  <c r="K11" i="1"/>
  <c r="L11" i="1"/>
  <c r="M11" i="1"/>
  <c r="N11" i="1"/>
  <c r="O11" i="1"/>
  <c r="P11" i="1"/>
  <c r="Q11" i="1"/>
  <c r="R11" i="1"/>
  <c r="S11" i="1"/>
  <c r="T11" i="1"/>
  <c r="U11" i="1"/>
  <c r="V11" i="1"/>
  <c r="W11" i="1"/>
  <c r="X11" i="1"/>
  <c r="Y11" i="1"/>
  <c r="Z11" i="1"/>
  <c r="AA11" i="1"/>
  <c r="AB11" i="1"/>
  <c r="AC11" i="1"/>
  <c r="AD11" i="1"/>
  <c r="H11" i="1"/>
  <c r="F17" i="5"/>
  <c r="C10" i="8"/>
  <c r="C23" i="8" s="1"/>
  <c r="D10" i="8"/>
  <c r="D23" i="8" s="1"/>
  <c r="E10" i="8"/>
  <c r="E23" i="8" s="1"/>
  <c r="F10" i="8"/>
  <c r="F23" i="8" s="1"/>
  <c r="G10" i="8"/>
  <c r="G23" i="8" s="1"/>
  <c r="J10" i="8"/>
  <c r="J23" i="8" s="1"/>
  <c r="L10" i="8"/>
  <c r="L23" i="8" s="1"/>
  <c r="R10" i="8"/>
  <c r="R23" i="8" s="1"/>
  <c r="D11" i="8"/>
  <c r="D24" i="8" s="1"/>
  <c r="J11" i="8"/>
  <c r="J24" i="8" s="1"/>
  <c r="D13" i="8"/>
  <c r="D26" i="8" s="1"/>
  <c r="E13" i="8"/>
  <c r="E26" i="8" s="1"/>
  <c r="H13" i="8"/>
  <c r="H26" i="8" s="1"/>
  <c r="I13" i="8"/>
  <c r="I26" i="8" s="1"/>
  <c r="J13" i="8"/>
  <c r="J26" i="8" s="1"/>
  <c r="K13" i="8"/>
  <c r="K26" i="8" s="1"/>
  <c r="L13" i="8"/>
  <c r="L26" i="8" s="1"/>
  <c r="B11" i="8"/>
  <c r="B24" i="8" s="1"/>
  <c r="B10" i="8"/>
  <c r="B23" i="8" s="1"/>
  <c r="L20" i="1"/>
  <c r="K11" i="8" s="1"/>
  <c r="K24" i="8" s="1"/>
  <c r="C37" i="5" a="1"/>
  <c r="C37" i="5" s="1"/>
  <c r="C28" i="5" a="1"/>
  <c r="C28" i="5" s="1"/>
  <c r="N19" i="1"/>
  <c r="M10" i="8" s="1"/>
  <c r="M23" i="8" s="1"/>
  <c r="S19" i="1"/>
  <c r="V19" i="1"/>
  <c r="U10" i="8" s="1"/>
  <c r="U23" i="8" s="1"/>
  <c r="M13" i="8"/>
  <c r="M26" i="8" s="1"/>
  <c r="N13" i="8"/>
  <c r="N26" i="8" s="1"/>
  <c r="P13" i="8"/>
  <c r="P26" i="8" s="1"/>
  <c r="Q13" i="8"/>
  <c r="Q26" i="8" s="1"/>
  <c r="R13" i="8"/>
  <c r="R26" i="8" s="1"/>
  <c r="S13" i="8"/>
  <c r="S26" i="8" s="1"/>
  <c r="T13" i="8"/>
  <c r="T26" i="8" s="1"/>
  <c r="U13" i="8"/>
  <c r="U26" i="8" s="1"/>
  <c r="V13" i="8"/>
  <c r="V26" i="8" s="1"/>
  <c r="X13" i="8"/>
  <c r="X26" i="8" s="1"/>
  <c r="Y13" i="8"/>
  <c r="Y26" i="8" s="1"/>
  <c r="Z13" i="8"/>
  <c r="Z26" i="8" s="1"/>
  <c r="AA13" i="8"/>
  <c r="AA26" i="8" s="1"/>
  <c r="AB13" i="8"/>
  <c r="AB26" i="8" s="1"/>
  <c r="AC13" i="8"/>
  <c r="AC26" i="8" s="1"/>
  <c r="D10" i="1"/>
  <c r="D21" i="1" s="1"/>
  <c r="C12" i="8" s="1"/>
  <c r="C25" i="8" s="1"/>
  <c r="E10" i="1"/>
  <c r="E21" i="1" s="1"/>
  <c r="D12" i="8" s="1"/>
  <c r="D25" i="8" s="1"/>
  <c r="F10" i="1"/>
  <c r="F21" i="1" s="1"/>
  <c r="E12" i="8" s="1"/>
  <c r="E25" i="8" s="1"/>
  <c r="G10" i="1"/>
  <c r="G21" i="1" s="1"/>
  <c r="F12" i="8" s="1"/>
  <c r="F25" i="8" s="1"/>
  <c r="H10" i="1"/>
  <c r="H21" i="1" s="1"/>
  <c r="G12" i="8" s="1"/>
  <c r="G25" i="8" s="1"/>
  <c r="I10" i="1"/>
  <c r="I21" i="1" s="1"/>
  <c r="H12" i="8" s="1"/>
  <c r="H25" i="8" s="1"/>
  <c r="J10" i="1"/>
  <c r="J21" i="1" s="1"/>
  <c r="I12" i="8" s="1"/>
  <c r="I25" i="8" s="1"/>
  <c r="L10" i="1"/>
  <c r="L21" i="1" s="1"/>
  <c r="K12" i="8" s="1"/>
  <c r="K25" i="8" s="1"/>
  <c r="M10" i="1"/>
  <c r="M21" i="1" s="1"/>
  <c r="L12" i="8" s="1"/>
  <c r="L25" i="8" s="1"/>
  <c r="N10" i="1"/>
  <c r="N21" i="1" s="1"/>
  <c r="M12" i="8" s="1"/>
  <c r="M25" i="8" s="1"/>
  <c r="O10" i="1"/>
  <c r="O21" i="1" s="1"/>
  <c r="N12" i="8" s="1"/>
  <c r="N25" i="8" s="1"/>
  <c r="P10" i="1"/>
  <c r="P21" i="1" s="1"/>
  <c r="O12" i="8" s="1"/>
  <c r="O25" i="8" s="1"/>
  <c r="Q10" i="1"/>
  <c r="Q21" i="1" s="1"/>
  <c r="P12" i="8" s="1"/>
  <c r="P25" i="8" s="1"/>
  <c r="R10" i="1"/>
  <c r="R21" i="1" s="1"/>
  <c r="Q12" i="8" s="1"/>
  <c r="Q25" i="8" s="1"/>
  <c r="S10" i="1"/>
  <c r="S21" i="1" s="1"/>
  <c r="R12" i="8" s="1"/>
  <c r="R25" i="8" s="1"/>
  <c r="T10" i="1"/>
  <c r="T21" i="1" s="1"/>
  <c r="S12" i="8" s="1"/>
  <c r="S25" i="8" s="1"/>
  <c r="U10" i="1"/>
  <c r="U21" i="1" s="1"/>
  <c r="T12" i="8" s="1"/>
  <c r="T25" i="8" s="1"/>
  <c r="V10" i="1"/>
  <c r="V21" i="1" s="1"/>
  <c r="U12" i="8" s="1"/>
  <c r="U25" i="8" s="1"/>
  <c r="W10" i="1"/>
  <c r="W21" i="1" s="1"/>
  <c r="V12" i="8" s="1"/>
  <c r="V25" i="8" s="1"/>
  <c r="X10" i="1"/>
  <c r="X21" i="1" s="1"/>
  <c r="W12" i="8" s="1"/>
  <c r="W25" i="8" s="1"/>
  <c r="Y10" i="1"/>
  <c r="Y21" i="1" s="1"/>
  <c r="X12" i="8" s="1"/>
  <c r="X25" i="8" s="1"/>
  <c r="Z10" i="1"/>
  <c r="Z21" i="1" s="1"/>
  <c r="Y12" i="8" s="1"/>
  <c r="Y25" i="8" s="1"/>
  <c r="AA10" i="1"/>
  <c r="AA21" i="1" s="1"/>
  <c r="Z12" i="8" s="1"/>
  <c r="Z25" i="8" s="1"/>
  <c r="AB10" i="1"/>
  <c r="AB21" i="1" s="1"/>
  <c r="AA12" i="8" s="1"/>
  <c r="AA25" i="8" s="1"/>
  <c r="AC10" i="1"/>
  <c r="AC21" i="1" s="1"/>
  <c r="AB12" i="8" s="1"/>
  <c r="AB25" i="8" s="1"/>
  <c r="AD10" i="1"/>
  <c r="AD21" i="1" s="1"/>
  <c r="AC12" i="8" s="1"/>
  <c r="AC25" i="8" s="1"/>
  <c r="C10" i="1"/>
  <c r="C21" i="1" s="1"/>
  <c r="B12" i="8" s="1"/>
  <c r="M20" i="1"/>
  <c r="L11" i="8" s="1"/>
  <c r="L24" i="8" s="1"/>
  <c r="N20" i="1"/>
  <c r="M11" i="8" s="1"/>
  <c r="M24" i="8" s="1"/>
  <c r="O20" i="1"/>
  <c r="N11" i="8" s="1"/>
  <c r="N24" i="8" s="1"/>
  <c r="P20" i="1"/>
  <c r="O11" i="8" s="1"/>
  <c r="O24" i="8" s="1"/>
  <c r="Q20" i="1"/>
  <c r="P11" i="8" s="1"/>
  <c r="P24" i="8" s="1"/>
  <c r="R20" i="1"/>
  <c r="Q11" i="8" s="1"/>
  <c r="Q24" i="8" s="1"/>
  <c r="S20" i="1"/>
  <c r="R11" i="8" s="1"/>
  <c r="R24" i="8" s="1"/>
  <c r="U20" i="1"/>
  <c r="T11" i="8" s="1"/>
  <c r="T24" i="8" s="1"/>
  <c r="V20" i="1"/>
  <c r="U11" i="8" s="1"/>
  <c r="U24" i="8" s="1"/>
  <c r="W20" i="1"/>
  <c r="V11" i="8" s="1"/>
  <c r="V24" i="8" s="1"/>
  <c r="X20" i="1"/>
  <c r="W11" i="8" s="1"/>
  <c r="W24" i="8" s="1"/>
  <c r="Y20" i="1"/>
  <c r="X11" i="8" s="1"/>
  <c r="X24" i="8" s="1"/>
  <c r="Z20" i="1"/>
  <c r="Y11" i="8" s="1"/>
  <c r="Y24" i="8" s="1"/>
  <c r="AA20" i="1"/>
  <c r="Z11" i="8" s="1"/>
  <c r="Z24" i="8" s="1"/>
  <c r="AC20" i="1"/>
  <c r="AB11" i="8" s="1"/>
  <c r="AB24" i="8" s="1"/>
  <c r="AD20" i="1"/>
  <c r="AC11" i="8" s="1"/>
  <c r="AC24" i="8" s="1"/>
  <c r="M19" i="1"/>
  <c r="O19" i="1"/>
  <c r="N10" i="8" s="1"/>
  <c r="N23" i="8" s="1"/>
  <c r="P19" i="1"/>
  <c r="O10" i="8" s="1"/>
  <c r="O23" i="8" s="1"/>
  <c r="Q19" i="1"/>
  <c r="P10" i="8" s="1"/>
  <c r="P23" i="8" s="1"/>
  <c r="R19" i="1"/>
  <c r="Q10" i="8" s="1"/>
  <c r="Q23" i="8" s="1"/>
  <c r="U19" i="1"/>
  <c r="T10" i="8" s="1"/>
  <c r="T23" i="8" s="1"/>
  <c r="W19" i="1"/>
  <c r="V10" i="8" s="1"/>
  <c r="V23" i="8" s="1"/>
  <c r="I6" i="5"/>
  <c r="I7" i="5"/>
  <c r="I8" i="5"/>
  <c r="I9" i="5"/>
  <c r="I10" i="5"/>
  <c r="I11" i="5"/>
  <c r="I12" i="5"/>
  <c r="I13" i="5"/>
  <c r="I14" i="5"/>
  <c r="I15" i="5"/>
  <c r="I16" i="5"/>
  <c r="I5" i="5"/>
  <c r="I23" i="5" s="1"/>
  <c r="P6" i="5"/>
  <c r="P7" i="5"/>
  <c r="P8" i="5"/>
  <c r="P9" i="5"/>
  <c r="P10" i="5"/>
  <c r="P5" i="5"/>
  <c r="AB16" i="10" l="1"/>
  <c r="AB7" i="1" s="1"/>
  <c r="AB18" i="1" s="1"/>
  <c r="AA8" i="8" s="1"/>
  <c r="AA21" i="8" s="1"/>
  <c r="AC7" i="1"/>
  <c r="AC18" i="1" s="1"/>
  <c r="K10" i="8"/>
  <c r="K23" i="8" s="1"/>
  <c r="V32" i="3"/>
  <c r="R31" i="3" s="1"/>
  <c r="Q31" i="3" s="1"/>
  <c r="P31" i="3" s="1"/>
  <c r="O31" i="3" s="1"/>
  <c r="N31" i="3" s="1"/>
  <c r="M31" i="3" s="1"/>
  <c r="L31" i="3" s="1"/>
  <c r="K31" i="3" s="1"/>
  <c r="J31" i="3" s="1"/>
  <c r="I31" i="3" s="1"/>
  <c r="H31" i="3" s="1"/>
  <c r="G31" i="3" s="1"/>
  <c r="F31" i="3" s="1"/>
  <c r="E31" i="3" s="1"/>
  <c r="D31" i="3" s="1"/>
  <c r="C31" i="3" s="1"/>
  <c r="W32" i="3"/>
  <c r="AH24" i="8"/>
  <c r="AH11" i="8" s="1"/>
  <c r="AP24" i="8"/>
  <c r="AP11" i="8" s="1"/>
  <c r="AX24" i="8"/>
  <c r="AX11" i="8" s="1"/>
  <c r="BF24" i="8"/>
  <c r="BF11" i="8" s="1"/>
  <c r="BD24" i="8"/>
  <c r="BD11" i="8" s="1"/>
  <c r="AI24" i="8"/>
  <c r="AI11" i="8" s="1"/>
  <c r="AQ24" i="8"/>
  <c r="AQ11" i="8" s="1"/>
  <c r="AY24" i="8"/>
  <c r="AY11" i="8" s="1"/>
  <c r="BG24" i="8"/>
  <c r="BG11" i="8" s="1"/>
  <c r="AV24" i="8"/>
  <c r="AV11" i="8" s="1"/>
  <c r="AJ24" i="8"/>
  <c r="AJ11" i="8" s="1"/>
  <c r="AR24" i="8"/>
  <c r="AR11" i="8" s="1"/>
  <c r="AZ24" i="8"/>
  <c r="AZ11" i="8" s="1"/>
  <c r="BH24" i="8"/>
  <c r="BH11" i="8" s="1"/>
  <c r="AN24" i="8"/>
  <c r="AN11" i="8" s="1"/>
  <c r="BE24" i="8"/>
  <c r="BE11" i="8" s="1"/>
  <c r="AK24" i="8"/>
  <c r="AK11" i="8" s="1"/>
  <c r="AS24" i="8"/>
  <c r="AS11" i="8" s="1"/>
  <c r="BA24" i="8"/>
  <c r="BA11" i="8" s="1"/>
  <c r="BI24" i="8"/>
  <c r="BI11" i="8" s="1"/>
  <c r="BJ24" i="8"/>
  <c r="BJ11" i="8" s="1"/>
  <c r="AW24" i="8"/>
  <c r="AW11" i="8" s="1"/>
  <c r="AD24" i="8"/>
  <c r="AD11" i="8" s="1"/>
  <c r="AL24" i="8"/>
  <c r="AL11" i="8" s="1"/>
  <c r="AT24" i="8"/>
  <c r="AT11" i="8" s="1"/>
  <c r="BB24" i="8"/>
  <c r="BB11" i="8" s="1"/>
  <c r="AG24" i="8"/>
  <c r="AG11" i="8" s="1"/>
  <c r="AE24" i="8"/>
  <c r="AE11" i="8" s="1"/>
  <c r="AM24" i="8"/>
  <c r="AM11" i="8" s="1"/>
  <c r="AU24" i="8"/>
  <c r="AU11" i="8" s="1"/>
  <c r="BC24" i="8"/>
  <c r="BC11" i="8" s="1"/>
  <c r="AF24" i="8"/>
  <c r="AF11" i="8" s="1"/>
  <c r="AO24" i="8"/>
  <c r="AO11" i="8" s="1"/>
  <c r="B25" i="8"/>
  <c r="B9" i="8"/>
  <c r="B22" i="8" s="1"/>
  <c r="D9" i="8"/>
  <c r="D22" i="8" s="1"/>
  <c r="G9" i="8"/>
  <c r="G22" i="8" s="1"/>
  <c r="AI26" i="8"/>
  <c r="AI13" i="8" s="1"/>
  <c r="AQ26" i="8"/>
  <c r="AQ13" i="8" s="1"/>
  <c r="AY26" i="8"/>
  <c r="AY13" i="8" s="1"/>
  <c r="BG26" i="8"/>
  <c r="BG13" i="8" s="1"/>
  <c r="AG26" i="8"/>
  <c r="AG13" i="8" s="1"/>
  <c r="AJ26" i="8"/>
  <c r="AJ13" i="8" s="1"/>
  <c r="AR26" i="8"/>
  <c r="AR13" i="8" s="1"/>
  <c r="AZ26" i="8"/>
  <c r="AZ13" i="8" s="1"/>
  <c r="BH26" i="8"/>
  <c r="BH13" i="8" s="1"/>
  <c r="AK26" i="8"/>
  <c r="AK13" i="8" s="1"/>
  <c r="AS26" i="8"/>
  <c r="AS13" i="8" s="1"/>
  <c r="BA26" i="8"/>
  <c r="BA13" i="8" s="1"/>
  <c r="BI26" i="8"/>
  <c r="BI13" i="8" s="1"/>
  <c r="AL26" i="8"/>
  <c r="AL13" i="8" s="1"/>
  <c r="AT26" i="8"/>
  <c r="AT13" i="8" s="1"/>
  <c r="BB26" i="8"/>
  <c r="BB13" i="8" s="1"/>
  <c r="BJ26" i="8"/>
  <c r="BJ13" i="8" s="1"/>
  <c r="BE26" i="8"/>
  <c r="BE13" i="8" s="1"/>
  <c r="AE26" i="8"/>
  <c r="AE13" i="8" s="1"/>
  <c r="AM26" i="8"/>
  <c r="AM13" i="8" s="1"/>
  <c r="AU26" i="8"/>
  <c r="AU13" i="8" s="1"/>
  <c r="BC26" i="8"/>
  <c r="BC13" i="8" s="1"/>
  <c r="AO26" i="8"/>
  <c r="AO13" i="8" s="1"/>
  <c r="AF26" i="8"/>
  <c r="AF13" i="8" s="1"/>
  <c r="AN26" i="8"/>
  <c r="AN13" i="8" s="1"/>
  <c r="AV26" i="8"/>
  <c r="AV13" i="8" s="1"/>
  <c r="BD26" i="8"/>
  <c r="BD13" i="8" s="1"/>
  <c r="AD26" i="8"/>
  <c r="AD13" i="8" s="1"/>
  <c r="AH26" i="8"/>
  <c r="AH13" i="8" s="1"/>
  <c r="AP26" i="8"/>
  <c r="AP13" i="8" s="1"/>
  <c r="AX26" i="8"/>
  <c r="AX13" i="8" s="1"/>
  <c r="BF26" i="8"/>
  <c r="BF13" i="8" s="1"/>
  <c r="AW26" i="8"/>
  <c r="AW13" i="8" s="1"/>
  <c r="O9" i="8"/>
  <c r="O22" i="8" s="1"/>
  <c r="C9" i="8"/>
  <c r="C22" i="8" s="1"/>
  <c r="Q9" i="8"/>
  <c r="Q22" i="8" s="1"/>
  <c r="P9" i="8"/>
  <c r="P22" i="8" s="1"/>
  <c r="H9" i="8"/>
  <c r="H22" i="8" s="1"/>
  <c r="T9" i="8"/>
  <c r="T22" i="8" s="1"/>
  <c r="L9" i="8"/>
  <c r="L22" i="8" s="1"/>
  <c r="R9" i="8"/>
  <c r="R22" i="8" s="1"/>
  <c r="J9" i="8"/>
  <c r="J22" i="8" s="1"/>
  <c r="U9" i="8"/>
  <c r="U22" i="8" s="1"/>
  <c r="M9" i="8"/>
  <c r="M22" i="8" s="1"/>
  <c r="E9" i="8"/>
  <c r="E22" i="8" s="1"/>
  <c r="K9" i="8"/>
  <c r="K22" i="8" s="1"/>
  <c r="V9" i="8"/>
  <c r="V22" i="8" s="1"/>
  <c r="N9" i="8"/>
  <c r="N22" i="8" s="1"/>
  <c r="F9" i="8"/>
  <c r="F22" i="8" s="1"/>
  <c r="I9" i="8"/>
  <c r="I22" i="8" s="1"/>
  <c r="I22" i="5"/>
  <c r="F18" i="5"/>
  <c r="F25" i="5"/>
  <c r="I21" i="5"/>
  <c r="F24" i="5"/>
  <c r="I20" i="5"/>
  <c r="F23" i="5"/>
  <c r="I19" i="5"/>
  <c r="I18" i="5"/>
  <c r="F21" i="5"/>
  <c r="I24" i="5"/>
  <c r="F22" i="5"/>
  <c r="I17" i="5"/>
  <c r="F20" i="5"/>
  <c r="I25" i="5"/>
  <c r="F19" i="5"/>
  <c r="T19" i="1"/>
  <c r="S10" i="8" s="1"/>
  <c r="S23" i="8" s="1"/>
  <c r="X19" i="1"/>
  <c r="W10" i="8" s="1"/>
  <c r="W23" i="8" s="1"/>
  <c r="Y19" i="1"/>
  <c r="X10" i="8" s="1"/>
  <c r="X23" i="8" s="1"/>
  <c r="AC8" i="8"/>
  <c r="AC21" i="8" s="1"/>
  <c r="AA16" i="10" l="1"/>
  <c r="Z16" i="10" s="1"/>
  <c r="K17" i="1"/>
  <c r="E17" i="1"/>
  <c r="AC17" i="1"/>
  <c r="I17" i="1"/>
  <c r="Z17" i="1"/>
  <c r="C17" i="1"/>
  <c r="AA17" i="1"/>
  <c r="M17" i="1"/>
  <c r="AD17" i="1"/>
  <c r="S9" i="8"/>
  <c r="S22" i="8" s="1"/>
  <c r="W9" i="8"/>
  <c r="W22" i="8" s="1"/>
  <c r="X9" i="8"/>
  <c r="X22" i="8" s="1"/>
  <c r="AD25" i="8"/>
  <c r="AD12" i="8" s="1"/>
  <c r="AK25" i="8"/>
  <c r="AK12" i="8" s="1"/>
  <c r="AS25" i="8"/>
  <c r="AS12" i="8" s="1"/>
  <c r="BA25" i="8"/>
  <c r="BA12" i="8" s="1"/>
  <c r="BI25" i="8"/>
  <c r="BI12" i="8" s="1"/>
  <c r="AL25" i="8"/>
  <c r="AL12" i="8" s="1"/>
  <c r="AT25" i="8"/>
  <c r="AT12" i="8" s="1"/>
  <c r="BB25" i="8"/>
  <c r="BB12" i="8" s="1"/>
  <c r="BJ25" i="8"/>
  <c r="BJ12" i="8" s="1"/>
  <c r="AJ25" i="8"/>
  <c r="AJ12" i="8" s="1"/>
  <c r="AE25" i="8"/>
  <c r="AE12" i="8" s="1"/>
  <c r="AM25" i="8"/>
  <c r="AM12" i="8" s="1"/>
  <c r="AU25" i="8"/>
  <c r="AU12" i="8" s="1"/>
  <c r="BC25" i="8"/>
  <c r="BC12" i="8" s="1"/>
  <c r="AZ25" i="8"/>
  <c r="AZ12" i="8" s="1"/>
  <c r="AF25" i="8"/>
  <c r="AF12" i="8" s="1"/>
  <c r="AN25" i="8"/>
  <c r="AN12" i="8" s="1"/>
  <c r="AV25" i="8"/>
  <c r="AV12" i="8" s="1"/>
  <c r="BD25" i="8"/>
  <c r="BD12" i="8" s="1"/>
  <c r="BH25" i="8"/>
  <c r="BH12" i="8" s="1"/>
  <c r="AG25" i="8"/>
  <c r="AG12" i="8" s="1"/>
  <c r="AO25" i="8"/>
  <c r="AO12" i="8" s="1"/>
  <c r="AW25" i="8"/>
  <c r="AW12" i="8" s="1"/>
  <c r="BE25" i="8"/>
  <c r="BE12" i="8" s="1"/>
  <c r="AH25" i="8"/>
  <c r="AH12" i="8" s="1"/>
  <c r="AP25" i="8"/>
  <c r="AP12" i="8" s="1"/>
  <c r="AX25" i="8"/>
  <c r="AX12" i="8" s="1"/>
  <c r="BF25" i="8"/>
  <c r="BF12" i="8" s="1"/>
  <c r="AR25" i="8"/>
  <c r="AR12" i="8" s="1"/>
  <c r="AI25" i="8"/>
  <c r="AI12" i="8" s="1"/>
  <c r="AQ25" i="8"/>
  <c r="AQ12" i="8" s="1"/>
  <c r="AY25" i="8"/>
  <c r="AY12" i="8" s="1"/>
  <c r="BG25" i="8"/>
  <c r="BG12" i="8" s="1"/>
  <c r="O17" i="1"/>
  <c r="B7" i="8"/>
  <c r="AB8" i="8"/>
  <c r="AB21" i="8" s="1"/>
  <c r="AB19" i="1"/>
  <c r="AA10" i="8" s="1"/>
  <c r="AA19" i="1"/>
  <c r="Z10" i="8" s="1"/>
  <c r="Z19" i="1"/>
  <c r="Y10" i="8" s="1"/>
  <c r="AD19" i="1"/>
  <c r="AC10" i="8" s="1"/>
  <c r="AC19" i="1"/>
  <c r="AB10" i="8" s="1"/>
  <c r="D5" i="1"/>
  <c r="D16" i="1" s="1"/>
  <c r="C6" i="8" s="1"/>
  <c r="C19" i="8" s="1"/>
  <c r="E5" i="1"/>
  <c r="E16" i="1" s="1"/>
  <c r="D6" i="8" s="1"/>
  <c r="D19" i="8" s="1"/>
  <c r="F5" i="1"/>
  <c r="F16" i="1" s="1"/>
  <c r="E6" i="8" s="1"/>
  <c r="E19" i="8" s="1"/>
  <c r="G5" i="1"/>
  <c r="G16" i="1" s="1"/>
  <c r="F6" i="8" s="1"/>
  <c r="F19" i="8" s="1"/>
  <c r="H5" i="1"/>
  <c r="H16" i="1" s="1"/>
  <c r="G6" i="8" s="1"/>
  <c r="G19" i="8" s="1"/>
  <c r="I5" i="1"/>
  <c r="I16" i="1" s="1"/>
  <c r="H6" i="8" s="1"/>
  <c r="H19" i="8" s="1"/>
  <c r="J5" i="1"/>
  <c r="J16" i="1" s="1"/>
  <c r="I6" i="8" s="1"/>
  <c r="I19" i="8" s="1"/>
  <c r="K5" i="1"/>
  <c r="K16" i="1" s="1"/>
  <c r="J6" i="8" s="1"/>
  <c r="J19" i="8" s="1"/>
  <c r="L5" i="1"/>
  <c r="L16" i="1" s="1"/>
  <c r="K6" i="8" s="1"/>
  <c r="K19" i="8" s="1"/>
  <c r="M5" i="1"/>
  <c r="M16" i="1" s="1"/>
  <c r="L6" i="8" s="1"/>
  <c r="L19" i="8" s="1"/>
  <c r="N5" i="1"/>
  <c r="N16" i="1" s="1"/>
  <c r="M6" i="8" s="1"/>
  <c r="M19" i="8" s="1"/>
  <c r="O5" i="1"/>
  <c r="O16" i="1" s="1"/>
  <c r="N6" i="8" s="1"/>
  <c r="N19" i="8" s="1"/>
  <c r="P5" i="1"/>
  <c r="P16" i="1" s="1"/>
  <c r="O6" i="8" s="1"/>
  <c r="O19" i="8" s="1"/>
  <c r="Q5" i="1"/>
  <c r="Q16" i="1" s="1"/>
  <c r="P6" i="8" s="1"/>
  <c r="P19" i="8" s="1"/>
  <c r="R5" i="1"/>
  <c r="R16" i="1" s="1"/>
  <c r="Q6" i="8" s="1"/>
  <c r="Q19" i="8" s="1"/>
  <c r="S5" i="1"/>
  <c r="S16" i="1" s="1"/>
  <c r="R6" i="8" s="1"/>
  <c r="R19" i="8" s="1"/>
  <c r="T5" i="1"/>
  <c r="T16" i="1" s="1"/>
  <c r="S6" i="8" s="1"/>
  <c r="S19" i="8" s="1"/>
  <c r="U5" i="1"/>
  <c r="U16" i="1" s="1"/>
  <c r="T6" i="8" s="1"/>
  <c r="T19" i="8" s="1"/>
  <c r="V5" i="1"/>
  <c r="V16" i="1" s="1"/>
  <c r="U6" i="8" s="1"/>
  <c r="U19" i="8" s="1"/>
  <c r="W5" i="1"/>
  <c r="W16" i="1" s="1"/>
  <c r="V6" i="8" s="1"/>
  <c r="V19" i="8" s="1"/>
  <c r="X5" i="1"/>
  <c r="X16" i="1" s="1"/>
  <c r="W6" i="8" s="1"/>
  <c r="W19" i="8" s="1"/>
  <c r="Y5" i="1"/>
  <c r="Y16" i="1" s="1"/>
  <c r="X6" i="8" s="1"/>
  <c r="X19" i="8" s="1"/>
  <c r="Z5" i="1"/>
  <c r="Z16" i="1" s="1"/>
  <c r="Y6" i="8" s="1"/>
  <c r="Y19" i="8" s="1"/>
  <c r="AA5" i="1"/>
  <c r="AA16" i="1" s="1"/>
  <c r="Z6" i="8" s="1"/>
  <c r="Z19" i="8" s="1"/>
  <c r="AB5" i="1"/>
  <c r="AB16" i="1" s="1"/>
  <c r="AA6" i="8" s="1"/>
  <c r="AA19" i="8" s="1"/>
  <c r="AC5" i="1"/>
  <c r="AC16" i="1" s="1"/>
  <c r="AB6" i="8" s="1"/>
  <c r="AB19" i="8" s="1"/>
  <c r="AD5" i="1"/>
  <c r="AD16" i="1" s="1"/>
  <c r="AC6" i="8" s="1"/>
  <c r="AC19" i="8" s="1"/>
  <c r="N7" i="8" l="1"/>
  <c r="N20" i="8" s="1"/>
  <c r="O23" i="1"/>
  <c r="Y7" i="8"/>
  <c r="Z23" i="1"/>
  <c r="Z7" i="8"/>
  <c r="Z5" i="8" s="1"/>
  <c r="Z18" i="8" s="1"/>
  <c r="AA23" i="1"/>
  <c r="Z14" i="8" s="1"/>
  <c r="Z27" i="8" s="1"/>
  <c r="AB7" i="8"/>
  <c r="AC23" i="1"/>
  <c r="AB14" i="8" s="1"/>
  <c r="AB27" i="8" s="1"/>
  <c r="D7" i="8"/>
  <c r="D20" i="8" s="1"/>
  <c r="E23" i="1"/>
  <c r="L7" i="8"/>
  <c r="M23" i="1"/>
  <c r="H7" i="8"/>
  <c r="I23" i="1"/>
  <c r="AC7" i="8"/>
  <c r="AC5" i="8" s="1"/>
  <c r="AC18" i="8" s="1"/>
  <c r="AD23" i="1"/>
  <c r="J7" i="8"/>
  <c r="J20" i="8" s="1"/>
  <c r="K23" i="1"/>
  <c r="AA7" i="1"/>
  <c r="AA18" i="1" s="1"/>
  <c r="Z8" i="8" s="1"/>
  <c r="Z21" i="8" s="1"/>
  <c r="Y16" i="10"/>
  <c r="Z7" i="1"/>
  <c r="Z18" i="1" s="1"/>
  <c r="Y8" i="8" s="1"/>
  <c r="Y21" i="8" s="1"/>
  <c r="C16" i="1"/>
  <c r="B6" i="8" s="1"/>
  <c r="B19" i="8" s="1"/>
  <c r="AC23" i="8"/>
  <c r="AC9" i="8"/>
  <c r="AC22" i="8" s="1"/>
  <c r="Y23" i="8"/>
  <c r="Y9" i="8"/>
  <c r="Y22" i="8" s="1"/>
  <c r="Z23" i="8"/>
  <c r="Z9" i="8"/>
  <c r="Z22" i="8" s="1"/>
  <c r="AB23" i="8"/>
  <c r="AB9" i="8"/>
  <c r="AB22" i="8" s="1"/>
  <c r="AA23" i="8"/>
  <c r="AA9" i="8"/>
  <c r="AA22" i="8" s="1"/>
  <c r="AC14" i="8"/>
  <c r="AC27" i="8" s="1"/>
  <c r="Y14" i="8"/>
  <c r="Y27" i="8" s="1"/>
  <c r="V17" i="1"/>
  <c r="L20" i="8"/>
  <c r="N17" i="1"/>
  <c r="F17" i="1"/>
  <c r="J17" i="1"/>
  <c r="AC20" i="8"/>
  <c r="AB17" i="1"/>
  <c r="X17" i="1"/>
  <c r="H20" i="8"/>
  <c r="Q17" i="1"/>
  <c r="B20" i="8"/>
  <c r="Y17" i="1"/>
  <c r="Z20" i="8"/>
  <c r="Y20" i="8"/>
  <c r="Y5" i="8"/>
  <c r="Y18" i="8" s="1"/>
  <c r="AB20" i="8"/>
  <c r="AB5" i="8"/>
  <c r="AB18" i="8" s="1"/>
  <c r="P17" i="1"/>
  <c r="G17" i="1"/>
  <c r="H17" i="1"/>
  <c r="W7" i="8" l="1"/>
  <c r="X23" i="1"/>
  <c r="E7" i="8"/>
  <c r="F23" i="1"/>
  <c r="G7" i="8"/>
  <c r="H23" i="1"/>
  <c r="O7" i="8"/>
  <c r="P23" i="1"/>
  <c r="X7" i="8"/>
  <c r="Y23" i="1"/>
  <c r="U7" i="8"/>
  <c r="V23" i="1"/>
  <c r="P7" i="8"/>
  <c r="Q23" i="1"/>
  <c r="I7" i="8"/>
  <c r="J23" i="1"/>
  <c r="M7" i="8"/>
  <c r="M20" i="8" s="1"/>
  <c r="N23" i="1"/>
  <c r="F7" i="8"/>
  <c r="G23" i="1"/>
  <c r="AA7" i="8"/>
  <c r="AA5" i="8" s="1"/>
  <c r="AA18" i="8" s="1"/>
  <c r="AB23" i="1"/>
  <c r="AA14" i="8" s="1"/>
  <c r="AA27" i="8" s="1"/>
  <c r="AP19" i="8"/>
  <c r="AP6" i="8" s="1"/>
  <c r="AD19" i="8"/>
  <c r="X16" i="10"/>
  <c r="Y7" i="1"/>
  <c r="U17" i="1"/>
  <c r="T17" i="1"/>
  <c r="BF19" i="8"/>
  <c r="BF6" i="8" s="1"/>
  <c r="AY19" i="8"/>
  <c r="AY6" i="8" s="1"/>
  <c r="AO19" i="8"/>
  <c r="AO6" i="8" s="1"/>
  <c r="BI19" i="8"/>
  <c r="BI6" i="8" s="1"/>
  <c r="BC19" i="8"/>
  <c r="BC6" i="8" s="1"/>
  <c r="BB19" i="8"/>
  <c r="BB6" i="8" s="1"/>
  <c r="AD6" i="8"/>
  <c r="AR19" i="8"/>
  <c r="AR6" i="8" s="1"/>
  <c r="BG19" i="8"/>
  <c r="BG6" i="8" s="1"/>
  <c r="AG19" i="8"/>
  <c r="AG6" i="8" s="1"/>
  <c r="BH19" i="8"/>
  <c r="BH6" i="8" s="1"/>
  <c r="AQ19" i="8"/>
  <c r="AQ6" i="8" s="1"/>
  <c r="AX19" i="8"/>
  <c r="AX6" i="8" s="1"/>
  <c r="AM19" i="8"/>
  <c r="AM6" i="8" s="1"/>
  <c r="AU19" i="8"/>
  <c r="AU6" i="8" s="1"/>
  <c r="AT19" i="8"/>
  <c r="AT6" i="8" s="1"/>
  <c r="AZ19" i="8"/>
  <c r="AZ6" i="8" s="1"/>
  <c r="AI19" i="8"/>
  <c r="AI6" i="8" s="1"/>
  <c r="BD19" i="8"/>
  <c r="BD6" i="8" s="1"/>
  <c r="AE19" i="8"/>
  <c r="AE6" i="8" s="1"/>
  <c r="AV19" i="8"/>
  <c r="AV6" i="8" s="1"/>
  <c r="BA19" i="8"/>
  <c r="BA6" i="8" s="1"/>
  <c r="AJ19" i="8"/>
  <c r="AJ6" i="8" s="1"/>
  <c r="AH19" i="8"/>
  <c r="AH6" i="8" s="1"/>
  <c r="AN19" i="8"/>
  <c r="AN6" i="8" s="1"/>
  <c r="AS19" i="8"/>
  <c r="AS6" i="8" s="1"/>
  <c r="BJ19" i="8"/>
  <c r="BJ6" i="8" s="1"/>
  <c r="BE19" i="8"/>
  <c r="BE6" i="8" s="1"/>
  <c r="AF19" i="8"/>
  <c r="AF6" i="8" s="1"/>
  <c r="AK19" i="8"/>
  <c r="AK6" i="8" s="1"/>
  <c r="AL19" i="8"/>
  <c r="AL6" i="8" s="1"/>
  <c r="AW19" i="8"/>
  <c r="AW6" i="8" s="1"/>
  <c r="BH22" i="8"/>
  <c r="BH9" i="8" s="1"/>
  <c r="AT22" i="8"/>
  <c r="AT9" i="8" s="1"/>
  <c r="AF22" i="8"/>
  <c r="AF9" i="8" s="1"/>
  <c r="BF22" i="8"/>
  <c r="BF9" i="8" s="1"/>
  <c r="AI22" i="8"/>
  <c r="AI9" i="8" s="1"/>
  <c r="AO22" i="8"/>
  <c r="AO9" i="8" s="1"/>
  <c r="BB22" i="8"/>
  <c r="BB9" i="8" s="1"/>
  <c r="AN22" i="8"/>
  <c r="AN9" i="8" s="1"/>
  <c r="AG22" i="8"/>
  <c r="AG9" i="8" s="1"/>
  <c r="AX22" i="8"/>
  <c r="AX9" i="8" s="1"/>
  <c r="AQ22" i="8"/>
  <c r="AQ9" i="8" s="1"/>
  <c r="AK22" i="8"/>
  <c r="AK9" i="8" s="1"/>
  <c r="BJ22" i="8"/>
  <c r="BJ9" i="8" s="1"/>
  <c r="AV22" i="8"/>
  <c r="AV9" i="8" s="1"/>
  <c r="AR22" i="8"/>
  <c r="AR9" i="8" s="1"/>
  <c r="AZ22" i="8"/>
  <c r="AZ9" i="8" s="1"/>
  <c r="AL22" i="8"/>
  <c r="AL9" i="8" s="1"/>
  <c r="AY22" i="8"/>
  <c r="AY9" i="8" s="1"/>
  <c r="AS22" i="8"/>
  <c r="AS9" i="8" s="1"/>
  <c r="AW22" i="8"/>
  <c r="AW9" i="8" s="1"/>
  <c r="BD22" i="8"/>
  <c r="BD9" i="8" s="1"/>
  <c r="AU22" i="8"/>
  <c r="AU9" i="8" s="1"/>
  <c r="BC22" i="8"/>
  <c r="BC9" i="8" s="1"/>
  <c r="BG22" i="8"/>
  <c r="BG9" i="8" s="1"/>
  <c r="BA22" i="8"/>
  <c r="BA9" i="8" s="1"/>
  <c r="AE22" i="8"/>
  <c r="AE9" i="8" s="1"/>
  <c r="BE22" i="8"/>
  <c r="BE9" i="8" s="1"/>
  <c r="AP22" i="8"/>
  <c r="AP9" i="8" s="1"/>
  <c r="AJ22" i="8"/>
  <c r="AJ9" i="8" s="1"/>
  <c r="BI22" i="8"/>
  <c r="BI9" i="8" s="1"/>
  <c r="AM22" i="8"/>
  <c r="AM9" i="8" s="1"/>
  <c r="AH22" i="8"/>
  <c r="AH9" i="8" s="1"/>
  <c r="AD22" i="8"/>
  <c r="AD9" i="8" s="1"/>
  <c r="AQ10" i="8"/>
  <c r="AK10" i="8"/>
  <c r="AE10" i="8"/>
  <c r="AV10" i="8"/>
  <c r="BJ10" i="8"/>
  <c r="AY10" i="8"/>
  <c r="AS10" i="8"/>
  <c r="AM10" i="8"/>
  <c r="BD10" i="8"/>
  <c r="BH10" i="8"/>
  <c r="AH10" i="8"/>
  <c r="BG10" i="8"/>
  <c r="BA10" i="8"/>
  <c r="AU10" i="8"/>
  <c r="AG10" i="8"/>
  <c r="AZ10" i="8"/>
  <c r="AP10" i="8"/>
  <c r="BE10" i="8"/>
  <c r="BI10" i="8"/>
  <c r="BC10" i="8"/>
  <c r="AF10" i="8"/>
  <c r="AX10" i="8"/>
  <c r="AJ10" i="8"/>
  <c r="AL10" i="8"/>
  <c r="AD10" i="8"/>
  <c r="BB10" i="8"/>
  <c r="AN10" i="8"/>
  <c r="BF10" i="8"/>
  <c r="AR10" i="8"/>
  <c r="AT10" i="8"/>
  <c r="AW10" i="8"/>
  <c r="AO10" i="8"/>
  <c r="AI10" i="8"/>
  <c r="F20" i="8"/>
  <c r="I20" i="8"/>
  <c r="L17" i="1"/>
  <c r="W20" i="8"/>
  <c r="AA20" i="8"/>
  <c r="G20" i="8"/>
  <c r="X20" i="8"/>
  <c r="S17" i="1"/>
  <c r="D17" i="1"/>
  <c r="E20" i="8"/>
  <c r="O20" i="8"/>
  <c r="R17" i="1"/>
  <c r="U20" i="8"/>
  <c r="P20" i="8"/>
  <c r="W17" i="1"/>
  <c r="K7" i="8" l="1"/>
  <c r="L23" i="1"/>
  <c r="R7" i="8"/>
  <c r="S23" i="1"/>
  <c r="C7" i="8"/>
  <c r="D23" i="1"/>
  <c r="V7" i="8"/>
  <c r="W23" i="1"/>
  <c r="Q7" i="8"/>
  <c r="R23" i="1"/>
  <c r="S7" i="8"/>
  <c r="T23" i="1"/>
  <c r="T7" i="8"/>
  <c r="T20" i="8" s="1"/>
  <c r="U23" i="1"/>
  <c r="Y18" i="1"/>
  <c r="X8" i="8" s="1"/>
  <c r="X14" i="8"/>
  <c r="X27" i="8" s="1"/>
  <c r="W16" i="10"/>
  <c r="X7" i="1"/>
  <c r="S20" i="8"/>
  <c r="V20" i="8"/>
  <c r="C20" i="8"/>
  <c r="AJ7" i="8"/>
  <c r="AR7" i="8"/>
  <c r="AZ7" i="8"/>
  <c r="BH7" i="8"/>
  <c r="AK7" i="8"/>
  <c r="AS7" i="8"/>
  <c r="BA7" i="8"/>
  <c r="BI7" i="8"/>
  <c r="AD7" i="8"/>
  <c r="AL7" i="8"/>
  <c r="AT7" i="8"/>
  <c r="BB7" i="8"/>
  <c r="BJ7" i="8"/>
  <c r="BF7" i="8"/>
  <c r="AE7" i="8"/>
  <c r="AM7" i="8"/>
  <c r="AU7" i="8"/>
  <c r="BC7" i="8"/>
  <c r="AX7" i="8"/>
  <c r="AF7" i="8"/>
  <c r="AN7" i="8"/>
  <c r="AV7" i="8"/>
  <c r="BD7" i="8"/>
  <c r="AP7" i="8"/>
  <c r="AG7" i="8"/>
  <c r="AO7" i="8"/>
  <c r="AW7" i="8"/>
  <c r="BE7" i="8"/>
  <c r="AH7" i="8"/>
  <c r="AI7" i="8"/>
  <c r="AQ7" i="8"/>
  <c r="AY7" i="8"/>
  <c r="BG7" i="8"/>
  <c r="Q20" i="8"/>
  <c r="R20" i="8"/>
  <c r="K20" i="8"/>
  <c r="X18" i="1" l="1"/>
  <c r="W8" i="8" s="1"/>
  <c r="W14" i="8"/>
  <c r="W27" i="8" s="1"/>
  <c r="V16" i="10"/>
  <c r="W7" i="1"/>
  <c r="X21" i="8"/>
  <c r="X5" i="8"/>
  <c r="X18" i="8" s="1"/>
  <c r="W18" i="1" l="1"/>
  <c r="V8" i="8" s="1"/>
  <c r="V14" i="8"/>
  <c r="V27" i="8" s="1"/>
  <c r="U16" i="10"/>
  <c r="V7" i="1"/>
  <c r="W21" i="8"/>
  <c r="W5" i="8"/>
  <c r="W18" i="8" s="1"/>
  <c r="V18" i="1" l="1"/>
  <c r="U8" i="8" s="1"/>
  <c r="U14" i="8"/>
  <c r="U27" i="8" s="1"/>
  <c r="T16" i="10"/>
  <c r="U7" i="1"/>
  <c r="V21" i="8"/>
  <c r="V5" i="8"/>
  <c r="V18" i="8" s="1"/>
  <c r="U18" i="1" l="1"/>
  <c r="T8" i="8" s="1"/>
  <c r="T14" i="8"/>
  <c r="T27" i="8" s="1"/>
  <c r="S16" i="10"/>
  <c r="T7" i="1"/>
  <c r="U21" i="8"/>
  <c r="U5" i="8"/>
  <c r="U18" i="8" s="1"/>
  <c r="T18" i="1" l="1"/>
  <c r="S8" i="8" s="1"/>
  <c r="S14" i="8"/>
  <c r="S27" i="8" s="1"/>
  <c r="R16" i="10"/>
  <c r="S7" i="1"/>
  <c r="T21" i="8"/>
  <c r="T5" i="8"/>
  <c r="T18" i="8" s="1"/>
  <c r="Q16" i="10" l="1"/>
  <c r="R7" i="1"/>
  <c r="S18" i="1"/>
  <c r="R8" i="8" s="1"/>
  <c r="R14" i="8"/>
  <c r="R27" i="8" s="1"/>
  <c r="S21" i="8"/>
  <c r="S5" i="8"/>
  <c r="S18" i="8" s="1"/>
  <c r="R18" i="1" l="1"/>
  <c r="Q8" i="8" s="1"/>
  <c r="Q14" i="8"/>
  <c r="Q27" i="8" s="1"/>
  <c r="R21" i="8"/>
  <c r="R5" i="8"/>
  <c r="R18" i="8" s="1"/>
  <c r="P16" i="10"/>
  <c r="Q7" i="1"/>
  <c r="Q18" i="1" l="1"/>
  <c r="P8" i="8" s="1"/>
  <c r="P14" i="8"/>
  <c r="P27" i="8" s="1"/>
  <c r="O16" i="10"/>
  <c r="P7" i="1"/>
  <c r="Q21" i="8"/>
  <c r="Q5" i="8"/>
  <c r="Q18" i="8" s="1"/>
  <c r="P18" i="1" l="1"/>
  <c r="O8" i="8" s="1"/>
  <c r="O14" i="8"/>
  <c r="O27" i="8" s="1"/>
  <c r="N16" i="10"/>
  <c r="O7" i="1"/>
  <c r="P21" i="8"/>
  <c r="P5" i="8"/>
  <c r="P18" i="8" s="1"/>
  <c r="M16" i="10" l="1"/>
  <c r="N7" i="1"/>
  <c r="O18" i="1"/>
  <c r="N8" i="8" s="1"/>
  <c r="N14" i="8"/>
  <c r="N27" i="8" s="1"/>
  <c r="O21" i="8"/>
  <c r="O5" i="8"/>
  <c r="O18" i="8" s="1"/>
  <c r="N18" i="1" l="1"/>
  <c r="M8" i="8" s="1"/>
  <c r="M14" i="8"/>
  <c r="M27" i="8" s="1"/>
  <c r="N21" i="8"/>
  <c r="N5" i="8"/>
  <c r="N18" i="8" s="1"/>
  <c r="L16" i="10"/>
  <c r="M7" i="1"/>
  <c r="K16" i="10" l="1"/>
  <c r="L7" i="1"/>
  <c r="M18" i="1"/>
  <c r="L8" i="8" s="1"/>
  <c r="L14" i="8"/>
  <c r="L27" i="8" s="1"/>
  <c r="M21" i="8"/>
  <c r="M5" i="8"/>
  <c r="M18" i="8" s="1"/>
  <c r="L21" i="8" l="1"/>
  <c r="L5" i="8"/>
  <c r="L18" i="8" s="1"/>
  <c r="L18" i="1"/>
  <c r="K8" i="8" s="1"/>
  <c r="K14" i="8"/>
  <c r="K27" i="8" s="1"/>
  <c r="J16" i="10"/>
  <c r="K7" i="1"/>
  <c r="I16" i="10" l="1"/>
  <c r="J7" i="1"/>
  <c r="K18" i="1"/>
  <c r="J8" i="8" s="1"/>
  <c r="J14" i="8"/>
  <c r="J27" i="8" s="1"/>
  <c r="K21" i="8"/>
  <c r="K5" i="8"/>
  <c r="K18" i="8" s="1"/>
  <c r="J18" i="1" l="1"/>
  <c r="I8" i="8" s="1"/>
  <c r="I14" i="8"/>
  <c r="I27" i="8" s="1"/>
  <c r="J21" i="8"/>
  <c r="J5" i="8"/>
  <c r="J18" i="8" s="1"/>
  <c r="H16" i="10"/>
  <c r="I7" i="1"/>
  <c r="I18" i="1" l="1"/>
  <c r="H8" i="8" s="1"/>
  <c r="H14" i="8"/>
  <c r="H27" i="8" s="1"/>
  <c r="G16" i="10"/>
  <c r="H7" i="1"/>
  <c r="I21" i="8"/>
  <c r="I5" i="8"/>
  <c r="I18" i="8" s="1"/>
  <c r="F16" i="10" l="1"/>
  <c r="G7" i="1"/>
  <c r="H18" i="1"/>
  <c r="G8" i="8" s="1"/>
  <c r="G14" i="8"/>
  <c r="G27" i="8" s="1"/>
  <c r="H21" i="8"/>
  <c r="H5" i="8"/>
  <c r="H18" i="8" s="1"/>
  <c r="G21" i="8" l="1"/>
  <c r="G5" i="8"/>
  <c r="G18" i="8" s="1"/>
  <c r="G18" i="1"/>
  <c r="F8" i="8" s="1"/>
  <c r="F14" i="8"/>
  <c r="F27" i="8" s="1"/>
  <c r="E16" i="10"/>
  <c r="F7" i="1"/>
  <c r="D16" i="10" l="1"/>
  <c r="E7" i="1"/>
  <c r="F18" i="1"/>
  <c r="E8" i="8" s="1"/>
  <c r="E14" i="8"/>
  <c r="E27" i="8" s="1"/>
  <c r="F21" i="8"/>
  <c r="F5" i="8"/>
  <c r="F18" i="8" s="1"/>
  <c r="E18" i="1" l="1"/>
  <c r="D8" i="8" s="1"/>
  <c r="D14" i="8"/>
  <c r="D27" i="8" s="1"/>
  <c r="E21" i="8"/>
  <c r="E5" i="8"/>
  <c r="E18" i="8" s="1"/>
  <c r="D7" i="1"/>
  <c r="C16" i="10"/>
  <c r="C7" i="1" s="1"/>
  <c r="D18" i="1" l="1"/>
  <c r="C8" i="8" s="1"/>
  <c r="C14" i="8"/>
  <c r="C27" i="8" s="1"/>
  <c r="C18" i="1"/>
  <c r="B8" i="8" s="1"/>
  <c r="B14" i="8"/>
  <c r="B27" i="8" s="1"/>
  <c r="D21" i="8"/>
  <c r="D5" i="8"/>
  <c r="D18" i="8" s="1"/>
  <c r="AR27" i="8" l="1"/>
  <c r="AR14" i="8" s="1"/>
  <c r="BE27" i="8"/>
  <c r="BE14" i="8" s="1"/>
  <c r="AX27" i="8"/>
  <c r="AX14" i="8" s="1"/>
  <c r="AD27" i="8"/>
  <c r="AD14" i="8" s="1"/>
  <c r="AJ27" i="8"/>
  <c r="AJ14" i="8" s="1"/>
  <c r="AI27" i="8"/>
  <c r="AI14" i="8" s="1"/>
  <c r="AM27" i="8"/>
  <c r="AM14" i="8" s="1"/>
  <c r="AL27" i="8"/>
  <c r="AL14" i="8" s="1"/>
  <c r="BB27" i="8"/>
  <c r="BB14" i="8" s="1"/>
  <c r="AN27" i="8"/>
  <c r="AN14" i="8" s="1"/>
  <c r="AH27" i="8"/>
  <c r="AH14" i="8" s="1"/>
  <c r="BI27" i="8"/>
  <c r="BI14" i="8" s="1"/>
  <c r="BH27" i="8"/>
  <c r="BH14" i="8" s="1"/>
  <c r="AS27" i="8"/>
  <c r="AS14" i="8" s="1"/>
  <c r="AE27" i="8"/>
  <c r="AE14" i="8" s="1"/>
  <c r="AU27" i="8"/>
  <c r="AU14" i="8" s="1"/>
  <c r="AW27" i="8"/>
  <c r="AW14" i="8" s="1"/>
  <c r="AT27" i="8"/>
  <c r="AT14" i="8" s="1"/>
  <c r="AV27" i="8"/>
  <c r="AV14" i="8" s="1"/>
  <c r="BD27" i="8"/>
  <c r="BD14" i="8" s="1"/>
  <c r="AP27" i="8"/>
  <c r="AP14" i="8" s="1"/>
  <c r="BJ27" i="8"/>
  <c r="BJ14" i="8" s="1"/>
  <c r="AZ27" i="8"/>
  <c r="AZ14" i="8" s="1"/>
  <c r="AO27" i="8"/>
  <c r="AO14" i="8" s="1"/>
  <c r="AQ27" i="8"/>
  <c r="AQ14" i="8" s="1"/>
  <c r="AY27" i="8"/>
  <c r="AY14" i="8" s="1"/>
  <c r="AG27" i="8"/>
  <c r="AG14" i="8" s="1"/>
  <c r="BG27" i="8"/>
  <c r="BG14" i="8" s="1"/>
  <c r="BF27" i="8"/>
  <c r="BF14" i="8" s="1"/>
  <c r="BC27" i="8"/>
  <c r="BC14" i="8" s="1"/>
  <c r="AF27" i="8"/>
  <c r="AF14" i="8" s="1"/>
  <c r="AK27" i="8"/>
  <c r="AK14" i="8" s="1"/>
  <c r="BA27" i="8"/>
  <c r="BA14" i="8" s="1"/>
  <c r="B21" i="8"/>
  <c r="B5" i="8"/>
  <c r="B18" i="8" s="1"/>
  <c r="C21" i="8"/>
  <c r="C5" i="8"/>
  <c r="C18" i="8" s="1"/>
  <c r="AR18" i="8" l="1"/>
  <c r="AR5" i="8" s="1"/>
  <c r="AZ18" i="8"/>
  <c r="AZ5" i="8" s="1"/>
  <c r="AU18" i="8"/>
  <c r="AU5" i="8" s="1"/>
  <c r="BC18" i="8"/>
  <c r="BC5" i="8" s="1"/>
  <c r="AY18" i="8"/>
  <c r="AY5" i="8" s="1"/>
  <c r="AQ18" i="8"/>
  <c r="AQ5" i="8" s="1"/>
  <c r="AG18" i="8"/>
  <c r="AG5" i="8" s="1"/>
  <c r="BG18" i="8"/>
  <c r="BG5" i="8" s="1"/>
  <c r="AD18" i="8"/>
  <c r="AD5" i="8" s="1"/>
  <c r="AM18" i="8"/>
  <c r="AM5" i="8" s="1"/>
  <c r="BF18" i="8"/>
  <c r="BF5" i="8" s="1"/>
  <c r="AT18" i="8"/>
  <c r="AT5" i="8" s="1"/>
  <c r="AL18" i="8"/>
  <c r="AL5" i="8" s="1"/>
  <c r="AV18" i="8"/>
  <c r="AV5" i="8" s="1"/>
  <c r="BH18" i="8"/>
  <c r="BH5" i="8" s="1"/>
  <c r="BA18" i="8"/>
  <c r="BA5" i="8" s="1"/>
  <c r="AJ18" i="8"/>
  <c r="AJ5" i="8" s="1"/>
  <c r="AE18" i="8"/>
  <c r="AE5" i="8" s="1"/>
  <c r="AX18" i="8"/>
  <c r="AX5" i="8" s="1"/>
  <c r="AO18" i="8"/>
  <c r="AO5" i="8" s="1"/>
  <c r="AW18" i="8"/>
  <c r="AW5" i="8" s="1"/>
  <c r="BB18" i="8"/>
  <c r="BB5" i="8" s="1"/>
  <c r="BD18" i="8"/>
  <c r="BD5" i="8" s="1"/>
  <c r="AS18" i="8"/>
  <c r="AS5" i="8" s="1"/>
  <c r="AF18" i="8"/>
  <c r="AF5" i="8" s="1"/>
  <c r="AI18" i="8"/>
  <c r="AI5" i="8" s="1"/>
  <c r="AK18" i="8"/>
  <c r="AK5" i="8" s="1"/>
  <c r="BJ18" i="8"/>
  <c r="BJ5" i="8" s="1"/>
  <c r="AP18" i="8"/>
  <c r="AP5" i="8" s="1"/>
  <c r="BI18" i="8"/>
  <c r="BI5" i="8" s="1"/>
  <c r="AH18" i="8"/>
  <c r="AH5" i="8" s="1"/>
  <c r="BE18" i="8"/>
  <c r="BE5" i="8" s="1"/>
  <c r="AN18" i="8"/>
  <c r="AN5" i="8" s="1"/>
  <c r="AR21" i="8"/>
  <c r="AR8" i="8" s="1"/>
  <c r="AF21" i="8"/>
  <c r="AF8" i="8" s="1"/>
  <c r="AI21" i="8"/>
  <c r="AI8" i="8" s="1"/>
  <c r="AH21" i="8"/>
  <c r="AH8" i="8" s="1"/>
  <c r="AP21" i="8"/>
  <c r="AP8" i="8" s="1"/>
  <c r="AM21" i="8"/>
  <c r="AM8" i="8" s="1"/>
  <c r="BF21" i="8"/>
  <c r="BF8" i="8" s="1"/>
  <c r="AT21" i="8"/>
  <c r="AT8" i="8" s="1"/>
  <c r="BG21" i="8"/>
  <c r="BG8" i="8" s="1"/>
  <c r="AJ21" i="8"/>
  <c r="AJ8" i="8" s="1"/>
  <c r="AG21" i="8"/>
  <c r="AG8" i="8" s="1"/>
  <c r="AQ21" i="8"/>
  <c r="AQ8" i="8" s="1"/>
  <c r="AZ21" i="8"/>
  <c r="AZ8" i="8" s="1"/>
  <c r="AX21" i="8"/>
  <c r="AX8" i="8" s="1"/>
  <c r="AK21" i="8"/>
  <c r="AK8" i="8" s="1"/>
  <c r="BH21" i="8"/>
  <c r="BH8" i="8" s="1"/>
  <c r="AO21" i="8"/>
  <c r="AO8" i="8" s="1"/>
  <c r="BJ21" i="8"/>
  <c r="BJ8" i="8" s="1"/>
  <c r="AL21" i="8"/>
  <c r="AL8" i="8" s="1"/>
  <c r="BE21" i="8"/>
  <c r="BE8" i="8" s="1"/>
  <c r="BA21" i="8"/>
  <c r="BA8" i="8" s="1"/>
  <c r="AU21" i="8"/>
  <c r="AU8" i="8" s="1"/>
  <c r="BC21" i="8"/>
  <c r="BC8" i="8" s="1"/>
  <c r="AY21" i="8"/>
  <c r="AY8" i="8" s="1"/>
  <c r="AD21" i="8"/>
  <c r="AD8" i="8" s="1"/>
  <c r="AE21" i="8"/>
  <c r="AE8" i="8" s="1"/>
  <c r="AS21" i="8"/>
  <c r="AS8" i="8" s="1"/>
  <c r="AW21" i="8"/>
  <c r="AW8" i="8" s="1"/>
  <c r="AV21" i="8"/>
  <c r="AV8" i="8" s="1"/>
  <c r="BI21" i="8"/>
  <c r="BI8" i="8" s="1"/>
  <c r="BD21" i="8"/>
  <c r="BD8" i="8" s="1"/>
  <c r="BB21" i="8"/>
  <c r="BB8" i="8" s="1"/>
  <c r="AN21" i="8"/>
  <c r="AN8"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<sst xmlns="http://schemas.openxmlformats.org/spreadsheetml/2006/main" count="722" uniqueCount="240">
  <si>
    <t>Crops</t>
  </si>
  <si>
    <t>Grain and Oilseed</t>
  </si>
  <si>
    <t>Fruit and Veg.</t>
  </si>
  <si>
    <t>Greenhouse and Nursery</t>
  </si>
  <si>
    <t>Livestock</t>
  </si>
  <si>
    <t>Cattle</t>
  </si>
  <si>
    <t>Hog</t>
  </si>
  <si>
    <t>Poultry and Eggs</t>
  </si>
  <si>
    <t>Dairy</t>
  </si>
  <si>
    <t>Other</t>
  </si>
  <si>
    <t>Other Products</t>
  </si>
  <si>
    <t>Table 1: Annual Production Data (As Presented)</t>
  </si>
  <si>
    <t>Estimated areas, yield, production, average farm price and total farm value of principal field crops, in metric and imperial units c 1 2 3 4 5 6</t>
  </si>
  <si>
    <t>Annual</t>
  </si>
  <si>
    <t>Table: 32-10-0359-01 (formerly CANSIM 001-0017)</t>
  </si>
  <si>
    <t>Release date: 2021-06-29</t>
  </si>
  <si>
    <t>Geography: Canada, Geographical region of Canada, Province or territory</t>
  </si>
  <si>
    <t>Alberta</t>
  </si>
  <si>
    <t>Production (metric tonnes)</t>
  </si>
  <si>
    <t>Type of crop</t>
  </si>
  <si>
    <t>Barley 7 8</t>
  </si>
  <si>
    <t>..</t>
  </si>
  <si>
    <t>Canola (rapeseed) 7 10</t>
  </si>
  <si>
    <t>Corn for grain 7 11</t>
  </si>
  <si>
    <t>Oats 7 8</t>
  </si>
  <si>
    <t>Rye, all 7 14 15</t>
  </si>
  <si>
    <t>Wheat, all 7 18 19</t>
  </si>
  <si>
    <t>Symbol legend:</t>
  </si>
  <si>
    <t>not available for a specific reference period</t>
  </si>
  <si>
    <t>r</t>
  </si>
  <si>
    <t>revised</t>
  </si>
  <si>
    <t>X</t>
  </si>
  <si>
    <t>suppressed to meet the confidentiality requirements of the Statistics Act</t>
  </si>
  <si>
    <t>F</t>
  </si>
  <si>
    <t>too unreliable to be published</t>
  </si>
  <si>
    <t>Corrections:</t>
  </si>
  <si>
    <t>Date:</t>
  </si>
  <si>
    <t>Note:</t>
  </si>
  <si>
    <t>2019-10-11T04:00:00Z</t>
  </si>
  <si>
    <t>On October 11, 2019, a correction was made to the 2018 Saskatchewan and Canada total summerfallow areas in hectares only. The area in acres was correct.</t>
  </si>
  <si>
    <t>2019-12-12T05:00:00Z</t>
  </si>
  <si>
    <t>On December 12, 2019, a correction has been made to the number for the production of dry coloured beans in hundredweight for Ontario and Canada in 2019. Both numbers have been divided by one thousand and yields have been adjusted to reflect the updated estimates.</t>
  </si>
  <si>
    <t>2021-03-04T05:00:00Z</t>
  </si>
  <si>
    <t>On March 4, 2021, the data for 2020 canary seed production in Manitoba were revised in both imperial and metric units.</t>
  </si>
  <si>
    <t>2016-12-13T05:00:00Z</t>
  </si>
  <si>
    <t>On December 13, 2016, estimates for category "Wheat, all excluding durum wheat" in 2016 were corrected for the following geographies: Maritime provinces, East and Canada.</t>
  </si>
  <si>
    <t>Footnotes:</t>
  </si>
  <si>
    <t>Field crop surveys collect data from Quebec, Ontario, Manitoba, Saskatchewan and Alberta at all five occasions during the crop year (which extends from December to the following November). However, data are collected twice a year (in the Field Crops Survey - June on seeded areas and in the Field Crops Survey - November on final crop production) for Newfoundland and Labrador, Prince Edward Island, Nova Scotia, New Brunswick and British Columbia, which represent between 2% and 4% of national totals. As of July 2014 for the Atlantic Provinces and British Columbia, July and September production estimates are calculated using the final estimates of the last three crop years. The harvested area is first estimated based on the ratio obtained from the sum of harvested areas of the last three years over the sum of the seeded areas of the last three years. This average ratio is applied to their 2014 reported seeded acreage from the June survey. This estimated harvested area is then multiplied by the average yield of the last three years to estimate production.</t>
  </si>
  <si>
    <t>Totals may not equal the sum of their parts due to the use of conversion factors or rounding of fractions to whole numbers.</t>
  </si>
  <si>
    <t>Starting in June 2018, the Canadian total for a given crop includes all provincial estimates, whether they are published or not based on quality and confidentiality factors. Note that overall, the estimates of the most important crops non-published in the past generally represent less than 5% of the Canadian total.</t>
  </si>
  <si>
    <t xml:space="preserve">Starting in July 2020, model-based data was used to estimate the July occasion yield and production for the provinces of Ontario, Quebec, Manitoba, Alberta, and Saskatchewan.  The July model incorporates coarse resolution satellite data from Statistics Canada's Crop Condition Assessment Program, data from Statistics Canada's field crop reporting series, and agroclimatic data.  </t>
  </si>
  <si>
    <t>Starting in September 2016, model-based data was used to estimate the September survey occasion yield and production for the provinces of Ontario, Quebec, Manitoba, Alberta, and Saskatchewan. The September model incorporates coarse resolution satellite data from Statistics Canada's Crop Condition Assessment Program, data from Statistics Canada's field crop reporting series, and agroclimatic data up until the end of August.  In September 2020, an enhanced crop yield model that incorporates crop insurance was used.</t>
  </si>
  <si>
    <t>Metric data were previously released in CANSIM table 001-0010, which is no longer available as of December 2017. Metric and imperial data are now both included in table 32-10-0359-01 (previously known as 001-0017).</t>
  </si>
  <si>
    <t>Data for British Columbia begin in 1910.</t>
  </si>
  <si>
    <t>Data were discontinued in 1941 for Prince Edward Island and Nova Scotia. Ontario data were discontinued in 1980 and re-activated in 1986. Data for Manitoba begin in 1925.</t>
  </si>
  <si>
    <t>Estimates are not available for small area, which were grown in Alberta and Ontario between 1943 and 1945. Data begin in 1943 for Manitoba and Saskatchewan, in 1955 for Alberta, in 1967 for British Columbia, in 1983 for Ontario, in 1996 for Quebec, and in 2012 for New Brunswick, Prince Edward Island, Nova Scotia and Newfoundland and Labrador.</t>
  </si>
  <si>
    <t>Data begin in 1941 for Manitoba, in 1979 for Alberta and in 1981 for Nova Scotia.  Data begin in 2006 for New Brunswick, in 2012 for Prince Edward Island, and in 2018 for Saskatchewan and British Columbia.</t>
  </si>
  <si>
    <t>Data for Quebec begin in 1910 and were discontinued in 1972. Data for Ontario also begin in 1910, but were discontinued in 1973, and data for British Columbia begin in 1924 and were discontinued in 1972.</t>
  </si>
  <si>
    <t>Data begin in 1951 for Alberta, 1952 for Manitoba and in 1960 for Saskatchewan.</t>
  </si>
  <si>
    <t>Data for Nova Scotia were discontinued in 1931, re-activated in 1981 and discontinued again in 1986. Data for New Brunswick were also discontinued in 1931. Data for Quebec were discontinued in 1981 and re-activated in 1991. Data for British Columbia begin in 1910.</t>
  </si>
  <si>
    <t>All rye includes spring rye and fall rye seeded in the previous fall.</t>
  </si>
  <si>
    <t>Most of the soybean crop is grown in Ontario but it was also grown in small areas in other provinces in the years 1942 to 1945. The total for Canada included this production but provincial data were not shown. Data for Manitoba begin in 1956, were discontinued in 1960 and re-activated in 2001. Data begin in 1986 for Quebec and in 1991 for Prince Edward Island.  Data for Nova Scotia and New Brunswick start in 2010, in 2013 for Saskatchewan, and in 2018 for Newfoundland and Labrador, Alberta and British Columbia.</t>
  </si>
  <si>
    <t>Data for Manitoba, Alberta and Saskatchewan begin in 1943.  Data were discontinued in 2005 for Alberta and in 2008 for Saskatchewan. Both re-start in 2018.</t>
  </si>
  <si>
    <t>Seeded area, yield and production of all wheat in Alberta include relatively small estimates of winter wheat for years 1921 to 1977.</t>
  </si>
  <si>
    <t>All wheat includes spring wheat, durum wheat and winter wheat seeded in the fall.</t>
  </si>
  <si>
    <t>Winter wheat remaining and fall rye remaining indicate the areas seeded in the fall of the previous year that are remaining after winterkill.</t>
  </si>
  <si>
    <t xml:space="preserve">Data begin in 1908 for Ontario, in 1976 for Canada, Prairies and Alberta, in 1981 for Manitoba and Saskatchewan, in 1986 for Prince Edward Island, Nova Scotia, New Brunswick, and Quebec. Data begin in Newfoundland and Labrador and British Columbia in 2018. Average farm price and total farm value begin in 1978. </t>
  </si>
  <si>
    <t>How to cite: Statistics Canada. Table 32-10-0359-01 Estimated areas, yield, production, average farm price and total farm value of principal field crops, in metric and imperial units</t>
  </si>
  <si>
    <t>https://www150.statcan.gc.ca/t1/tbl1/en/tv.action?pid=3210035901</t>
  </si>
  <si>
    <t>DOI: https://doi.org/10.25318/3210035901-eng</t>
  </si>
  <si>
    <t>Table 2: Annual Production Data ('000 Tonnes)</t>
  </si>
  <si>
    <t>Grain and Oilseed (tonnes)</t>
  </si>
  <si>
    <t>Area, production and farm gate value of marketed vegetables 1</t>
  </si>
  <si>
    <t>Table: 32-10-0365-01 (formerly CANSIM 001-0013)</t>
  </si>
  <si>
    <t>Release date: 2021-02-10</t>
  </si>
  <si>
    <t>interpolated value</t>
  </si>
  <si>
    <t>extrapolated value (linear)</t>
  </si>
  <si>
    <t>Estimates</t>
  </si>
  <si>
    <t>Commodity 2 3</t>
  </si>
  <si>
    <t>Metric tonnes</t>
  </si>
  <si>
    <t>Fresh green and wax beans  [114221621]</t>
  </si>
  <si>
    <t>Fresh cabbage  [11422132] 4</t>
  </si>
  <si>
    <t>Fresh carrots  [11422111] 5</t>
  </si>
  <si>
    <t>Fresh cauliflowers  [114221831]</t>
  </si>
  <si>
    <t>Fresh sweet corn  [114221811]</t>
  </si>
  <si>
    <t>Fresh cucumbers and fresh gherkins (all varieties) 6</t>
  </si>
  <si>
    <t>Fresh dry onions  [114221211]</t>
  </si>
  <si>
    <t>Fresh green peas  [114221611]</t>
  </si>
  <si>
    <t>Fresh pumpkins  [114221551]</t>
  </si>
  <si>
    <t>Fresh French shallots and green onions  [11422123]</t>
  </si>
  <si>
    <t>Fresh squash and zucchini  [114221561]</t>
  </si>
  <si>
    <t>Fresh radishes   [11422113] 8</t>
  </si>
  <si>
    <t>Fresh rutabagas and turnips  [11422112]</t>
  </si>
  <si>
    <t>E</t>
  </si>
  <si>
    <t>use with caution</t>
  </si>
  <si>
    <t>Data expressed in imperial and metric units of measure may not always be equivalent due to rounding.</t>
  </si>
  <si>
    <t xml:space="preserve">Prior to 2018, fresh eggplants, other fresh fine herbs, fresh kale and fresh sweet potatoes were included in the other fresh vegetables category.   As of 2018 they are published in their own categories in this table. </t>
  </si>
  <si>
    <t xml:space="preserve">Commodity names have been adjusted to align with the Variant of North American Product Classification System (NAPCS) Canada 2017 Version 2.0 - Agricultural goods. These commodities include fresh and processed vegetables. 
</t>
  </si>
  <si>
    <t>“Fresh cabbage” includes the following products according to the North American Product Classification System: fresh regular cabbage (114221321), fresh Chinese cabbage (114221322) and fresh kale (114221323). For the purpose of this table, other fresh non regular cabbage (114221324) is included in the other fresh vegetables commodity, and not with fresh cabbage.</t>
  </si>
  <si>
    <t>“Fresh carrots” includes the following products according to the North American Product Classification System: fresh baby carrots (114221112) and fresh regular size carrots (114221111).</t>
  </si>
  <si>
    <t xml:space="preserve">“Fresh cucumbers and fresh gherkins (all varieties)” includes the following products according to the North American Product Classification System: fresh cucumbers (11422152) and fresh gherkins (11422153). </t>
  </si>
  <si>
    <t xml:space="preserve">“Fresh lettuce” includes the following products according to the North American Product Classification System: fresh head lettuce (114221311), fresh leaf lettuce (except mixed lettuce) (114221312) and fresh mixed lettuce (114221313). </t>
  </si>
  <si>
    <t>Prior to 2018, all radishes were published together in the “Fresh radishes” category. As of 2018, the “Fresh radishes” category has been split into “Fresh radishes (except Asian radishes)” and “Fresh Asian radishes.”</t>
  </si>
  <si>
    <t xml:space="preserve">"Other fresh vegetables” includes the following products according to the North American Product Classification System: other fresh root type vegetables (114221171), other fresh bulb type vegetables (114221251), other fresh leaf and stem type vegetables (114221391), other fresh non regular cabbage (114221324), other fresh fruit type vegetables (except melons) (114221581), and other green leguminous vegetables (114221631). </t>
  </si>
  <si>
    <t xml:space="preserve">“Total fresh vegetables” is equivalent to the sum of all North American Product Classification System variant codes found in this table. </t>
  </si>
  <si>
    <t>How to cite: Statistics Canada. Table 32-10-0365-01 Area, production and farm gate value of marketed vegetables</t>
  </si>
  <si>
    <t>https://www150.statcan.gc.ca/t1/tbl1/en/tv.action?pid=3210036501</t>
  </si>
  <si>
    <t>DOI: https://doi.org/10.25318/3210036501-eng</t>
  </si>
  <si>
    <t>Fruit and Veg. (tonnes)</t>
  </si>
  <si>
    <t>Total</t>
  </si>
  <si>
    <t>Greenhouse &amp; Nursery</t>
  </si>
  <si>
    <t>Fruit &amp; Veg.</t>
  </si>
  <si>
    <r>
      <rPr>
        <b/>
        <sz val="9"/>
        <rFont val="Arial"/>
        <family val="2"/>
      </rPr>
      <t>2018r</t>
    </r>
  </si>
  <si>
    <r>
      <rPr>
        <b/>
        <sz val="9"/>
        <rFont val="Arial"/>
        <family val="2"/>
      </rPr>
      <t>2019p</t>
    </r>
  </si>
  <si>
    <r>
      <rPr>
        <b/>
        <sz val="9"/>
        <rFont val="Arial"/>
        <family val="2"/>
      </rPr>
      <t>2017r</t>
    </r>
  </si>
  <si>
    <t>Western Canada</t>
  </si>
  <si>
    <t>Ontario</t>
  </si>
  <si>
    <t>Canada</t>
  </si>
  <si>
    <t>Cattle (Head)</t>
  </si>
  <si>
    <t>Hogs (Head)</t>
  </si>
  <si>
    <t>SK &amp; MB</t>
  </si>
  <si>
    <t>BC</t>
  </si>
  <si>
    <t>West. Can</t>
  </si>
  <si>
    <t>Ont</t>
  </si>
  <si>
    <t>Quebec &amp; Atl</t>
  </si>
  <si>
    <t>Quebec &amp; Atlantic</t>
  </si>
  <si>
    <t>Data from 2006, 2012, 2019 Alberta Agriculture Statistics Yearbooks</t>
  </si>
  <si>
    <t>Alberta / Western Canada Share</t>
  </si>
  <si>
    <t>-</t>
  </si>
  <si>
    <t>Average Cattle Mass</t>
  </si>
  <si>
    <t>Average Hog Mass</t>
  </si>
  <si>
    <t>tonne</t>
  </si>
  <si>
    <t>need source!</t>
  </si>
  <si>
    <t>Cattle (head)</t>
  </si>
  <si>
    <t>Hog (head)</t>
  </si>
  <si>
    <t>extrapolated data</t>
  </si>
  <si>
    <t>DOI: https://doi.org/10.25318/3210011701-eng</t>
  </si>
  <si>
    <t>https://www150.statcan.gc.ca/t1/tbl1/en/tv.action?pid=3210011701</t>
  </si>
  <si>
    <t>How to cite: Statistics Canada. Table 32-10-0117-01 Production, disposition and farm value of poultry meat (x 1,000)</t>
  </si>
  <si>
    <t>Beginning in 2002, Total poultry and Chicken (including stewing hen) includes home consumption of chicken.</t>
  </si>
  <si>
    <t>As of 2006, newly available data sources and updates to factors have been integrated.</t>
  </si>
  <si>
    <t>Weight is expressed in thousand kilograms, value is expressed in thousand dollars and birds are expressed in thousands of numbers.</t>
  </si>
  <si>
    <t>Weight (kilograms)</t>
  </si>
  <si>
    <t>Turkey</t>
  </si>
  <si>
    <t>Chicken (including stewing hen)</t>
  </si>
  <si>
    <t>Total poultry</t>
  </si>
  <si>
    <t>Commodity</t>
  </si>
  <si>
    <t>Production, total 3</t>
  </si>
  <si>
    <t>Release date: 2021-05-27</t>
  </si>
  <si>
    <t>Table: 32-10-0117-01 (formerly CANSIM 003-0018)</t>
  </si>
  <si>
    <t>Production, disposition and farm value of poultry meat (x 1,000) 1 2</t>
  </si>
  <si>
    <t>Poultry and Eggs (kg)</t>
  </si>
  <si>
    <t>Crop Production ('000 tonnes)</t>
  </si>
  <si>
    <t>Grain &amp; Oilseed</t>
  </si>
  <si>
    <t>Livestock Production ('000 tonnes)</t>
  </si>
  <si>
    <t>Poultry &amp; Eggs</t>
  </si>
  <si>
    <t>Other Production ('000 tonnes)</t>
  </si>
  <si>
    <t>Production Data</t>
  </si>
  <si>
    <t>Production Per Capita Data</t>
  </si>
  <si>
    <t>Crop Production (tonnes per capita)</t>
  </si>
  <si>
    <t>Livestock Production (tonnes per capita)</t>
  </si>
  <si>
    <t>Other Production (tonnes per capita)</t>
  </si>
  <si>
    <t>QC Milk Production ('00 Litres)</t>
  </si>
  <si>
    <t>Source: Provincial Milk Boards and Agencies</t>
  </si>
  <si>
    <t>Compiled by Agriculture and Agri-Food Canada, Animal Industry Division, Market Information Section</t>
  </si>
  <si>
    <r>
      <rPr>
        <sz val="10"/>
        <color rgb="FF222222"/>
        <rFont val="Arial"/>
        <family val="2"/>
      </rPr>
      <t xml:space="preserve">Printed: </t>
    </r>
    <r>
      <rPr>
        <sz val="10"/>
        <color rgb="FF222222"/>
        <rFont val="Arial"/>
        <family val="2"/>
      </rPr>
      <t>2021-08-11 14:52:11</t>
    </r>
  </si>
  <si>
    <t>AIMIS</t>
  </si>
  <si>
    <t>Dairy ('00 Litres)</t>
  </si>
  <si>
    <t>x</t>
  </si>
  <si>
    <t>Quebec</t>
  </si>
  <si>
    <t>Fresh beets  [114221141]</t>
  </si>
  <si>
    <t>Fresh broccoli  [114221821]</t>
  </si>
  <si>
    <t>Fresh celery  [114221331]</t>
  </si>
  <si>
    <t>Fresh leeks  [114221241]</t>
  </si>
  <si>
    <t>4,796E</t>
  </si>
  <si>
    <t>3,174E</t>
  </si>
  <si>
    <t>Fresh lettuce  [11422131] 7</t>
  </si>
  <si>
    <t>Fresh tomatoes  [11422151]</t>
  </si>
  <si>
    <t>Fresh peppers  [114221541]</t>
  </si>
  <si>
    <t>14,386E</t>
  </si>
  <si>
    <t>Other fresh melons  [114221421]</t>
  </si>
  <si>
    <t>Production and value of greenhouse fruits and vegetables c 1</t>
  </si>
  <si>
    <t>Table: 32-10-0456-01 (formerly CANSIM 001-0006)</t>
  </si>
  <si>
    <t>Release date: 2021-04-26</t>
  </si>
  <si>
    <t>Geography: Canada, Province or territory</t>
  </si>
  <si>
    <t>Kilograms</t>
  </si>
  <si>
    <t>Production and value</t>
  </si>
  <si>
    <t>Production</t>
  </si>
  <si>
    <t>Fresh cucumbers  [11422152]</t>
  </si>
  <si>
    <t>Fresh lettuce  [11422131] 4</t>
  </si>
  <si>
    <t>3,041,890E</t>
  </si>
  <si>
    <t>3,242,395E</t>
  </si>
  <si>
    <t>865,085E</t>
  </si>
  <si>
    <t>Fresh Chinese vegetables</t>
  </si>
  <si>
    <t>Fresh fine herbs  [11422138]</t>
  </si>
  <si>
    <t>2017-05-04T04:00:00Z</t>
  </si>
  <si>
    <t>Effective May 4, 2017, the data for the production of cucumbers in dozens were corrected for 2015. These series are now terminated.</t>
  </si>
  <si>
    <t>The factor used to convert dozens of cucumbers into pounds was adjusted in 2009 and again in 2016. Users are advised to use caution when comparing data between these periods.</t>
  </si>
  <si>
    <t>Commodity names have been adjusted to align with the Variant of North American Product Classification System (NAPCS) Canada 2017 Version 2.0 - Agricultural goods.</t>
  </si>
  <si>
    <t>Prior to 2020, fresh strawberries were included in the other fresh fruits or vegetables category.   As of 2020 strawberries are published in their own category in this table.</t>
  </si>
  <si>
    <t>The factor used to convert heads of lettuce into pounds was adjusted in 2011. Users are advised to use caution when comparing data over this period.</t>
  </si>
  <si>
    <t>May include any fresh fruits or vegetables not otherwise stated in this table that are part of the following North American Product Classification System of Canada variant classification codes: 11411A and 11422.</t>
  </si>
  <si>
    <t>How to cite: Statistics Canada. Table 32-10-0456-01 Production and value of greenhouse fruits and vegetables</t>
  </si>
  <si>
    <t>https://www150.statcan.gc.ca/t1/tbl1/en/tv.action?pid=3210045601</t>
  </si>
  <si>
    <t>DOI: https://doi.org/10.25318/3210045601-eng</t>
  </si>
  <si>
    <t>AGR</t>
  </si>
  <si>
    <t>AVG AGR</t>
  </si>
  <si>
    <t>Greenhouse and Nursery (kg)</t>
  </si>
  <si>
    <t>Sources listed on each sheet separately</t>
  </si>
  <si>
    <t>* ANNUAL VALUES BASED ON MEAN GROWTH RATE OF FRUIT AND VEG</t>
  </si>
  <si>
    <t>QC Population (2020 CER)</t>
  </si>
  <si>
    <t>https://www.cpc-ccp.com/file.aspx?id=9c1182e9-3dbc-44dd-a711-24bed4e739e3</t>
  </si>
  <si>
    <t>n/a</t>
  </si>
  <si>
    <t>Baseline LEAP Demand</t>
  </si>
  <si>
    <t>Energy Demand Final Units</t>
  </si>
  <si>
    <t>Branch: Demand\Agriculture</t>
  </si>
  <si>
    <t>Units: Million Gigajoules</t>
  </si>
  <si>
    <t>Fuel</t>
  </si>
  <si>
    <t>Electricity</t>
  </si>
  <si>
    <t>Natural Gas</t>
  </si>
  <si>
    <t>Gasoline</t>
  </si>
  <si>
    <t>Diesel</t>
  </si>
  <si>
    <t>LPG</t>
  </si>
  <si>
    <t>NRCan Historical Demand</t>
  </si>
  <si>
    <t>Total Energy Use (PJ)</t>
  </si>
  <si>
    <t>Energy Use by End-Use (PJ)</t>
  </si>
  <si>
    <t>Non-Motive Energy Use</t>
  </si>
  <si>
    <r>
      <t>Motive Energy Use</t>
    </r>
    <r>
      <rPr>
        <vertAlign val="superscript"/>
        <sz val="10"/>
        <color indexed="8"/>
        <rFont val="Arial"/>
        <family val="2"/>
      </rPr>
      <t>2</t>
    </r>
  </si>
  <si>
    <t>Energy Use by Energy Source (PJ)</t>
  </si>
  <si>
    <t>Motor Gasoline</t>
  </si>
  <si>
    <t>Diesel Fuel Oil</t>
  </si>
  <si>
    <t>Light Fuel Oil</t>
  </si>
  <si>
    <t>Kerosene</t>
  </si>
  <si>
    <t>Heavy Fuel Oil</t>
  </si>
  <si>
    <t>Propane</t>
  </si>
  <si>
    <t>Steam</t>
  </si>
  <si>
    <t>Calibration Factors</t>
  </si>
  <si>
    <t>Fuel Type</t>
  </si>
  <si>
    <t>Scenario: Reference, Region: QC</t>
  </si>
  <si>
    <t>*End-use techs w/ NG in model represent propane-burning techs in QC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</si>
</sst>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 #,##0.0_ ;_ * \-#,##0.0_ ;_ * &quot;&quot;\-&quot;&quot;??_ ;_ @_ "/>
    <numFmt numFmtId="166" formatCode="_(* #,##0.00_);_(* \(#,##0.00\);_(* &quot;-&quot;??_);_(@_)"/>
    <numFmt numFmtId="167" formatCode="_ * #,##0.000_ ;_ * \-#,##0.000_ ;_ * &quot;&quot;\-&quot;&quot;??_ ;_ @_ "/>
    <numFmt numFmtId="168" formatCode="0.0"/>
  </numFmts>
  <fonts count="26"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color theme="5"/>
      <name val="Calibri"/>
      <family val="2"/>
      <scheme val="minor"/>
    </font>
    <font>
      <b/>
      <i/>
      <sz val="11"/>
      <color theme="1"/>
      <name val="Calibri"/>
      <family val="2"/>
      <scheme val="minor"/>
    </font>
    <font>
      <b/>
      <sz val="9"/>
      <color rgb="FF000000"/>
      <name val="Arial"/>
      <family val="2"/>
    </font>
    <font>
      <sz val="9"/>
      <color rgb="FF000000"/>
      <name val="Arial"/>
      <family val="2"/>
    </font>
    <font>
      <b/>
      <sz val="9"/>
      <name val="Arial"/>
      <family val="2"/>
    </font>
    <font>
      <sz val="6.5"/>
      <color rgb="FF000000"/>
      <name val="Arial MT"/>
      <family val="2"/>
    </font>
    <font>
      <i/>
      <sz val="9"/>
      <color rgb="FFFF0000"/>
      <name val="Arial"/>
      <family val="2"/>
    </font>
    <font>
      <i/>
      <sz val="11"/>
      <color theme="5"/>
      <name val="Calibri"/>
      <family val="2"/>
      <scheme val="minor"/>
    </font>
    <font>
      <sz val="11"/>
      <name val="Calibri"/>
      <family val="2"/>
      <scheme val="minor"/>
    </font>
    <font>
      <sz val="9"/>
      <name val="Arial"/>
      <family val="2"/>
    </font>
    <font>
      <sz val="11"/>
      <color theme="1"/>
      <name val="Calibri"/>
      <family val="2"/>
      <scheme val="minor"/>
    </font>
    <font>
      <sz val="10"/>
      <color rgb="FF222222"/>
      <name val="Arial"/>
      <family val="2"/>
    </font>
    <font>
      <sz val="10"/>
      <color theme="1"/>
      <name val="Tahoma"/>
      <family val="2"/>
    </font>
    <font>
      <sz val="11"/>
      <color rgb="FFFFC000"/>
      <name val="Calibri"/>
      <family val="2"/>
      <scheme val="minor"/>
    </font>
    <font>
      <sz val="10"/>
      <color theme="1"/>
      <name val="Calibri"/>
      <family val="2"/>
      <scheme val="minor"/>
    </font>
    <font>
      <b/>
      <sz val="10"/>
      <name val="Arial"/>
      <family val="2"/>
    </font>
    <font>
      <b/>
      <i/>
      <sz val="10"/>
      <color indexed="8"/>
      <name val="Arial"/>
      <family val="2"/>
    </font>
    <font>
      <sz val="10"/>
      <color indexed="8"/>
      <name val="Arial"/>
      <family val="2"/>
    </font>
    <font>
      <vertAlign val="superscript"/>
      <sz val="10"/>
      <color indexed="8"/>
      <name val="Arial"/>
      <family val="2"/>
    </font>
    <font>
      <b/>
      <i/>
      <sz val="10"/>
      <name val="Arial"/>
      <family val="2"/>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CCCCCE"/>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EFEFEF"/>
      </left>
      <right style="medium">
        <color rgb="FFEFEFEF"/>
      </right>
      <top/>
      <bottom style="medium">
        <color rgb="FFEFEFEF"/>
      </bottom>
      <diagonal/>
    </border>
    <border>
      <left style="medium">
        <color rgb="FFEFEFEF"/>
      </left>
      <right style="medium">
        <color rgb="FFEFEFEF"/>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43" fontId="14" fillId="0" borderId="0" applyFont="0" applyFill="0" applyBorder="0" applyAlignment="0" applyProtection="0"/>
    <xf numFmtId="0" fontId="16" fillId="0" borderId="0"/>
    <xf numFmtId="43" fontId="14" fillId="0" borderId="0" applyFont="0" applyFill="0" applyBorder="0" applyAlignment="0" applyProtection="0"/>
    <xf numFmtId="9" fontId="14" fillId="0" borderId="0" applyFont="0" applyFill="0" applyBorder="0" applyAlignment="0" applyProtection="0"/>
  </cellStyleXfs>
  <cellXfs count="13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4" fillId="0" borderId="0" xfId="0" applyFont="1"/>
    <xf numFmtId="0" fontId="4" fillId="0" borderId="6" xfId="0" applyFont="1" applyBorder="1"/>
    <xf numFmtId="3" fontId="0" fillId="0" borderId="0" xfId="0" applyNumberFormat="1"/>
    <xf numFmtId="0" fontId="4" fillId="0" borderId="2" xfId="0" applyFont="1" applyBorder="1"/>
    <xf numFmtId="3" fontId="0" fillId="0" borderId="2" xfId="0" applyNumberFormat="1" applyBorder="1"/>
    <xf numFmtId="0" fontId="0" fillId="0" borderId="0" xfId="0" applyAlignment="1">
      <alignment wrapText="1"/>
    </xf>
    <xf numFmtId="0" fontId="5" fillId="0" borderId="0" xfId="0" applyFont="1"/>
    <xf numFmtId="0" fontId="0" fillId="0" borderId="0" xfId="0" applyAlignment="1">
      <alignment horizontal="left" wrapText="1"/>
    </xf>
    <xf numFmtId="0" fontId="8" fillId="0" borderId="0" xfId="0" applyFont="1" applyAlignment="1">
      <alignment horizontal="left" vertical="top" wrapText="1" indent="2"/>
    </xf>
    <xf numFmtId="0" fontId="8" fillId="0" borderId="0" xfId="0" applyFont="1" applyAlignment="1">
      <alignment horizontal="right" vertical="top" wrapText="1"/>
    </xf>
    <xf numFmtId="3" fontId="7" fillId="0" borderId="0" xfId="0" applyNumberFormat="1" applyFont="1" applyAlignment="1">
      <alignment horizontal="right" vertical="top" shrinkToFit="1"/>
    </xf>
    <xf numFmtId="0" fontId="8" fillId="0" borderId="0" xfId="0" applyFont="1" applyAlignment="1">
      <alignment vertical="top" wrapText="1"/>
    </xf>
    <xf numFmtId="3" fontId="9" fillId="0" borderId="0" xfId="0" applyNumberFormat="1" applyFont="1" applyAlignment="1">
      <alignment vertical="top" shrinkToFit="1"/>
    </xf>
    <xf numFmtId="3" fontId="7" fillId="0" borderId="1" xfId="0" applyNumberFormat="1" applyFont="1" applyBorder="1" applyAlignment="1">
      <alignment horizontal="right" vertical="top" shrinkToFit="1"/>
    </xf>
    <xf numFmtId="0" fontId="8" fillId="0" borderId="0" xfId="0" applyFont="1" applyAlignment="1">
      <alignment horizontal="left" vertical="top" wrapText="1" indent="1"/>
    </xf>
    <xf numFmtId="1" fontId="6" fillId="0" borderId="9" xfId="0" applyNumberFormat="1" applyFont="1" applyBorder="1" applyAlignment="1">
      <alignment horizontal="left" vertical="top" indent="1" shrinkToFit="1"/>
    </xf>
    <xf numFmtId="0" fontId="8" fillId="0" borderId="9" xfId="0" applyFont="1" applyBorder="1" applyAlignment="1">
      <alignment horizontal="left" vertical="top" wrapText="1" indent="1"/>
    </xf>
    <xf numFmtId="0" fontId="8" fillId="0" borderId="10" xfId="0" applyFont="1" applyBorder="1" applyAlignment="1">
      <alignment horizontal="left" vertical="top" wrapText="1" indent="1"/>
    </xf>
    <xf numFmtId="3" fontId="7" fillId="0" borderId="2" xfId="0" applyNumberFormat="1" applyFont="1" applyBorder="1" applyAlignment="1">
      <alignment horizontal="right" vertical="top" shrinkToFit="1"/>
    </xf>
    <xf numFmtId="3" fontId="7" fillId="0" borderId="3" xfId="0" applyNumberFormat="1" applyFont="1" applyBorder="1" applyAlignment="1">
      <alignment horizontal="right" vertical="top" shrinkToFit="1"/>
    </xf>
    <xf numFmtId="0" fontId="0" fillId="0" borderId="11" xfId="0" applyBorder="1"/>
    <xf numFmtId="0" fontId="0" fillId="0" borderId="11" xfId="0" applyBorder="1" applyAlignment="1">
      <alignment horizontal="left" wrapText="1"/>
    </xf>
    <xf numFmtId="3" fontId="10" fillId="0" borderId="0" xfId="0" applyNumberFormat="1" applyFont="1" applyAlignment="1">
      <alignment horizontal="right" vertical="top" shrinkToFit="1"/>
    </xf>
    <xf numFmtId="3" fontId="10" fillId="0" borderId="2" xfId="0" applyNumberFormat="1" applyFont="1" applyBorder="1" applyAlignment="1">
      <alignment horizontal="right" vertical="top" shrinkToFit="1"/>
    </xf>
    <xf numFmtId="0" fontId="11" fillId="0" borderId="1" xfId="0" applyFont="1" applyBorder="1"/>
    <xf numFmtId="3" fontId="7" fillId="0" borderId="6" xfId="0" applyNumberFormat="1" applyFont="1" applyBorder="1" applyAlignment="1">
      <alignment horizontal="right" vertical="top" shrinkToFi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2" fontId="0" fillId="0" borderId="8" xfId="0" applyNumberFormat="1" applyBorder="1"/>
    <xf numFmtId="2" fontId="0" fillId="0" borderId="6" xfId="0" applyNumberFormat="1" applyBorder="1"/>
    <xf numFmtId="2" fontId="0" fillId="0" borderId="9" xfId="0" applyNumberFormat="1" applyBorder="1"/>
    <xf numFmtId="2" fontId="0" fillId="0" borderId="0" xfId="0" applyNumberFormat="1"/>
    <xf numFmtId="2" fontId="11" fillId="0" borderId="0" xfId="0" applyNumberFormat="1" applyFont="1"/>
    <xf numFmtId="0" fontId="0" fillId="0" borderId="5" xfId="0" applyBorder="1" applyAlignment="1">
      <alignment horizontal="right"/>
    </xf>
    <xf numFmtId="0" fontId="11" fillId="0" borderId="4" xfId="0" applyFont="1" applyBorder="1"/>
    <xf numFmtId="0" fontId="0" fillId="0" borderId="4" xfId="0" applyBorder="1" applyAlignment="1">
      <alignment horizontal="right" wrapText="1"/>
    </xf>
    <xf numFmtId="1" fontId="7" fillId="0" borderId="4" xfId="0" applyNumberFormat="1" applyFont="1" applyBorder="1" applyAlignment="1">
      <alignment horizontal="right" vertical="top" indent="1" shrinkToFit="1"/>
    </xf>
    <xf numFmtId="0" fontId="13" fillId="0" borderId="4" xfId="0" applyFont="1" applyBorder="1" applyAlignment="1">
      <alignment horizontal="right" vertical="top" wrapText="1" indent="1"/>
    </xf>
    <xf numFmtId="0" fontId="1" fillId="0" borderId="4" xfId="0" applyFont="1" applyBorder="1"/>
    <xf numFmtId="0" fontId="1" fillId="0" borderId="5" xfId="0" applyFont="1" applyBorder="1"/>
    <xf numFmtId="0" fontId="0" fillId="0" borderId="1" xfId="0" applyBorder="1" applyAlignment="1">
      <alignment horizontal="right"/>
    </xf>
    <xf numFmtId="0" fontId="5" fillId="0" borderId="7" xfId="0" applyFont="1" applyBorder="1" applyAlignment="1">
      <alignment horizontal="right"/>
    </xf>
    <xf numFmtId="0" fontId="5" fillId="0" borderId="5" xfId="0" applyFont="1" applyBorder="1" applyAlignment="1">
      <alignment horizontal="right"/>
    </xf>
    <xf numFmtId="2" fontId="0" fillId="0" borderId="4" xfId="0" applyNumberFormat="1" applyBorder="1"/>
    <xf numFmtId="0" fontId="0" fillId="0" borderId="0" xfId="0" applyAlignment="1">
      <alignment horizontal="right"/>
    </xf>
    <xf numFmtId="0" fontId="5" fillId="0" borderId="6" xfId="0" applyFont="1" applyBorder="1" applyAlignment="1">
      <alignment horizontal="right"/>
    </xf>
    <xf numFmtId="0" fontId="5" fillId="0" borderId="4" xfId="0" applyFont="1" applyBorder="1" applyAlignment="1">
      <alignment horizontal="right"/>
    </xf>
    <xf numFmtId="2" fontId="0" fillId="0" borderId="11" xfId="0" applyNumberFormat="1" applyBorder="1"/>
    <xf numFmtId="0" fontId="1" fillId="0" borderId="6" xfId="0" applyFont="1" applyBorder="1"/>
    <xf numFmtId="0" fontId="1" fillId="0" borderId="7" xfId="0" applyFont="1" applyBorder="1"/>
    <xf numFmtId="2" fontId="11" fillId="0" borderId="8" xfId="0" applyNumberFormat="1" applyFont="1" applyBorder="1"/>
    <xf numFmtId="2" fontId="11" fillId="0" borderId="9" xfId="0" applyNumberFormat="1" applyFont="1" applyBorder="1"/>
    <xf numFmtId="2" fontId="11" fillId="0" borderId="11" xfId="0" applyNumberFormat="1" applyFont="1" applyBorder="1"/>
    <xf numFmtId="2" fontId="11" fillId="0" borderId="6" xfId="0" applyNumberFormat="1" applyFont="1" applyBorder="1"/>
    <xf numFmtId="2" fontId="11" fillId="0" borderId="7" xfId="0" applyNumberFormat="1" applyFont="1" applyBorder="1"/>
    <xf numFmtId="2" fontId="11" fillId="0" borderId="1" xfId="0" applyNumberFormat="1" applyFont="1" applyBorder="1"/>
    <xf numFmtId="2" fontId="11" fillId="0" borderId="4" xfId="0" applyNumberFormat="1" applyFont="1" applyBorder="1"/>
    <xf numFmtId="2" fontId="11" fillId="0" borderId="5" xfId="0" applyNumberFormat="1" applyFont="1" applyBorder="1"/>
    <xf numFmtId="43" fontId="11" fillId="0" borderId="0" xfId="0" applyNumberFormat="1" applyFont="1"/>
    <xf numFmtId="43" fontId="11" fillId="0" borderId="9" xfId="0" applyNumberFormat="1" applyFont="1" applyBorder="1"/>
    <xf numFmtId="43" fontId="11" fillId="0" borderId="10" xfId="0" applyNumberFormat="1" applyFont="1" applyBorder="1"/>
    <xf numFmtId="43" fontId="11" fillId="0" borderId="2" xfId="0" applyNumberFormat="1" applyFont="1" applyBorder="1"/>
    <xf numFmtId="43" fontId="11" fillId="0" borderId="11" xfId="0" applyNumberFormat="1" applyFont="1" applyBorder="1"/>
    <xf numFmtId="43" fontId="11" fillId="0" borderId="4" xfId="0" applyNumberFormat="1" applyFont="1" applyBorder="1"/>
    <xf numFmtId="43" fontId="11" fillId="0" borderId="1" xfId="0" applyNumberFormat="1" applyFont="1" applyBorder="1"/>
    <xf numFmtId="43" fontId="11" fillId="0" borderId="3" xfId="0" applyNumberFormat="1" applyFont="1" applyBorder="1"/>
    <xf numFmtId="43" fontId="11" fillId="0" borderId="5" xfId="0" applyNumberFormat="1" applyFont="1" applyBorder="1"/>
    <xf numFmtId="164" fontId="15" fillId="0" borderId="18" xfId="0" applyNumberFormat="1" applyFont="1" applyBorder="1" applyAlignment="1">
      <alignment horizontal="right" vertical="top"/>
    </xf>
    <xf numFmtId="164" fontId="0" fillId="0" borderId="0" xfId="0" applyNumberFormat="1"/>
    <xf numFmtId="164" fontId="15" fillId="0" borderId="19" xfId="0" applyNumberFormat="1" applyFont="1" applyBorder="1" applyAlignment="1">
      <alignment horizontal="right" vertical="top"/>
    </xf>
    <xf numFmtId="164" fontId="15" fillId="0" borderId="19" xfId="2" applyNumberFormat="1" applyFont="1" applyBorder="1" applyAlignment="1">
      <alignment horizontal="right" vertical="top"/>
    </xf>
    <xf numFmtId="0" fontId="15" fillId="0" borderId="0" xfId="0" applyFont="1" applyAlignment="1">
      <alignment horizontal="left" vertical="top"/>
    </xf>
    <xf numFmtId="0" fontId="11" fillId="0" borderId="3" xfId="0" applyFont="1" applyBorder="1"/>
    <xf numFmtId="0" fontId="1" fillId="0" borderId="1" xfId="0" applyFont="1" applyBorder="1" applyAlignment="1">
      <alignment horizontal="center" vertical="center"/>
    </xf>
    <xf numFmtId="2" fontId="0" fillId="0" borderId="1" xfId="0" applyNumberFormat="1" applyBorder="1"/>
    <xf numFmtId="0" fontId="1" fillId="0" borderId="7" xfId="0" applyFont="1" applyBorder="1" applyAlignment="1">
      <alignment horizontal="center" vertical="center"/>
    </xf>
    <xf numFmtId="3" fontId="0" fillId="0" borderId="6" xfId="0" applyNumberFormat="1" applyBorder="1"/>
    <xf numFmtId="0" fontId="1" fillId="0" borderId="3" xfId="0" applyFont="1" applyBorder="1" applyAlignment="1">
      <alignment horizontal="center" vertical="center"/>
    </xf>
    <xf numFmtId="2" fontId="0" fillId="0" borderId="2" xfId="0" applyNumberFormat="1" applyBorder="1"/>
    <xf numFmtId="2" fontId="0" fillId="0" borderId="3" xfId="0" applyNumberFormat="1" applyBorder="1"/>
    <xf numFmtId="2" fontId="0" fillId="0" borderId="7" xfId="0" applyNumberFormat="1" applyBorder="1"/>
    <xf numFmtId="0" fontId="12" fillId="0" borderId="6" xfId="0" applyFont="1" applyBorder="1"/>
    <xf numFmtId="0" fontId="12" fillId="0" borderId="0" xfId="0" applyFont="1"/>
    <xf numFmtId="3" fontId="12" fillId="0" borderId="0" xfId="0" applyNumberFormat="1" applyFont="1"/>
    <xf numFmtId="0" fontId="12" fillId="0" borderId="2" xfId="0" applyFont="1" applyBorder="1"/>
    <xf numFmtId="0" fontId="17" fillId="0" borderId="0" xfId="0" applyFont="1"/>
    <xf numFmtId="9" fontId="0" fillId="0" borderId="0" xfId="4" applyFont="1"/>
    <xf numFmtId="10" fontId="0" fillId="0" borderId="0" xfId="0" applyNumberFormat="1"/>
    <xf numFmtId="0" fontId="3" fillId="0" borderId="2" xfId="0" applyFont="1" applyBorder="1"/>
    <xf numFmtId="0" fontId="17" fillId="0" borderId="4" xfId="0" applyFont="1" applyBorder="1"/>
    <xf numFmtId="0" fontId="2" fillId="0" borderId="0" xfId="0" applyFont="1"/>
    <xf numFmtId="0" fontId="1" fillId="0" borderId="0" xfId="0" applyFont="1"/>
    <xf numFmtId="0" fontId="2" fillId="0" borderId="4" xfId="0" applyFont="1" applyBorder="1"/>
    <xf numFmtId="0" fontId="0" fillId="0" borderId="20" xfId="0" applyBorder="1"/>
    <xf numFmtId="43" fontId="0" fillId="0" borderId="0" xfId="3" applyFont="1" applyFill="1" applyBorder="1"/>
    <xf numFmtId="43" fontId="17" fillId="0" borderId="0" xfId="3" applyFont="1" applyFill="1" applyBorder="1"/>
    <xf numFmtId="10" fontId="18" fillId="0" borderId="0" xfId="4" applyNumberFormat="1" applyFont="1"/>
    <xf numFmtId="43" fontId="0" fillId="0" borderId="0" xfId="0" applyNumberFormat="1"/>
    <xf numFmtId="165" fontId="0" fillId="0" borderId="0" xfId="3" applyNumberFormat="1" applyFont="1"/>
    <xf numFmtId="43" fontId="0" fillId="0" borderId="1" xfId="0" applyNumberFormat="1" applyBorder="1"/>
    <xf numFmtId="0" fontId="1" fillId="2" borderId="10" xfId="0" applyFont="1" applyFill="1" applyBorder="1"/>
    <xf numFmtId="0" fontId="0" fillId="2" borderId="2" xfId="0" applyFill="1" applyBorder="1"/>
    <xf numFmtId="0" fontId="0" fillId="3" borderId="0" xfId="0" applyFill="1"/>
    <xf numFmtId="167" fontId="0" fillId="3" borderId="0" xfId="3" applyNumberFormat="1" applyFont="1" applyFill="1"/>
    <xf numFmtId="0" fontId="0" fillId="2" borderId="4" xfId="0" applyFill="1" applyBorder="1"/>
    <xf numFmtId="167" fontId="0" fillId="2" borderId="4" xfId="3" applyNumberFormat="1" applyFont="1" applyFill="1" applyBorder="1"/>
    <xf numFmtId="0" fontId="19" fillId="0" borderId="0" xfId="0" applyFont="1"/>
    <xf numFmtId="0" fontId="19" fillId="0" borderId="16" xfId="0" applyFont="1" applyBorder="1"/>
    <xf numFmtId="0" fontId="19" fillId="0" borderId="0" xfId="0" applyFont="1" applyAlignment="1">
      <alignment horizontal="left"/>
    </xf>
    <xf numFmtId="168" fontId="19" fillId="0" borderId="0" xfId="0" applyNumberFormat="1" applyFont="1"/>
    <xf numFmtId="2" fontId="20" fillId="0" borderId="0" xfId="0" applyNumberFormat="1" applyFont="1" applyAlignment="1">
      <alignment horizontal="left" indent="1"/>
    </xf>
    <xf numFmtId="168" fontId="0" fillId="0" borderId="0" xfId="0" applyNumberFormat="1"/>
    <xf numFmtId="2" fontId="21" fillId="0" borderId="0" xfId="0" quotePrefix="1" applyNumberFormat="1" applyFont="1" applyAlignment="1">
      <alignment horizontal="left" indent="2"/>
    </xf>
    <xf numFmtId="0" fontId="21" fillId="0" borderId="0" xfId="0" applyFont="1" applyAlignment="1">
      <alignment horizontal="left" indent="2"/>
    </xf>
    <xf numFmtId="0" fontId="23" fillId="0" borderId="0" xfId="0" applyFont="1" applyAlignment="1">
      <alignment horizontal="left" indent="1"/>
    </xf>
    <xf numFmtId="0" fontId="0" fillId="0" borderId="0" xfId="0" applyAlignment="1">
      <alignment horizontal="left" indent="2"/>
    </xf>
    <xf numFmtId="0" fontId="24" fillId="0" borderId="0" xfId="0" applyFont="1" applyAlignment="1">
      <alignment horizontal="left" indent="2"/>
    </xf>
    <xf numFmtId="0" fontId="24" fillId="0" borderId="5" xfId="0" applyFont="1" applyBorder="1" applyAlignment="1">
      <alignment horizontal="right" indent="2"/>
    </xf>
    <xf numFmtId="0" fontId="25" fillId="0" borderId="4" xfId="0" applyFont="1" applyBorder="1" applyAlignment="1">
      <alignment horizontal="right"/>
    </xf>
    <xf numFmtId="0" fontId="25" fillId="0" borderId="1" xfId="0" applyFont="1" applyBorder="1" applyAlignment="1">
      <alignment horizontal="right"/>
    </xf>
    <xf numFmtId="166" fontId="25" fillId="0" borderId="0" xfId="0" applyNumberFormat="1" applyFont="1"/>
    <xf numFmtId="166" fontId="0" fillId="0" borderId="0" xfId="0" applyNumberFormat="1"/>
    <xf numFmtId="0" fontId="25" fillId="0" borderId="3" xfId="0" applyFont="1" applyBorder="1" applyAlignment="1">
      <alignment horizontal="right"/>
    </xf>
    <xf numFmtId="166" fontId="25" fillId="0" borderId="2" xfId="0" applyNumberFormat="1" applyFont="1" applyBorder="1"/>
    <xf numFmtId="0" fontId="15" fillId="0" borderId="0" xfId="0" applyFont="1" applyAlignment="1">
      <alignment horizontal="left" vertical="top"/>
    </xf>
    <xf numFmtId="0" fontId="0" fillId="0" borderId="0" xfId="0"/>
  </cellXfs>
  <cellStyles count="5">
    <cellStyle name="Comma" xfId="3" builtinId="3"/>
    <cellStyle name="Comma 2" xfId="1" xr:uid="{B3132357-33A8-46E7-846E-B47623660491}"/>
    <cellStyle name="Normal" xfId="0" builtinId="0"/>
    <cellStyle name="Normal 2" xfId="2" xr:uid="{D4AE0A71-E082-473D-AD54-DD1AEB0D767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CA"/>
              <a:t>Livestock Production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94889266431524"/>
          <c:y val="0.17171296296296296"/>
          <c:w val="0.69602357404657822"/>
          <c:h val="0.72088764946048411"/>
        </c:manualLayout>
      </c:layout>
      <c:scatterChart>
        <c:scatterStyle val="lineMarker"/>
        <c:varyColors val="0"/>
        <c:ser>
          <c:idx val="0"/>
          <c:order val="0"/>
          <c:tx>
            <c:strRef>
              <c:f>'Production Summary'!$B$19</c:f>
              <c:strCache>
                <c:ptCount val="1"/>
                <c:pt idx="0">
                  <c:v>Cattle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7.6763560804899392E-2"/>
                  <c:y val="-0.1266057888597258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'Production Summary'!$L$15:$AD$15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xVal>
          <c:yVal>
            <c:numRef>
              <c:f>'Production Summary'!$L$19:$AD$19</c:f>
              <c:numCache>
                <c:formatCode>0.00</c:formatCode>
                <c:ptCount val="19"/>
                <c:pt idx="0">
                  <c:v>471.61700000000002</c:v>
                </c:pt>
                <c:pt idx="1">
                  <c:v>452.33</c:v>
                </c:pt>
                <c:pt idx="2">
                  <c:v>440.31</c:v>
                </c:pt>
                <c:pt idx="3">
                  <c:v>447.84000000000003</c:v>
                </c:pt>
                <c:pt idx="4">
                  <c:v>434.702</c:v>
                </c:pt>
                <c:pt idx="5">
                  <c:v>546.71900000000005</c:v>
                </c:pt>
                <c:pt idx="6">
                  <c:v>577.96</c:v>
                </c:pt>
                <c:pt idx="7">
                  <c:v>542.07900000000006</c:v>
                </c:pt>
                <c:pt idx="8">
                  <c:v>566.96699999999998</c:v>
                </c:pt>
                <c:pt idx="9">
                  <c:v>479.53300000000002</c:v>
                </c:pt>
                <c:pt idx="10">
                  <c:v>439.97700000000003</c:v>
                </c:pt>
                <c:pt idx="11">
                  <c:v>449.3</c:v>
                </c:pt>
                <c:pt idx="12">
                  <c:v>429.02800000000002</c:v>
                </c:pt>
                <c:pt idx="13">
                  <c:v>333.084</c:v>
                </c:pt>
                <c:pt idx="14">
                  <c:v>269.28300000000002</c:v>
                </c:pt>
                <c:pt idx="15">
                  <c:v>260.32900000000001</c:v>
                </c:pt>
                <c:pt idx="16">
                  <c:v>240.78100000000001</c:v>
                </c:pt>
                <c:pt idx="17">
                  <c:v>253.018</c:v>
                </c:pt>
                <c:pt idx="18">
                  <c:v>260.017</c:v>
                </c:pt>
              </c:numCache>
            </c:numRef>
          </c:yVal>
          <c:smooth val="0"/>
          <c:extLst>
            <c:ext xmlns:c16="http://schemas.microsoft.com/office/drawing/2014/chart" uri="{C3380CC4-5D6E-409C-BE32-E72D297353CC}">
              <c16:uniqueId val="{00000000-DF48-495C-B32B-4AF50641A2B4}"/>
            </c:ext>
          </c:extLst>
        </c:ser>
        <c:ser>
          <c:idx val="1"/>
          <c:order val="1"/>
          <c:tx>
            <c:strRef>
              <c:f>'Production Summary'!$B$20</c:f>
              <c:strCache>
                <c:ptCount val="1"/>
                <c:pt idx="0">
                  <c:v>Hog</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740244969378828"/>
                  <c:y val="-7.069335083114601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'Production Summary'!$L$15:$AD$15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xVal>
          <c:yVal>
            <c:numRef>
              <c:f>'Production Summary'!$L$20:$AD$20</c:f>
              <c:numCache>
                <c:formatCode>0.00</c:formatCode>
                <c:ptCount val="19"/>
                <c:pt idx="0">
                  <c:v>806.25160000000005</c:v>
                </c:pt>
                <c:pt idx="1">
                  <c:v>816.15320000000008</c:v>
                </c:pt>
                <c:pt idx="2">
                  <c:v>842.79340000000002</c:v>
                </c:pt>
                <c:pt idx="3">
                  <c:v>871.12970000000007</c:v>
                </c:pt>
                <c:pt idx="4">
                  <c:v>869.66150000000005</c:v>
                </c:pt>
                <c:pt idx="5">
                  <c:v>900.1341000000001</c:v>
                </c:pt>
                <c:pt idx="6">
                  <c:v>853.80430000000001</c:v>
                </c:pt>
                <c:pt idx="7">
                  <c:v>823.80499999999995</c:v>
                </c:pt>
                <c:pt idx="8">
                  <c:v>810.40690000000006</c:v>
                </c:pt>
                <c:pt idx="9">
                  <c:v>831.77559999999994</c:v>
                </c:pt>
                <c:pt idx="10">
                  <c:v>830.86260000000004</c:v>
                </c:pt>
                <c:pt idx="11">
                  <c:v>817.3216000000001</c:v>
                </c:pt>
                <c:pt idx="12">
                  <c:v>807.86700000000008</c:v>
                </c:pt>
                <c:pt idx="13">
                  <c:v>801.41060000000004</c:v>
                </c:pt>
                <c:pt idx="14">
                  <c:v>801.97110000000009</c:v>
                </c:pt>
                <c:pt idx="15">
                  <c:v>796.53490000000011</c:v>
                </c:pt>
                <c:pt idx="16">
                  <c:v>836.29359999999997</c:v>
                </c:pt>
                <c:pt idx="17">
                  <c:v>847.32230000000004</c:v>
                </c:pt>
                <c:pt idx="18">
                  <c:v>867.76430000000005</c:v>
                </c:pt>
              </c:numCache>
            </c:numRef>
          </c:yVal>
          <c:smooth val="0"/>
          <c:extLst>
            <c:ext xmlns:c16="http://schemas.microsoft.com/office/drawing/2014/chart" uri="{C3380CC4-5D6E-409C-BE32-E72D297353CC}">
              <c16:uniqueId val="{00000002-DF48-495C-B32B-4AF50641A2B4}"/>
            </c:ext>
          </c:extLst>
        </c:ser>
        <c:dLbls>
          <c:showLegendKey val="0"/>
          <c:showVal val="0"/>
          <c:showCatName val="0"/>
          <c:showSerName val="0"/>
          <c:showPercent val="0"/>
          <c:showBubbleSize val="0"/>
        </c:dLbls>
        <c:axId val="1706227631"/>
        <c:axId val="1706228463"/>
      </c:scatterChart>
      <c:valAx>
        <c:axId val="17062276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6228463"/>
        <c:crosses val="autoZero"/>
        <c:crossBetween val="midCat"/>
      </c:valAx>
      <c:valAx>
        <c:axId val="170622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CA" b="1"/>
                  <a:t>Annual Production ('000 tonnes)</a:t>
                </a:r>
              </a:p>
            </c:rich>
          </c:tx>
          <c:layout>
            <c:manualLayout>
              <c:xMode val="edge"/>
              <c:yMode val="edge"/>
              <c:x val="2.2398922029831132E-2"/>
              <c:y val="0.2086614173228346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62276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CA"/>
              <a:t>Milk Production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0759813427718806"/>
                  <c:y val="-3.8388114571588292E-2"/>
                </c:manualLayout>
              </c:layout>
              <c:numFmt formatCode="0.00E+00"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Dairy!$I$4:$AD$4</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xVal>
          <c:yVal>
            <c:numRef>
              <c:f>Dairy!$I$5:$AD$5</c:f>
              <c:numCache>
                <c:formatCode>#,##0;\(#,##0\)</c:formatCode>
                <c:ptCount val="22"/>
                <c:pt idx="0">
                  <c:v>27338267.719999999</c:v>
                </c:pt>
                <c:pt idx="1">
                  <c:v>28292681.699999999</c:v>
                </c:pt>
                <c:pt idx="2">
                  <c:v>28818895.149999999</c:v>
                </c:pt>
                <c:pt idx="3">
                  <c:v>28946040.98</c:v>
                </c:pt>
                <c:pt idx="4">
                  <c:v>28796229.050000001</c:v>
                </c:pt>
                <c:pt idx="5">
                  <c:v>29259997.370000001</c:v>
                </c:pt>
                <c:pt idx="6">
                  <c:v>28237236.940000001</c:v>
                </c:pt>
                <c:pt idx="7">
                  <c:v>28615561.129999999</c:v>
                </c:pt>
                <c:pt idx="8">
                  <c:v>28892150.129999999</c:v>
                </c:pt>
                <c:pt idx="9">
                  <c:v>28455292.870000001</c:v>
                </c:pt>
                <c:pt idx="10">
                  <c:v>28042469.359999999</c:v>
                </c:pt>
                <c:pt idx="11">
                  <c:v>28551056.09</c:v>
                </c:pt>
                <c:pt idx="12">
                  <c:v>28048662.359999999</c:v>
                </c:pt>
                <c:pt idx="13">
                  <c:v>28457599.969999999</c:v>
                </c:pt>
                <c:pt idx="14">
                  <c:v>28809770.859999999</c:v>
                </c:pt>
                <c:pt idx="15">
                  <c:v>28966677.289999999</c:v>
                </c:pt>
                <c:pt idx="16">
                  <c:v>29656272.16</c:v>
                </c:pt>
                <c:pt idx="17">
                  <c:v>29390983.850000001</c:v>
                </c:pt>
                <c:pt idx="18">
                  <c:v>29065501.059999999</c:v>
                </c:pt>
                <c:pt idx="19">
                  <c:v>30016781.43</c:v>
                </c:pt>
                <c:pt idx="20">
                  <c:v>31158769.489999998</c:v>
                </c:pt>
                <c:pt idx="21">
                  <c:v>32908161.16</c:v>
                </c:pt>
              </c:numCache>
            </c:numRef>
          </c:yVal>
          <c:smooth val="0"/>
          <c:extLst>
            <c:ext xmlns:c16="http://schemas.microsoft.com/office/drawing/2014/chart" uri="{C3380CC4-5D6E-409C-BE32-E72D297353CC}">
              <c16:uniqueId val="{00000001-E985-4082-B4A9-0C1BF0E8D74A}"/>
            </c:ext>
          </c:extLst>
        </c:ser>
        <c:ser>
          <c:idx val="1"/>
          <c:order val="1"/>
          <c:spPr>
            <a:ln w="25400" cap="rnd">
              <a:noFill/>
              <a:round/>
            </a:ln>
            <a:effectLst/>
          </c:spPr>
          <c:marker>
            <c:symbol val="circle"/>
            <c:size val="5"/>
            <c:spPr>
              <a:solidFill>
                <a:schemeClr val="accent2"/>
              </a:solidFill>
              <a:ln w="9525">
                <a:solidFill>
                  <a:schemeClr val="accent2"/>
                </a:solidFill>
              </a:ln>
              <a:effectLst/>
            </c:spPr>
          </c:marker>
          <c:dPt>
            <c:idx val="0"/>
            <c:marker>
              <c:symbol val="x"/>
              <c:size val="5"/>
              <c:spPr>
                <a:noFill/>
                <a:ln w="9525">
                  <a:solidFill>
                    <a:schemeClr val="accent1"/>
                  </a:solidFill>
                </a:ln>
                <a:effectLst/>
              </c:spPr>
            </c:marker>
            <c:bubble3D val="0"/>
            <c:extLst>
              <c:ext xmlns:c16="http://schemas.microsoft.com/office/drawing/2014/chart" uri="{C3380CC4-5D6E-409C-BE32-E72D297353CC}">
                <c16:uniqueId val="{00000003-AD7E-4F4E-95FB-9F68A233FEF1}"/>
              </c:ext>
            </c:extLst>
          </c:dPt>
          <c:xVal>
            <c:numRef>
              <c:f>Dairy!$H$4</c:f>
              <c:numCache>
                <c:formatCode>General</c:formatCode>
                <c:ptCount val="1"/>
                <c:pt idx="0">
                  <c:v>1995</c:v>
                </c:pt>
              </c:numCache>
            </c:numRef>
          </c:xVal>
          <c:yVal>
            <c:numRef>
              <c:f>Dairy!$H$5</c:f>
              <c:numCache>
                <c:formatCode>#,##0;\(#,##0\)</c:formatCode>
                <c:ptCount val="1"/>
                <c:pt idx="0">
                  <c:v>11484449.869999999</c:v>
                </c:pt>
              </c:numCache>
            </c:numRef>
          </c:yVal>
          <c:smooth val="0"/>
          <c:extLst>
            <c:ext xmlns:c16="http://schemas.microsoft.com/office/drawing/2014/chart" uri="{C3380CC4-5D6E-409C-BE32-E72D297353CC}">
              <c16:uniqueId val="{00000002-AD7E-4F4E-95FB-9F68A233FEF1}"/>
            </c:ext>
          </c:extLst>
        </c:ser>
        <c:dLbls>
          <c:showLegendKey val="0"/>
          <c:showVal val="0"/>
          <c:showCatName val="0"/>
          <c:showSerName val="0"/>
          <c:showPercent val="0"/>
          <c:showBubbleSize val="0"/>
        </c:dLbls>
        <c:axId val="191498079"/>
        <c:axId val="191494751"/>
      </c:scatterChart>
      <c:valAx>
        <c:axId val="19149807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1494751"/>
        <c:crosses val="autoZero"/>
        <c:crossBetween val="midCat"/>
      </c:valAx>
      <c:valAx>
        <c:axId val="19149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CA" b="1"/>
                  <a:t>Annual Milk Production ('00 Litres)</a:t>
                </a:r>
              </a:p>
            </c:rich>
          </c:tx>
          <c:layout>
            <c:manualLayout>
              <c:xMode val="edge"/>
              <c:yMode val="edge"/>
              <c:x val="1.1430875457786087E-2"/>
              <c:y val="0.14277636179304726"/>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1498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Fruit</a:t>
            </a:r>
            <a:r>
              <a:rPr lang="en-CA" baseline="0"/>
              <a:t> &amp; Veg. Growth</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'Fruit and Veg.'!$C$8:$AD$8</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'Fruit and Veg.'!$C$31:$AD$31</c:f>
              <c:numCache>
                <c:formatCode>General</c:formatCode>
                <c:ptCount val="28"/>
                <c:pt idx="0">
                  <c:v>420652.28447738453</c:v>
                </c:pt>
                <c:pt idx="1">
                  <c:v>428677.97931475629</c:v>
                </c:pt>
                <c:pt idx="2">
                  <c:v>436856.79771759885</c:v>
                </c:pt>
                <c:pt idx="3">
                  <c:v>445191.66115586314</c:v>
                </c:pt>
                <c:pt idx="4">
                  <c:v>453685.54683871072</c:v>
                </c:pt>
                <c:pt idx="5">
                  <c:v>462341.48877797148</c:v>
                </c:pt>
                <c:pt idx="6">
                  <c:v>471162.57887189119</c:v>
                </c:pt>
                <c:pt idx="7">
                  <c:v>480151.96800955606</c:v>
                </c:pt>
                <c:pt idx="8">
                  <c:v>489312.86719638878</c:v>
                </c:pt>
                <c:pt idx="9">
                  <c:v>498648.54870111804</c:v>
                </c:pt>
                <c:pt idx="10">
                  <c:v>508162.34722463146</c:v>
                </c:pt>
                <c:pt idx="11">
                  <c:v>517857.661091129</c:v>
                </c:pt>
                <c:pt idx="12">
                  <c:v>527737.95346200268</c:v>
                </c:pt>
                <c:pt idx="13">
                  <c:v>537806.75357287633</c:v>
                </c:pt>
                <c:pt idx="14">
                  <c:v>548067.65799424658</c:v>
                </c:pt>
                <c:pt idx="15">
                  <c:v>558524.33191617636</c:v>
                </c:pt>
                <c:pt idx="16">
                  <c:v>569180.51045749884</c:v>
                </c:pt>
                <c:pt idx="17">
                  <c:v>580040</c:v>
                </c:pt>
                <c:pt idx="18">
                  <c:v>558791</c:v>
                </c:pt>
                <c:pt idx="19">
                  <c:v>584056.5</c:v>
                </c:pt>
                <c:pt idx="20">
                  <c:v>568777</c:v>
                </c:pt>
                <c:pt idx="21">
                  <c:v>567940</c:v>
                </c:pt>
                <c:pt idx="22">
                  <c:v>617661</c:v>
                </c:pt>
                <c:pt idx="23">
                  <c:v>648624</c:v>
                </c:pt>
                <c:pt idx="24">
                  <c:v>654832</c:v>
                </c:pt>
                <c:pt idx="25">
                  <c:v>694157</c:v>
                </c:pt>
                <c:pt idx="26">
                  <c:v>716601</c:v>
                </c:pt>
                <c:pt idx="27">
                  <c:v>692694</c:v>
                </c:pt>
              </c:numCache>
            </c:numRef>
          </c:val>
          <c:smooth val="0"/>
          <c:extLst>
            <c:ext xmlns:c16="http://schemas.microsoft.com/office/drawing/2014/chart" uri="{C3380CC4-5D6E-409C-BE32-E72D297353CC}">
              <c16:uniqueId val="{00000002-D589-4732-AAE5-EF60207E6755}"/>
            </c:ext>
          </c:extLst>
        </c:ser>
        <c:dLbls>
          <c:showLegendKey val="0"/>
          <c:showVal val="0"/>
          <c:showCatName val="0"/>
          <c:showSerName val="0"/>
          <c:showPercent val="0"/>
          <c:showBubbleSize val="0"/>
        </c:dLbls>
        <c:smooth val="0"/>
        <c:axId val="1009418367"/>
        <c:axId val="1009434175"/>
      </c:lineChart>
      <c:catAx>
        <c:axId val="100941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34175"/>
        <c:crosses val="autoZero"/>
        <c:auto val="1"/>
        <c:lblAlgn val="ctr"/>
        <c:lblOffset val="100"/>
        <c:noMultiLvlLbl val="0"/>
      </c:catAx>
      <c:valAx>
        <c:axId val="10094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Annual Production (metric</a:t>
                </a:r>
                <a:r>
                  <a:rPr lang="en-CA" baseline="0"/>
                  <a:t> tonnes)</a:t>
                </a:r>
                <a:endParaRPr lang="en-CA"/>
              </a:p>
            </c:rich>
          </c:tx>
          <c:layout>
            <c:manualLayout>
              <c:xMode val="edge"/>
              <c:yMode val="edge"/>
              <c:x val="1.3462602586091754E-2"/>
              <c:y val="0.2617073684944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1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Fruit</a:t>
            </a:r>
            <a:r>
              <a:rPr lang="en-CA" baseline="0"/>
              <a:t> &amp; Veg. Growth</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Greenhouse!$C$16:$AD$16</c:f>
              <c:numCache>
                <c:formatCode>General</c:formatCode>
                <c:ptCount val="28"/>
                <c:pt idx="0">
                  <c:v>23275646.350274708</c:v>
                </c:pt>
                <c:pt idx="1">
                  <c:v>23719726.274818502</c:v>
                </c:pt>
                <c:pt idx="2">
                  <c:v>24172278.874037579</c:v>
                </c:pt>
                <c:pt idx="3">
                  <c:v>24633465.799500015</c:v>
                </c:pt>
                <c:pt idx="4">
                  <c:v>25103451.786951013</c:v>
                </c:pt>
                <c:pt idx="5">
                  <c:v>25582404.715156436</c:v>
                </c:pt>
                <c:pt idx="6">
                  <c:v>26070495.66586902</c:v>
                </c:pt>
                <c:pt idx="7">
                  <c:v>26567898.984938685</c:v>
                </c:pt>
                <c:pt idx="8">
                  <c:v>27074792.344588801</c:v>
                </c:pt>
                <c:pt idx="9">
                  <c:v>27591356.806880604</c:v>
                </c:pt>
                <c:pt idx="10">
                  <c:v>28117776.888388492</c:v>
                </c:pt>
                <c:pt idx="11">
                  <c:v>28654240.626109246</c:v>
                </c:pt>
                <c:pt idx="12">
                  <c:v>29200939.644628752</c:v>
                </c:pt>
                <c:pt idx="13">
                  <c:v>29758069.224570215</c:v>
                </c:pt>
                <c:pt idx="14">
                  <c:v>30325828.372348301</c:v>
                </c:pt>
                <c:pt idx="15">
                  <c:v>30904419.891254134</c:v>
                </c:pt>
                <c:pt idx="16">
                  <c:v>31494050.453896526</c:v>
                </c:pt>
                <c:pt idx="17">
                  <c:v>32094930.676025338</c:v>
                </c:pt>
                <c:pt idx="18">
                  <c:v>32707275.191763323</c:v>
                </c:pt>
                <c:pt idx="19">
                  <c:v>33331302.730273329</c:v>
                </c:pt>
                <c:pt idx="20">
                  <c:v>33967236.193888247</c:v>
                </c:pt>
                <c:pt idx="21">
                  <c:v>34615302.737731613</c:v>
                </c:pt>
                <c:pt idx="22">
                  <c:v>35275733.850857325</c:v>
                </c:pt>
                <c:pt idx="23">
                  <c:v>35948765.438937403</c:v>
                </c:pt>
                <c:pt idx="24">
                  <c:v>36634637.908527382</c:v>
                </c:pt>
                <c:pt idx="25">
                  <c:v>37333596.252939418</c:v>
                </c:pt>
                <c:pt idx="26">
                  <c:v>38045890.139753781</c:v>
                </c:pt>
                <c:pt idx="27">
                  <c:v>38771774</c:v>
                </c:pt>
              </c:numCache>
            </c:numRef>
          </c:val>
          <c:smooth val="0"/>
          <c:extLst>
            <c:ext xmlns:c16="http://schemas.microsoft.com/office/drawing/2014/chart" uri="{C3380CC4-5D6E-409C-BE32-E72D297353CC}">
              <c16:uniqueId val="{00000000-9620-4571-81FB-2C85D706E6EC}"/>
            </c:ext>
          </c:extLst>
        </c:ser>
        <c:dLbls>
          <c:showLegendKey val="0"/>
          <c:showVal val="0"/>
          <c:showCatName val="0"/>
          <c:showSerName val="0"/>
          <c:showPercent val="0"/>
          <c:showBubbleSize val="0"/>
        </c:dLbls>
        <c:smooth val="0"/>
        <c:axId val="1009418367"/>
        <c:axId val="1009434175"/>
      </c:lineChart>
      <c:catAx>
        <c:axId val="100941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34175"/>
        <c:crosses val="autoZero"/>
        <c:auto val="1"/>
        <c:lblAlgn val="ctr"/>
        <c:lblOffset val="100"/>
        <c:noMultiLvlLbl val="0"/>
      </c:catAx>
      <c:valAx>
        <c:axId val="10094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Annual Production (metric</a:t>
                </a:r>
                <a:r>
                  <a:rPr lang="en-CA" baseline="0"/>
                  <a:t> tonnes)</a:t>
                </a:r>
                <a:endParaRPr lang="en-CA"/>
              </a:p>
            </c:rich>
          </c:tx>
          <c:layout>
            <c:manualLayout>
              <c:xMode val="edge"/>
              <c:yMode val="edge"/>
              <c:x val="1.3462602586091754E-2"/>
              <c:y val="0.2617073684944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1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CA" b="1">
                <a:solidFill>
                  <a:schemeClr val="tx1"/>
                </a:solidFill>
              </a:rPr>
              <a:t>Annual</a:t>
            </a:r>
            <a:r>
              <a:rPr lang="en-CA" b="1" baseline="0">
                <a:solidFill>
                  <a:schemeClr val="tx1"/>
                </a:solidFill>
              </a:rPr>
              <a:t> AGR Production Per Capita</a:t>
            </a:r>
          </a:p>
        </c:rich>
      </c:tx>
      <c:layout>
        <c:manualLayout>
          <c:xMode val="edge"/>
          <c:yMode val="edge"/>
          <c:x val="0.30364105670223179"/>
          <c:y val="2.37741419079154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0604775033247306"/>
          <c:y val="0.14696382056076399"/>
          <c:w val="0.57873922106969988"/>
          <c:h val="0.7323696173954336"/>
        </c:manualLayout>
      </c:layout>
      <c:lineChart>
        <c:grouping val="standard"/>
        <c:varyColors val="0"/>
        <c:ser>
          <c:idx val="0"/>
          <c:order val="0"/>
          <c:tx>
            <c:strRef>
              <c:f>'Production Forecast'!$A$18</c:f>
              <c:strCache>
                <c:ptCount val="1"/>
                <c:pt idx="0">
                  <c:v>Crop Production (tonnes per capita)</c:v>
                </c:pt>
              </c:strCache>
            </c:strRef>
          </c:tx>
          <c:spPr>
            <a:ln w="28575" cap="rnd">
              <a:solidFill>
                <a:schemeClr val="accent1"/>
              </a:solidFill>
              <a:prstDash val="sysDash"/>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Forecast'!$B$18:$AC$18</c:f>
              <c:numCache>
                <c:formatCode>0.00</c:formatCode>
                <c:ptCount val="28"/>
                <c:pt idx="0">
                  <c:v>460.75952286136618</c:v>
                </c:pt>
                <c:pt idx="1">
                  <c:v>433.76622812554655</c:v>
                </c:pt>
                <c:pt idx="2">
                  <c:v>400.70676083319665</c:v>
                </c:pt>
                <c:pt idx="3">
                  <c:v>435.20003137765701</c:v>
                </c:pt>
                <c:pt idx="4">
                  <c:v>435.05473742581751</c:v>
                </c:pt>
                <c:pt idx="5">
                  <c:v>435.54903840611126</c:v>
                </c:pt>
                <c:pt idx="6">
                  <c:v>474.42830697576642</c:v>
                </c:pt>
                <c:pt idx="7">
                  <c:v>466.19948021887296</c:v>
                </c:pt>
                <c:pt idx="8">
                  <c:v>537.3112095353066</c:v>
                </c:pt>
                <c:pt idx="9">
                  <c:v>581.35935622954287</c:v>
                </c:pt>
                <c:pt idx="10">
                  <c:v>443.61857569977292</c:v>
                </c:pt>
                <c:pt idx="11">
                  <c:v>594.24895732827838</c:v>
                </c:pt>
                <c:pt idx="12">
                  <c:v>615.92960088232655</c:v>
                </c:pt>
                <c:pt idx="13">
                  <c:v>662.15627308849162</c:v>
                </c:pt>
                <c:pt idx="14">
                  <c:v>646.47827012707353</c:v>
                </c:pt>
                <c:pt idx="15">
                  <c:v>624.33934601430201</c:v>
                </c:pt>
                <c:pt idx="16">
                  <c:v>530.49981144017227</c:v>
                </c:pt>
                <c:pt idx="17">
                  <c:v>713.94856694822818</c:v>
                </c:pt>
                <c:pt idx="18">
                  <c:v>565.46868278750321</c:v>
                </c:pt>
                <c:pt idx="19">
                  <c:v>510.6698374085567</c:v>
                </c:pt>
                <c:pt idx="20">
                  <c:v>596.2447959685577</c:v>
                </c:pt>
                <c:pt idx="21">
                  <c:v>536.97708994737491</c:v>
                </c:pt>
                <c:pt idx="22">
                  <c:v>596.06464798239165</c:v>
                </c:pt>
                <c:pt idx="23">
                  <c:v>627.10337514196181</c:v>
                </c:pt>
                <c:pt idx="24">
                  <c:v>542.89055948424914</c:v>
                </c:pt>
                <c:pt idx="25">
                  <c:v>643.13121185191244</c:v>
                </c:pt>
                <c:pt idx="26">
                  <c:v>683.61863483342495</c:v>
                </c:pt>
                <c:pt idx="27">
                  <c:v>623.96560635272579</c:v>
                </c:pt>
              </c:numCache>
            </c:numRef>
          </c:val>
          <c:smooth val="0"/>
          <c:extLst>
            <c:ext xmlns:c16="http://schemas.microsoft.com/office/drawing/2014/chart" uri="{C3380CC4-5D6E-409C-BE32-E72D297353CC}">
              <c16:uniqueId val="{0000001D-687F-4542-880E-33708C5D3201}"/>
            </c:ext>
          </c:extLst>
        </c:ser>
        <c:ser>
          <c:idx val="1"/>
          <c:order val="1"/>
          <c:tx>
            <c:strRef>
              <c:f>'Production Forecast'!$A$19</c:f>
              <c:strCache>
                <c:ptCount val="1"/>
                <c:pt idx="0">
                  <c:v>Grain &amp; Oilseed</c:v>
                </c:pt>
              </c:strCache>
            </c:strRef>
          </c:tx>
          <c:spPr>
            <a:ln w="28575" cap="rnd">
              <a:solidFill>
                <a:schemeClr val="accent2"/>
              </a:solidFill>
              <a:prstDash val="sysDash"/>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Forecast'!$B$19:$AC$19</c:f>
              <c:numCache>
                <c:formatCode>0.00</c:formatCode>
                <c:ptCount val="28"/>
                <c:pt idx="0">
                  <c:v>397.31392916893077</c:v>
                </c:pt>
                <c:pt idx="1">
                  <c:v>369.7542913967182</c:v>
                </c:pt>
                <c:pt idx="2">
                  <c:v>335.86450651968141</c:v>
                </c:pt>
                <c:pt idx="3">
                  <c:v>369.55024476223633</c:v>
                </c:pt>
                <c:pt idx="4">
                  <c:v>368.48602615843413</c:v>
                </c:pt>
                <c:pt idx="5">
                  <c:v>367.9622407908667</c:v>
                </c:pt>
                <c:pt idx="6">
                  <c:v>405.81506815951712</c:v>
                </c:pt>
                <c:pt idx="7">
                  <c:v>396.54354026627686</c:v>
                </c:pt>
                <c:pt idx="8">
                  <c:v>466.53376160834762</c:v>
                </c:pt>
                <c:pt idx="9">
                  <c:v>509.5005632745025</c:v>
                </c:pt>
                <c:pt idx="10">
                  <c:v>370.72423073091011</c:v>
                </c:pt>
                <c:pt idx="11">
                  <c:v>520.36020153006564</c:v>
                </c:pt>
                <c:pt idx="12">
                  <c:v>541.08729183290791</c:v>
                </c:pt>
                <c:pt idx="13">
                  <c:v>586.33428321535621</c:v>
                </c:pt>
                <c:pt idx="14">
                  <c:v>569.72018816027753</c:v>
                </c:pt>
                <c:pt idx="15">
                  <c:v>546.59368198905224</c:v>
                </c:pt>
                <c:pt idx="16">
                  <c:v>451.79507337526206</c:v>
                </c:pt>
                <c:pt idx="17">
                  <c:v>634.37715295922214</c:v>
                </c:pt>
                <c:pt idx="18">
                  <c:v>489.26137315278868</c:v>
                </c:pt>
                <c:pt idx="19">
                  <c:v>431.95552948976211</c:v>
                </c:pt>
                <c:pt idx="20">
                  <c:v>520.22902688795841</c:v>
                </c:pt>
                <c:pt idx="21">
                  <c:v>461.70566264006692</c:v>
                </c:pt>
                <c:pt idx="22">
                  <c:v>515.06618203470987</c:v>
                </c:pt>
                <c:pt idx="23">
                  <c:v>542.70179634812416</c:v>
                </c:pt>
                <c:pt idx="24">
                  <c:v>458.05010919977428</c:v>
                </c:pt>
                <c:pt idx="25">
                  <c:v>553.65552334470908</c:v>
                </c:pt>
                <c:pt idx="26">
                  <c:v>591.87940675905668</c:v>
                </c:pt>
                <c:pt idx="27">
                  <c:v>535.82445654793469</c:v>
                </c:pt>
              </c:numCache>
            </c:numRef>
          </c:val>
          <c:smooth val="0"/>
          <c:extLst>
            <c:ext xmlns:c16="http://schemas.microsoft.com/office/drawing/2014/chart" uri="{C3380CC4-5D6E-409C-BE32-E72D297353CC}">
              <c16:uniqueId val="{0000001E-687F-4542-880E-33708C5D3201}"/>
            </c:ext>
          </c:extLst>
        </c:ser>
        <c:ser>
          <c:idx val="2"/>
          <c:order val="2"/>
          <c:tx>
            <c:strRef>
              <c:f>'Production Forecast'!$A$20</c:f>
              <c:strCache>
                <c:ptCount val="1"/>
                <c:pt idx="0">
                  <c:v>Fruit &amp; Veg.</c:v>
                </c:pt>
              </c:strCache>
            </c:strRef>
          </c:tx>
          <c:spPr>
            <a:ln w="28575" cap="rnd">
              <a:solidFill>
                <a:schemeClr val="accent3"/>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Forecast'!$B$20:$AC$20</c:f>
              <c:numCache>
                <c:formatCode>0.00</c:formatCode>
                <c:ptCount val="28"/>
                <c:pt idx="0">
                  <c:v>60.119069050214556</c:v>
                </c:pt>
                <c:pt idx="1">
                  <c:v>60.655718077033789</c:v>
                </c:pt>
                <c:pt idx="2">
                  <c:v>61.442501166327311</c:v>
                </c:pt>
                <c:pt idx="3">
                  <c:v>62.207693631132365</c:v>
                </c:pt>
                <c:pt idx="4">
                  <c:v>63.078438018380048</c:v>
                </c:pt>
                <c:pt idx="5">
                  <c:v>64.043144941020827</c:v>
                </c:pt>
                <c:pt idx="6">
                  <c:v>65.015768662351789</c:v>
                </c:pt>
                <c:pt idx="7">
                  <c:v>66.003799792120304</c:v>
                </c:pt>
                <c:pt idx="8">
                  <c:v>67.06650582775049</c:v>
                </c:pt>
                <c:pt idx="9">
                  <c:v>68.091154706055107</c:v>
                </c:pt>
                <c:pt idx="10">
                  <c:v>69.072411549924894</c:v>
                </c:pt>
                <c:pt idx="11">
                  <c:v>70.014684288419318</c:v>
                </c:pt>
                <c:pt idx="12">
                  <c:v>70.918241658064375</c:v>
                </c:pt>
                <c:pt idx="13">
                  <c:v>71.846556701875173</c:v>
                </c:pt>
                <c:pt idx="14">
                  <c:v>72.733568422325831</c:v>
                </c:pt>
                <c:pt idx="15">
                  <c:v>73.669370430149229</c:v>
                </c:pt>
                <c:pt idx="16">
                  <c:v>74.578159127030773</c:v>
                </c:pt>
                <c:pt idx="17">
                  <c:v>75.399394246643013</c:v>
                </c:pt>
                <c:pt idx="18">
                  <c:v>71.993377739412765</c:v>
                </c:pt>
                <c:pt idx="19">
                  <c:v>74.464709182242402</c:v>
                </c:pt>
                <c:pt idx="20">
                  <c:v>71.73195278212178</c:v>
                </c:pt>
                <c:pt idx="21">
                  <c:v>70.947271114664403</c:v>
                </c:pt>
                <c:pt idx="22">
                  <c:v>76.622421257644731</c:v>
                </c:pt>
                <c:pt idx="23">
                  <c:v>79.969423861716947</c:v>
                </c:pt>
                <c:pt idx="24">
                  <c:v>80.345512993546166</c:v>
                </c:pt>
                <c:pt idx="25">
                  <c:v>84.909055325186841</c:v>
                </c:pt>
                <c:pt idx="26">
                  <c:v>87.114150255288109</c:v>
                </c:pt>
                <c:pt idx="27">
                  <c:v>83.469176266448173</c:v>
                </c:pt>
              </c:numCache>
            </c:numRef>
          </c:val>
          <c:smooth val="0"/>
          <c:extLst>
            <c:ext xmlns:c16="http://schemas.microsoft.com/office/drawing/2014/chart" uri="{C3380CC4-5D6E-409C-BE32-E72D297353CC}">
              <c16:uniqueId val="{0000001F-687F-4542-880E-33708C5D3201}"/>
            </c:ext>
          </c:extLst>
        </c:ser>
        <c:ser>
          <c:idx val="3"/>
          <c:order val="3"/>
          <c:tx>
            <c:strRef>
              <c:f>'Production Forecast'!$A$21</c:f>
              <c:strCache>
                <c:ptCount val="1"/>
                <c:pt idx="0">
                  <c:v>Greenhouse &amp; Nursery</c:v>
                </c:pt>
              </c:strCache>
            </c:strRef>
          </c:tx>
          <c:spPr>
            <a:ln w="28575" cap="rnd">
              <a:solidFill>
                <a:schemeClr val="accent4"/>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Forecast'!$B$21:$AC$21</c:f>
              <c:numCache>
                <c:formatCode>0.00</c:formatCode>
                <c:ptCount val="28"/>
                <c:pt idx="0">
                  <c:v>3.3265246422209085</c:v>
                </c:pt>
                <c:pt idx="1">
                  <c:v>3.3562186517945936</c:v>
                </c:pt>
                <c:pt idx="2">
                  <c:v>3.3997531471879188</c:v>
                </c:pt>
                <c:pt idx="3">
                  <c:v>3.4420929842883523</c:v>
                </c:pt>
                <c:pt idx="4">
                  <c:v>3.4902732490032902</c:v>
                </c:pt>
                <c:pt idx="5">
                  <c:v>3.5436526742236851</c:v>
                </c:pt>
                <c:pt idx="6">
                  <c:v>3.5974701538974565</c:v>
                </c:pt>
                <c:pt idx="7">
                  <c:v>3.6521401604757537</c:v>
                </c:pt>
                <c:pt idx="8">
                  <c:v>3.7109420992085043</c:v>
                </c:pt>
                <c:pt idx="9">
                  <c:v>3.7676382489851643</c:v>
                </c:pt>
                <c:pt idx="10">
                  <c:v>3.8219334189378844</c:v>
                </c:pt>
                <c:pt idx="11">
                  <c:v>3.8740715097934944</c:v>
                </c:pt>
                <c:pt idx="12">
                  <c:v>3.9240673913543689</c:v>
                </c:pt>
                <c:pt idx="13">
                  <c:v>3.9754331712602702</c:v>
                </c:pt>
                <c:pt idx="14">
                  <c:v>4.0245135444701976</c:v>
                </c:pt>
                <c:pt idx="15">
                  <c:v>4.0762935951004593</c:v>
                </c:pt>
                <c:pt idx="16">
                  <c:v>4.1265789378795237</c:v>
                </c:pt>
                <c:pt idx="17">
                  <c:v>4.1720197423631316</c:v>
                </c:pt>
                <c:pt idx="18">
                  <c:v>4.2139318953017151</c:v>
                </c:pt>
                <c:pt idx="19">
                  <c:v>4.2495987365521755</c:v>
                </c:pt>
                <c:pt idx="20">
                  <c:v>4.2838162984775572</c:v>
                </c:pt>
                <c:pt idx="21">
                  <c:v>4.3241561926436409</c:v>
                </c:pt>
                <c:pt idx="22">
                  <c:v>4.3760446900370074</c:v>
                </c:pt>
                <c:pt idx="23">
                  <c:v>4.4321549321206524</c:v>
                </c:pt>
                <c:pt idx="24">
                  <c:v>4.4949372909287355</c:v>
                </c:pt>
                <c:pt idx="25">
                  <c:v>4.5666331820164903</c:v>
                </c:pt>
                <c:pt idx="26">
                  <c:v>4.6250778190802064</c:v>
                </c:pt>
                <c:pt idx="27">
                  <c:v>4.6719735383428933</c:v>
                </c:pt>
              </c:numCache>
            </c:numRef>
          </c:val>
          <c:smooth val="0"/>
          <c:extLst>
            <c:ext xmlns:c16="http://schemas.microsoft.com/office/drawing/2014/chart" uri="{C3380CC4-5D6E-409C-BE32-E72D297353CC}">
              <c16:uniqueId val="{00000020-687F-4542-880E-33708C5D3201}"/>
            </c:ext>
          </c:extLst>
        </c:ser>
        <c:ser>
          <c:idx val="4"/>
          <c:order val="4"/>
          <c:tx>
            <c:strRef>
              <c:f>'Production Forecast'!$A$22</c:f>
              <c:strCache>
                <c:ptCount val="1"/>
                <c:pt idx="0">
                  <c:v>Livestock Production (tonnes per capita)</c:v>
                </c:pt>
              </c:strCache>
            </c:strRef>
          </c:tx>
          <c:spPr>
            <a:ln w="28575" cap="rnd">
              <a:solidFill>
                <a:schemeClr val="accent5"/>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Forecast'!$B$22:$AC$22</c:f>
              <c:numCache>
                <c:formatCode>0.00</c:formatCode>
                <c:ptCount val="28"/>
                <c:pt idx="0">
                  <c:v>585.2447570359268</c:v>
                </c:pt>
                <c:pt idx="1">
                  <c:v>581.16269764382218</c:v>
                </c:pt>
                <c:pt idx="2">
                  <c:v>579.55958962090608</c:v>
                </c:pt>
                <c:pt idx="3">
                  <c:v>578.85315634138624</c:v>
                </c:pt>
                <c:pt idx="4">
                  <c:v>580.76954031181174</c:v>
                </c:pt>
                <c:pt idx="5">
                  <c:v>393.46735538528401</c:v>
                </c:pt>
                <c:pt idx="6">
                  <c:v>609.58549270339972</c:v>
                </c:pt>
                <c:pt idx="7">
                  <c:v>619.2373945155814</c:v>
                </c:pt>
                <c:pt idx="8">
                  <c:v>623.97800860245911</c:v>
                </c:pt>
                <c:pt idx="9">
                  <c:v>607.22093305567876</c:v>
                </c:pt>
                <c:pt idx="10">
                  <c:v>602.41166551197637</c:v>
                </c:pt>
                <c:pt idx="11">
                  <c:v>609.29600853927207</c:v>
                </c:pt>
                <c:pt idx="12">
                  <c:v>596.47256426058311</c:v>
                </c:pt>
                <c:pt idx="13">
                  <c:v>595.83487749834978</c:v>
                </c:pt>
                <c:pt idx="14">
                  <c:v>615.9512778427021</c:v>
                </c:pt>
                <c:pt idx="15">
                  <c:v>603.84087410143115</c:v>
                </c:pt>
                <c:pt idx="16">
                  <c:v>586.00863941299792</c:v>
                </c:pt>
                <c:pt idx="17">
                  <c:v>590.56695251465635</c:v>
                </c:pt>
                <c:pt idx="18">
                  <c:v>571.48882796294629</c:v>
                </c:pt>
                <c:pt idx="19">
                  <c:v>565.86143725935187</c:v>
                </c:pt>
                <c:pt idx="20">
                  <c:v>563.25728774655704</c:v>
                </c:pt>
                <c:pt idx="21">
                  <c:v>556.22624689260601</c:v>
                </c:pt>
                <c:pt idx="22">
                  <c:v>548.49348302340877</c:v>
                </c:pt>
                <c:pt idx="23">
                  <c:v>535.40846083665201</c:v>
                </c:pt>
                <c:pt idx="24">
                  <c:v>527.36325562562888</c:v>
                </c:pt>
                <c:pt idx="25">
                  <c:v>541.20396107788088</c:v>
                </c:pt>
                <c:pt idx="26">
                  <c:v>555.95116083150981</c:v>
                </c:pt>
                <c:pt idx="27">
                  <c:v>576.97093748493762</c:v>
                </c:pt>
              </c:numCache>
            </c:numRef>
          </c:val>
          <c:smooth val="0"/>
          <c:extLst>
            <c:ext xmlns:c16="http://schemas.microsoft.com/office/drawing/2014/chart" uri="{C3380CC4-5D6E-409C-BE32-E72D297353CC}">
              <c16:uniqueId val="{00000021-687F-4542-880E-33708C5D3201}"/>
            </c:ext>
          </c:extLst>
        </c:ser>
        <c:ser>
          <c:idx val="5"/>
          <c:order val="5"/>
          <c:tx>
            <c:strRef>
              <c:f>'Production Forecast'!$A$23</c:f>
              <c:strCache>
                <c:ptCount val="1"/>
                <c:pt idx="0">
                  <c:v>Cattle</c:v>
                </c:pt>
              </c:strCache>
            </c:strRef>
          </c:tx>
          <c:spPr>
            <a:ln w="28575" cap="rnd">
              <a:solidFill>
                <a:schemeClr val="accent6"/>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Forecast'!$B$23:$AC$23</c:f>
              <c:numCache>
                <c:formatCode>0.00</c:formatCode>
                <c:ptCount val="28"/>
                <c:pt idx="0">
                  <c:v>97.574797882522958</c:v>
                </c:pt>
                <c:pt idx="1">
                  <c:v>94.502204951181056</c:v>
                </c:pt>
                <c:pt idx="2">
                  <c:v>91.847903981777137</c:v>
                </c:pt>
                <c:pt idx="3">
                  <c:v>89.176444740771913</c:v>
                </c:pt>
                <c:pt idx="4">
                  <c:v>86.667771097101721</c:v>
                </c:pt>
                <c:pt idx="5">
                  <c:v>84.289525967895159</c:v>
                </c:pt>
                <c:pt idx="6">
                  <c:v>81.919138342208612</c:v>
                </c:pt>
                <c:pt idx="7">
                  <c:v>79.566394467148086</c:v>
                </c:pt>
                <c:pt idx="8">
                  <c:v>77.299150684232927</c:v>
                </c:pt>
                <c:pt idx="9">
                  <c:v>64.399959034581642</c:v>
                </c:pt>
                <c:pt idx="10">
                  <c:v>61.483350915345227</c:v>
                </c:pt>
                <c:pt idx="11">
                  <c:v>59.530191315657653</c:v>
                </c:pt>
                <c:pt idx="12">
                  <c:v>60.181431211833974</c:v>
                </c:pt>
                <c:pt idx="13">
                  <c:v>58.072610066594159</c:v>
                </c:pt>
                <c:pt idx="14">
                  <c:v>72.554589226834096</c:v>
                </c:pt>
                <c:pt idx="15">
                  <c:v>76.232935434940316</c:v>
                </c:pt>
                <c:pt idx="16">
                  <c:v>71.02712264150945</c:v>
                </c:pt>
                <c:pt idx="17">
                  <c:v>73.700035097297516</c:v>
                </c:pt>
                <c:pt idx="18">
                  <c:v>61.781954984088536</c:v>
                </c:pt>
                <c:pt idx="19">
                  <c:v>56.095188311191585</c:v>
                </c:pt>
                <c:pt idx="20">
                  <c:v>56.663976189275083</c:v>
                </c:pt>
                <c:pt idx="21">
                  <c:v>53.594333612322146</c:v>
                </c:pt>
                <c:pt idx="22">
                  <c:v>41.319919117738273</c:v>
                </c:pt>
                <c:pt idx="23">
                  <c:v>33.200138085785795</c:v>
                </c:pt>
                <c:pt idx="24">
                  <c:v>31.941424750312876</c:v>
                </c:pt>
                <c:pt idx="25">
                  <c:v>29.452252516727214</c:v>
                </c:pt>
                <c:pt idx="26">
                  <c:v>30.758327255044978</c:v>
                </c:pt>
                <c:pt idx="27">
                  <c:v>31.331879307851739</c:v>
                </c:pt>
              </c:numCache>
            </c:numRef>
          </c:val>
          <c:smooth val="0"/>
          <c:extLst>
            <c:ext xmlns:c16="http://schemas.microsoft.com/office/drawing/2014/chart" uri="{C3380CC4-5D6E-409C-BE32-E72D297353CC}">
              <c16:uniqueId val="{00000022-687F-4542-880E-33708C5D3201}"/>
            </c:ext>
          </c:extLst>
        </c:ser>
        <c:ser>
          <c:idx val="6"/>
          <c:order val="6"/>
          <c:tx>
            <c:strRef>
              <c:f>'Production Forecast'!$A$24</c:f>
              <c:strCache>
                <c:ptCount val="1"/>
                <c:pt idx="0">
                  <c:v>Hog</c:v>
                </c:pt>
              </c:strCache>
            </c:strRef>
          </c:tx>
          <c:spPr>
            <a:ln w="28575" cap="rnd">
              <a:solidFill>
                <a:schemeClr val="accent1">
                  <a:lumMod val="60000"/>
                </a:schemeClr>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Forecast'!$B$24:$AC$24</c:f>
              <c:numCache>
                <c:formatCode>0.00</c:formatCode>
                <c:ptCount val="28"/>
                <c:pt idx="0">
                  <c:v>121.59765632621935</c:v>
                </c:pt>
                <c:pt idx="1">
                  <c:v>120.24875553310571</c:v>
                </c:pt>
                <c:pt idx="2">
                  <c:v>119.39140012066508</c:v>
                </c:pt>
                <c:pt idx="3">
                  <c:v>118.47944385450819</c:v>
                </c:pt>
                <c:pt idx="4">
                  <c:v>117.75355171234028</c:v>
                </c:pt>
                <c:pt idx="5">
                  <c:v>117.18157788380876</c:v>
                </c:pt>
                <c:pt idx="6">
                  <c:v>116.59996663690025</c:v>
                </c:pt>
                <c:pt idx="7">
                  <c:v>116.02220700644109</c:v>
                </c:pt>
                <c:pt idx="8">
                  <c:v>115.54994640791264</c:v>
                </c:pt>
                <c:pt idx="9">
                  <c:v>110.09478032294406</c:v>
                </c:pt>
                <c:pt idx="10">
                  <c:v>110.93633762138691</c:v>
                </c:pt>
                <c:pt idx="11">
                  <c:v>113.94620231558127</c:v>
                </c:pt>
                <c:pt idx="12">
                  <c:v>117.06375517402546</c:v>
                </c:pt>
                <c:pt idx="13">
                  <c:v>116.17962001423821</c:v>
                </c:pt>
                <c:pt idx="14">
                  <c:v>119.45599087386027</c:v>
                </c:pt>
                <c:pt idx="15">
                  <c:v>112.61680406252061</c:v>
                </c:pt>
                <c:pt idx="16">
                  <c:v>107.94090670859539</c:v>
                </c:pt>
                <c:pt idx="17">
                  <c:v>105.34478545152024</c:v>
                </c:pt>
                <c:pt idx="18">
                  <c:v>107.1641006480539</c:v>
                </c:pt>
                <c:pt idx="19">
                  <c:v>105.93143279700132</c:v>
                </c:pt>
                <c:pt idx="20">
                  <c:v>103.07743530242649</c:v>
                </c:pt>
                <c:pt idx="21">
                  <c:v>100.91903911256576</c:v>
                </c:pt>
                <c:pt idx="22">
                  <c:v>99.417027452829032</c:v>
                </c:pt>
                <c:pt idx="23">
                  <c:v>98.875722792785027</c:v>
                </c:pt>
                <c:pt idx="24">
                  <c:v>97.731945228337977</c:v>
                </c:pt>
                <c:pt idx="25">
                  <c:v>102.29515736425574</c:v>
                </c:pt>
                <c:pt idx="26">
                  <c:v>103.00538536348165</c:v>
                </c:pt>
                <c:pt idx="27">
                  <c:v>104.56503349881912</c:v>
                </c:pt>
              </c:numCache>
            </c:numRef>
          </c:val>
          <c:smooth val="0"/>
          <c:extLst>
            <c:ext xmlns:c16="http://schemas.microsoft.com/office/drawing/2014/chart" uri="{C3380CC4-5D6E-409C-BE32-E72D297353CC}">
              <c16:uniqueId val="{00000023-687F-4542-880E-33708C5D3201}"/>
            </c:ext>
          </c:extLst>
        </c:ser>
        <c:ser>
          <c:idx val="7"/>
          <c:order val="7"/>
          <c:tx>
            <c:strRef>
              <c:f>'Production Forecast'!$A$25</c:f>
              <c:strCache>
                <c:ptCount val="1"/>
                <c:pt idx="0">
                  <c:v>Poultry &amp; Eggs</c:v>
                </c:pt>
              </c:strCache>
            </c:strRef>
          </c:tx>
          <c:spPr>
            <a:ln w="28575" cap="rnd">
              <a:solidFill>
                <a:schemeClr val="accent2">
                  <a:lumMod val="60000"/>
                </a:schemeClr>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Forecast'!$B$25:$AC$25</c:f>
              <c:numCache>
                <c:formatCode>0.00</c:formatCode>
                <c:ptCount val="28"/>
                <c:pt idx="0">
                  <c:v>29.464972489583374</c:v>
                </c:pt>
                <c:pt idx="1">
                  <c:v>28.985923528269822</c:v>
                </c:pt>
                <c:pt idx="2">
                  <c:v>28.769861083177098</c:v>
                </c:pt>
                <c:pt idx="3">
                  <c:v>29.734353361129834</c:v>
                </c:pt>
                <c:pt idx="4">
                  <c:v>32.488585525588597</c:v>
                </c:pt>
                <c:pt idx="5">
                  <c:v>32.914640766542753</c:v>
                </c:pt>
                <c:pt idx="6">
                  <c:v>33.825373811715558</c:v>
                </c:pt>
                <c:pt idx="7">
                  <c:v>34.725155750596151</c:v>
                </c:pt>
                <c:pt idx="8">
                  <c:v>36.129570781537936</c:v>
                </c:pt>
                <c:pt idx="9">
                  <c:v>37.463967500768099</c:v>
                </c:pt>
                <c:pt idx="10">
                  <c:v>38.576714728696714</c:v>
                </c:pt>
                <c:pt idx="11">
                  <c:v>40.222594324412569</c:v>
                </c:pt>
                <c:pt idx="12">
                  <c:v>39.771024597466806</c:v>
                </c:pt>
                <c:pt idx="13">
                  <c:v>39.302298272751912</c:v>
                </c:pt>
                <c:pt idx="14">
                  <c:v>40.515558948190098</c:v>
                </c:pt>
                <c:pt idx="15">
                  <c:v>39.665765349864806</c:v>
                </c:pt>
                <c:pt idx="16">
                  <c:v>39.607835429769402</c:v>
                </c:pt>
                <c:pt idx="17">
                  <c:v>40.386980202524406</c:v>
                </c:pt>
                <c:pt idx="18">
                  <c:v>41.170104487418996</c:v>
                </c:pt>
                <c:pt idx="19">
                  <c:v>41.012571078868859</c:v>
                </c:pt>
                <c:pt idx="20">
                  <c:v>40.178202088483076</c:v>
                </c:pt>
                <c:pt idx="21">
                  <c:v>39.860089193139373</c:v>
                </c:pt>
                <c:pt idx="22">
                  <c:v>39.86292193373113</c:v>
                </c:pt>
                <c:pt idx="23">
                  <c:v>40.968573154643757</c:v>
                </c:pt>
                <c:pt idx="24">
                  <c:v>41.066722289023581</c:v>
                </c:pt>
                <c:pt idx="25">
                  <c:v>42.292270620038408</c:v>
                </c:pt>
                <c:pt idx="26">
                  <c:v>43.403476780938497</c:v>
                </c:pt>
                <c:pt idx="27">
                  <c:v>44.532824022750283</c:v>
                </c:pt>
              </c:numCache>
            </c:numRef>
          </c:val>
          <c:smooth val="0"/>
          <c:extLst>
            <c:ext xmlns:c16="http://schemas.microsoft.com/office/drawing/2014/chart" uri="{C3380CC4-5D6E-409C-BE32-E72D297353CC}">
              <c16:uniqueId val="{00000024-687F-4542-880E-33708C5D3201}"/>
            </c:ext>
          </c:extLst>
        </c:ser>
        <c:ser>
          <c:idx val="8"/>
          <c:order val="8"/>
          <c:tx>
            <c:strRef>
              <c:f>'Production Forecast'!$A$26</c:f>
              <c:strCache>
                <c:ptCount val="1"/>
                <c:pt idx="0">
                  <c:v>Dairy</c:v>
                </c:pt>
              </c:strCache>
            </c:strRef>
          </c:tx>
          <c:spPr>
            <a:ln w="28575" cap="rnd">
              <a:solidFill>
                <a:schemeClr val="accent3">
                  <a:lumMod val="60000"/>
                </a:schemeClr>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Forecast'!$B$26:$AC$26</c:f>
              <c:numCache>
                <c:formatCode>0.00</c:formatCode>
                <c:ptCount val="28"/>
                <c:pt idx="0">
                  <c:v>336.60733033760107</c:v>
                </c:pt>
                <c:pt idx="1">
                  <c:v>337.42581363126567</c:v>
                </c:pt>
                <c:pt idx="2">
                  <c:v>339.5504244352868</c:v>
                </c:pt>
                <c:pt idx="3">
                  <c:v>341.46291438497633</c:v>
                </c:pt>
                <c:pt idx="4">
                  <c:v>343.85963197678115</c:v>
                </c:pt>
                <c:pt idx="5">
                  <c:v>159.08161076703729</c:v>
                </c:pt>
                <c:pt idx="6">
                  <c:v>377.24101391257528</c:v>
                </c:pt>
                <c:pt idx="7">
                  <c:v>388.92363729139612</c:v>
                </c:pt>
                <c:pt idx="8">
                  <c:v>394.99934072877562</c:v>
                </c:pt>
                <c:pt idx="9">
                  <c:v>395.26222619738508</c:v>
                </c:pt>
                <c:pt idx="10">
                  <c:v>391.41526224654757</c:v>
                </c:pt>
                <c:pt idx="11">
                  <c:v>395.59702058362063</c:v>
                </c:pt>
                <c:pt idx="12">
                  <c:v>379.45635327725682</c:v>
                </c:pt>
                <c:pt idx="13">
                  <c:v>382.28034914476552</c:v>
                </c:pt>
                <c:pt idx="14">
                  <c:v>383.4251387938175</c:v>
                </c:pt>
                <c:pt idx="15">
                  <c:v>375.32536925410545</c:v>
                </c:pt>
                <c:pt idx="16">
                  <c:v>367.4327746331237</c:v>
                </c:pt>
                <c:pt idx="17">
                  <c:v>371.13515176331424</c:v>
                </c:pt>
                <c:pt idx="18">
                  <c:v>361.37266784338487</c:v>
                </c:pt>
                <c:pt idx="19">
                  <c:v>362.82224507229012</c:v>
                </c:pt>
                <c:pt idx="20">
                  <c:v>363.33767416637238</c:v>
                </c:pt>
                <c:pt idx="21">
                  <c:v>361.8527849745787</c:v>
                </c:pt>
                <c:pt idx="22">
                  <c:v>367.89361451911032</c:v>
                </c:pt>
                <c:pt idx="23">
                  <c:v>362.36402680343741</c:v>
                </c:pt>
                <c:pt idx="24">
                  <c:v>356.62316335795441</c:v>
                </c:pt>
                <c:pt idx="25">
                  <c:v>367.1642805768596</c:v>
                </c:pt>
                <c:pt idx="26">
                  <c:v>378.78397143204472</c:v>
                </c:pt>
                <c:pt idx="27">
                  <c:v>396.54120065551649</c:v>
                </c:pt>
              </c:numCache>
            </c:numRef>
          </c:val>
          <c:smooth val="0"/>
          <c:extLst>
            <c:ext xmlns:c16="http://schemas.microsoft.com/office/drawing/2014/chart" uri="{C3380CC4-5D6E-409C-BE32-E72D297353CC}">
              <c16:uniqueId val="{00000025-687F-4542-880E-33708C5D3201}"/>
            </c:ext>
          </c:extLst>
        </c:ser>
        <c:ser>
          <c:idx val="9"/>
          <c:order val="9"/>
          <c:tx>
            <c:strRef>
              <c:f>'Production Forecast'!$A$27</c:f>
              <c:strCache>
                <c:ptCount val="1"/>
                <c:pt idx="0">
                  <c:v>Other Production (tonnes per capita)</c:v>
                </c:pt>
              </c:strCache>
            </c:strRef>
          </c:tx>
          <c:spPr>
            <a:ln w="28575" cap="rnd">
              <a:solidFill>
                <a:schemeClr val="accent4">
                  <a:lumMod val="60000"/>
                </a:schemeClr>
              </a:solidFill>
              <a:prstDash val="sysDash"/>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Forecast'!$B$27:$AC$27</c:f>
              <c:numCache>
                <c:formatCode>0.00</c:formatCode>
                <c:ptCount val="28"/>
                <c:pt idx="0">
                  <c:v>460.75952286136618</c:v>
                </c:pt>
                <c:pt idx="1">
                  <c:v>433.76622812554655</c:v>
                </c:pt>
                <c:pt idx="2">
                  <c:v>400.70676083319665</c:v>
                </c:pt>
                <c:pt idx="3">
                  <c:v>435.20003137765701</c:v>
                </c:pt>
                <c:pt idx="4">
                  <c:v>435.05473742581751</c:v>
                </c:pt>
                <c:pt idx="5">
                  <c:v>435.54903840611126</c:v>
                </c:pt>
                <c:pt idx="6">
                  <c:v>474.42830697576642</c:v>
                </c:pt>
                <c:pt idx="7">
                  <c:v>466.19948021887296</c:v>
                </c:pt>
                <c:pt idx="8">
                  <c:v>537.3112095353066</c:v>
                </c:pt>
                <c:pt idx="9">
                  <c:v>581.35935622954287</c:v>
                </c:pt>
                <c:pt idx="10">
                  <c:v>443.61857569977292</c:v>
                </c:pt>
                <c:pt idx="11">
                  <c:v>594.24895732827838</c:v>
                </c:pt>
                <c:pt idx="12">
                  <c:v>615.92960088232655</c:v>
                </c:pt>
                <c:pt idx="13">
                  <c:v>662.15627308849162</c:v>
                </c:pt>
                <c:pt idx="14">
                  <c:v>646.47827012707353</c:v>
                </c:pt>
                <c:pt idx="15">
                  <c:v>624.33934601430201</c:v>
                </c:pt>
                <c:pt idx="16">
                  <c:v>530.49981144017227</c:v>
                </c:pt>
                <c:pt idx="17">
                  <c:v>713.94856694822818</c:v>
                </c:pt>
                <c:pt idx="18">
                  <c:v>565.46868278750321</c:v>
                </c:pt>
                <c:pt idx="19">
                  <c:v>510.6698374085567</c:v>
                </c:pt>
                <c:pt idx="20">
                  <c:v>596.2447959685577</c:v>
                </c:pt>
                <c:pt idx="21">
                  <c:v>536.97708994737491</c:v>
                </c:pt>
                <c:pt idx="22">
                  <c:v>596.06464798239165</c:v>
                </c:pt>
                <c:pt idx="23">
                  <c:v>627.10337514196181</c:v>
                </c:pt>
                <c:pt idx="24">
                  <c:v>542.89055948424914</c:v>
                </c:pt>
                <c:pt idx="25">
                  <c:v>643.13121185191244</c:v>
                </c:pt>
                <c:pt idx="26">
                  <c:v>683.61863483342495</c:v>
                </c:pt>
                <c:pt idx="27">
                  <c:v>623.96560635272579</c:v>
                </c:pt>
              </c:numCache>
            </c:numRef>
          </c:val>
          <c:smooth val="0"/>
          <c:extLst>
            <c:ext xmlns:c16="http://schemas.microsoft.com/office/drawing/2014/chart" uri="{C3380CC4-5D6E-409C-BE32-E72D297353CC}">
              <c16:uniqueId val="{00000026-687F-4542-880E-33708C5D3201}"/>
            </c:ext>
          </c:extLst>
        </c:ser>
        <c:dLbls>
          <c:showLegendKey val="0"/>
          <c:showVal val="0"/>
          <c:showCatName val="0"/>
          <c:showSerName val="0"/>
          <c:showPercent val="0"/>
          <c:showBubbleSize val="0"/>
        </c:dLbls>
        <c:smooth val="0"/>
        <c:axId val="1789223023"/>
        <c:axId val="1789272943"/>
      </c:lineChart>
      <c:catAx>
        <c:axId val="1789223023"/>
        <c:scaling>
          <c:orientation val="minMax"/>
        </c:scaling>
        <c:delete val="0"/>
        <c:axPos val="b"/>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72943"/>
        <c:crosses val="autoZero"/>
        <c:auto val="1"/>
        <c:lblAlgn val="ctr"/>
        <c:lblOffset val="100"/>
        <c:tickLblSkip val="5"/>
        <c:noMultiLvlLbl val="0"/>
      </c:catAx>
      <c:valAx>
        <c:axId val="1789272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Per</a:t>
                </a:r>
                <a:r>
                  <a:rPr lang="en-CA" b="1" baseline="0">
                    <a:solidFill>
                      <a:schemeClr val="tx1"/>
                    </a:solidFill>
                  </a:rPr>
                  <a:t> Capita Production (tonnes/person)</a:t>
                </a:r>
                <a:endParaRPr lang="en-CA" b="1">
                  <a:solidFill>
                    <a:schemeClr val="tx1"/>
                  </a:solidFill>
                </a:endParaRPr>
              </a:p>
            </c:rich>
          </c:tx>
          <c:layout>
            <c:manualLayout>
              <c:xMode val="edge"/>
              <c:yMode val="edge"/>
              <c:x val="1.8934911242603551E-2"/>
              <c:y val="0.1661450603292250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23023"/>
        <c:crosses val="autoZero"/>
        <c:crossBetween val="midCat"/>
      </c:valAx>
      <c:spPr>
        <a:noFill/>
        <a:ln>
          <a:solidFill>
            <a:schemeClr val="tx1"/>
          </a:solidFill>
        </a:ln>
        <a:effectLst/>
      </c:spPr>
    </c:plotArea>
    <c:legend>
      <c:legendPos val="r"/>
      <c:layout>
        <c:manualLayout>
          <c:xMode val="edge"/>
          <c:yMode val="edge"/>
          <c:x val="0.69365308012935001"/>
          <c:y val="0.26397181529355973"/>
          <c:w val="0.28461256744311358"/>
          <c:h val="0.542031719673404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CA" b="1">
                <a:solidFill>
                  <a:schemeClr val="tx1"/>
                </a:solidFill>
              </a:rPr>
              <a:t>Annual</a:t>
            </a:r>
            <a:r>
              <a:rPr lang="en-CA" b="1" baseline="0">
                <a:solidFill>
                  <a:schemeClr val="tx1"/>
                </a:solidFill>
              </a:rPr>
              <a:t> AGR Production Forecast</a:t>
            </a:r>
          </a:p>
        </c:rich>
      </c:tx>
      <c:layout>
        <c:manualLayout>
          <c:xMode val="edge"/>
          <c:yMode val="edge"/>
          <c:x val="0.24930512414862585"/>
          <c:y val="3.151042626414055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344158947793303"/>
          <c:y val="0.14696382056076399"/>
          <c:w val="0.50166687080822214"/>
          <c:h val="0.7323696173954336"/>
        </c:manualLayout>
      </c:layout>
      <c:lineChart>
        <c:grouping val="standard"/>
        <c:varyColors val="0"/>
        <c:ser>
          <c:idx val="0"/>
          <c:order val="0"/>
          <c:tx>
            <c:strRef>
              <c:f>'Production Forecast'!$A$5</c:f>
              <c:strCache>
                <c:ptCount val="1"/>
                <c:pt idx="0">
                  <c:v>Crop Production ('000 tonnes)</c:v>
                </c:pt>
              </c:strCache>
            </c:strRef>
          </c:tx>
          <c:spPr>
            <a:ln w="28575" cap="rnd">
              <a:solidFill>
                <a:schemeClr val="accent1"/>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Forecast'!$B$5:$BJ$5</c:f>
              <c:numCache>
                <c:formatCode>0.00</c:formatCode>
                <c:ptCount val="61"/>
                <c:pt idx="0">
                  <c:v>3223.9279308276591</c:v>
                </c:pt>
                <c:pt idx="1">
                  <c:v>3065.5977055895751</c:v>
                </c:pt>
                <c:pt idx="2">
                  <c:v>2849.0290765916366</c:v>
                </c:pt>
                <c:pt idx="3">
                  <c:v>3114.5251269553632</c:v>
                </c:pt>
                <c:pt idx="4">
                  <c:v>3129.088998625662</c:v>
                </c:pt>
                <c:pt idx="5">
                  <c:v>3144.3238934931278</c:v>
                </c:pt>
                <c:pt idx="6">
                  <c:v>3438.1330745377604</c:v>
                </c:pt>
                <c:pt idx="7">
                  <c:v>3391.4198669944954</c:v>
                </c:pt>
                <c:pt idx="8">
                  <c:v>3920.1876595409776</c:v>
                </c:pt>
                <c:pt idx="9">
                  <c:v>4257.4399055079994</c:v>
                </c:pt>
                <c:pt idx="10">
                  <c:v>3263.6801241130202</c:v>
                </c:pt>
                <c:pt idx="11">
                  <c:v>4395.3119017172385</c:v>
                </c:pt>
                <c:pt idx="12">
                  <c:v>4583.4388931066314</c:v>
                </c:pt>
                <c:pt idx="13">
                  <c:v>4956.5648227974461</c:v>
                </c:pt>
                <c:pt idx="14">
                  <c:v>4871.3934863665945</c:v>
                </c:pt>
                <c:pt idx="15">
                  <c:v>4733.4287518074307</c:v>
                </c:pt>
                <c:pt idx="16">
                  <c:v>4048.7745609113949</c:v>
                </c:pt>
                <c:pt idx="17">
                  <c:v>5492.3349306760247</c:v>
                </c:pt>
                <c:pt idx="18">
                  <c:v>4388.9982751917632</c:v>
                </c:pt>
                <c:pt idx="19">
                  <c:v>4005.3878027302735</c:v>
                </c:pt>
                <c:pt idx="20">
                  <c:v>4727.7442361938884</c:v>
                </c:pt>
                <c:pt idx="21">
                  <c:v>4298.5553027377318</c:v>
                </c:pt>
                <c:pt idx="22">
                  <c:v>4804.9367338508573</c:v>
                </c:pt>
                <c:pt idx="23">
                  <c:v>5086.3727654389377</c:v>
                </c:pt>
                <c:pt idx="24">
                  <c:v>4424.6666379085273</c:v>
                </c:pt>
                <c:pt idx="25">
                  <c:v>5257.7905962529394</c:v>
                </c:pt>
                <c:pt idx="26">
                  <c:v>5623.446890139754</c:v>
                </c:pt>
                <c:pt idx="27">
                  <c:v>5178.1657740000001</c:v>
                </c:pt>
                <c:pt idx="28" formatCode="_(* #,##0.00_);_(* \(#,##0.00\);_(* &quot;-&quot;??_);_(@_)">
                  <c:v>5571.8590196190262</c:v>
                </c:pt>
                <c:pt idx="29" formatCode="_(* #,##0.00_);_(* \(#,##0.00\);_(* &quot;-&quot;??_);_(@_)">
                  <c:v>5703.0754485211546</c:v>
                </c:pt>
                <c:pt idx="30" formatCode="_(* #,##0.00_);_(* \(#,##0.00\);_(* &quot;-&quot;??_);_(@_)">
                  <c:v>5822.5593980548101</c:v>
                </c:pt>
                <c:pt idx="31" formatCode="_(* #,##0.00_);_(* \(#,##0.00\);_(* &quot;-&quot;??_);_(@_)">
                  <c:v>5939.5504667055147</c:v>
                </c:pt>
                <c:pt idx="32" formatCode="_(* #,##0.00_);_(* \(#,##0.00\);_(* &quot;-&quot;??_);_(@_)">
                  <c:v>6056.4955794411844</c:v>
                </c:pt>
                <c:pt idx="33" formatCode="_(* #,##0.00_);_(* \(#,##0.00\);_(* &quot;-&quot;??_);_(@_)">
                  <c:v>6169.9076457934543</c:v>
                </c:pt>
                <c:pt idx="34" formatCode="_(* #,##0.00_);_(* \(#,##0.00\);_(* &quot;-&quot;??_);_(@_)">
                  <c:v>6278.7067231314231</c:v>
                </c:pt>
                <c:pt idx="35" formatCode="_(* #,##0.00_);_(* \(#,##0.00\);_(* &quot;-&quot;??_);_(@_)">
                  <c:v>6384.3611185951349</c:v>
                </c:pt>
                <c:pt idx="36" formatCode="_(* #,##0.00_);_(* \(#,##0.00\);_(* &quot;-&quot;??_);_(@_)">
                  <c:v>6490.7376873693229</c:v>
                </c:pt>
                <c:pt idx="37" formatCode="_(* #,##0.00_);_(* \(#,##0.00\);_(* &quot;-&quot;??_);_(@_)">
                  <c:v>6597.7605929404908</c:v>
                </c:pt>
                <c:pt idx="38" formatCode="_(* #,##0.00_);_(* \(#,##0.00\);_(* &quot;-&quot;??_);_(@_)">
                  <c:v>6704.905250911328</c:v>
                </c:pt>
                <c:pt idx="39" formatCode="_(* #,##0.00_);_(* \(#,##0.00\);_(* &quot;-&quot;??_);_(@_)">
                  <c:v>6813.8767061103163</c:v>
                </c:pt>
                <c:pt idx="40" formatCode="_(* #,##0.00_);_(* \(#,##0.00\);_(* &quot;-&quot;??_);_(@_)">
                  <c:v>6925.9971030511233</c:v>
                </c:pt>
                <c:pt idx="41" formatCode="_(* #,##0.00_);_(* \(#,##0.00\);_(* &quot;-&quot;??_);_(@_)">
                  <c:v>7039.1173524191863</c:v>
                </c:pt>
                <c:pt idx="42" formatCode="_(* #,##0.00_);_(* \(#,##0.00\);_(* &quot;-&quot;??_);_(@_)">
                  <c:v>7151.2296454810321</c:v>
                </c:pt>
                <c:pt idx="43" formatCode="_(* #,##0.00_);_(* \(#,##0.00\);_(* &quot;-&quot;??_);_(@_)">
                  <c:v>7259.4627658178797</c:v>
                </c:pt>
                <c:pt idx="44" formatCode="_(* #,##0.00_);_(* \(#,##0.00\);_(* &quot;-&quot;??_);_(@_)">
                  <c:v>7364.623276840276</c:v>
                </c:pt>
                <c:pt idx="45" formatCode="_(* #,##0.00_);_(* \(#,##0.00\);_(* &quot;-&quot;??_);_(@_)">
                  <c:v>7468.2731732456805</c:v>
                </c:pt>
                <c:pt idx="46" formatCode="_(* #,##0.00_);_(* \(#,##0.00\);_(* &quot;-&quot;??_);_(@_)">
                  <c:v>7570.1878793414899</c:v>
                </c:pt>
                <c:pt idx="47" formatCode="_(* #,##0.00_);_(* \(#,##0.00\);_(* &quot;-&quot;??_);_(@_)">
                  <c:v>7671.4377292123536</c:v>
                </c:pt>
                <c:pt idx="48" formatCode="_(* #,##0.00_);_(* \(#,##0.00\);_(* &quot;-&quot;??_);_(@_)">
                  <c:v>7772.3158782169712</c:v>
                </c:pt>
                <c:pt idx="49" formatCode="_(* #,##0.00_);_(* \(#,##0.00\);_(* &quot;-&quot;??_);_(@_)">
                  <c:v>7872.7135660574168</c:v>
                </c:pt>
                <c:pt idx="50" formatCode="_(* #,##0.00_);_(* \(#,##0.00\);_(* &quot;-&quot;??_);_(@_)">
                  <c:v>7972.7699233665417</c:v>
                </c:pt>
                <c:pt idx="51" formatCode="_(* #,##0.00_);_(* \(#,##0.00\);_(* &quot;-&quot;??_);_(@_)">
                  <c:v>8072.2080549271777</c:v>
                </c:pt>
                <c:pt idx="52" formatCode="_(* #,##0.00_);_(* \(#,##0.00\);_(* &quot;-&quot;??_);_(@_)">
                  <c:v>8171.5940918170445</c:v>
                </c:pt>
                <c:pt idx="53" formatCode="_(* #,##0.00_);_(* \(#,##0.00\);_(* &quot;-&quot;??_);_(@_)">
                  <c:v>8271.5161143035621</c:v>
                </c:pt>
                <c:pt idx="54" formatCode="_(* #,##0.00_);_(* \(#,##0.00\);_(* &quot;-&quot;??_);_(@_)">
                  <c:v>8371.7160407606862</c:v>
                </c:pt>
                <c:pt idx="55" formatCode="_(* #,##0.00_);_(* \(#,##0.00\);_(* &quot;-&quot;??_);_(@_)">
                  <c:v>8472.0139777747499</c:v>
                </c:pt>
                <c:pt idx="56" formatCode="_(* #,##0.00_);_(* \(#,##0.00\);_(* &quot;-&quot;??_);_(@_)">
                  <c:v>8572.6656552728818</c:v>
                </c:pt>
                <c:pt idx="57" formatCode="_(* #,##0.00_);_(* \(#,##0.00\);_(* &quot;-&quot;??_);_(@_)">
                  <c:v>8674.3820240138193</c:v>
                </c:pt>
                <c:pt idx="58" formatCode="_(* #,##0.00_);_(* \(#,##0.00\);_(* &quot;-&quot;??_);_(@_)">
                  <c:v>8776.8197590624659</c:v>
                </c:pt>
                <c:pt idx="59" formatCode="_(* #,##0.00_);_(* \(#,##0.00\);_(* &quot;-&quot;??_);_(@_)">
                  <c:v>8879.8951849090354</c:v>
                </c:pt>
                <c:pt idx="60" formatCode="_(* #,##0.00_);_(* \(#,##0.00\);_(* &quot;-&quot;??_);_(@_)">
                  <c:v>8983.5214904452205</c:v>
                </c:pt>
              </c:numCache>
            </c:numRef>
          </c:val>
          <c:smooth val="0"/>
          <c:extLst>
            <c:ext xmlns:c16="http://schemas.microsoft.com/office/drawing/2014/chart" uri="{C3380CC4-5D6E-409C-BE32-E72D297353CC}">
              <c16:uniqueId val="{0000000E-50B6-44C2-9AE4-ABDC3EF18E96}"/>
            </c:ext>
          </c:extLst>
        </c:ser>
        <c:ser>
          <c:idx val="1"/>
          <c:order val="1"/>
          <c:tx>
            <c:strRef>
              <c:f>'Production Forecast'!$A$6</c:f>
              <c:strCache>
                <c:ptCount val="1"/>
                <c:pt idx="0">
                  <c:v>Grain &amp; Oilseed</c:v>
                </c:pt>
              </c:strCache>
            </c:strRef>
          </c:tx>
          <c:spPr>
            <a:ln w="28575" cap="rnd">
              <a:solidFill>
                <a:schemeClr val="accent2"/>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Forecast'!$B$6:$BJ$6</c:f>
              <c:numCache>
                <c:formatCode>0.00</c:formatCode>
                <c:ptCount val="61"/>
                <c:pt idx="0">
                  <c:v>2780</c:v>
                </c:pt>
                <c:pt idx="1">
                  <c:v>2613.2000000000003</c:v>
                </c:pt>
                <c:pt idx="2">
                  <c:v>2388</c:v>
                </c:pt>
                <c:pt idx="3">
                  <c:v>2644.7000000000003</c:v>
                </c:pt>
                <c:pt idx="4">
                  <c:v>2650.3</c:v>
                </c:pt>
                <c:pt idx="5">
                  <c:v>2656.4</c:v>
                </c:pt>
                <c:pt idx="6">
                  <c:v>2940.9</c:v>
                </c:pt>
                <c:pt idx="7">
                  <c:v>2884.7000000000003</c:v>
                </c:pt>
                <c:pt idx="8">
                  <c:v>3403.8</c:v>
                </c:pt>
                <c:pt idx="9">
                  <c:v>3731.2000000000003</c:v>
                </c:pt>
                <c:pt idx="10">
                  <c:v>2727.4</c:v>
                </c:pt>
                <c:pt idx="11">
                  <c:v>3848.8</c:v>
                </c:pt>
                <c:pt idx="12">
                  <c:v>4026.5</c:v>
                </c:pt>
                <c:pt idx="13">
                  <c:v>4389</c:v>
                </c:pt>
                <c:pt idx="14">
                  <c:v>4293</c:v>
                </c:pt>
                <c:pt idx="15">
                  <c:v>4144</c:v>
                </c:pt>
                <c:pt idx="16">
                  <c:v>3448.1</c:v>
                </c:pt>
                <c:pt idx="17">
                  <c:v>4880.2</c:v>
                </c:pt>
                <c:pt idx="18">
                  <c:v>3797.5</c:v>
                </c:pt>
                <c:pt idx="19">
                  <c:v>3388</c:v>
                </c:pt>
                <c:pt idx="20">
                  <c:v>4125</c:v>
                </c:pt>
                <c:pt idx="21">
                  <c:v>3696</c:v>
                </c:pt>
                <c:pt idx="22">
                  <c:v>4152</c:v>
                </c:pt>
                <c:pt idx="23">
                  <c:v>4401.8</c:v>
                </c:pt>
                <c:pt idx="24">
                  <c:v>3733.2000000000003</c:v>
                </c:pt>
                <c:pt idx="25">
                  <c:v>4526.3</c:v>
                </c:pt>
                <c:pt idx="26">
                  <c:v>4868.8</c:v>
                </c:pt>
                <c:pt idx="27">
                  <c:v>4446.7</c:v>
                </c:pt>
                <c:pt idx="28" formatCode="_(* #,##0.00_);_(* \(#,##0.00\);_(* &quot;-&quot;??_);_(@_)">
                  <c:v>4830.7145444407115</c:v>
                </c:pt>
                <c:pt idx="29" formatCode="_(* #,##0.00_);_(* \(#,##0.00\);_(* &quot;-&quot;??_);_(@_)">
                  <c:v>4945.6944859139912</c:v>
                </c:pt>
                <c:pt idx="30" formatCode="_(* #,##0.00_);_(* \(#,##0.00\);_(* &quot;-&quot;??_);_(@_)">
                  <c:v>5050.524904230655</c:v>
                </c:pt>
                <c:pt idx="31" formatCode="_(* #,##0.00_);_(* \(#,##0.00\);_(* &quot;-&quot;??_);_(@_)">
                  <c:v>5153.2140624040076</c:v>
                </c:pt>
                <c:pt idx="32" formatCode="_(* #,##0.00_);_(* \(#,##0.00\);_(* &quot;-&quot;??_);_(@_)">
                  <c:v>5255.883205216006</c:v>
                </c:pt>
                <c:pt idx="33" formatCode="_(* #,##0.00_);_(* \(#,##0.00\);_(* &quot;-&quot;??_);_(@_)">
                  <c:v>5355.5048330770533</c:v>
                </c:pt>
                <c:pt idx="34" formatCode="_(* #,##0.00_);_(* \(#,##0.00\);_(* &quot;-&quot;??_);_(@_)">
                  <c:v>5451.1386928316278</c:v>
                </c:pt>
                <c:pt idx="35" formatCode="_(* #,##0.00_);_(* \(#,##0.00\);_(* &quot;-&quot;??_);_(@_)">
                  <c:v>5544.0566934043945</c:v>
                </c:pt>
                <c:pt idx="36" formatCode="_(* #,##0.00_);_(* \(#,##0.00\);_(* &quot;-&quot;??_);_(@_)">
                  <c:v>5637.6152401184672</c:v>
                </c:pt>
                <c:pt idx="37" formatCode="_(* #,##0.00_);_(* \(#,##0.00\);_(* &quot;-&quot;??_);_(@_)">
                  <c:v>5731.748411738592</c:v>
                </c:pt>
                <c:pt idx="38" formatCode="_(* #,##0.00_);_(* \(#,##0.00\);_(* &quot;-&quot;??_);_(@_)">
                  <c:v>5826.0003114245974</c:v>
                </c:pt>
                <c:pt idx="39" formatCode="_(* #,##0.00_);_(* \(#,##0.00\);_(* &quot;-&quot;??_);_(@_)">
                  <c:v>5921.8524287963646</c:v>
                </c:pt>
                <c:pt idx="40" formatCode="_(* #,##0.00_);_(* \(#,##0.00\);_(* &quot;-&quot;??_);_(@_)">
                  <c:v>6020.4545718370464</c:v>
                </c:pt>
                <c:pt idx="41" formatCode="_(* #,##0.00_);_(* \(#,##0.00\);_(* &quot;-&quot;??_);_(@_)">
                  <c:v>6119.9394391766946</c:v>
                </c:pt>
                <c:pt idx="42" formatCode="_(* #,##0.00_);_(* \(#,##0.00\);_(* &quot;-&quot;??_);_(@_)">
                  <c:v>6218.561155811768</c:v>
                </c:pt>
                <c:pt idx="43" formatCode="_(* #,##0.00_);_(* \(#,##0.00\);_(* &quot;-&quot;??_);_(@_)">
                  <c:v>6313.8216416275473</c:v>
                </c:pt>
                <c:pt idx="44" formatCode="_(* #,##0.00_);_(* \(#,##0.00\);_(* &quot;-&quot;??_);_(@_)">
                  <c:v>6406.4203466397166</c:v>
                </c:pt>
                <c:pt idx="45" formatCode="_(* #,##0.00_);_(* \(#,##0.00\);_(* &quot;-&quot;??_);_(@_)">
                  <c:v>6497.7145517316139</c:v>
                </c:pt>
                <c:pt idx="46" formatCode="_(* #,##0.00_);_(* \(#,##0.00\);_(* &quot;-&quot;??_);_(@_)">
                  <c:v>6587.5078746822555</c:v>
                </c:pt>
                <c:pt idx="47" formatCode="_(* #,##0.00_);_(* \(#,##0.00\);_(* &quot;-&quot;??_);_(@_)">
                  <c:v>6676.7308465189089</c:v>
                </c:pt>
                <c:pt idx="48" formatCode="_(* #,##0.00_);_(* \(#,##0.00\);_(* &quot;-&quot;??_);_(@_)">
                  <c:v>6765.63813049697</c:v>
                </c:pt>
                <c:pt idx="49" formatCode="_(* #,##0.00_);_(* \(#,##0.00\);_(* &quot;-&quot;??_);_(@_)">
                  <c:v>6854.1346583971017</c:v>
                </c:pt>
                <c:pt idx="50" formatCode="_(* #,##0.00_);_(* \(#,##0.00\);_(* &quot;-&quot;??_);_(@_)">
                  <c:v>6942.3411690767889</c:v>
                </c:pt>
                <c:pt idx="51" formatCode="_(* #,##0.00_);_(* \(#,##0.00\);_(* &quot;-&quot;??_);_(@_)">
                  <c:v>7030.0161783541489</c:v>
                </c:pt>
                <c:pt idx="52" formatCode="_(* #,##0.00_);_(* \(#,##0.00\);_(* &quot;-&quot;??_);_(@_)">
                  <c:v>7117.6523637874225</c:v>
                </c:pt>
                <c:pt idx="53" formatCode="_(* #,##0.00_);_(* \(#,##0.00\);_(* &quot;-&quot;??_);_(@_)">
                  <c:v>7205.7618342575252</c:v>
                </c:pt>
                <c:pt idx="54" formatCode="_(* #,##0.00_);_(* \(#,##0.00\);_(* &quot;-&quot;??_);_(@_)">
                  <c:v>7294.1197610020818</c:v>
                </c:pt>
                <c:pt idx="55" formatCode="_(* #,##0.00_);_(* \(#,##0.00\);_(* &quot;-&quot;??_);_(@_)">
                  <c:v>7382.5693184213842</c:v>
                </c:pt>
                <c:pt idx="56" formatCode="_(* #,##0.00_);_(* \(#,##0.00\);_(* &quot;-&quot;??_);_(@_)">
                  <c:v>7471.3332533503781</c:v>
                </c:pt>
                <c:pt idx="57" formatCode="_(* #,##0.00_);_(* \(#,##0.00\);_(* &quot;-&quot;??_);_(@_)">
                  <c:v>7561.0312344539543</c:v>
                </c:pt>
                <c:pt idx="58" formatCode="_(* #,##0.00_);_(* \(#,##0.00\);_(* &quot;-&quot;??_);_(@_)">
                  <c:v>7651.3641840247483</c:v>
                </c:pt>
                <c:pt idx="59" formatCode="_(* #,##0.00_);_(* \(#,##0.00\);_(* &quot;-&quot;??_);_(@_)">
                  <c:v>7742.2592410694069</c:v>
                </c:pt>
                <c:pt idx="60" formatCode="_(* #,##0.00_);_(* \(#,##0.00\);_(* &quot;-&quot;??_);_(@_)">
                  <c:v>7833.6407686913235</c:v>
                </c:pt>
              </c:numCache>
            </c:numRef>
          </c:val>
          <c:smooth val="0"/>
          <c:extLst>
            <c:ext xmlns:c16="http://schemas.microsoft.com/office/drawing/2014/chart" uri="{C3380CC4-5D6E-409C-BE32-E72D297353CC}">
              <c16:uniqueId val="{0000000F-50B6-44C2-9AE4-ABDC3EF18E96}"/>
            </c:ext>
          </c:extLst>
        </c:ser>
        <c:ser>
          <c:idx val="2"/>
          <c:order val="2"/>
          <c:tx>
            <c:strRef>
              <c:f>'Production Forecast'!$A$7</c:f>
              <c:strCache>
                <c:ptCount val="1"/>
                <c:pt idx="0">
                  <c:v>Fruit &amp; Veg.</c:v>
                </c:pt>
              </c:strCache>
            </c:strRef>
          </c:tx>
          <c:spPr>
            <a:ln w="28575" cap="rnd">
              <a:solidFill>
                <a:schemeClr val="accent3"/>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Forecast'!$B$7:$BJ$7</c:f>
              <c:numCache>
                <c:formatCode>0.00</c:formatCode>
                <c:ptCount val="61"/>
                <c:pt idx="0">
                  <c:v>420.65228447738451</c:v>
                </c:pt>
                <c:pt idx="1">
                  <c:v>428.67797931475627</c:v>
                </c:pt>
                <c:pt idx="2">
                  <c:v>436.85679771759885</c:v>
                </c:pt>
                <c:pt idx="3">
                  <c:v>445.19166115586313</c:v>
                </c:pt>
                <c:pt idx="4">
                  <c:v>453.68554683871071</c:v>
                </c:pt>
                <c:pt idx="5">
                  <c:v>462.34148877797151</c:v>
                </c:pt>
                <c:pt idx="6">
                  <c:v>471.16257887189118</c:v>
                </c:pt>
                <c:pt idx="7">
                  <c:v>480.15196800955607</c:v>
                </c:pt>
                <c:pt idx="8">
                  <c:v>489.31286719638877</c:v>
                </c:pt>
                <c:pt idx="9">
                  <c:v>498.64854870111805</c:v>
                </c:pt>
                <c:pt idx="10">
                  <c:v>508.16234722463145</c:v>
                </c:pt>
                <c:pt idx="11">
                  <c:v>517.85766109112899</c:v>
                </c:pt>
                <c:pt idx="12">
                  <c:v>527.73795346200268</c:v>
                </c:pt>
                <c:pt idx="13">
                  <c:v>537.80675357287635</c:v>
                </c:pt>
                <c:pt idx="14">
                  <c:v>548.06765799424659</c:v>
                </c:pt>
                <c:pt idx="15">
                  <c:v>558.52433191617638</c:v>
                </c:pt>
                <c:pt idx="16">
                  <c:v>569.18051045749883</c:v>
                </c:pt>
                <c:pt idx="17">
                  <c:v>580.04</c:v>
                </c:pt>
                <c:pt idx="18">
                  <c:v>558.79100000000005</c:v>
                </c:pt>
                <c:pt idx="19">
                  <c:v>584.05650000000003</c:v>
                </c:pt>
                <c:pt idx="20">
                  <c:v>568.77700000000004</c:v>
                </c:pt>
                <c:pt idx="21">
                  <c:v>567.94000000000005</c:v>
                </c:pt>
                <c:pt idx="22">
                  <c:v>617.66100000000006</c:v>
                </c:pt>
                <c:pt idx="23">
                  <c:v>648.62400000000002</c:v>
                </c:pt>
                <c:pt idx="24">
                  <c:v>654.83199999999999</c:v>
                </c:pt>
                <c:pt idx="25">
                  <c:v>694.15700000000004</c:v>
                </c:pt>
                <c:pt idx="26">
                  <c:v>716.601</c:v>
                </c:pt>
                <c:pt idx="27">
                  <c:v>692.69399999999996</c:v>
                </c:pt>
                <c:pt idx="28" formatCode="_(* #,##0.00_);_(* \(#,##0.00\);_(* &quot;-&quot;??_);_(@_)">
                  <c:v>718.49303759985662</c:v>
                </c:pt>
                <c:pt idx="29" formatCode="_(* #,##0.00_);_(* \(#,##0.00\);_(* &quot;-&quot;??_);_(@_)">
                  <c:v>737.3221116103997</c:v>
                </c:pt>
                <c:pt idx="30" formatCode="_(* #,##0.00_);_(* \(#,##0.00\);_(* &quot;-&quot;??_);_(@_)">
                  <c:v>754.67332527553629</c:v>
                </c:pt>
                <c:pt idx="31" formatCode="_(* #,##0.00_);_(* \(#,##0.00\);_(* &quot;-&quot;??_);_(@_)">
                  <c:v>771.73448369658627</c:v>
                </c:pt>
                <c:pt idx="32" formatCode="_(* #,##0.00_);_(* \(#,##0.00\);_(* &quot;-&quot;??_);_(@_)">
                  <c:v>788.82080372075632</c:v>
                </c:pt>
                <c:pt idx="33" formatCode="_(* #,##0.00_);_(* \(#,##0.00\);_(* &quot;-&quot;??_);_(@_)">
                  <c:v>805.47596547279124</c:v>
                </c:pt>
                <c:pt idx="34" formatCode="_(* #,##0.00_);_(* \(#,##0.00\);_(* &quot;-&quot;??_);_(@_)">
                  <c:v>821.55450146945429</c:v>
                </c:pt>
                <c:pt idx="35" formatCode="_(* #,##0.00_);_(* \(#,##0.00\);_(* &quot;-&quot;??_);_(@_)">
                  <c:v>837.24404080040108</c:v>
                </c:pt>
                <c:pt idx="36" formatCode="_(* #,##0.00_);_(* \(#,##0.00\);_(* &quot;-&quot;??_);_(@_)">
                  <c:v>853.04933425282138</c:v>
                </c:pt>
                <c:pt idx="37" formatCode="_(* #,##0.00_);_(* \(#,##0.00\);_(* &quot;-&quot;??_);_(@_)">
                  <c:v>868.96033274754427</c:v>
                </c:pt>
                <c:pt idx="38" formatCode="_(* #,##0.00_);_(* \(#,##0.00\);_(* &quot;-&quot;??_);_(@_)">
                  <c:v>884.90768136057068</c:v>
                </c:pt>
                <c:pt idx="39" formatCode="_(* #,##0.00_);_(* \(#,##0.00\);_(* &quot;-&quot;??_);_(@_)">
                  <c:v>901.11632997389279</c:v>
                </c:pt>
                <c:pt idx="40" formatCode="_(* #,##0.00_);_(* \(#,##0.00\);_(* &quot;-&quot;??_);_(@_)">
                  <c:v>917.7623032424143</c:v>
                </c:pt>
                <c:pt idx="41" formatCode="_(* #,##0.00_);_(* \(#,##0.00\);_(* &quot;-&quot;??_);_(@_)">
                  <c:v>934.56208691202994</c:v>
                </c:pt>
                <c:pt idx="42" formatCode="_(* #,##0.00_);_(* \(#,##0.00\);_(* &quot;-&quot;??_);_(@_)">
                  <c:v>951.24872030010079</c:v>
                </c:pt>
                <c:pt idx="43" formatCode="_(* #,##0.00_);_(* \(#,##0.00\);_(* &quot;-&quot;??_);_(@_)">
                  <c:v>967.43819237531875</c:v>
                </c:pt>
                <c:pt idx="44" formatCode="_(* #,##0.00_);_(* \(#,##0.00\);_(* &quot;-&quot;??_);_(@_)">
                  <c:v>983.23477968853854</c:v>
                </c:pt>
                <c:pt idx="45" formatCode="_(* #,##0.00_);_(* \(#,##0.00\);_(* &quot;-&quot;??_);_(@_)">
                  <c:v>998.84469332999095</c:v>
                </c:pt>
                <c:pt idx="46" formatCode="_(* #,##0.00_);_(* \(#,##0.00\);_(* &quot;-&quot;??_);_(@_)">
                  <c:v>1014.2363423145349</c:v>
                </c:pt>
                <c:pt idx="47" formatCode="_(* #,##0.00_);_(* \(#,##0.00\);_(* &quot;-&quot;??_);_(@_)">
                  <c:v>1029.5517731172908</c:v>
                </c:pt>
                <c:pt idx="48" formatCode="_(* #,##0.00_);_(* \(#,##0.00\);_(* &quot;-&quot;??_);_(@_)">
                  <c:v>1044.8295755307918</c:v>
                </c:pt>
                <c:pt idx="49" formatCode="_(* #,##0.00_);_(* \(#,##0.00\);_(* &quot;-&quot;??_);_(@_)">
                  <c:v>1060.0545101669998</c:v>
                </c:pt>
                <c:pt idx="50" formatCode="_(* #,##0.00_);_(* \(#,##0.00\);_(* &quot;-&quot;??_);_(@_)">
                  <c:v>1075.2446979237425</c:v>
                </c:pt>
                <c:pt idx="51" formatCode="_(* #,##0.00_);_(* \(#,##0.00\);_(* &quot;-&quot;??_);_(@_)">
                  <c:v>1090.3622061001902</c:v>
                </c:pt>
                <c:pt idx="52" formatCode="_(* #,##0.00_);_(* \(#,##0.00\);_(* &quot;-&quot;??_);_(@_)">
                  <c:v>1105.4829392958061</c:v>
                </c:pt>
                <c:pt idx="53" formatCode="_(* #,##0.00_);_(* \(#,##0.00\);_(* &quot;-&quot;??_);_(@_)">
                  <c:v>1120.6862623159648</c:v>
                </c:pt>
                <c:pt idx="54" formatCode="_(* #,##0.00_);_(* \(#,##0.00\);_(* &quot;-&quot;??_);_(@_)">
                  <c:v>1135.9372083506189</c:v>
                </c:pt>
                <c:pt idx="55" formatCode="_(* #,##0.00_);_(* \(#,##0.00\);_(* &quot;-&quot;??_);_(@_)">
                  <c:v>1151.2112304052289</c:v>
                </c:pt>
                <c:pt idx="56" formatCode="_(* #,##0.00_);_(* \(#,##0.00\);_(* &quot;-&quot;??_);_(@_)">
                  <c:v>1166.5429245535131</c:v>
                </c:pt>
                <c:pt idx="57" formatCode="_(* #,##0.00_);_(* \(#,##0.00\);_(* &quot;-&quot;??_);_(@_)">
                  <c:v>1182.0291194069746</c:v>
                </c:pt>
                <c:pt idx="58" formatCode="_(* #,##0.00_);_(* \(#,##0.00\);_(* &quot;-&quot;??_);_(@_)">
                  <c:v>1197.623316130996</c:v>
                </c:pt>
                <c:pt idx="59" formatCode="_(* #,##0.00_);_(* \(#,##0.00\);_(* &quot;-&quot;??_);_(@_)">
                  <c:v>1213.3142298585688</c:v>
                </c:pt>
                <c:pt idx="60" formatCode="_(* #,##0.00_);_(* \(#,##0.00\);_(* &quot;-&quot;??_);_(@_)">
                  <c:v>1229.0900814075526</c:v>
                </c:pt>
              </c:numCache>
            </c:numRef>
          </c:val>
          <c:smooth val="0"/>
          <c:extLst>
            <c:ext xmlns:c16="http://schemas.microsoft.com/office/drawing/2014/chart" uri="{C3380CC4-5D6E-409C-BE32-E72D297353CC}">
              <c16:uniqueId val="{00000010-50B6-44C2-9AE4-ABDC3EF18E96}"/>
            </c:ext>
          </c:extLst>
        </c:ser>
        <c:ser>
          <c:idx val="3"/>
          <c:order val="3"/>
          <c:tx>
            <c:strRef>
              <c:f>'Production Forecast'!$A$8</c:f>
              <c:strCache>
                <c:ptCount val="1"/>
                <c:pt idx="0">
                  <c:v>Greenhouse &amp; Nursery</c:v>
                </c:pt>
              </c:strCache>
            </c:strRef>
          </c:tx>
          <c:spPr>
            <a:ln w="28575" cap="rnd">
              <a:solidFill>
                <a:schemeClr val="accent4"/>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Forecast'!$B$8:$BJ$8</c:f>
              <c:numCache>
                <c:formatCode>0.00</c:formatCode>
                <c:ptCount val="61"/>
                <c:pt idx="0">
                  <c:v>23.275646350274705</c:v>
                </c:pt>
                <c:pt idx="1">
                  <c:v>23.719726274818502</c:v>
                </c:pt>
                <c:pt idx="2">
                  <c:v>24.172278874037577</c:v>
                </c:pt>
                <c:pt idx="3">
                  <c:v>24.633465799500012</c:v>
                </c:pt>
                <c:pt idx="4">
                  <c:v>25.103451786951013</c:v>
                </c:pt>
                <c:pt idx="5">
                  <c:v>25.582404715156436</c:v>
                </c:pt>
                <c:pt idx="6">
                  <c:v>26.070495665869018</c:v>
                </c:pt>
                <c:pt idx="7">
                  <c:v>26.567898984938683</c:v>
                </c:pt>
                <c:pt idx="8">
                  <c:v>27.074792344588801</c:v>
                </c:pt>
                <c:pt idx="9">
                  <c:v>27.591356806880604</c:v>
                </c:pt>
                <c:pt idx="10">
                  <c:v>28.117776888388491</c:v>
                </c:pt>
                <c:pt idx="11">
                  <c:v>28.654240626109246</c:v>
                </c:pt>
                <c:pt idx="12">
                  <c:v>29.20093964462875</c:v>
                </c:pt>
                <c:pt idx="13">
                  <c:v>29.758069224570214</c:v>
                </c:pt>
                <c:pt idx="14">
                  <c:v>30.325828372348301</c:v>
                </c:pt>
                <c:pt idx="15">
                  <c:v>30.904419891254133</c:v>
                </c:pt>
                <c:pt idx="16">
                  <c:v>31.494050453896524</c:v>
                </c:pt>
                <c:pt idx="17">
                  <c:v>32.094930676025335</c:v>
                </c:pt>
                <c:pt idx="18">
                  <c:v>32.707275191763323</c:v>
                </c:pt>
                <c:pt idx="19">
                  <c:v>33.331302730273329</c:v>
                </c:pt>
                <c:pt idx="20">
                  <c:v>33.967236193888247</c:v>
                </c:pt>
                <c:pt idx="21">
                  <c:v>34.615302737731611</c:v>
                </c:pt>
                <c:pt idx="22">
                  <c:v>35.275733850857321</c:v>
                </c:pt>
                <c:pt idx="23">
                  <c:v>35.9487654389374</c:v>
                </c:pt>
                <c:pt idx="24">
                  <c:v>36.634637908527381</c:v>
                </c:pt>
                <c:pt idx="25">
                  <c:v>37.333596252939415</c:v>
                </c:pt>
                <c:pt idx="26">
                  <c:v>38.04589013975378</c:v>
                </c:pt>
                <c:pt idx="27">
                  <c:v>38.771774000000001</c:v>
                </c:pt>
                <c:pt idx="28" formatCode="_(* #,##0.00_);_(* \(#,##0.00\);_(* &quot;-&quot;??_);_(@_)">
                  <c:v>39.474818518566273</c:v>
                </c:pt>
                <c:pt idx="29" formatCode="_(* #,##0.00_);_(* \(#,##0.00\);_(* &quot;-&quot;??_);_(@_)">
                  <c:v>40.356573040723632</c:v>
                </c:pt>
                <c:pt idx="30" formatCode="_(* #,##0.00_);_(* \(#,##0.00\);_(* &quot;-&quot;??_);_(@_)">
                  <c:v>41.154327736060452</c:v>
                </c:pt>
                <c:pt idx="31" formatCode="_(* #,##0.00_);_(* \(#,##0.00\);_(* &quot;-&quot;??_);_(@_)">
                  <c:v>41.933633569201305</c:v>
                </c:pt>
                <c:pt idx="32" formatCode="_(* #,##0.00_);_(* \(#,##0.00\);_(* &quot;-&quot;??_);_(@_)">
                  <c:v>42.711834110546476</c:v>
                </c:pt>
                <c:pt idx="33" formatCode="_(* #,##0.00_);_(* \(#,##0.00\);_(* &quot;-&quot;??_);_(@_)">
                  <c:v>43.464391452191293</c:v>
                </c:pt>
                <c:pt idx="34" formatCode="_(* #,##0.00_);_(* \(#,##0.00\);_(* &quot;-&quot;??_);_(@_)">
                  <c:v>44.183810266109745</c:v>
                </c:pt>
                <c:pt idx="35" formatCode="_(* #,##0.00_);_(* \(#,##0.00\);_(* &quot;-&quot;??_);_(@_)">
                  <c:v>44.880535911708535</c:v>
                </c:pt>
                <c:pt idx="36" formatCode="_(* #,##0.00_);_(* \(#,##0.00\);_(* &quot;-&quot;??_);_(@_)">
                  <c:v>45.581810347577175</c:v>
                </c:pt>
                <c:pt idx="37" formatCode="_(* #,##0.00_);_(* \(#,##0.00\);_(* &quot;-&quot;??_);_(@_)">
                  <c:v>46.287103066818737</c:v>
                </c:pt>
                <c:pt idx="38" formatCode="_(* #,##0.00_);_(* \(#,##0.00\);_(* &quot;-&quot;??_);_(@_)">
                  <c:v>46.992740437047956</c:v>
                </c:pt>
                <c:pt idx="39" formatCode="_(* #,##0.00_);_(* \(#,##0.00\);_(* &quot;-&quot;??_);_(@_)">
                  <c:v>47.710674642567675</c:v>
                </c:pt>
                <c:pt idx="40" formatCode="_(* #,##0.00_);_(* \(#,##0.00\);_(* &quot;-&quot;??_);_(@_)">
                  <c:v>48.450133859050553</c:v>
                </c:pt>
                <c:pt idx="41" formatCode="_(* #,##0.00_);_(* \(#,##0.00\);_(* &quot;-&quot;??_);_(@_)">
                  <c:v>49.196052713623601</c:v>
                </c:pt>
                <c:pt idx="42" formatCode="_(* #,##0.00_);_(* \(#,##0.00\);_(* &quot;-&quot;??_);_(@_)">
                  <c:v>49.934408510598217</c:v>
                </c:pt>
                <c:pt idx="43" formatCode="_(* #,##0.00_);_(* \(#,##0.00\);_(* &quot;-&quot;??_);_(@_)">
                  <c:v>50.645204894140477</c:v>
                </c:pt>
                <c:pt idx="44" formatCode="_(* #,##0.00_);_(* \(#,##0.00\);_(* &quot;-&quot;??_);_(@_)">
                  <c:v>51.334149334804145</c:v>
                </c:pt>
                <c:pt idx="45" formatCode="_(* #,##0.00_);_(* \(#,##0.00\);_(* &quot;-&quot;??_);_(@_)">
                  <c:v>52.012187887449258</c:v>
                </c:pt>
                <c:pt idx="46" formatCode="_(* #,##0.00_);_(* \(#,##0.00\);_(* &quot;-&quot;??_);_(@_)">
                  <c:v>52.677795516046388</c:v>
                </c:pt>
                <c:pt idx="47" formatCode="_(* #,##0.00_);_(* \(#,##0.00\);_(* &quot;-&quot;??_);_(@_)">
                  <c:v>53.338454201499182</c:v>
                </c:pt>
                <c:pt idx="48" formatCode="_(* #,##0.00_);_(* \(#,##0.00\);_(* &quot;-&quot;??_);_(@_)">
                  <c:v>53.996221108071083</c:v>
                </c:pt>
                <c:pt idx="49" formatCode="_(* #,##0.00_);_(* \(#,##0.00\);_(* &quot;-&quot;??_);_(@_)">
                  <c:v>54.650356170436183</c:v>
                </c:pt>
                <c:pt idx="50" formatCode="_(* #,##0.00_);_(* \(#,##0.00\);_(* &quot;-&quot;??_);_(@_)">
                  <c:v>55.301840570605222</c:v>
                </c:pt>
                <c:pt idx="51" formatCode="_(* #,##0.00_);_(* \(#,##0.00\);_(* &quot;-&quot;??_);_(@_)">
                  <c:v>55.948768450244451</c:v>
                </c:pt>
                <c:pt idx="52" formatCode="_(* #,##0.00_);_(* \(#,##0.00\);_(* &quot;-&quot;??_);_(@_)">
                  <c:v>56.595077884518773</c:v>
                </c:pt>
                <c:pt idx="53" formatCode="_(* #,##0.00_);_(* \(#,##0.00\);_(* &quot;-&quot;??_);_(@_)">
                  <c:v>57.244846654213021</c:v>
                </c:pt>
                <c:pt idx="54" formatCode="_(* #,##0.00_);_(* \(#,##0.00\);_(* &quot;-&quot;??_);_(@_)">
                  <c:v>57.896288648667159</c:v>
                </c:pt>
                <c:pt idx="55" formatCode="_(* #,##0.00_);_(* \(#,##0.00\);_(* &quot;-&quot;??_);_(@_)">
                  <c:v>58.548163232577032</c:v>
                </c:pt>
                <c:pt idx="56" formatCode="_(* #,##0.00_);_(* \(#,##0.00\);_(* &quot;-&quot;??_);_(@_)">
                  <c:v>59.202241548143604</c:v>
                </c:pt>
                <c:pt idx="57" formatCode="_(* #,##0.00_);_(* \(#,##0.00\);_(* &quot;-&quot;??_);_(@_)">
                  <c:v>59.863431252232623</c:v>
                </c:pt>
                <c:pt idx="58" formatCode="_(* #,##0.00_);_(* \(#,##0.00\);_(* &quot;-&quot;??_);_(@_)">
                  <c:v>60.529355853450568</c:v>
                </c:pt>
                <c:pt idx="59" formatCode="_(* #,##0.00_);_(* \(#,##0.00\);_(* &quot;-&quot;??_);_(@_)">
                  <c:v>61.199434950036675</c:v>
                </c:pt>
                <c:pt idx="60" formatCode="_(* #,##0.00_);_(* \(#,##0.00\);_(* &quot;-&quot;??_);_(@_)">
                  <c:v>61.873068182284499</c:v>
                </c:pt>
              </c:numCache>
            </c:numRef>
          </c:val>
          <c:smooth val="0"/>
          <c:extLst>
            <c:ext xmlns:c16="http://schemas.microsoft.com/office/drawing/2014/chart" uri="{C3380CC4-5D6E-409C-BE32-E72D297353CC}">
              <c16:uniqueId val="{00000011-50B6-44C2-9AE4-ABDC3EF18E96}"/>
            </c:ext>
          </c:extLst>
        </c:ser>
        <c:ser>
          <c:idx val="4"/>
          <c:order val="4"/>
          <c:tx>
            <c:strRef>
              <c:f>'Production Forecast'!$A$9</c:f>
              <c:strCache>
                <c:ptCount val="1"/>
                <c:pt idx="0">
                  <c:v>Livestock Production ('000 tonnes)</c:v>
                </c:pt>
              </c:strCache>
            </c:strRef>
          </c:tx>
          <c:spPr>
            <a:ln w="28575" cap="rnd">
              <a:solidFill>
                <a:schemeClr val="accent5"/>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Forecast'!$B$9:$BJ$9</c:f>
              <c:numCache>
                <c:formatCode>0.00</c:formatCode>
                <c:ptCount val="61"/>
                <c:pt idx="0">
                  <c:v>4094.949371553781</c:v>
                </c:pt>
                <c:pt idx="1">
                  <c:v>4107.3069246771583</c:v>
                </c:pt>
                <c:pt idx="2">
                  <c:v>4120.6744778005386</c:v>
                </c:pt>
                <c:pt idx="3">
                  <c:v>4142.5840309239156</c:v>
                </c:pt>
                <c:pt idx="4">
                  <c:v>4177.1285840472956</c:v>
                </c:pt>
                <c:pt idx="5">
                  <c:v>2840.5270078771946</c:v>
                </c:pt>
                <c:pt idx="6">
                  <c:v>4417.6032783157889</c:v>
                </c:pt>
                <c:pt idx="7">
                  <c:v>4504.7111617543887</c:v>
                </c:pt>
                <c:pt idx="8">
                  <c:v>4552.5029921929827</c:v>
                </c:pt>
                <c:pt idx="9">
                  <c:v>4446.8306979999998</c:v>
                </c:pt>
                <c:pt idx="10">
                  <c:v>4431.9131050000005</c:v>
                </c:pt>
                <c:pt idx="11">
                  <c:v>4506.6061369999998</c:v>
                </c:pt>
                <c:pt idx="12">
                  <c:v>4438.649394</c:v>
                </c:pt>
                <c:pt idx="13">
                  <c:v>4460.1166130000001</c:v>
                </c:pt>
                <c:pt idx="14">
                  <c:v>4641.3641130000005</c:v>
                </c:pt>
                <c:pt idx="15">
                  <c:v>4578.0195870000007</c:v>
                </c:pt>
                <c:pt idx="16">
                  <c:v>4472.4179359999998</c:v>
                </c:pt>
                <c:pt idx="17">
                  <c:v>4543.172509</c:v>
                </c:pt>
                <c:pt idx="18">
                  <c:v>4435.7248360000003</c:v>
                </c:pt>
                <c:pt idx="19">
                  <c:v>4438.2775970000002</c:v>
                </c:pt>
                <c:pt idx="20">
                  <c:v>4466.1796859999995</c:v>
                </c:pt>
                <c:pt idx="21">
                  <c:v>4452.6467290000001</c:v>
                </c:pt>
                <c:pt idx="22">
                  <c:v>4421.4608160000007</c:v>
                </c:pt>
                <c:pt idx="23">
                  <c:v>4342.6444850000007</c:v>
                </c:pt>
                <c:pt idx="24">
                  <c:v>4298.1160060000002</c:v>
                </c:pt>
                <c:pt idx="25">
                  <c:v>4424.5047429999995</c:v>
                </c:pt>
                <c:pt idx="26">
                  <c:v>4573.2542489999996</c:v>
                </c:pt>
                <c:pt idx="27">
                  <c:v>4788.166416</c:v>
                </c:pt>
                <c:pt idx="28" formatCode="_(* #,##0.00_);_(* \(#,##0.00\);_(* &quot;-&quot;??_);_(@_)">
                  <c:v>4775.4869175992908</c:v>
                </c:pt>
                <c:pt idx="29" formatCode="_(* #,##0.00_);_(* \(#,##0.00\);_(* &quot;-&quot;??_);_(@_)">
                  <c:v>4883.7562249369676</c:v>
                </c:pt>
                <c:pt idx="30" formatCode="_(* #,##0.00_);_(* \(#,##0.00\);_(* &quot;-&quot;??_);_(@_)">
                  <c:v>4981.8929621005973</c:v>
                </c:pt>
                <c:pt idx="31" formatCode="_(* #,##0.00_);_(* \(#,##0.00\);_(* &quot;-&quot;??_);_(@_)">
                  <c:v>5077.824139376502</c:v>
                </c:pt>
                <c:pt idx="32" formatCode="_(* #,##0.00_);_(* \(#,##0.00\);_(* &quot;-&quot;??_);_(@_)">
                  <c:v>5173.6476405466292</c:v>
                </c:pt>
                <c:pt idx="33" formatCode="_(* #,##0.00_);_(* \(#,##0.00\);_(* &quot;-&quot;??_);_(@_)">
                  <c:v>5266.3894026076214</c:v>
                </c:pt>
                <c:pt idx="34" formatCode="_(* #,##0.00_);_(* \(#,##0.00\);_(* &quot;-&quot;??_);_(@_)">
                  <c:v>5355.1374744181649</c:v>
                </c:pt>
                <c:pt idx="35" formatCode="_(* #,##0.00_);_(* \(#,##0.00\);_(* &quot;-&quot;??_);_(@_)">
                  <c:v>5441.1540569675271</c:v>
                </c:pt>
                <c:pt idx="36" formatCode="_(* #,##0.00_);_(* \(#,##0.00\);_(* &quot;-&quot;??_);_(@_)">
                  <c:v>5527.7398850471791</c:v>
                </c:pt>
                <c:pt idx="37" formatCode="_(* #,##0.00_);_(* \(#,##0.00\);_(* &quot;-&quot;??_);_(@_)">
                  <c:v>5614.830554224106</c:v>
                </c:pt>
                <c:pt idx="38" formatCode="_(* #,##0.00_);_(* \(#,##0.00\);_(* &quot;-&quot;??_);_(@_)">
                  <c:v>5701.9802130348316</c:v>
                </c:pt>
                <c:pt idx="39" formatCode="_(* #,##0.00_);_(* \(#,##0.00\);_(* &quot;-&quot;??_);_(@_)">
                  <c:v>5790.6390411414368</c:v>
                </c:pt>
                <c:pt idx="40" formatCode="_(* #,##0.00_);_(* \(#,##0.00\);_(* &quot;-&quot;??_);_(@_)">
                  <c:v>5881.9280566341604</c:v>
                </c:pt>
                <c:pt idx="41" formatCode="_(* #,##0.00_);_(* \(#,##0.00\);_(* &quot;-&quot;??_);_(@_)">
                  <c:v>5974.0193674960919</c:v>
                </c:pt>
                <c:pt idx="42" formatCode="_(* #,##0.00_);_(* \(#,##0.00\);_(* &quot;-&quot;??_);_(@_)">
                  <c:v>6065.209825956249</c:v>
                </c:pt>
                <c:pt idx="43" formatCode="_(* #,##0.00_);_(* \(#,##0.00\);_(* &quot;-&quot;??_);_(@_)">
                  <c:v>6153.0688321582311</c:v>
                </c:pt>
                <c:pt idx="44" formatCode="_(* #,##0.00_);_(* \(#,##0.00\);_(* &quot;-&quot;??_);_(@_)">
                  <c:v>6238.2870764343816</c:v>
                </c:pt>
                <c:pt idx="45" formatCode="_(* #,##0.00_);_(* \(#,##0.00\);_(* &quot;-&quot;??_);_(@_)">
                  <c:v>6322.1927764860729</c:v>
                </c:pt>
                <c:pt idx="46" formatCode="_(* #,##0.00_);_(* \(#,##0.00\);_(* &quot;-&quot;??_);_(@_)">
                  <c:v>6404.5992359752609</c:v>
                </c:pt>
                <c:pt idx="47" formatCode="_(* #,##0.00_);_(* \(#,##0.00\);_(* &quot;-&quot;??_);_(@_)">
                  <c:v>6486.4149638691706</c:v>
                </c:pt>
                <c:pt idx="48" formatCode="_(* #,##0.00_);_(* \(#,##0.00\);_(* &quot;-&quot;??_);_(@_)">
                  <c:v>6567.8894861026101</c:v>
                </c:pt>
                <c:pt idx="49" formatCode="_(* #,##0.00_);_(* \(#,##0.00\);_(* &quot;-&quot;??_);_(@_)">
                  <c:v>6648.9322555132558</c:v>
                </c:pt>
                <c:pt idx="50" formatCode="_(* #,##0.00_);_(* \(#,##0.00\);_(* &quot;-&quot;??_);_(@_)">
                  <c:v>6729.6621218321161</c:v>
                </c:pt>
                <c:pt idx="51" formatCode="_(* #,##0.00_);_(* \(#,##0.00\);_(* &quot;-&quot;??_);_(@_)">
                  <c:v>6809.8466576661895</c:v>
                </c:pt>
                <c:pt idx="52" formatCode="_(* #,##0.00_);_(* \(#,##0.00\);_(* &quot;-&quot;??_);_(@_)">
                  <c:v>6889.964704113625</c:v>
                </c:pt>
                <c:pt idx="53" formatCode="_(* #,##0.00_);_(* \(#,##0.00\);_(* &quot;-&quot;??_);_(@_)">
                  <c:v>6970.5125307587296</c:v>
                </c:pt>
                <c:pt idx="54" formatCode="_(* #,##0.00_);_(* \(#,##0.00\);_(* &quot;-&quot;??_);_(@_)">
                  <c:v>7051.2726489109964</c:v>
                </c:pt>
                <c:pt idx="55" formatCode="_(* #,##0.00_);_(* \(#,##0.00\);_(* &quot;-&quot;??_);_(@_)">
                  <c:v>7132.0938416507233</c:v>
                </c:pt>
                <c:pt idx="56" formatCode="_(* #,##0.00_);_(* \(#,##0.00\);_(* &quot;-&quot;??_);_(@_)">
                  <c:v>7213.1917303305918</c:v>
                </c:pt>
                <c:pt idx="57" formatCode="_(* #,##0.00_);_(* \(#,##0.00\);_(* &quot;-&quot;??_);_(@_)">
                  <c:v>7295.1643357241464</c:v>
                </c:pt>
                <c:pt idx="58" formatCode="_(* #,##0.00_);_(* \(#,##0.00\);_(* &quot;-&quot;??_);_(@_)">
                  <c:v>7377.7222953566261</c:v>
                </c:pt>
                <c:pt idx="59" formatCode="_(* #,##0.00_);_(* \(#,##0.00\);_(* &quot;-&quot;??_);_(@_)">
                  <c:v>7460.7949803356742</c:v>
                </c:pt>
                <c:pt idx="60" formatCode="_(* #,##0.00_);_(* \(#,##0.00\);_(* &quot;-&quot;??_);_(@_)">
                  <c:v>7544.3092719851838</c:v>
                </c:pt>
              </c:numCache>
            </c:numRef>
          </c:val>
          <c:smooth val="0"/>
          <c:extLst>
            <c:ext xmlns:c16="http://schemas.microsoft.com/office/drawing/2014/chart" uri="{C3380CC4-5D6E-409C-BE32-E72D297353CC}">
              <c16:uniqueId val="{00000012-50B6-44C2-9AE4-ABDC3EF18E96}"/>
            </c:ext>
          </c:extLst>
        </c:ser>
        <c:ser>
          <c:idx val="5"/>
          <c:order val="5"/>
          <c:tx>
            <c:strRef>
              <c:f>'Production Forecast'!$A$10</c:f>
              <c:strCache>
                <c:ptCount val="1"/>
                <c:pt idx="0">
                  <c:v>Cattle</c:v>
                </c:pt>
              </c:strCache>
            </c:strRef>
          </c:tx>
          <c:spPr>
            <a:ln w="28575" cap="rnd">
              <a:solidFill>
                <a:schemeClr val="accent6"/>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Forecast'!$B$10:$BJ$10</c:f>
              <c:numCache>
                <c:formatCode>0.00</c:formatCode>
                <c:ptCount val="61"/>
                <c:pt idx="0">
                  <c:v>682.72949473684287</c:v>
                </c:pt>
                <c:pt idx="1">
                  <c:v>667.88450526315717</c:v>
                </c:pt>
                <c:pt idx="2">
                  <c:v>653.03951578947533</c:v>
                </c:pt>
                <c:pt idx="3">
                  <c:v>638.19452631578963</c:v>
                </c:pt>
                <c:pt idx="4">
                  <c:v>623.3495368421078</c:v>
                </c:pt>
                <c:pt idx="5">
                  <c:v>608.50454736842221</c:v>
                </c:pt>
                <c:pt idx="6">
                  <c:v>593.65955789473651</c:v>
                </c:pt>
                <c:pt idx="7">
                  <c:v>578.81456842105467</c:v>
                </c:pt>
                <c:pt idx="8">
                  <c:v>563.96957894736897</c:v>
                </c:pt>
                <c:pt idx="9">
                  <c:v>471.61700000000002</c:v>
                </c:pt>
                <c:pt idx="10">
                  <c:v>452.33</c:v>
                </c:pt>
                <c:pt idx="11">
                  <c:v>440.31</c:v>
                </c:pt>
                <c:pt idx="12">
                  <c:v>447.84000000000003</c:v>
                </c:pt>
                <c:pt idx="13">
                  <c:v>434.702</c:v>
                </c:pt>
                <c:pt idx="14">
                  <c:v>546.71900000000005</c:v>
                </c:pt>
                <c:pt idx="15">
                  <c:v>577.96</c:v>
                </c:pt>
                <c:pt idx="16">
                  <c:v>542.07900000000006</c:v>
                </c:pt>
                <c:pt idx="17">
                  <c:v>566.96699999999998</c:v>
                </c:pt>
                <c:pt idx="18">
                  <c:v>479.53300000000002</c:v>
                </c:pt>
                <c:pt idx="19">
                  <c:v>439.97700000000003</c:v>
                </c:pt>
                <c:pt idx="20">
                  <c:v>449.3</c:v>
                </c:pt>
                <c:pt idx="21">
                  <c:v>429.02800000000002</c:v>
                </c:pt>
                <c:pt idx="22">
                  <c:v>333.084</c:v>
                </c:pt>
                <c:pt idx="23">
                  <c:v>269.28300000000002</c:v>
                </c:pt>
                <c:pt idx="24">
                  <c:v>260.32900000000001</c:v>
                </c:pt>
                <c:pt idx="25">
                  <c:v>240.78100000000001</c:v>
                </c:pt>
                <c:pt idx="26">
                  <c:v>253.018</c:v>
                </c:pt>
                <c:pt idx="27">
                  <c:v>260.017</c:v>
                </c:pt>
                <c:pt idx="28" formatCode="_(* #,##0.00_);_(* \(#,##0.00\);_(* &quot;-&quot;??_);_(@_)">
                  <c:v>226.67637008752379</c:v>
                </c:pt>
                <c:pt idx="29" formatCode="_(* #,##0.00_);_(* \(#,##0.00\);_(* &quot;-&quot;??_);_(@_)">
                  <c:v>214.82235055963781</c:v>
                </c:pt>
                <c:pt idx="30" formatCode="_(* #,##0.00_);_(* \(#,##0.00\);_(* &quot;-&quot;??_);_(@_)">
                  <c:v>202.17534584994959</c:v>
                </c:pt>
                <c:pt idx="31" formatCode="_(* #,##0.00_);_(* \(#,##0.00\);_(* &quot;-&quot;??_);_(@_)">
                  <c:v>189.14406888430813</c:v>
                </c:pt>
                <c:pt idx="32" formatCode="_(* #,##0.00_);_(* \(#,##0.00\);_(* &quot;-&quot;??_);_(@_)">
                  <c:v>175.83090300777948</c:v>
                </c:pt>
                <c:pt idx="33" formatCode="_(* #,##0.00_);_(* \(#,##0.00\);_(* &quot;-&quot;??_);_(@_)">
                  <c:v>162.15396034689161</c:v>
                </c:pt>
                <c:pt idx="34" formatCode="_(* #,##0.00_);_(* \(#,##0.00\);_(* &quot;-&quot;??_);_(@_)">
                  <c:v>148.12522910322184</c:v>
                </c:pt>
                <c:pt idx="35" formatCode="_(* #,##0.00_);_(* \(#,##0.00\);_(* &quot;-&quot;??_);_(@_)">
                  <c:v>133.81984251144706</c:v>
                </c:pt>
                <c:pt idx="36" formatCode="_(* #,##0.00_);_(* \(#,##0.00\);_(* &quot;-&quot;??_);_(@_)">
                  <c:v>119.34000102317906</c:v>
                </c:pt>
                <c:pt idx="37" formatCode="_(* #,##0.00_);_(* \(#,##0.00\);_(* &quot;-&quot;??_);_(@_)">
                  <c:v>104.68505085689709</c:v>
                </c:pt>
                <c:pt idx="38" formatCode="_(* #,##0.00_);_(* \(#,##0.00\);_(* &quot;-&quot;??_);_(@_)">
                  <c:v>89.849049717893891</c:v>
                </c:pt>
                <c:pt idx="39" formatCode="_(* #,##0.00_);_(* \(#,##0.00\);_(* &quot;-&quot;??_);_(@_)">
                  <c:v>74.855570981601062</c:v>
                </c:pt>
                <c:pt idx="40" formatCode="_(* #,##0.00_);_(* \(#,##0.00\);_(* &quot;-&quot;??_);_(@_)">
                  <c:v>59.70855835734546</c:v>
                </c:pt>
                <c:pt idx="41" formatCode="_(* #,##0.00_);_(* \(#,##0.00\);_(* &quot;-&quot;??_);_(@_)">
                  <c:v>44.378125588448206</c:v>
                </c:pt>
                <c:pt idx="42" formatCode="_(* #,##0.00_);_(* \(#,##0.00\);_(* &quot;-&quot;??_);_(@_)">
                  <c:v>28.85512784397957</c:v>
                </c:pt>
                <c:pt idx="43" formatCode="_(* #,##0.00_);_(* \(#,##0.00\);_(* &quot;-&quot;??_);_(@_)">
                  <c:v>13.146760031275676</c:v>
                </c:pt>
                <c:pt idx="44" formatCode="_(* #,##0.00_);_(* \(#,##0.00\);_(* &quot;-&quot;??_);_(@_)">
                  <c:v>0</c:v>
                </c:pt>
                <c:pt idx="45" formatCode="_(* #,##0.00_);_(* \(#,##0.00\);_(* &quot;-&quot;??_);_(@_)">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formatCode="_(* #,##0.00_);_(* \(#,##0.00\);_(* &quot;-&quot;??_);_(@_)">
                  <c:v>0</c:v>
                </c:pt>
                <c:pt idx="59" formatCode="_(* #,##0.00_);_(* \(#,##0.00\);_(* &quot;-&quot;??_);_(@_)">
                  <c:v>0</c:v>
                </c:pt>
                <c:pt idx="60" formatCode="_(* #,##0.00_);_(* \(#,##0.00\);_(* &quot;-&quot;??_);_(@_)">
                  <c:v>0</c:v>
                </c:pt>
              </c:numCache>
            </c:numRef>
          </c:val>
          <c:smooth val="0"/>
          <c:extLst>
            <c:ext xmlns:c16="http://schemas.microsoft.com/office/drawing/2014/chart" uri="{C3380CC4-5D6E-409C-BE32-E72D297353CC}">
              <c16:uniqueId val="{00000013-50B6-44C2-9AE4-ABDC3EF18E96}"/>
            </c:ext>
          </c:extLst>
        </c:ser>
        <c:ser>
          <c:idx val="6"/>
          <c:order val="6"/>
          <c:tx>
            <c:strRef>
              <c:f>'Production Forecast'!$A$11</c:f>
              <c:strCache>
                <c:ptCount val="1"/>
                <c:pt idx="0">
                  <c:v>Hog</c:v>
                </c:pt>
              </c:strCache>
            </c:strRef>
          </c:tx>
          <c:spPr>
            <a:ln w="28575" cap="rnd">
              <a:solidFill>
                <a:schemeClr val="accent1">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Forecast'!$B$11:$BJ$11</c:f>
              <c:numCache>
                <c:formatCode>0.00</c:formatCode>
                <c:ptCount val="61"/>
                <c:pt idx="0">
                  <c:v>850.81709894736821</c:v>
                </c:pt>
                <c:pt idx="1">
                  <c:v>849.84557385964911</c:v>
                </c:pt>
                <c:pt idx="2">
                  <c:v>848.87404877192989</c:v>
                </c:pt>
                <c:pt idx="3">
                  <c:v>847.90252368421045</c:v>
                </c:pt>
                <c:pt idx="4">
                  <c:v>846.93099859649146</c:v>
                </c:pt>
                <c:pt idx="5">
                  <c:v>845.95947350877202</c:v>
                </c:pt>
                <c:pt idx="6">
                  <c:v>844.98794842105258</c:v>
                </c:pt>
                <c:pt idx="7">
                  <c:v>844.01642333333348</c:v>
                </c:pt>
                <c:pt idx="8">
                  <c:v>843.04489824561415</c:v>
                </c:pt>
                <c:pt idx="9">
                  <c:v>806.25160000000005</c:v>
                </c:pt>
                <c:pt idx="10">
                  <c:v>816.15320000000008</c:v>
                </c:pt>
                <c:pt idx="11">
                  <c:v>842.79340000000002</c:v>
                </c:pt>
                <c:pt idx="12">
                  <c:v>871.12970000000007</c:v>
                </c:pt>
                <c:pt idx="13">
                  <c:v>869.66150000000005</c:v>
                </c:pt>
                <c:pt idx="14">
                  <c:v>900.1341000000001</c:v>
                </c:pt>
                <c:pt idx="15">
                  <c:v>853.80430000000001</c:v>
                </c:pt>
                <c:pt idx="16">
                  <c:v>823.80499999999995</c:v>
                </c:pt>
                <c:pt idx="17">
                  <c:v>810.40690000000006</c:v>
                </c:pt>
                <c:pt idx="18">
                  <c:v>831.77559999999994</c:v>
                </c:pt>
                <c:pt idx="19">
                  <c:v>830.86260000000004</c:v>
                </c:pt>
                <c:pt idx="20">
                  <c:v>817.3216000000001</c:v>
                </c:pt>
                <c:pt idx="21">
                  <c:v>807.86700000000008</c:v>
                </c:pt>
                <c:pt idx="22">
                  <c:v>801.41060000000004</c:v>
                </c:pt>
                <c:pt idx="23">
                  <c:v>801.97110000000009</c:v>
                </c:pt>
                <c:pt idx="24">
                  <c:v>796.53490000000011</c:v>
                </c:pt>
                <c:pt idx="25">
                  <c:v>836.29359999999997</c:v>
                </c:pt>
                <c:pt idx="26">
                  <c:v>847.32230000000004</c:v>
                </c:pt>
                <c:pt idx="27">
                  <c:v>867.76430000000005</c:v>
                </c:pt>
                <c:pt idx="28" formatCode="_(* #,##0.00_);_(* \(#,##0.00\);_(* &quot;-&quot;??_);_(@_)">
                  <c:v>828.74194172017883</c:v>
                </c:pt>
                <c:pt idx="29" formatCode="_(* #,##0.00_);_(* \(#,##0.00\);_(* &quot;-&quot;??_);_(@_)">
                  <c:v>831.40981288662033</c:v>
                </c:pt>
                <c:pt idx="30" formatCode="_(* #,##0.00_);_(* \(#,##0.00\);_(* &quot;-&quot;??_);_(@_)">
                  <c:v>832.02325361428382</c:v>
                </c:pt>
                <c:pt idx="31" formatCode="_(* #,##0.00_);_(* \(#,##0.00\);_(* &quot;-&quot;??_);_(@_)">
                  <c:v>831.9887033799281</c:v>
                </c:pt>
                <c:pt idx="32" formatCode="_(* #,##0.00_);_(* \(#,##0.00\);_(* &quot;-&quot;??_);_(@_)">
                  <c:v>831.67289062949828</c:v>
                </c:pt>
                <c:pt idx="33" formatCode="_(* #,##0.00_);_(* \(#,##0.00\);_(* &quot;-&quot;??_);_(@_)">
                  <c:v>830.61593322529109</c:v>
                </c:pt>
                <c:pt idx="34" formatCode="_(* #,##0.00_);_(* \(#,##0.00\);_(* &quot;-&quot;??_);_(@_)">
                  <c:v>828.71200967767243</c:v>
                </c:pt>
                <c:pt idx="35" formatCode="_(* #,##0.00_);_(* \(#,##0.00\);_(* &quot;-&quot;??_);_(@_)">
                  <c:v>826.1946031856354</c:v>
                </c:pt>
                <c:pt idx="36" formatCode="_(* #,##0.00_);_(* \(#,##0.00\);_(* &quot;-&quot;??_);_(@_)">
                  <c:v>823.58484671466476</c:v>
                </c:pt>
                <c:pt idx="37" formatCode="_(* #,##0.00_);_(* \(#,##0.00\);_(* &quot;-&quot;??_);_(@_)">
                  <c:v>820.8738434343079</c:v>
                </c:pt>
                <c:pt idx="38" formatCode="_(* #,##0.00_);_(* \(#,##0.00\);_(* &quot;-&quot;??_);_(@_)">
                  <c:v>817.99865971094516</c:v>
                </c:pt>
                <c:pt idx="39" formatCode="_(* #,##0.00_);_(* \(#,##0.00\);_(* &quot;-&quot;??_);_(@_)">
                  <c:v>815.16802152270611</c:v>
                </c:pt>
                <c:pt idx="40" formatCode="_(* #,##0.00_);_(* \(#,##0.00\);_(* &quot;-&quot;??_);_(@_)">
                  <c:v>812.52973193014111</c:v>
                </c:pt>
                <c:pt idx="41" formatCode="_(* #,##0.00_);_(* \(#,##0.00\);_(* &quot;-&quot;??_);_(@_)">
                  <c:v>809.82053628665392</c:v>
                </c:pt>
                <c:pt idx="42" formatCode="_(* #,##0.00_);_(* \(#,##0.00\);_(* &quot;-&quot;??_);_(@_)">
                  <c:v>806.81288796778813</c:v>
                </c:pt>
                <c:pt idx="43" formatCode="_(* #,##0.00_);_(* \(#,##0.00\);_(* &quot;-&quot;??_);_(@_)">
                  <c:v>803.20125703656993</c:v>
                </c:pt>
                <c:pt idx="44" formatCode="_(* #,##0.00_);_(* \(#,##0.00\);_(* &quot;-&quot;??_);_(@_)">
                  <c:v>799.10322649540637</c:v>
                </c:pt>
                <c:pt idx="45" formatCode="_(* #,##0.00_);_(* \(#,##0.00\);_(* &quot;-&quot;??_);_(@_)">
                  <c:v>794.708826908437</c:v>
                </c:pt>
                <c:pt idx="46" formatCode="_(* #,##0.00_);_(* \(#,##0.00\);_(* &quot;-&quot;??_);_(@_)">
                  <c:v>790.00788852712981</c:v>
                </c:pt>
                <c:pt idx="47" formatCode="_(* #,##0.00_);_(* \(#,##0.00\);_(* &quot;-&quot;??_);_(@_)">
                  <c:v>785.12406522480205</c:v>
                </c:pt>
                <c:pt idx="48" formatCode="_(* #,##0.00_);_(* \(#,##0.00\);_(* &quot;-&quot;??_);_(@_)">
                  <c:v>780.09401003145808</c:v>
                </c:pt>
                <c:pt idx="49" formatCode="_(* #,##0.00_);_(* \(#,##0.00\);_(* &quot;-&quot;??_);_(@_)">
                  <c:v>774.91226917385234</c:v>
                </c:pt>
                <c:pt idx="50" formatCode="_(* #,##0.00_);_(* \(#,##0.00\);_(* &quot;-&quot;??_);_(@_)">
                  <c:v>769.59794795373364</c:v>
                </c:pt>
                <c:pt idx="51" formatCode="_(* #,##0.00_);_(* \(#,##0.00\);_(* &quot;-&quot;??_);_(@_)">
                  <c:v>764.12952046554631</c:v>
                </c:pt>
                <c:pt idx="52" formatCode="_(* #,##0.00_);_(* \(#,##0.00\);_(* &quot;-&quot;??_);_(@_)">
                  <c:v>758.56557553261769</c:v>
                </c:pt>
                <c:pt idx="53" formatCode="_(* #,##0.00_);_(* \(#,##0.00\);_(* &quot;-&quot;??_);_(@_)">
                  <c:v>752.96240660681258</c:v>
                </c:pt>
                <c:pt idx="54" formatCode="_(* #,##0.00_);_(* \(#,##0.00\);_(* &quot;-&quot;??_);_(@_)">
                  <c:v>747.29652032130616</c:v>
                </c:pt>
                <c:pt idx="55" formatCode="_(* #,##0.00_);_(* \(#,##0.00\);_(* &quot;-&quot;??_);_(@_)">
                  <c:v>741.55307420708073</c:v>
                </c:pt>
                <c:pt idx="56" formatCode="_(* #,##0.00_);_(* \(#,##0.00\);_(* &quot;-&quot;??_);_(@_)">
                  <c:v>735.75580756361046</c:v>
                </c:pt>
                <c:pt idx="57" formatCode="_(* #,##0.00_);_(* \(#,##0.00\);_(* &quot;-&quot;??_);_(@_)">
                  <c:v>729.9649920200651</c:v>
                </c:pt>
                <c:pt idx="58" formatCode="_(* #,##0.00_);_(* \(#,##0.00\);_(* &quot;-&quot;??_);_(@_)">
                  <c:v>724.14922110979307</c:v>
                </c:pt>
                <c:pt idx="59" formatCode="_(* #,##0.00_);_(* \(#,##0.00\);_(* &quot;-&quot;??_);_(@_)">
                  <c:v>718.30041777786585</c:v>
                </c:pt>
                <c:pt idx="60" formatCode="_(* #,##0.00_);_(* \(#,##0.00\);_(* &quot;-&quot;??_);_(@_)">
                  <c:v>712.41083287956405</c:v>
                </c:pt>
              </c:numCache>
            </c:numRef>
          </c:val>
          <c:smooth val="0"/>
          <c:extLst>
            <c:ext xmlns:c16="http://schemas.microsoft.com/office/drawing/2014/chart" uri="{C3380CC4-5D6E-409C-BE32-E72D297353CC}">
              <c16:uniqueId val="{00000014-50B6-44C2-9AE4-ABDC3EF18E96}"/>
            </c:ext>
          </c:extLst>
        </c:ser>
        <c:ser>
          <c:idx val="7"/>
          <c:order val="7"/>
          <c:tx>
            <c:strRef>
              <c:f>'Production Forecast'!$A$12</c:f>
              <c:strCache>
                <c:ptCount val="1"/>
                <c:pt idx="0">
                  <c:v>Poultry &amp; Eggs</c:v>
                </c:pt>
              </c:strCache>
            </c:strRef>
          </c:tx>
          <c:spPr>
            <a:ln w="28575" cap="rnd">
              <a:solidFill>
                <a:schemeClr val="accent2">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Forecast'!$B$12:$BJ$12</c:f>
              <c:numCache>
                <c:formatCode>0.00</c:formatCode>
                <c:ptCount val="61"/>
                <c:pt idx="0">
                  <c:v>206.166</c:v>
                </c:pt>
                <c:pt idx="1">
                  <c:v>204.85500000000002</c:v>
                </c:pt>
                <c:pt idx="2">
                  <c:v>204.554</c:v>
                </c:pt>
                <c:pt idx="3">
                  <c:v>212.79500000000002</c:v>
                </c:pt>
                <c:pt idx="4">
                  <c:v>233.67099999999999</c:v>
                </c:pt>
                <c:pt idx="5">
                  <c:v>237.61799999999999</c:v>
                </c:pt>
                <c:pt idx="6">
                  <c:v>245.12900000000002</c:v>
                </c:pt>
                <c:pt idx="7">
                  <c:v>252.61199999999999</c:v>
                </c:pt>
                <c:pt idx="8">
                  <c:v>263.59899999999999</c:v>
                </c:pt>
                <c:pt idx="9">
                  <c:v>274.358</c:v>
                </c:pt>
                <c:pt idx="10">
                  <c:v>283.80700000000002</c:v>
                </c:pt>
                <c:pt idx="11">
                  <c:v>297.50299999999999</c:v>
                </c:pt>
                <c:pt idx="12">
                  <c:v>295.95600000000002</c:v>
                </c:pt>
                <c:pt idx="13">
                  <c:v>294.197</c:v>
                </c:pt>
                <c:pt idx="14">
                  <c:v>305.29599999999999</c:v>
                </c:pt>
                <c:pt idx="15">
                  <c:v>300.726</c:v>
                </c:pt>
                <c:pt idx="16">
                  <c:v>302.28700000000003</c:v>
                </c:pt>
                <c:pt idx="17">
                  <c:v>310.69299999999998</c:v>
                </c:pt>
                <c:pt idx="18">
                  <c:v>319.55</c:v>
                </c:pt>
                <c:pt idx="19">
                  <c:v>321.678</c:v>
                </c:pt>
                <c:pt idx="20">
                  <c:v>318.58100000000002</c:v>
                </c:pt>
                <c:pt idx="21">
                  <c:v>319.084</c:v>
                </c:pt>
                <c:pt idx="22">
                  <c:v>321.339</c:v>
                </c:pt>
                <c:pt idx="23">
                  <c:v>332.29200000000003</c:v>
                </c:pt>
                <c:pt idx="24">
                  <c:v>334.702</c:v>
                </c:pt>
                <c:pt idx="25">
                  <c:v>345.75200000000001</c:v>
                </c:pt>
                <c:pt idx="26">
                  <c:v>357.03700000000003</c:v>
                </c:pt>
                <c:pt idx="27">
                  <c:v>369.56900000000002</c:v>
                </c:pt>
                <c:pt idx="28" formatCode="_(* #,##0.00_);_(* \(#,##0.00\);_(* &quot;-&quot;??_);_(@_)">
                  <c:v>378.32639384600412</c:v>
                </c:pt>
                <c:pt idx="29" formatCode="_(* #,##0.00_);_(* \(#,##0.00\);_(* &quot;-&quot;??_);_(@_)">
                  <c:v>387.0259769322858</c:v>
                </c:pt>
                <c:pt idx="30" formatCode="_(* #,##0.00_);_(* \(#,##0.00\);_(* &quot;-&quot;??_);_(@_)">
                  <c:v>394.92507565183945</c:v>
                </c:pt>
                <c:pt idx="31" formatCode="_(* #,##0.00_);_(* \(#,##0.00\);_(* &quot;-&quot;??_);_(@_)">
                  <c:v>402.65145488217831</c:v>
                </c:pt>
                <c:pt idx="32" formatCode="_(* #,##0.00_);_(* \(#,##0.00\);_(* &quot;-&quot;??_);_(@_)">
                  <c:v>410.37129422465841</c:v>
                </c:pt>
                <c:pt idx="33" formatCode="_(* #,##0.00_);_(* \(#,##0.00\);_(* &quot;-&quot;??_);_(@_)">
                  <c:v>417.84855440736231</c:v>
                </c:pt>
                <c:pt idx="34" formatCode="_(* #,##0.00_);_(* \(#,##0.00\);_(* &quot;-&quot;??_);_(@_)">
                  <c:v>425.01059078604936</c:v>
                </c:pt>
                <c:pt idx="35" formatCode="_(* #,##0.00_);_(* \(#,##0.00\);_(* &quot;-&quot;??_);_(@_)">
                  <c:v>431.95728871683121</c:v>
                </c:pt>
                <c:pt idx="36" formatCode="_(* #,##0.00_);_(* \(#,##0.00\);_(* &quot;-&quot;??_);_(@_)">
                  <c:v>438.9505326863142</c:v>
                </c:pt>
                <c:pt idx="37" formatCode="_(* #,##0.00_);_(* \(#,##0.00\);_(* &quot;-&quot;??_);_(@_)">
                  <c:v>445.98520312559509</c:v>
                </c:pt>
                <c:pt idx="38" formatCode="_(* #,##0.00_);_(* \(#,##0.00\);_(* &quot;-&quot;??_);_(@_)">
                  <c:v>453.02586906888098</c:v>
                </c:pt>
                <c:pt idx="39" formatCode="_(* #,##0.00_);_(* \(#,##0.00\);_(* &quot;-&quot;??_);_(@_)">
                  <c:v>460.18774299752783</c:v>
                </c:pt>
                <c:pt idx="40" formatCode="_(* #,##0.00_);_(* \(#,##0.00\);_(* &quot;-&quot;??_);_(@_)">
                  <c:v>467.55998916991081</c:v>
                </c:pt>
                <c:pt idx="41" formatCode="_(* #,##0.00_);_(* \(#,##0.00\);_(* &quot;-&quot;??_);_(@_)">
                  <c:v>474.99738822022101</c:v>
                </c:pt>
                <c:pt idx="42" formatCode="_(* #,##0.00_);_(* \(#,##0.00\);_(* &quot;-&quot;??_);_(@_)">
                  <c:v>482.36449676163369</c:v>
                </c:pt>
                <c:pt idx="43" formatCode="_(* #,##0.00_);_(* \(#,##0.00\);_(* &quot;-&quot;??_);_(@_)">
                  <c:v>489.46787494081838</c:v>
                </c:pt>
                <c:pt idx="44" formatCode="_(* #,##0.00_);_(* \(#,##0.00\);_(* &quot;-&quot;??_);_(@_)">
                  <c:v>496.36225831138194</c:v>
                </c:pt>
                <c:pt idx="45" formatCode="_(* #,##0.00_);_(* \(#,##0.00\);_(* &quot;-&quot;??_);_(@_)">
                  <c:v>503.15317848963087</c:v>
                </c:pt>
                <c:pt idx="46" formatCode="_(* #,##0.00_);_(* \(#,##0.00\);_(* &quot;-&quot;??_);_(@_)">
                  <c:v>509.82567639521278</c:v>
                </c:pt>
                <c:pt idx="47" formatCode="_(* #,##0.00_);_(* \(#,##0.00\);_(* &quot;-&quot;??_);_(@_)">
                  <c:v>516.45198426560012</c:v>
                </c:pt>
                <c:pt idx="48" formatCode="_(* #,##0.00_);_(* \(#,##0.00\);_(* &quot;-&quot;??_);_(@_)">
                  <c:v>523.05192059951185</c:v>
                </c:pt>
                <c:pt idx="49" formatCode="_(* #,##0.00_);_(* \(#,##0.00\);_(* &quot;-&quot;??_);_(@_)">
                  <c:v>529.61823424108206</c:v>
                </c:pt>
                <c:pt idx="50" formatCode="_(* #,##0.00_);_(* \(#,##0.00\);_(* &quot;-&quot;??_);_(@_)">
                  <c:v>536.16035229500199</c:v>
                </c:pt>
                <c:pt idx="51" formatCode="_(* #,##0.00_);_(* \(#,##0.00\);_(* &quot;-&quot;??_);_(@_)">
                  <c:v>542.65971867412009</c:v>
                </c:pt>
                <c:pt idx="52" formatCode="_(* #,##0.00_);_(* \(#,##0.00\);_(* &quot;-&quot;??_);_(@_)">
                  <c:v>549.15445420394883</c:v>
                </c:pt>
                <c:pt idx="53" formatCode="_(* #,##0.00_);_(* \(#,##0.00\);_(* &quot;-&quot;??_);_(@_)">
                  <c:v>555.6841007679792</c:v>
                </c:pt>
                <c:pt idx="54" formatCode="_(* #,##0.00_);_(* \(#,##0.00\);_(* &quot;-&quot;??_);_(@_)">
                  <c:v>562.2313203287415</c:v>
                </c:pt>
                <c:pt idx="55" formatCode="_(* #,##0.00_);_(* \(#,##0.00\);_(* &quot;-&quot;??_);_(@_)">
                  <c:v>568.78404667389282</c:v>
                </c:pt>
                <c:pt idx="56" formatCode="_(* #,##0.00_);_(* \(#,##0.00\);_(* &quot;-&quot;??_);_(@_)">
                  <c:v>575.35946558468322</c:v>
                </c:pt>
                <c:pt idx="57" formatCode="_(* #,##0.00_);_(* \(#,##0.00\);_(* &quot;-&quot;??_);_(@_)">
                  <c:v>582.00528363773185</c:v>
                </c:pt>
                <c:pt idx="58" formatCode="_(* #,##0.00_);_(* \(#,##0.00\);_(* &quot;-&quot;??_);_(@_)">
                  <c:v>588.69843420181689</c:v>
                </c:pt>
                <c:pt idx="59" formatCode="_(* #,##0.00_);_(* \(#,##0.00\);_(* &quot;-&quot;??_);_(@_)">
                  <c:v>595.4332901873305</c:v>
                </c:pt>
                <c:pt idx="60" formatCode="_(* #,##0.00_);_(* \(#,##0.00\);_(* &quot;-&quot;??_);_(@_)">
                  <c:v>602.2040214963821</c:v>
                </c:pt>
              </c:numCache>
            </c:numRef>
          </c:val>
          <c:smooth val="0"/>
          <c:extLst>
            <c:ext xmlns:c16="http://schemas.microsoft.com/office/drawing/2014/chart" uri="{C3380CC4-5D6E-409C-BE32-E72D297353CC}">
              <c16:uniqueId val="{00000015-50B6-44C2-9AE4-ABDC3EF18E96}"/>
            </c:ext>
          </c:extLst>
        </c:ser>
        <c:ser>
          <c:idx val="8"/>
          <c:order val="8"/>
          <c:tx>
            <c:strRef>
              <c:f>'Production Forecast'!$A$13</c:f>
              <c:strCache>
                <c:ptCount val="1"/>
                <c:pt idx="0">
                  <c:v>Dairy</c:v>
                </c:pt>
              </c:strCache>
            </c:strRef>
          </c:tx>
          <c:spPr>
            <a:ln w="28575" cap="rnd">
              <a:solidFill>
                <a:schemeClr val="accent3">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Forecast'!$B$13:$BJ$13</c:f>
              <c:numCache>
                <c:formatCode>0.00</c:formatCode>
                <c:ptCount val="61"/>
                <c:pt idx="0">
                  <c:v>2355.2367778695702</c:v>
                </c:pt>
                <c:pt idx="1">
                  <c:v>2384.7218455543521</c:v>
                </c:pt>
                <c:pt idx="2">
                  <c:v>2414.2069132391334</c:v>
                </c:pt>
                <c:pt idx="3">
                  <c:v>2443.6919809239153</c:v>
                </c:pt>
                <c:pt idx="4">
                  <c:v>2473.1770486086966</c:v>
                </c:pt>
                <c:pt idx="5">
                  <c:v>1148.4449870000001</c:v>
                </c:pt>
                <c:pt idx="6">
                  <c:v>2733.8267719999999</c:v>
                </c:pt>
                <c:pt idx="7">
                  <c:v>2829.2681700000003</c:v>
                </c:pt>
                <c:pt idx="8">
                  <c:v>2881.8895149999998</c:v>
                </c:pt>
                <c:pt idx="9">
                  <c:v>2894.6040980000002</c:v>
                </c:pt>
                <c:pt idx="10">
                  <c:v>2879.6229050000002</c:v>
                </c:pt>
                <c:pt idx="11">
                  <c:v>2925.9997370000001</c:v>
                </c:pt>
                <c:pt idx="12">
                  <c:v>2823.7236940000003</c:v>
                </c:pt>
                <c:pt idx="13">
                  <c:v>2861.5561130000001</c:v>
                </c:pt>
                <c:pt idx="14">
                  <c:v>2889.215013</c:v>
                </c:pt>
                <c:pt idx="15">
                  <c:v>2845.5292870000003</c:v>
                </c:pt>
                <c:pt idx="16">
                  <c:v>2804.246936</c:v>
                </c:pt>
                <c:pt idx="17">
                  <c:v>2855.1056090000002</c:v>
                </c:pt>
                <c:pt idx="18">
                  <c:v>2804.8662360000003</c:v>
                </c:pt>
                <c:pt idx="19">
                  <c:v>2845.7599970000001</c:v>
                </c:pt>
                <c:pt idx="20">
                  <c:v>2880.9770859999999</c:v>
                </c:pt>
                <c:pt idx="21">
                  <c:v>2896.6677290000002</c:v>
                </c:pt>
                <c:pt idx="22">
                  <c:v>2965.6272160000003</c:v>
                </c:pt>
                <c:pt idx="23">
                  <c:v>2939.0983850000002</c:v>
                </c:pt>
                <c:pt idx="24">
                  <c:v>2906.5501060000001</c:v>
                </c:pt>
                <c:pt idx="25">
                  <c:v>3001.6781430000001</c:v>
                </c:pt>
                <c:pt idx="26">
                  <c:v>3115.876949</c:v>
                </c:pt>
                <c:pt idx="27">
                  <c:v>3290.816116</c:v>
                </c:pt>
                <c:pt idx="28" formatCode="_(* #,##0.00_);_(* \(#,##0.00\);_(* &quot;-&quot;??_);_(@_)">
                  <c:v>3236.6732457267512</c:v>
                </c:pt>
                <c:pt idx="29" formatCode="_(* #,##0.00_);_(* \(#,##0.00\);_(* &quot;-&quot;??_);_(@_)">
                  <c:v>3288.1696088417675</c:v>
                </c:pt>
                <c:pt idx="30" formatCode="_(* #,##0.00_);_(* \(#,##0.00\);_(* &quot;-&quot;??_);_(@_)">
                  <c:v>3332.396587206521</c:v>
                </c:pt>
                <c:pt idx="31" formatCode="_(* #,##0.00_);_(* \(#,##0.00\);_(* &quot;-&quot;??_);_(@_)">
                  <c:v>3374.7686406600046</c:v>
                </c:pt>
                <c:pt idx="32" formatCode="_(* #,##0.00_);_(* \(#,##0.00\);_(* &quot;-&quot;??_);_(@_)">
                  <c:v>3416.7112591315172</c:v>
                </c:pt>
                <c:pt idx="33" formatCode="_(* #,##0.00_);_(* \(#,##0.00\);_(* &quot;-&quot;??_);_(@_)">
                  <c:v>3456.2850637300585</c:v>
                </c:pt>
                <c:pt idx="34" formatCode="_(* #,##0.00_);_(* \(#,##0.00\);_(* &quot;-&quot;??_);_(@_)">
                  <c:v>3492.9431508951257</c:v>
                </c:pt>
                <c:pt idx="35" formatCode="_(* #,##0.00_);_(* \(#,##0.00\);_(* &quot;-&quot;??_);_(@_)">
                  <c:v>3527.5606028141065</c:v>
                </c:pt>
                <c:pt idx="36" formatCode="_(* #,##0.00_);_(* \(#,##0.00\);_(* &quot;-&quot;??_);_(@_)">
                  <c:v>3562.304396388211</c:v>
                </c:pt>
                <c:pt idx="37" formatCode="_(* #,##0.00_);_(* \(#,##0.00\);_(* &quot;-&quot;??_);_(@_)">
                  <c:v>3597.1339754675269</c:v>
                </c:pt>
                <c:pt idx="38" formatCode="_(* #,##0.00_);_(* \(#,##0.00\);_(* &quot;-&quot;??_);_(@_)">
                  <c:v>3631.7667585767485</c:v>
                </c:pt>
                <c:pt idx="39" formatCode="_(* #,##0.00_);_(* \(#,##0.00\);_(* &quot;-&quot;??_);_(@_)">
                  <c:v>3667.127339825779</c:v>
                </c:pt>
                <c:pt idx="40" formatCode="_(* #,##0.00_);_(* \(#,##0.00\);_(* &quot;-&quot;??_);_(@_)">
                  <c:v>3703.9120595272479</c:v>
                </c:pt>
                <c:pt idx="41" formatCode="_(* #,##0.00_);_(* \(#,##0.00\);_(* &quot;-&quot;??_);_(@_)">
                  <c:v>3740.9552819264445</c:v>
                </c:pt>
                <c:pt idx="42" formatCode="_(* #,##0.00_);_(* \(#,##0.00\);_(* &quot;-&quot;??_);_(@_)">
                  <c:v>3777.1950055744433</c:v>
                </c:pt>
                <c:pt idx="43" formatCode="_(* #,##0.00_);_(* \(#,##0.00\);_(* &quot;-&quot;??_);_(@_)">
                  <c:v>3811.1416986568679</c:v>
                </c:pt>
                <c:pt idx="44" formatCode="_(* #,##0.00_);_(* \(#,##0.00\);_(* &quot;-&quot;??_);_(@_)">
                  <c:v>3843.2603939999567</c:v>
                </c:pt>
                <c:pt idx="45" formatCode="_(* #,##0.00_);_(* \(#,##0.00\);_(* &quot;-&quot;??_);_(@_)">
                  <c:v>3874.3963768281769</c:v>
                </c:pt>
                <c:pt idx="46" formatCode="_(* #,##0.00_);_(* \(#,##0.00\);_(* &quot;-&quot;??_);_(@_)">
                  <c:v>3904.4532877927095</c:v>
                </c:pt>
                <c:pt idx="47" formatCode="_(* #,##0.00_);_(* \(#,##0.00\);_(* &quot;-&quot;??_);_(@_)">
                  <c:v>3934.0007164067752</c:v>
                </c:pt>
                <c:pt idx="48" formatCode="_(* #,##0.00_);_(* \(#,##0.00\);_(* &quot;-&quot;??_);_(@_)">
                  <c:v>3963.1987559621134</c:v>
                </c:pt>
                <c:pt idx="49" formatCode="_(* #,##0.00_);_(* \(#,##0.00\);_(* &quot;-&quot;??_);_(@_)">
                  <c:v>3991.9999645447556</c:v>
                </c:pt>
                <c:pt idx="50" formatCode="_(* #,##0.00_);_(* \(#,##0.00\);_(* &quot;-&quot;??_);_(@_)">
                  <c:v>4020.4828313063103</c:v>
                </c:pt>
                <c:pt idx="51" formatCode="_(* #,##0.00_);_(* \(#,##0.00\);_(* &quot;-&quot;??_);_(@_)">
                  <c:v>4048.515359150947</c:v>
                </c:pt>
                <c:pt idx="52" formatCode="_(* #,##0.00_);_(* \(#,##0.00\);_(* &quot;-&quot;??_);_(@_)">
                  <c:v>4076.3888187324264</c:v>
                </c:pt>
                <c:pt idx="53" formatCode="_(* #,##0.00_);_(* \(#,##0.00\);_(* &quot;-&quot;??_);_(@_)">
                  <c:v>4104.3990712138802</c:v>
                </c:pt>
                <c:pt idx="54" formatCode="_(* #,##0.00_);_(* \(#,##0.00\);_(* &quot;-&quot;??_);_(@_)">
                  <c:v>4132.4180542217937</c:v>
                </c:pt>
                <c:pt idx="55" formatCode="_(* #,##0.00_);_(* \(#,##0.00\);_(* &quot;-&quot;??_);_(@_)">
                  <c:v>4160.3587533728587</c:v>
                </c:pt>
                <c:pt idx="56" formatCode="_(* #,##0.00_);_(* \(#,##0.00\);_(* &quot;-&quot;??_);_(@_)">
                  <c:v>4188.3487392002944</c:v>
                </c:pt>
                <c:pt idx="57" formatCode="_(* #,##0.00_);_(* \(#,##0.00\);_(* &quot;-&quot;??_);_(@_)">
                  <c:v>4216.7342658229518</c:v>
                </c:pt>
                <c:pt idx="58" formatCode="_(* #,##0.00_);_(* \(#,##0.00\);_(* &quot;-&quot;??_);_(@_)">
                  <c:v>4245.3447473562383</c:v>
                </c:pt>
                <c:pt idx="59" formatCode="_(* #,##0.00_);_(* \(#,##0.00\);_(* &quot;-&quot;??_);_(@_)">
                  <c:v>4274.1379881826051</c:v>
                </c:pt>
                <c:pt idx="60" formatCode="_(* #,##0.00_);_(* \(#,##0.00\);_(* &quot;-&quot;??_);_(@_)">
                  <c:v>4303.0711368974507</c:v>
                </c:pt>
              </c:numCache>
            </c:numRef>
          </c:val>
          <c:smooth val="0"/>
          <c:extLst>
            <c:ext xmlns:c16="http://schemas.microsoft.com/office/drawing/2014/chart" uri="{C3380CC4-5D6E-409C-BE32-E72D297353CC}">
              <c16:uniqueId val="{00000016-50B6-44C2-9AE4-ABDC3EF18E96}"/>
            </c:ext>
          </c:extLst>
        </c:ser>
        <c:ser>
          <c:idx val="9"/>
          <c:order val="9"/>
          <c:tx>
            <c:strRef>
              <c:f>'Production Forecast'!$A$14</c:f>
              <c:strCache>
                <c:ptCount val="1"/>
                <c:pt idx="0">
                  <c:v>Other Production ('000 tonnes)</c:v>
                </c:pt>
              </c:strCache>
            </c:strRef>
          </c:tx>
          <c:spPr>
            <a:ln w="28575" cap="rnd">
              <a:solidFill>
                <a:schemeClr val="accent4">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Forecast'!$B$14:$BJ$14</c:f>
              <c:numCache>
                <c:formatCode>0.00</c:formatCode>
                <c:ptCount val="61"/>
                <c:pt idx="0">
                  <c:v>3223.9279308276591</c:v>
                </c:pt>
                <c:pt idx="1">
                  <c:v>3065.5977055895751</c:v>
                </c:pt>
                <c:pt idx="2">
                  <c:v>2849.0290765916366</c:v>
                </c:pt>
                <c:pt idx="3">
                  <c:v>3114.5251269553632</c:v>
                </c:pt>
                <c:pt idx="4">
                  <c:v>3129.088998625662</c:v>
                </c:pt>
                <c:pt idx="5">
                  <c:v>3144.3238934931278</c:v>
                </c:pt>
                <c:pt idx="6">
                  <c:v>3438.1330745377604</c:v>
                </c:pt>
                <c:pt idx="7">
                  <c:v>3391.4198669944954</c:v>
                </c:pt>
                <c:pt idx="8">
                  <c:v>3920.1876595409776</c:v>
                </c:pt>
                <c:pt idx="9">
                  <c:v>4257.4399055079994</c:v>
                </c:pt>
                <c:pt idx="10">
                  <c:v>3263.6801241130202</c:v>
                </c:pt>
                <c:pt idx="11">
                  <c:v>4395.3119017172385</c:v>
                </c:pt>
                <c:pt idx="12">
                  <c:v>4583.4388931066314</c:v>
                </c:pt>
                <c:pt idx="13">
                  <c:v>4956.5648227974461</c:v>
                </c:pt>
                <c:pt idx="14">
                  <c:v>4871.3934863665945</c:v>
                </c:pt>
                <c:pt idx="15">
                  <c:v>4733.4287518074307</c:v>
                </c:pt>
                <c:pt idx="16">
                  <c:v>4048.7745609113949</c:v>
                </c:pt>
                <c:pt idx="17">
                  <c:v>5492.3349306760247</c:v>
                </c:pt>
                <c:pt idx="18">
                  <c:v>4388.9982751917632</c:v>
                </c:pt>
                <c:pt idx="19">
                  <c:v>4005.3878027302735</c:v>
                </c:pt>
                <c:pt idx="20">
                  <c:v>4727.7442361938884</c:v>
                </c:pt>
                <c:pt idx="21">
                  <c:v>4298.5553027377318</c:v>
                </c:pt>
                <c:pt idx="22">
                  <c:v>4804.9367338508573</c:v>
                </c:pt>
                <c:pt idx="23">
                  <c:v>5086.3727654389377</c:v>
                </c:pt>
                <c:pt idx="24">
                  <c:v>4424.6666379085273</c:v>
                </c:pt>
                <c:pt idx="25">
                  <c:v>5257.7905962529394</c:v>
                </c:pt>
                <c:pt idx="26">
                  <c:v>5623.446890139754</c:v>
                </c:pt>
                <c:pt idx="27">
                  <c:v>5178.1657740000001</c:v>
                </c:pt>
                <c:pt idx="28" formatCode="_(* #,##0.00_);_(* \(#,##0.00\);_(* &quot;-&quot;??_);_(@_)">
                  <c:v>5571.8590196190262</c:v>
                </c:pt>
                <c:pt idx="29" formatCode="_(* #,##0.00_);_(* \(#,##0.00\);_(* &quot;-&quot;??_);_(@_)">
                  <c:v>5703.0754485211546</c:v>
                </c:pt>
                <c:pt idx="30" formatCode="_(* #,##0.00_);_(* \(#,##0.00\);_(* &quot;-&quot;??_);_(@_)">
                  <c:v>5822.5593980548101</c:v>
                </c:pt>
                <c:pt idx="31" formatCode="_(* #,##0.00_);_(* \(#,##0.00\);_(* &quot;-&quot;??_);_(@_)">
                  <c:v>5939.5504667055147</c:v>
                </c:pt>
                <c:pt idx="32" formatCode="_(* #,##0.00_);_(* \(#,##0.00\);_(* &quot;-&quot;??_);_(@_)">
                  <c:v>6056.4955794411844</c:v>
                </c:pt>
                <c:pt idx="33" formatCode="_(* #,##0.00_);_(* \(#,##0.00\);_(* &quot;-&quot;??_);_(@_)">
                  <c:v>6169.9076457934543</c:v>
                </c:pt>
                <c:pt idx="34" formatCode="_(* #,##0.00_);_(* \(#,##0.00\);_(* &quot;-&quot;??_);_(@_)">
                  <c:v>6278.7067231314231</c:v>
                </c:pt>
                <c:pt idx="35" formatCode="_(* #,##0.00_);_(* \(#,##0.00\);_(* &quot;-&quot;??_);_(@_)">
                  <c:v>6384.3611185951349</c:v>
                </c:pt>
                <c:pt idx="36" formatCode="_(* #,##0.00_);_(* \(#,##0.00\);_(* &quot;-&quot;??_);_(@_)">
                  <c:v>6490.7376873693229</c:v>
                </c:pt>
                <c:pt idx="37" formatCode="_(* #,##0.00_);_(* \(#,##0.00\);_(* &quot;-&quot;??_);_(@_)">
                  <c:v>6597.7605929404908</c:v>
                </c:pt>
                <c:pt idx="38" formatCode="_(* #,##0.00_);_(* \(#,##0.00\);_(* &quot;-&quot;??_);_(@_)">
                  <c:v>6704.905250911328</c:v>
                </c:pt>
                <c:pt idx="39" formatCode="_(* #,##0.00_);_(* \(#,##0.00\);_(* &quot;-&quot;??_);_(@_)">
                  <c:v>6813.8767061103163</c:v>
                </c:pt>
                <c:pt idx="40" formatCode="_(* #,##0.00_);_(* \(#,##0.00\);_(* &quot;-&quot;??_);_(@_)">
                  <c:v>6925.9971030511233</c:v>
                </c:pt>
                <c:pt idx="41" formatCode="_(* #,##0.00_);_(* \(#,##0.00\);_(* &quot;-&quot;??_);_(@_)">
                  <c:v>7039.1173524191863</c:v>
                </c:pt>
                <c:pt idx="42" formatCode="_(* #,##0.00_);_(* \(#,##0.00\);_(* &quot;-&quot;??_);_(@_)">
                  <c:v>7151.2296454810321</c:v>
                </c:pt>
                <c:pt idx="43" formatCode="_(* #,##0.00_);_(* \(#,##0.00\);_(* &quot;-&quot;??_);_(@_)">
                  <c:v>7259.4627658178797</c:v>
                </c:pt>
                <c:pt idx="44" formatCode="_(* #,##0.00_);_(* \(#,##0.00\);_(* &quot;-&quot;??_);_(@_)">
                  <c:v>7364.623276840276</c:v>
                </c:pt>
                <c:pt idx="45" formatCode="_(* #,##0.00_);_(* \(#,##0.00\);_(* &quot;-&quot;??_);_(@_)">
                  <c:v>7468.2731732456805</c:v>
                </c:pt>
                <c:pt idx="46" formatCode="_(* #,##0.00_);_(* \(#,##0.00\);_(* &quot;-&quot;??_);_(@_)">
                  <c:v>7570.1878793414899</c:v>
                </c:pt>
                <c:pt idx="47" formatCode="_(* #,##0.00_);_(* \(#,##0.00\);_(* &quot;-&quot;??_);_(@_)">
                  <c:v>7671.4377292123536</c:v>
                </c:pt>
                <c:pt idx="48" formatCode="_(* #,##0.00_);_(* \(#,##0.00\);_(* &quot;-&quot;??_);_(@_)">
                  <c:v>7772.3158782169712</c:v>
                </c:pt>
                <c:pt idx="49" formatCode="_(* #,##0.00_);_(* \(#,##0.00\);_(* &quot;-&quot;??_);_(@_)">
                  <c:v>7872.7135660574168</c:v>
                </c:pt>
                <c:pt idx="50" formatCode="_(* #,##0.00_);_(* \(#,##0.00\);_(* &quot;-&quot;??_);_(@_)">
                  <c:v>7972.7699233665417</c:v>
                </c:pt>
                <c:pt idx="51" formatCode="_(* #,##0.00_);_(* \(#,##0.00\);_(* &quot;-&quot;??_);_(@_)">
                  <c:v>8072.2080549271777</c:v>
                </c:pt>
                <c:pt idx="52" formatCode="_(* #,##0.00_);_(* \(#,##0.00\);_(* &quot;-&quot;??_);_(@_)">
                  <c:v>8171.5940918170445</c:v>
                </c:pt>
                <c:pt idx="53" formatCode="_(* #,##0.00_);_(* \(#,##0.00\);_(* &quot;-&quot;??_);_(@_)">
                  <c:v>8271.5161143035621</c:v>
                </c:pt>
                <c:pt idx="54" formatCode="_(* #,##0.00_);_(* \(#,##0.00\);_(* &quot;-&quot;??_);_(@_)">
                  <c:v>8371.7160407606862</c:v>
                </c:pt>
                <c:pt idx="55" formatCode="_(* #,##0.00_);_(* \(#,##0.00\);_(* &quot;-&quot;??_);_(@_)">
                  <c:v>8472.0139777747499</c:v>
                </c:pt>
                <c:pt idx="56" formatCode="_(* #,##0.00_);_(* \(#,##0.00\);_(* &quot;-&quot;??_);_(@_)">
                  <c:v>8572.6656552728818</c:v>
                </c:pt>
                <c:pt idx="57" formatCode="_(* #,##0.00_);_(* \(#,##0.00\);_(* &quot;-&quot;??_);_(@_)">
                  <c:v>8674.3820240138193</c:v>
                </c:pt>
                <c:pt idx="58" formatCode="_(* #,##0.00_);_(* \(#,##0.00\);_(* &quot;-&quot;??_);_(@_)">
                  <c:v>8776.8197590624659</c:v>
                </c:pt>
                <c:pt idx="59" formatCode="_(* #,##0.00_);_(* \(#,##0.00\);_(* &quot;-&quot;??_);_(@_)">
                  <c:v>8879.8951849090354</c:v>
                </c:pt>
                <c:pt idx="60" formatCode="_(* #,##0.00_);_(* \(#,##0.00\);_(* &quot;-&quot;??_);_(@_)">
                  <c:v>8983.5214904452205</c:v>
                </c:pt>
              </c:numCache>
            </c:numRef>
          </c:val>
          <c:smooth val="0"/>
          <c:extLst>
            <c:ext xmlns:c16="http://schemas.microsoft.com/office/drawing/2014/chart" uri="{C3380CC4-5D6E-409C-BE32-E72D297353CC}">
              <c16:uniqueId val="{00000017-50B6-44C2-9AE4-ABDC3EF18E96}"/>
            </c:ext>
          </c:extLst>
        </c:ser>
        <c:dLbls>
          <c:showLegendKey val="0"/>
          <c:showVal val="0"/>
          <c:showCatName val="0"/>
          <c:showSerName val="0"/>
          <c:showPercent val="0"/>
          <c:showBubbleSize val="0"/>
        </c:dLbls>
        <c:smooth val="0"/>
        <c:axId val="1789223023"/>
        <c:axId val="1789272943"/>
        <c:extLst/>
      </c:lineChart>
      <c:catAx>
        <c:axId val="1789223023"/>
        <c:scaling>
          <c:orientation val="minMax"/>
        </c:scaling>
        <c:delete val="0"/>
        <c:axPos val="b"/>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72943"/>
        <c:crosses val="autoZero"/>
        <c:auto val="1"/>
        <c:lblAlgn val="ctr"/>
        <c:lblOffset val="100"/>
        <c:tickLblSkip val="5"/>
        <c:noMultiLvlLbl val="0"/>
      </c:catAx>
      <c:valAx>
        <c:axId val="1789272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Annual</a:t>
                </a:r>
                <a:r>
                  <a:rPr lang="en-CA" b="1" baseline="0">
                    <a:solidFill>
                      <a:schemeClr val="tx1"/>
                    </a:solidFill>
                  </a:rPr>
                  <a:t> Production ('000 tonnes)</a:t>
                </a:r>
                <a:endParaRPr lang="en-CA" b="1">
                  <a:solidFill>
                    <a:schemeClr val="tx1"/>
                  </a:solidFill>
                </a:endParaRPr>
              </a:p>
            </c:rich>
          </c:tx>
          <c:layout>
            <c:manualLayout>
              <c:xMode val="edge"/>
              <c:yMode val="edge"/>
              <c:x val="1.8934923828306926E-2"/>
              <c:y val="0.2009585772900150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23023"/>
        <c:crosses val="autoZero"/>
        <c:crossBetween val="midCat"/>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436085</xdr:colOff>
      <xdr:row>27</xdr:row>
      <xdr:rowOff>34197</xdr:rowOff>
    </xdr:from>
    <xdr:to>
      <xdr:col>16</xdr:col>
      <xdr:colOff>363786</xdr:colOff>
      <xdr:row>41</xdr:row>
      <xdr:rowOff>46132</xdr:rowOff>
    </xdr:to>
    <xdr:graphicFrame macro="">
      <xdr:nvGraphicFramePr>
        <xdr:cNvPr id="2" name="Chart 1">
          <a:extLst>
            <a:ext uri="{FF2B5EF4-FFF2-40B4-BE49-F238E27FC236}">
              <a16:creationId xmlns:a16="http://schemas.microsoft.com/office/drawing/2014/main" id="{173C85EB-CAAE-4662-B16B-119C0D5A8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608222</xdr:colOff>
      <xdr:row>26</xdr:row>
      <xdr:rowOff>149187</xdr:rowOff>
    </xdr:from>
    <xdr:to>
      <xdr:col>23</xdr:col>
      <xdr:colOff>210467</xdr:colOff>
      <xdr:row>40</xdr:row>
      <xdr:rowOff>161122</xdr:rowOff>
    </xdr:to>
    <xdr:graphicFrame macro="">
      <xdr:nvGraphicFramePr>
        <xdr:cNvPr id="3" name="Chart 2">
          <a:extLst>
            <a:ext uri="{FF2B5EF4-FFF2-40B4-BE49-F238E27FC236}">
              <a16:creationId xmlns:a16="http://schemas.microsoft.com/office/drawing/2014/main" id="{0BE39697-2299-40AD-9675-D7B0F7790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577746</xdr:colOff>
      <xdr:row>33</xdr:row>
      <xdr:rowOff>119608</xdr:rowOff>
    </xdr:from>
    <xdr:to>
      <xdr:col>26</xdr:col>
      <xdr:colOff>405984</xdr:colOff>
      <xdr:row>42</xdr:row>
      <xdr:rowOff>1124262</xdr:rowOff>
    </xdr:to>
    <xdr:graphicFrame macro="">
      <xdr:nvGraphicFramePr>
        <xdr:cNvPr id="7" name="Chart 6">
          <a:extLst>
            <a:ext uri="{FF2B5EF4-FFF2-40B4-BE49-F238E27FC236}">
              <a16:creationId xmlns:a16="http://schemas.microsoft.com/office/drawing/2014/main" id="{52AA8713-E56A-44BD-AF83-595635F2D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256853</xdr:colOff>
      <xdr:row>17</xdr:row>
      <xdr:rowOff>149831</xdr:rowOff>
    </xdr:from>
    <xdr:to>
      <xdr:col>22</xdr:col>
      <xdr:colOff>567410</xdr:colOff>
      <xdr:row>38</xdr:row>
      <xdr:rowOff>60224</xdr:rowOff>
    </xdr:to>
    <xdr:graphicFrame macro="">
      <xdr:nvGraphicFramePr>
        <xdr:cNvPr id="2" name="Chart 1">
          <a:extLst>
            <a:ext uri="{FF2B5EF4-FFF2-40B4-BE49-F238E27FC236}">
              <a16:creationId xmlns:a16="http://schemas.microsoft.com/office/drawing/2014/main" id="{DB28B7A5-CCFE-419E-9D3F-9EBE70512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15722</xdr:colOff>
      <xdr:row>27</xdr:row>
      <xdr:rowOff>98290</xdr:rowOff>
    </xdr:from>
    <xdr:to>
      <xdr:col>9</xdr:col>
      <xdr:colOff>459038</xdr:colOff>
      <xdr:row>44</xdr:row>
      <xdr:rowOff>64953</xdr:rowOff>
    </xdr:to>
    <xdr:graphicFrame macro="">
      <xdr:nvGraphicFramePr>
        <xdr:cNvPr id="2" name="Chart 1">
          <a:extLst>
            <a:ext uri="{FF2B5EF4-FFF2-40B4-BE49-F238E27FC236}">
              <a16:creationId xmlns:a16="http://schemas.microsoft.com/office/drawing/2014/main" id="{57543E10-3D21-420A-B366-4D400AE68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481989</xdr:colOff>
      <xdr:row>27</xdr:row>
      <xdr:rowOff>126235</xdr:rowOff>
    </xdr:from>
    <xdr:to>
      <xdr:col>19</xdr:col>
      <xdr:colOff>399936</xdr:colOff>
      <xdr:row>44</xdr:row>
      <xdr:rowOff>92898</xdr:rowOff>
    </xdr:to>
    <xdr:graphicFrame macro="">
      <xdr:nvGraphicFramePr>
        <xdr:cNvPr id="3" name="Chart 2">
          <a:extLst>
            <a:ext uri="{FF2B5EF4-FFF2-40B4-BE49-F238E27FC236}">
              <a16:creationId xmlns:a16="http://schemas.microsoft.com/office/drawing/2014/main" id="{6214D625-87A6-44CC-BDE2-AA73F22B2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657E-31DC-4C00-8C59-4FB53189844F}">
  <dimension ref="A1:BK23"/>
  <sheetViews>
    <sheetView zoomScale="66" workbookViewId="0">
      <selection activeCell="C24" sqref="C24"/>
    </sheetView>
  </sheetViews>
  <sheetFormatPr defaultColWidth="8.85546875" defaultRowHeight="15" x14ac:dyDescent="0.25"/>
  <cols>
    <col min="1" max="1" width="16" customWidth="1"/>
    <col min="2" max="2" width="38.5703125" customWidth="1"/>
    <col min="3" max="3" width="18.7109375" bestFit="1" customWidth="1"/>
    <col min="4" max="5" width="18.28515625" bestFit="1" customWidth="1"/>
    <col min="6" max="6" width="19.140625" bestFit="1" customWidth="1"/>
    <col min="7" max="7" width="18.28515625" bestFit="1" customWidth="1"/>
    <col min="8" max="11" width="18.7109375" bestFit="1" customWidth="1"/>
    <col min="12" max="30" width="15.7109375" bestFit="1" customWidth="1"/>
  </cols>
  <sheetData>
    <row r="1" spans="1:63" x14ac:dyDescent="0.25">
      <c r="A1" s="103" t="s">
        <v>208</v>
      </c>
      <c r="F1" s="98" t="s">
        <v>135</v>
      </c>
    </row>
    <row r="3" spans="1:63" x14ac:dyDescent="0.25">
      <c r="A3" s="104" t="s">
        <v>11</v>
      </c>
    </row>
    <row r="4" spans="1:63" x14ac:dyDescent="0.25">
      <c r="A4" s="4"/>
      <c r="B4" s="4"/>
      <c r="C4" s="4">
        <v>1990</v>
      </c>
      <c r="D4" s="4">
        <v>1991</v>
      </c>
      <c r="E4" s="4">
        <v>1992</v>
      </c>
      <c r="F4" s="4">
        <v>1993</v>
      </c>
      <c r="G4" s="4">
        <v>1994</v>
      </c>
      <c r="H4" s="4">
        <v>1995</v>
      </c>
      <c r="I4" s="4">
        <v>1996</v>
      </c>
      <c r="J4" s="4">
        <v>1997</v>
      </c>
      <c r="K4" s="4">
        <v>1998</v>
      </c>
      <c r="L4" s="4">
        <v>1999</v>
      </c>
      <c r="M4" s="4">
        <v>2000</v>
      </c>
      <c r="N4" s="4">
        <v>2001</v>
      </c>
      <c r="O4" s="4">
        <v>2002</v>
      </c>
      <c r="P4" s="4">
        <v>2003</v>
      </c>
      <c r="Q4" s="4">
        <v>2004</v>
      </c>
      <c r="R4" s="4">
        <v>2005</v>
      </c>
      <c r="S4" s="4">
        <v>2006</v>
      </c>
      <c r="T4" s="4">
        <v>2007</v>
      </c>
      <c r="U4" s="4">
        <v>2008</v>
      </c>
      <c r="V4" s="4">
        <v>2009</v>
      </c>
      <c r="W4" s="4">
        <v>2010</v>
      </c>
      <c r="X4" s="4">
        <v>2011</v>
      </c>
      <c r="Y4" s="4">
        <v>2012</v>
      </c>
      <c r="Z4" s="4">
        <v>2013</v>
      </c>
      <c r="AA4" s="4">
        <v>2014</v>
      </c>
      <c r="AB4" s="4">
        <v>2015</v>
      </c>
      <c r="AC4" s="4">
        <v>2016</v>
      </c>
      <c r="AD4" s="5">
        <v>2017</v>
      </c>
      <c r="AE4" s="105">
        <v>2018</v>
      </c>
      <c r="AF4" s="105">
        <v>2019</v>
      </c>
      <c r="AG4" s="105">
        <v>2020</v>
      </c>
      <c r="AH4" s="105">
        <v>2021</v>
      </c>
      <c r="AI4" s="105">
        <v>2022</v>
      </c>
      <c r="AJ4" s="105">
        <v>2023</v>
      </c>
      <c r="AK4" s="105">
        <v>2024</v>
      </c>
      <c r="AL4" s="105">
        <v>2025</v>
      </c>
      <c r="AM4" s="105">
        <v>2026</v>
      </c>
      <c r="AN4" s="105">
        <v>2027</v>
      </c>
      <c r="AO4" s="105">
        <v>2028</v>
      </c>
      <c r="AP4" s="105">
        <v>2029</v>
      </c>
      <c r="AQ4" s="105">
        <v>2030</v>
      </c>
      <c r="AR4" s="105">
        <v>2031</v>
      </c>
      <c r="AS4" s="105">
        <v>2032</v>
      </c>
      <c r="AT4" s="105">
        <v>2033</v>
      </c>
      <c r="AU4" s="105">
        <v>2034</v>
      </c>
      <c r="AV4" s="105">
        <v>2035</v>
      </c>
      <c r="AW4" s="105">
        <v>2036</v>
      </c>
      <c r="AX4" s="105">
        <v>2037</v>
      </c>
      <c r="AY4" s="105">
        <v>2038</v>
      </c>
      <c r="AZ4" s="105">
        <v>2039</v>
      </c>
      <c r="BA4" s="105">
        <v>2040</v>
      </c>
      <c r="BB4" s="105">
        <v>2041</v>
      </c>
      <c r="BC4" s="105">
        <v>2042</v>
      </c>
      <c r="BD4" s="105">
        <v>2043</v>
      </c>
      <c r="BE4" s="105">
        <v>2044</v>
      </c>
      <c r="BF4" s="105">
        <v>2045</v>
      </c>
      <c r="BG4" s="105">
        <v>2046</v>
      </c>
      <c r="BH4" s="105">
        <v>2047</v>
      </c>
      <c r="BI4" s="105">
        <v>2048</v>
      </c>
      <c r="BJ4" s="105">
        <v>2049</v>
      </c>
      <c r="BK4" s="105">
        <v>2050</v>
      </c>
    </row>
    <row r="5" spans="1:63" x14ac:dyDescent="0.25">
      <c r="A5" s="88" t="s">
        <v>0</v>
      </c>
      <c r="B5" s="7" t="s">
        <v>71</v>
      </c>
      <c r="C5" s="89">
        <f>Crops!B16</f>
        <v>2780000</v>
      </c>
      <c r="D5" s="6">
        <f>Crops!C16</f>
        <v>2613200</v>
      </c>
      <c r="E5" s="6">
        <f>Crops!D16</f>
        <v>2388000</v>
      </c>
      <c r="F5" s="6">
        <f>Crops!E16</f>
        <v>2644700</v>
      </c>
      <c r="G5" s="6">
        <f>Crops!F16</f>
        <v>2650300</v>
      </c>
      <c r="H5" s="6">
        <f>Crops!G16</f>
        <v>2656400</v>
      </c>
      <c r="I5" s="6">
        <f>Crops!H16</f>
        <v>2940900</v>
      </c>
      <c r="J5" s="6">
        <f>Crops!I16</f>
        <v>2884700</v>
      </c>
      <c r="K5" s="6">
        <f>Crops!J16</f>
        <v>3403800</v>
      </c>
      <c r="L5" s="6">
        <f>Crops!K16</f>
        <v>3731200</v>
      </c>
      <c r="M5" s="6">
        <f>Crops!L16</f>
        <v>2727400</v>
      </c>
      <c r="N5" s="6">
        <f>Crops!M16</f>
        <v>3848800</v>
      </c>
      <c r="O5" s="6">
        <f>Crops!N16</f>
        <v>4026500</v>
      </c>
      <c r="P5" s="6">
        <f>Crops!O16</f>
        <v>4389000</v>
      </c>
      <c r="Q5" s="6">
        <f>Crops!P16</f>
        <v>4293000</v>
      </c>
      <c r="R5" s="6">
        <f>Crops!Q16</f>
        <v>4144000</v>
      </c>
      <c r="S5" s="6">
        <f>Crops!R16</f>
        <v>3448100</v>
      </c>
      <c r="T5" s="6">
        <f>Crops!S16</f>
        <v>4880200</v>
      </c>
      <c r="U5" s="6">
        <f>Crops!T16</f>
        <v>3797500</v>
      </c>
      <c r="V5" s="6">
        <f>Crops!U16</f>
        <v>3388000</v>
      </c>
      <c r="W5" s="6">
        <f>Crops!V16</f>
        <v>4125000</v>
      </c>
      <c r="X5" s="6">
        <f>Crops!W16</f>
        <v>3696000</v>
      </c>
      <c r="Y5" s="6">
        <f>Crops!X16</f>
        <v>4152000</v>
      </c>
      <c r="Z5" s="6">
        <f>Crops!Y16</f>
        <v>4401800</v>
      </c>
      <c r="AA5" s="6">
        <f>Crops!Z16</f>
        <v>3733200</v>
      </c>
      <c r="AB5" s="6">
        <f>Crops!AA16</f>
        <v>4526300</v>
      </c>
      <c r="AC5" s="6">
        <f>Crops!AB16</f>
        <v>4868800</v>
      </c>
      <c r="AD5" s="6">
        <f>Crops!AC16</f>
        <v>4446700</v>
      </c>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row>
    <row r="6" spans="1:63" x14ac:dyDescent="0.25">
      <c r="A6" s="86"/>
      <c r="B6" s="1" t="s">
        <v>108</v>
      </c>
      <c r="C6">
        <f>'Fruit and Veg.'!C31</f>
        <v>420652.28447738453</v>
      </c>
      <c r="D6">
        <f>'Fruit and Veg.'!D31</f>
        <v>428677.97931475629</v>
      </c>
      <c r="E6">
        <f>'Fruit and Veg.'!E31</f>
        <v>436856.79771759885</v>
      </c>
      <c r="F6">
        <f>'Fruit and Veg.'!F31</f>
        <v>445191.66115586314</v>
      </c>
      <c r="G6">
        <f>'Fruit and Veg.'!G31</f>
        <v>453685.54683871072</v>
      </c>
      <c r="H6">
        <f>'Fruit and Veg.'!H31</f>
        <v>462341.48877797148</v>
      </c>
      <c r="I6">
        <f>'Fruit and Veg.'!I31</f>
        <v>471162.57887189119</v>
      </c>
      <c r="J6">
        <f>'Fruit and Veg.'!J31</f>
        <v>480151.96800955606</v>
      </c>
      <c r="K6">
        <f>'Fruit and Veg.'!K31</f>
        <v>489312.86719638878</v>
      </c>
      <c r="L6">
        <f>'Fruit and Veg.'!L31</f>
        <v>498648.54870111804</v>
      </c>
      <c r="M6">
        <f>'Fruit and Veg.'!M31</f>
        <v>508162.34722463146</v>
      </c>
      <c r="N6">
        <f>'Fruit and Veg.'!N31</f>
        <v>517857.661091129</v>
      </c>
      <c r="O6">
        <f>'Fruit and Veg.'!O31</f>
        <v>527737.95346200268</v>
      </c>
      <c r="P6">
        <f>'Fruit and Veg.'!P31</f>
        <v>537806.75357287633</v>
      </c>
      <c r="Q6">
        <f>'Fruit and Veg.'!Q31</f>
        <v>548067.65799424658</v>
      </c>
      <c r="R6">
        <f>'Fruit and Veg.'!R31</f>
        <v>558524.33191617636</v>
      </c>
      <c r="S6">
        <f>'Fruit and Veg.'!S31</f>
        <v>569180.51045749884</v>
      </c>
      <c r="T6">
        <f>'Fruit and Veg.'!T31</f>
        <v>580040</v>
      </c>
      <c r="U6">
        <f>'Fruit and Veg.'!U31</f>
        <v>558791</v>
      </c>
      <c r="V6">
        <f>'Fruit and Veg.'!V31</f>
        <v>584056.5</v>
      </c>
      <c r="W6">
        <f>'Fruit and Veg.'!W31</f>
        <v>568777</v>
      </c>
      <c r="X6">
        <f>'Fruit and Veg.'!X31</f>
        <v>567940</v>
      </c>
      <c r="Y6">
        <f>'Fruit and Veg.'!Y31</f>
        <v>617661</v>
      </c>
      <c r="Z6">
        <f>'Fruit and Veg.'!Z31</f>
        <v>648624</v>
      </c>
      <c r="AA6">
        <f>'Fruit and Veg.'!AA31</f>
        <v>654832</v>
      </c>
      <c r="AB6">
        <f>'Fruit and Veg.'!AB31</f>
        <v>694157</v>
      </c>
      <c r="AC6">
        <f>'Fruit and Veg.'!AC31</f>
        <v>716601</v>
      </c>
      <c r="AD6">
        <f>'Fruit and Veg.'!AD31</f>
        <v>692694</v>
      </c>
      <c r="BK6" s="1"/>
    </row>
    <row r="7" spans="1:63" x14ac:dyDescent="0.25">
      <c r="A7" s="86"/>
      <c r="B7" s="1" t="s">
        <v>207</v>
      </c>
      <c r="C7" s="107">
        <f>Greenhouse!C16</f>
        <v>23275646.350274708</v>
      </c>
      <c r="D7" s="107">
        <f>Greenhouse!D16</f>
        <v>23719726.274818502</v>
      </c>
      <c r="E7" s="107">
        <f>Greenhouse!E16</f>
        <v>24172278.874037579</v>
      </c>
      <c r="F7" s="107">
        <f>Greenhouse!F16</f>
        <v>24633465.799500015</v>
      </c>
      <c r="G7" s="107">
        <f>Greenhouse!G16</f>
        <v>25103451.786951013</v>
      </c>
      <c r="H7" s="107">
        <f>Greenhouse!H16</f>
        <v>25582404.715156436</v>
      </c>
      <c r="I7" s="107">
        <f>Greenhouse!I16</f>
        <v>26070495.66586902</v>
      </c>
      <c r="J7" s="107">
        <f>Greenhouse!J16</f>
        <v>26567898.984938685</v>
      </c>
      <c r="K7" s="107">
        <f>Greenhouse!K16</f>
        <v>27074792.344588801</v>
      </c>
      <c r="L7">
        <f>Greenhouse!L16</f>
        <v>27591356.806880604</v>
      </c>
      <c r="M7">
        <f>Greenhouse!M16</f>
        <v>28117776.888388492</v>
      </c>
      <c r="N7">
        <f>Greenhouse!N16</f>
        <v>28654240.626109246</v>
      </c>
      <c r="O7">
        <f>Greenhouse!O16</f>
        <v>29200939.644628752</v>
      </c>
      <c r="P7">
        <f>Greenhouse!P16</f>
        <v>29758069.224570215</v>
      </c>
      <c r="Q7">
        <f>Greenhouse!Q16</f>
        <v>30325828.372348301</v>
      </c>
      <c r="R7">
        <f>Greenhouse!R16</f>
        <v>30904419.891254134</v>
      </c>
      <c r="S7">
        <f>Greenhouse!S16</f>
        <v>31494050.453896526</v>
      </c>
      <c r="T7">
        <f>Greenhouse!T16</f>
        <v>32094930.676025338</v>
      </c>
      <c r="U7">
        <f>Greenhouse!U16</f>
        <v>32707275.191763323</v>
      </c>
      <c r="V7">
        <f>Greenhouse!V16</f>
        <v>33331302.730273329</v>
      </c>
      <c r="W7">
        <f>Greenhouse!W16</f>
        <v>33967236.193888247</v>
      </c>
      <c r="X7">
        <f>Greenhouse!X16</f>
        <v>34615302.737731613</v>
      </c>
      <c r="Y7">
        <f>Greenhouse!Y16</f>
        <v>35275733.850857325</v>
      </c>
      <c r="Z7">
        <f>Greenhouse!Z16</f>
        <v>35948765.438937403</v>
      </c>
      <c r="AA7">
        <f>Greenhouse!AA16</f>
        <v>36634637.908527382</v>
      </c>
      <c r="AB7">
        <f>Greenhouse!AB16</f>
        <v>37333596.252939418</v>
      </c>
      <c r="AC7">
        <f>Greenhouse!AC16</f>
        <v>38045890.139753781</v>
      </c>
      <c r="AD7">
        <f>Greenhouse!AD16</f>
        <v>38771774</v>
      </c>
      <c r="BK7" s="1"/>
    </row>
    <row r="8" spans="1:63" x14ac:dyDescent="0.25">
      <c r="A8" s="86" t="s">
        <v>4</v>
      </c>
      <c r="B8" s="1" t="s">
        <v>133</v>
      </c>
      <c r="C8" s="108">
        <f t="shared" ref="C8:J8" si="0">_xlfn.FORECAST.LINEAR(C4,$L8:$AD8,$L4:$AD4)</f>
        <v>682729.49473684281</v>
      </c>
      <c r="D8" s="108">
        <f t="shared" si="0"/>
        <v>667884.50526315719</v>
      </c>
      <c r="E8" s="108">
        <f t="shared" si="0"/>
        <v>653039.51578947529</v>
      </c>
      <c r="F8" s="108">
        <f t="shared" si="0"/>
        <v>638194.52631578967</v>
      </c>
      <c r="G8" s="108">
        <f t="shared" si="0"/>
        <v>623349.53684210777</v>
      </c>
      <c r="H8" s="108">
        <f t="shared" si="0"/>
        <v>608504.54736842215</v>
      </c>
      <c r="I8" s="108">
        <f t="shared" si="0"/>
        <v>593659.55789473653</v>
      </c>
      <c r="J8" s="108">
        <f t="shared" si="0"/>
        <v>578814.56842105463</v>
      </c>
      <c r="K8" s="108">
        <f>_xlfn.FORECAST.LINEAR(K4,$L8:$AD8,$L4:$AD4)</f>
        <v>563969.57894736901</v>
      </c>
      <c r="L8" s="11">
        <f>'Slaughtered Livestock (All)'!D33</f>
        <v>471617</v>
      </c>
      <c r="M8" s="11">
        <f>'Slaughtered Livestock (All)'!E33</f>
        <v>452330</v>
      </c>
      <c r="N8" s="11">
        <f>'Slaughtered Livestock (All)'!F33</f>
        <v>440310</v>
      </c>
      <c r="O8" s="11">
        <f>'Slaughtered Livestock (All)'!G33</f>
        <v>447840</v>
      </c>
      <c r="P8" s="11">
        <f>'Slaughtered Livestock (All)'!H33</f>
        <v>434702</v>
      </c>
      <c r="Q8" s="11">
        <f>'Slaughtered Livestock (All)'!I33</f>
        <v>546719</v>
      </c>
      <c r="R8" s="11">
        <f>'Slaughtered Livestock (All)'!J33</f>
        <v>577960</v>
      </c>
      <c r="S8" s="11">
        <f>'Slaughtered Livestock (All)'!K33</f>
        <v>542079</v>
      </c>
      <c r="T8" s="11">
        <f>'Slaughtered Livestock (All)'!L33</f>
        <v>566967</v>
      </c>
      <c r="U8" s="11">
        <f>'Slaughtered Livestock (All)'!M33</f>
        <v>479533</v>
      </c>
      <c r="V8" s="11">
        <f>'Slaughtered Livestock (All)'!N33</f>
        <v>439977</v>
      </c>
      <c r="W8" s="11">
        <f>'Slaughtered Livestock (All)'!O33</f>
        <v>449300</v>
      </c>
      <c r="X8" s="11">
        <f>'Slaughtered Livestock (All)'!P33</f>
        <v>429028</v>
      </c>
      <c r="Y8" s="11">
        <f>'Slaughtered Livestock (All)'!Q33</f>
        <v>333084</v>
      </c>
      <c r="Z8" s="11">
        <f>'Slaughtered Livestock (All)'!R33</f>
        <v>269283</v>
      </c>
      <c r="AA8" s="11">
        <f>'Slaughtered Livestock (All)'!S33</f>
        <v>260329</v>
      </c>
      <c r="AB8" s="11">
        <f>'Slaughtered Livestock (All)'!T33</f>
        <v>240781</v>
      </c>
      <c r="AC8" s="11">
        <f>'Slaughtered Livestock (All)'!U33</f>
        <v>253018</v>
      </c>
      <c r="AD8" s="11">
        <f>'Slaughtered Livestock (All)'!V33</f>
        <v>260017</v>
      </c>
      <c r="BK8" s="1"/>
    </row>
    <row r="9" spans="1:63" x14ac:dyDescent="0.25">
      <c r="A9" s="86"/>
      <c r="B9" s="1" t="s">
        <v>134</v>
      </c>
      <c r="C9" s="108">
        <f t="shared" ref="C9:J9" si="1">_xlfn.FORECAST.LINEAR(C4,$L9:$AD9,$L4:$AD4)</f>
        <v>8508170.9894736819</v>
      </c>
      <c r="D9" s="108">
        <f t="shared" si="1"/>
        <v>8498455.7385964915</v>
      </c>
      <c r="E9" s="108">
        <f t="shared" si="1"/>
        <v>8488740.4877192974</v>
      </c>
      <c r="F9" s="108">
        <f t="shared" si="1"/>
        <v>8479025.2368421033</v>
      </c>
      <c r="G9" s="108">
        <f t="shared" si="1"/>
        <v>8469309.9859649129</v>
      </c>
      <c r="H9" s="108">
        <f t="shared" si="1"/>
        <v>8459594.7350877188</v>
      </c>
      <c r="I9" s="108">
        <f t="shared" si="1"/>
        <v>8449879.4842105247</v>
      </c>
      <c r="J9" s="108">
        <f t="shared" si="1"/>
        <v>8440164.2333333343</v>
      </c>
      <c r="K9" s="108">
        <f>_xlfn.FORECAST.LINEAR(K4,$L9:$AD9,$L4:$AD4)</f>
        <v>8430448.9824561402</v>
      </c>
      <c r="L9" s="11">
        <f>'Slaughtered Livestock (All)'!D44</f>
        <v>8062516</v>
      </c>
      <c r="M9" s="11">
        <f>'Slaughtered Livestock (All)'!E44</f>
        <v>8161532</v>
      </c>
      <c r="N9" s="11">
        <f>'Slaughtered Livestock (All)'!F44</f>
        <v>8427934</v>
      </c>
      <c r="O9" s="11">
        <f>'Slaughtered Livestock (All)'!G44</f>
        <v>8711297</v>
      </c>
      <c r="P9" s="11">
        <f>'Slaughtered Livestock (All)'!H44</f>
        <v>8696615</v>
      </c>
      <c r="Q9" s="11">
        <f>'Slaughtered Livestock (All)'!I44</f>
        <v>9001341</v>
      </c>
      <c r="R9" s="11">
        <f>'Slaughtered Livestock (All)'!J44</f>
        <v>8538043</v>
      </c>
      <c r="S9" s="11">
        <f>'Slaughtered Livestock (All)'!K44</f>
        <v>8238050</v>
      </c>
      <c r="T9" s="11">
        <f>'Slaughtered Livestock (All)'!L44</f>
        <v>8104069</v>
      </c>
      <c r="U9" s="11">
        <f>'Slaughtered Livestock (All)'!M44</f>
        <v>8317756</v>
      </c>
      <c r="V9" s="11">
        <f>'Slaughtered Livestock (All)'!N44</f>
        <v>8308626</v>
      </c>
      <c r="W9" s="11">
        <f>'Slaughtered Livestock (All)'!O44</f>
        <v>8173216</v>
      </c>
      <c r="X9" s="11">
        <f>'Slaughtered Livestock (All)'!P44</f>
        <v>8078670</v>
      </c>
      <c r="Y9" s="11">
        <f>'Slaughtered Livestock (All)'!Q44</f>
        <v>8014106</v>
      </c>
      <c r="Z9" s="11">
        <f>'Slaughtered Livestock (All)'!R44</f>
        <v>8019711</v>
      </c>
      <c r="AA9" s="11">
        <f>'Slaughtered Livestock (All)'!S44</f>
        <v>7965349</v>
      </c>
      <c r="AB9" s="11">
        <f>'Slaughtered Livestock (All)'!T44</f>
        <v>8362936</v>
      </c>
      <c r="AC9" s="11">
        <f>'Slaughtered Livestock (All)'!U44</f>
        <v>8473223</v>
      </c>
      <c r="AD9" s="11">
        <f>'Slaughtered Livestock (All)'!V44</f>
        <v>8677643</v>
      </c>
      <c r="BK9" s="1"/>
    </row>
    <row r="10" spans="1:63" x14ac:dyDescent="0.25">
      <c r="A10" s="86"/>
      <c r="B10" s="1" t="s">
        <v>151</v>
      </c>
      <c r="C10" s="107">
        <f>Poultry!C10</f>
        <v>206166</v>
      </c>
      <c r="D10" s="107">
        <f>Poultry!D10</f>
        <v>204855</v>
      </c>
      <c r="E10" s="107">
        <f>Poultry!E10</f>
        <v>204554</v>
      </c>
      <c r="F10" s="107">
        <f>Poultry!F10</f>
        <v>212795</v>
      </c>
      <c r="G10" s="107">
        <f>Poultry!G10</f>
        <v>233671</v>
      </c>
      <c r="H10" s="107">
        <f>Poultry!H10</f>
        <v>237618</v>
      </c>
      <c r="I10" s="107">
        <f>Poultry!I10</f>
        <v>245129</v>
      </c>
      <c r="J10" s="107">
        <f>Poultry!J10</f>
        <v>252612</v>
      </c>
      <c r="K10" s="107">
        <f>Poultry!K10</f>
        <v>263599</v>
      </c>
      <c r="L10" s="11">
        <f>Poultry!L10</f>
        <v>274358</v>
      </c>
      <c r="M10" s="11">
        <f>Poultry!M10</f>
        <v>283807</v>
      </c>
      <c r="N10" s="11">
        <f>Poultry!N10</f>
        <v>297503</v>
      </c>
      <c r="O10" s="11">
        <f>Poultry!O10</f>
        <v>295956</v>
      </c>
      <c r="P10" s="11">
        <f>Poultry!P10</f>
        <v>294197</v>
      </c>
      <c r="Q10" s="11">
        <f>Poultry!Q10</f>
        <v>305296</v>
      </c>
      <c r="R10" s="11">
        <f>Poultry!R10</f>
        <v>300726</v>
      </c>
      <c r="S10" s="11">
        <f>Poultry!S10</f>
        <v>302287</v>
      </c>
      <c r="T10" s="11">
        <f>Poultry!T10</f>
        <v>310693</v>
      </c>
      <c r="U10" s="11">
        <f>Poultry!U10</f>
        <v>319550</v>
      </c>
      <c r="V10" s="11">
        <f>Poultry!V10</f>
        <v>321678</v>
      </c>
      <c r="W10" s="11">
        <f>Poultry!W10</f>
        <v>318581</v>
      </c>
      <c r="X10" s="11">
        <f>Poultry!X10</f>
        <v>319084</v>
      </c>
      <c r="Y10" s="11">
        <f>Poultry!Y10</f>
        <v>321339</v>
      </c>
      <c r="Z10" s="11">
        <f>Poultry!Z10</f>
        <v>332292</v>
      </c>
      <c r="AA10" s="11">
        <f>Poultry!AA10</f>
        <v>334702</v>
      </c>
      <c r="AB10" s="11">
        <f>Poultry!AB10</f>
        <v>345752</v>
      </c>
      <c r="AC10" s="11">
        <f>Poultry!AC10</f>
        <v>357037</v>
      </c>
      <c r="AD10" s="11">
        <f>Poultry!AD10</f>
        <v>369569</v>
      </c>
      <c r="BK10" s="1"/>
    </row>
    <row r="11" spans="1:63" x14ac:dyDescent="0.25">
      <c r="A11" s="86"/>
      <c r="B11" s="1" t="s">
        <v>167</v>
      </c>
      <c r="C11" s="108">
        <f t="shared" ref="C11:F11" si="2">_xlfn.FORECAST.LINEAR(C4,$H11:$AD11,$H4:$AD4)</f>
        <v>23552367.778695703</v>
      </c>
      <c r="D11" s="108">
        <f t="shared" si="2"/>
        <v>23847218.455543518</v>
      </c>
      <c r="E11" s="108">
        <f t="shared" si="2"/>
        <v>24142069.132391334</v>
      </c>
      <c r="F11" s="108">
        <f t="shared" si="2"/>
        <v>24436919.809239149</v>
      </c>
      <c r="G11" s="108">
        <f>_xlfn.FORECAST.LINEAR(G4,$H11:$AD11,$H4:$AD4)</f>
        <v>24731770.486086965</v>
      </c>
      <c r="H11" s="107">
        <f>Dairy!H5</f>
        <v>11484449.869999999</v>
      </c>
      <c r="I11" s="107">
        <f>Dairy!I5</f>
        <v>27338267.719999999</v>
      </c>
      <c r="J11" s="107">
        <f>Dairy!J5</f>
        <v>28292681.699999999</v>
      </c>
      <c r="K11" s="107">
        <f>Dairy!K5</f>
        <v>28818895.149999999</v>
      </c>
      <c r="L11">
        <f>Dairy!L5</f>
        <v>28946040.98</v>
      </c>
      <c r="M11">
        <f>Dairy!M5</f>
        <v>28796229.050000001</v>
      </c>
      <c r="N11">
        <f>Dairy!N5</f>
        <v>29259997.370000001</v>
      </c>
      <c r="O11">
        <f>Dairy!O5</f>
        <v>28237236.940000001</v>
      </c>
      <c r="P11">
        <f>Dairy!P5</f>
        <v>28615561.129999999</v>
      </c>
      <c r="Q11">
        <f>Dairy!Q5</f>
        <v>28892150.129999999</v>
      </c>
      <c r="R11">
        <f>Dairy!R5</f>
        <v>28455292.870000001</v>
      </c>
      <c r="S11">
        <f>Dairy!S5</f>
        <v>28042469.359999999</v>
      </c>
      <c r="T11">
        <f>Dairy!T5</f>
        <v>28551056.09</v>
      </c>
      <c r="U11">
        <f>Dairy!U5</f>
        <v>28048662.359999999</v>
      </c>
      <c r="V11">
        <f>Dairy!V5</f>
        <v>28457599.969999999</v>
      </c>
      <c r="W11">
        <f>Dairy!W5</f>
        <v>28809770.859999999</v>
      </c>
      <c r="X11">
        <f>Dairy!X5</f>
        <v>28966677.289999999</v>
      </c>
      <c r="Y11">
        <f>Dairy!Y5</f>
        <v>29656272.16</v>
      </c>
      <c r="Z11">
        <f>Dairy!Z5</f>
        <v>29390983.850000001</v>
      </c>
      <c r="AA11">
        <f>Dairy!AA5</f>
        <v>29065501.059999999</v>
      </c>
      <c r="AB11">
        <f>Dairy!AB5</f>
        <v>30016781.43</v>
      </c>
      <c r="AC11">
        <f>Dairy!AC5</f>
        <v>31158769.489999998</v>
      </c>
      <c r="AD11">
        <f>Dairy!AD5</f>
        <v>32908161.16</v>
      </c>
      <c r="BK11" s="1"/>
    </row>
    <row r="12" spans="1:63" x14ac:dyDescent="0.25">
      <c r="A12" s="90" t="s">
        <v>9</v>
      </c>
      <c r="B12" s="3" t="s">
        <v>10</v>
      </c>
      <c r="C12" s="91" t="s">
        <v>212</v>
      </c>
      <c r="D12" s="91" t="s">
        <v>212</v>
      </c>
      <c r="E12" s="91" t="s">
        <v>212</v>
      </c>
      <c r="F12" s="91" t="s">
        <v>212</v>
      </c>
      <c r="G12" s="91" t="s">
        <v>212</v>
      </c>
      <c r="H12" s="91" t="s">
        <v>212</v>
      </c>
      <c r="I12" s="91" t="s">
        <v>212</v>
      </c>
      <c r="J12" s="91" t="s">
        <v>212</v>
      </c>
      <c r="K12" s="91" t="s">
        <v>212</v>
      </c>
      <c r="L12" s="91" t="s">
        <v>212</v>
      </c>
      <c r="M12" s="91" t="s">
        <v>212</v>
      </c>
      <c r="N12" s="91" t="s">
        <v>212</v>
      </c>
      <c r="O12" s="91" t="s">
        <v>212</v>
      </c>
      <c r="P12" s="91" t="s">
        <v>212</v>
      </c>
      <c r="Q12" s="91" t="s">
        <v>212</v>
      </c>
      <c r="R12" s="91" t="s">
        <v>212</v>
      </c>
      <c r="S12" s="91" t="s">
        <v>212</v>
      </c>
      <c r="T12" s="91" t="s">
        <v>212</v>
      </c>
      <c r="U12" s="91" t="s">
        <v>212</v>
      </c>
      <c r="V12" s="91" t="s">
        <v>212</v>
      </c>
      <c r="W12" s="91" t="s">
        <v>212</v>
      </c>
      <c r="X12" s="91" t="s">
        <v>212</v>
      </c>
      <c r="Y12" s="91" t="s">
        <v>212</v>
      </c>
      <c r="Z12" s="91" t="s">
        <v>212</v>
      </c>
      <c r="AA12" s="91" t="s">
        <v>212</v>
      </c>
      <c r="AB12" s="91" t="s">
        <v>212</v>
      </c>
      <c r="AC12" s="91" t="s">
        <v>212</v>
      </c>
      <c r="AD12" s="91" t="s">
        <v>212</v>
      </c>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3"/>
    </row>
    <row r="13" spans="1:63" x14ac:dyDescent="0.25">
      <c r="AD13" s="6"/>
      <c r="AE13" s="6"/>
    </row>
    <row r="14" spans="1:63" x14ac:dyDescent="0.25">
      <c r="A14" s="104" t="s">
        <v>70</v>
      </c>
    </row>
    <row r="15" spans="1:63" x14ac:dyDescent="0.25">
      <c r="A15" s="4"/>
      <c r="B15" s="4"/>
      <c r="C15" s="6">
        <v>1990</v>
      </c>
      <c r="D15" s="6">
        <v>1991</v>
      </c>
      <c r="E15" s="6">
        <v>1992</v>
      </c>
      <c r="F15" s="6">
        <v>1993</v>
      </c>
      <c r="G15" s="6">
        <v>1994</v>
      </c>
      <c r="H15" s="6">
        <v>1995</v>
      </c>
      <c r="I15" s="6">
        <v>1996</v>
      </c>
      <c r="J15" s="6">
        <v>1997</v>
      </c>
      <c r="K15" s="6">
        <v>1998</v>
      </c>
      <c r="L15" s="6">
        <v>1999</v>
      </c>
      <c r="M15" s="6">
        <v>2000</v>
      </c>
      <c r="N15" s="6">
        <v>2001</v>
      </c>
      <c r="O15" s="6">
        <v>2002</v>
      </c>
      <c r="P15" s="6">
        <v>2003</v>
      </c>
      <c r="Q15" s="6">
        <v>2004</v>
      </c>
      <c r="R15" s="6">
        <v>2005</v>
      </c>
      <c r="S15" s="6">
        <v>2006</v>
      </c>
      <c r="T15" s="6">
        <v>2007</v>
      </c>
      <c r="U15" s="6">
        <v>2008</v>
      </c>
      <c r="V15" s="6">
        <v>2009</v>
      </c>
      <c r="W15" s="6">
        <v>2010</v>
      </c>
      <c r="X15" s="6">
        <v>2011</v>
      </c>
      <c r="Y15" s="6">
        <v>2012</v>
      </c>
      <c r="Z15" s="6">
        <v>2013</v>
      </c>
      <c r="AA15" s="6">
        <v>2014</v>
      </c>
      <c r="AB15" s="6">
        <v>2015</v>
      </c>
      <c r="AC15" s="6">
        <v>2016</v>
      </c>
      <c r="AD15" s="7">
        <v>2017</v>
      </c>
      <c r="AE15" s="105">
        <v>2018</v>
      </c>
      <c r="AF15" s="105">
        <v>2019</v>
      </c>
      <c r="AG15" s="105">
        <v>2020</v>
      </c>
      <c r="AH15" s="105">
        <v>2021</v>
      </c>
      <c r="AI15" s="105">
        <v>2022</v>
      </c>
      <c r="AJ15" s="105">
        <v>2023</v>
      </c>
      <c r="AK15" s="105">
        <v>2024</v>
      </c>
      <c r="AL15" s="105">
        <v>2025</v>
      </c>
      <c r="AM15" s="105">
        <v>2026</v>
      </c>
      <c r="AN15" s="105">
        <v>2027</v>
      </c>
      <c r="AO15" s="105">
        <v>2028</v>
      </c>
      <c r="AP15" s="105">
        <v>2029</v>
      </c>
      <c r="AQ15" s="105">
        <v>2030</v>
      </c>
      <c r="AR15" s="105">
        <v>2031</v>
      </c>
      <c r="AS15" s="105">
        <v>2032</v>
      </c>
      <c r="AT15" s="105">
        <v>2033</v>
      </c>
      <c r="AU15" s="105">
        <v>2034</v>
      </c>
      <c r="AV15" s="105">
        <v>2035</v>
      </c>
      <c r="AW15" s="105">
        <v>2036</v>
      </c>
      <c r="AX15" s="105">
        <v>2037</v>
      </c>
      <c r="AY15" s="105">
        <v>2038</v>
      </c>
      <c r="AZ15" s="105">
        <v>2039</v>
      </c>
      <c r="BA15" s="105">
        <v>2040</v>
      </c>
      <c r="BB15" s="105">
        <v>2041</v>
      </c>
      <c r="BC15" s="105">
        <v>2042</v>
      </c>
      <c r="BD15" s="105">
        <v>2043</v>
      </c>
      <c r="BE15" s="105">
        <v>2044</v>
      </c>
      <c r="BF15" s="105">
        <v>2045</v>
      </c>
      <c r="BG15" s="105">
        <v>2046</v>
      </c>
      <c r="BH15" s="105">
        <v>2047</v>
      </c>
      <c r="BI15" s="105">
        <v>2048</v>
      </c>
      <c r="BJ15" s="105">
        <v>2049</v>
      </c>
      <c r="BK15" s="105">
        <v>2050</v>
      </c>
    </row>
    <row r="16" spans="1:63" x14ac:dyDescent="0.25">
      <c r="A16" s="88" t="s">
        <v>0</v>
      </c>
      <c r="B16" s="6" t="s">
        <v>1</v>
      </c>
      <c r="C16" s="41">
        <f>0.001*C5</f>
        <v>2780</v>
      </c>
      <c r="D16" s="42">
        <f t="shared" ref="D16:AD16" si="3">0.001*D5</f>
        <v>2613.2000000000003</v>
      </c>
      <c r="E16" s="42">
        <f t="shared" si="3"/>
        <v>2388</v>
      </c>
      <c r="F16" s="42">
        <f t="shared" si="3"/>
        <v>2644.7000000000003</v>
      </c>
      <c r="G16" s="42">
        <f t="shared" si="3"/>
        <v>2650.3</v>
      </c>
      <c r="H16" s="42">
        <f t="shared" si="3"/>
        <v>2656.4</v>
      </c>
      <c r="I16" s="42">
        <f t="shared" si="3"/>
        <v>2940.9</v>
      </c>
      <c r="J16" s="42">
        <f t="shared" si="3"/>
        <v>2884.7000000000003</v>
      </c>
      <c r="K16" s="42">
        <f t="shared" si="3"/>
        <v>3403.8</v>
      </c>
      <c r="L16" s="42">
        <f t="shared" si="3"/>
        <v>3731.2000000000003</v>
      </c>
      <c r="M16" s="42">
        <f t="shared" si="3"/>
        <v>2727.4</v>
      </c>
      <c r="N16" s="42">
        <f t="shared" si="3"/>
        <v>3848.8</v>
      </c>
      <c r="O16" s="42">
        <f t="shared" si="3"/>
        <v>4026.5</v>
      </c>
      <c r="P16" s="42">
        <f t="shared" si="3"/>
        <v>4389</v>
      </c>
      <c r="Q16" s="42">
        <f t="shared" si="3"/>
        <v>4293</v>
      </c>
      <c r="R16" s="42">
        <f t="shared" si="3"/>
        <v>4144</v>
      </c>
      <c r="S16" s="42">
        <f t="shared" si="3"/>
        <v>3448.1</v>
      </c>
      <c r="T16" s="42">
        <f t="shared" si="3"/>
        <v>4880.2</v>
      </c>
      <c r="U16" s="42">
        <f t="shared" si="3"/>
        <v>3797.5</v>
      </c>
      <c r="V16" s="42">
        <f t="shared" si="3"/>
        <v>3388</v>
      </c>
      <c r="W16" s="42">
        <f t="shared" si="3"/>
        <v>4125</v>
      </c>
      <c r="X16" s="42">
        <f t="shared" si="3"/>
        <v>3696</v>
      </c>
      <c r="Y16" s="42">
        <f t="shared" si="3"/>
        <v>4152</v>
      </c>
      <c r="Z16" s="42">
        <f t="shared" si="3"/>
        <v>4401.8</v>
      </c>
      <c r="AA16" s="42">
        <f t="shared" si="3"/>
        <v>3733.2000000000003</v>
      </c>
      <c r="AB16" s="42">
        <f t="shared" si="3"/>
        <v>4526.3</v>
      </c>
      <c r="AC16" s="42">
        <f t="shared" si="3"/>
        <v>4868.8</v>
      </c>
      <c r="AD16" s="93">
        <f t="shared" si="3"/>
        <v>4446.7</v>
      </c>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7"/>
    </row>
    <row r="17" spans="1:63" x14ac:dyDescent="0.25">
      <c r="A17" s="86"/>
      <c r="B17" t="s">
        <v>2</v>
      </c>
      <c r="C17" s="43">
        <f>0.001*C6</f>
        <v>420.65228447738451</v>
      </c>
      <c r="D17" s="44">
        <f t="shared" ref="D17:AD17" si="4">0.001*D6</f>
        <v>428.67797931475627</v>
      </c>
      <c r="E17" s="44">
        <f t="shared" si="4"/>
        <v>436.85679771759885</v>
      </c>
      <c r="F17" s="44">
        <f t="shared" si="4"/>
        <v>445.19166115586313</v>
      </c>
      <c r="G17" s="44">
        <f t="shared" si="4"/>
        <v>453.68554683871071</v>
      </c>
      <c r="H17" s="44">
        <f t="shared" si="4"/>
        <v>462.34148877797151</v>
      </c>
      <c r="I17" s="44">
        <f t="shared" si="4"/>
        <v>471.16257887189118</v>
      </c>
      <c r="J17" s="44">
        <f t="shared" si="4"/>
        <v>480.15196800955607</v>
      </c>
      <c r="K17" s="44">
        <f t="shared" si="4"/>
        <v>489.31286719638877</v>
      </c>
      <c r="L17" s="44">
        <f t="shared" si="4"/>
        <v>498.64854870111805</v>
      </c>
      <c r="M17" s="44">
        <f t="shared" si="4"/>
        <v>508.16234722463145</v>
      </c>
      <c r="N17" s="44">
        <f t="shared" si="4"/>
        <v>517.85766109112899</v>
      </c>
      <c r="O17" s="44">
        <f t="shared" si="4"/>
        <v>527.73795346200268</v>
      </c>
      <c r="P17" s="44">
        <f t="shared" si="4"/>
        <v>537.80675357287635</v>
      </c>
      <c r="Q17" s="44">
        <f t="shared" si="4"/>
        <v>548.06765799424659</v>
      </c>
      <c r="R17" s="44">
        <f t="shared" si="4"/>
        <v>558.52433191617638</v>
      </c>
      <c r="S17" s="44">
        <f t="shared" si="4"/>
        <v>569.18051045749883</v>
      </c>
      <c r="T17" s="44">
        <f t="shared" si="4"/>
        <v>580.04</v>
      </c>
      <c r="U17" s="44">
        <f t="shared" si="4"/>
        <v>558.79100000000005</v>
      </c>
      <c r="V17" s="44">
        <f t="shared" si="4"/>
        <v>584.05650000000003</v>
      </c>
      <c r="W17" s="44">
        <f t="shared" si="4"/>
        <v>568.77700000000004</v>
      </c>
      <c r="X17" s="44">
        <f t="shared" si="4"/>
        <v>567.94000000000005</v>
      </c>
      <c r="Y17" s="44">
        <f t="shared" si="4"/>
        <v>617.66100000000006</v>
      </c>
      <c r="Z17" s="44">
        <f t="shared" si="4"/>
        <v>648.62400000000002</v>
      </c>
      <c r="AA17" s="44">
        <f t="shared" si="4"/>
        <v>654.83199999999999</v>
      </c>
      <c r="AB17" s="44">
        <f t="shared" si="4"/>
        <v>694.15700000000004</v>
      </c>
      <c r="AC17" s="44">
        <f t="shared" si="4"/>
        <v>716.601</v>
      </c>
      <c r="AD17" s="87">
        <f t="shared" si="4"/>
        <v>692.69399999999996</v>
      </c>
      <c r="BK17" s="1"/>
    </row>
    <row r="18" spans="1:63" x14ac:dyDescent="0.25">
      <c r="A18" s="86"/>
      <c r="B18" s="106" t="s">
        <v>3</v>
      </c>
      <c r="C18" s="44">
        <f>0.000001*C7</f>
        <v>23.275646350274705</v>
      </c>
      <c r="D18" s="44">
        <f t="shared" ref="D18:AD18" si="5">0.000001*D7</f>
        <v>23.719726274818502</v>
      </c>
      <c r="E18" s="44">
        <f t="shared" si="5"/>
        <v>24.172278874037577</v>
      </c>
      <c r="F18" s="44">
        <f t="shared" si="5"/>
        <v>24.633465799500012</v>
      </c>
      <c r="G18" s="44">
        <f t="shared" si="5"/>
        <v>25.103451786951013</v>
      </c>
      <c r="H18" s="44">
        <f t="shared" si="5"/>
        <v>25.582404715156436</v>
      </c>
      <c r="I18" s="44">
        <f t="shared" si="5"/>
        <v>26.070495665869018</v>
      </c>
      <c r="J18" s="44">
        <f t="shared" si="5"/>
        <v>26.567898984938683</v>
      </c>
      <c r="K18" s="44">
        <f t="shared" si="5"/>
        <v>27.074792344588801</v>
      </c>
      <c r="L18" s="44">
        <f t="shared" si="5"/>
        <v>27.591356806880604</v>
      </c>
      <c r="M18" s="44">
        <f t="shared" si="5"/>
        <v>28.117776888388491</v>
      </c>
      <c r="N18" s="44">
        <f t="shared" si="5"/>
        <v>28.654240626109246</v>
      </c>
      <c r="O18" s="44">
        <f t="shared" si="5"/>
        <v>29.20093964462875</v>
      </c>
      <c r="P18" s="44">
        <f t="shared" si="5"/>
        <v>29.758069224570214</v>
      </c>
      <c r="Q18" s="44">
        <f t="shared" si="5"/>
        <v>30.325828372348301</v>
      </c>
      <c r="R18" s="44">
        <f t="shared" si="5"/>
        <v>30.904419891254133</v>
      </c>
      <c r="S18" s="44">
        <f t="shared" si="5"/>
        <v>31.494050453896524</v>
      </c>
      <c r="T18" s="44">
        <f t="shared" si="5"/>
        <v>32.094930676025335</v>
      </c>
      <c r="U18" s="44">
        <f t="shared" si="5"/>
        <v>32.707275191763323</v>
      </c>
      <c r="V18" s="44">
        <f t="shared" si="5"/>
        <v>33.331302730273329</v>
      </c>
      <c r="W18" s="44">
        <f t="shared" si="5"/>
        <v>33.967236193888247</v>
      </c>
      <c r="X18" s="44">
        <f t="shared" si="5"/>
        <v>34.615302737731611</v>
      </c>
      <c r="Y18" s="44">
        <f t="shared" si="5"/>
        <v>35.275733850857321</v>
      </c>
      <c r="Z18" s="44">
        <f t="shared" si="5"/>
        <v>35.9487654389374</v>
      </c>
      <c r="AA18" s="44">
        <f t="shared" si="5"/>
        <v>36.634637908527381</v>
      </c>
      <c r="AB18" s="44">
        <f t="shared" si="5"/>
        <v>37.333596252939415</v>
      </c>
      <c r="AC18" s="44">
        <f t="shared" si="5"/>
        <v>38.04589013975378</v>
      </c>
      <c r="AD18" s="87">
        <f t="shared" si="5"/>
        <v>38.771774000000001</v>
      </c>
      <c r="BK18" s="1"/>
    </row>
    <row r="19" spans="1:63" x14ac:dyDescent="0.25">
      <c r="A19" s="86" t="s">
        <v>4</v>
      </c>
      <c r="B19" s="106" t="s">
        <v>5</v>
      </c>
      <c r="C19" s="44">
        <f>C8*'Slaughtered Livestock (All)'!$D$47*0.001</f>
        <v>682.72949473684287</v>
      </c>
      <c r="D19" s="44">
        <f>D8*'Slaughtered Livestock (All)'!$D$47*0.001</f>
        <v>667.88450526315717</v>
      </c>
      <c r="E19" s="44">
        <f>E8*'Slaughtered Livestock (All)'!$D$47*0.001</f>
        <v>653.03951578947533</v>
      </c>
      <c r="F19" s="44">
        <f>F8*'Slaughtered Livestock (All)'!$D$47*0.001</f>
        <v>638.19452631578963</v>
      </c>
      <c r="G19" s="44">
        <f>G8*'Slaughtered Livestock (All)'!$D$47*0.001</f>
        <v>623.3495368421078</v>
      </c>
      <c r="H19" s="44">
        <f>H8*'Slaughtered Livestock (All)'!$D$47*0.001</f>
        <v>608.50454736842221</v>
      </c>
      <c r="I19" s="44">
        <f>I8*'Slaughtered Livestock (All)'!$D$47*0.001</f>
        <v>593.65955789473651</v>
      </c>
      <c r="J19" s="44">
        <f>J8*'Slaughtered Livestock (All)'!$D$47*0.001</f>
        <v>578.81456842105467</v>
      </c>
      <c r="K19" s="44">
        <f>K8*'Slaughtered Livestock (All)'!$D$47*0.001</f>
        <v>563.96957894736897</v>
      </c>
      <c r="L19" s="44">
        <f>L8*'Slaughtered Livestock (All)'!$D$47*0.001</f>
        <v>471.61700000000002</v>
      </c>
      <c r="M19" s="44">
        <f>M8*'Slaughtered Livestock (All)'!$D$47*0.001</f>
        <v>452.33</v>
      </c>
      <c r="N19" s="44">
        <f>N8*'Slaughtered Livestock (All)'!$D$47*0.001</f>
        <v>440.31</v>
      </c>
      <c r="O19" s="44">
        <f>O8*'Slaughtered Livestock (All)'!$D$47*0.001</f>
        <v>447.84000000000003</v>
      </c>
      <c r="P19" s="44">
        <f>P8*'Slaughtered Livestock (All)'!$D$47*0.001</f>
        <v>434.702</v>
      </c>
      <c r="Q19" s="44">
        <f>Q8*'Slaughtered Livestock (All)'!$D$47*0.001</f>
        <v>546.71900000000005</v>
      </c>
      <c r="R19" s="44">
        <f>R8*'Slaughtered Livestock (All)'!$D$47*0.001</f>
        <v>577.96</v>
      </c>
      <c r="S19" s="44">
        <f>S8*'Slaughtered Livestock (All)'!$D$47*0.001</f>
        <v>542.07900000000006</v>
      </c>
      <c r="T19" s="44">
        <f>T8*'Slaughtered Livestock (All)'!$D$47*0.001</f>
        <v>566.96699999999998</v>
      </c>
      <c r="U19" s="44">
        <f>U8*'Slaughtered Livestock (All)'!$D$47*0.001</f>
        <v>479.53300000000002</v>
      </c>
      <c r="V19" s="44">
        <f>V8*'Slaughtered Livestock (All)'!$D$47*0.001</f>
        <v>439.97700000000003</v>
      </c>
      <c r="W19" s="44">
        <f>W8*'Slaughtered Livestock (All)'!$D$47*0.001</f>
        <v>449.3</v>
      </c>
      <c r="X19" s="44">
        <f>X8*'Slaughtered Livestock (All)'!$D$47*0.001</f>
        <v>429.02800000000002</v>
      </c>
      <c r="Y19" s="44">
        <f>Y8*'Slaughtered Livestock (All)'!$D$47*0.001</f>
        <v>333.084</v>
      </c>
      <c r="Z19" s="44">
        <f>Z8*'Slaughtered Livestock (All)'!$D$47*0.001</f>
        <v>269.28300000000002</v>
      </c>
      <c r="AA19" s="44">
        <f>AA8*'Slaughtered Livestock (All)'!$D$47*0.001</f>
        <v>260.32900000000001</v>
      </c>
      <c r="AB19" s="44">
        <f>AB8*'Slaughtered Livestock (All)'!$D$47*0.001</f>
        <v>240.78100000000001</v>
      </c>
      <c r="AC19" s="44">
        <f>AC8*'Slaughtered Livestock (All)'!$D$47*0.001</f>
        <v>253.018</v>
      </c>
      <c r="AD19" s="87">
        <f>AD8*'Slaughtered Livestock (All)'!$D$47*0.001</f>
        <v>260.017</v>
      </c>
      <c r="BK19" s="1"/>
    </row>
    <row r="20" spans="1:63" x14ac:dyDescent="0.25">
      <c r="A20" s="86"/>
      <c r="B20" s="106" t="s">
        <v>6</v>
      </c>
      <c r="C20" s="44">
        <f>C9*0.001*'Slaughtered Livestock (All)'!$D$48</f>
        <v>850.81709894736821</v>
      </c>
      <c r="D20" s="44">
        <f>D9*0.001*'Slaughtered Livestock (All)'!$D$48</f>
        <v>849.84557385964911</v>
      </c>
      <c r="E20" s="44">
        <f>E9*0.001*'Slaughtered Livestock (All)'!$D$48</f>
        <v>848.87404877192989</v>
      </c>
      <c r="F20" s="44">
        <f>F9*0.001*'Slaughtered Livestock (All)'!$D$48</f>
        <v>847.90252368421045</v>
      </c>
      <c r="G20" s="44">
        <f>G9*0.001*'Slaughtered Livestock (All)'!$D$48</f>
        <v>846.93099859649146</v>
      </c>
      <c r="H20" s="44">
        <f>H9*0.001*'Slaughtered Livestock (All)'!$D$48</f>
        <v>845.95947350877202</v>
      </c>
      <c r="I20" s="44">
        <f>I9*0.001*'Slaughtered Livestock (All)'!$D$48</f>
        <v>844.98794842105258</v>
      </c>
      <c r="J20" s="44">
        <f>J9*0.001*'Slaughtered Livestock (All)'!$D$48</f>
        <v>844.01642333333348</v>
      </c>
      <c r="K20" s="44">
        <f>K9*0.001*'Slaughtered Livestock (All)'!$D$48</f>
        <v>843.04489824561415</v>
      </c>
      <c r="L20" s="44">
        <f>L9*0.001*'Slaughtered Livestock (All)'!$D$48</f>
        <v>806.25160000000005</v>
      </c>
      <c r="M20" s="44">
        <f>M9*0.001*'Slaughtered Livestock (All)'!$D$48</f>
        <v>816.15320000000008</v>
      </c>
      <c r="N20" s="44">
        <f>N9*0.001*'Slaughtered Livestock (All)'!$D$48</f>
        <v>842.79340000000002</v>
      </c>
      <c r="O20" s="44">
        <f>O9*0.001*'Slaughtered Livestock (All)'!$D$48</f>
        <v>871.12970000000007</v>
      </c>
      <c r="P20" s="44">
        <f>P9*0.001*'Slaughtered Livestock (All)'!$D$48</f>
        <v>869.66150000000005</v>
      </c>
      <c r="Q20" s="44">
        <f>Q9*0.001*'Slaughtered Livestock (All)'!$D$48</f>
        <v>900.1341000000001</v>
      </c>
      <c r="R20" s="44">
        <f>R9*0.001*'Slaughtered Livestock (All)'!$D$48</f>
        <v>853.80430000000001</v>
      </c>
      <c r="S20" s="44">
        <f>S9*0.001*'Slaughtered Livestock (All)'!$D$48</f>
        <v>823.80499999999995</v>
      </c>
      <c r="T20" s="44">
        <f>T9*0.001*'Slaughtered Livestock (All)'!$D$48</f>
        <v>810.40690000000006</v>
      </c>
      <c r="U20" s="44">
        <f>U9*0.001*'Slaughtered Livestock (All)'!$D$48</f>
        <v>831.77559999999994</v>
      </c>
      <c r="V20" s="44">
        <f>V9*0.001*'Slaughtered Livestock (All)'!$D$48</f>
        <v>830.86260000000004</v>
      </c>
      <c r="W20" s="44">
        <f>W9*0.001*'Slaughtered Livestock (All)'!$D$48</f>
        <v>817.3216000000001</v>
      </c>
      <c r="X20" s="44">
        <f>X9*0.001*'Slaughtered Livestock (All)'!$D$48</f>
        <v>807.86700000000008</v>
      </c>
      <c r="Y20" s="44">
        <f>Y9*0.001*'Slaughtered Livestock (All)'!$D$48</f>
        <v>801.41060000000004</v>
      </c>
      <c r="Z20" s="44">
        <f>Z9*0.001*'Slaughtered Livestock (All)'!$D$48</f>
        <v>801.97110000000009</v>
      </c>
      <c r="AA20" s="44">
        <f>AA9*0.001*'Slaughtered Livestock (All)'!$D$48</f>
        <v>796.53490000000011</v>
      </c>
      <c r="AB20" s="44">
        <f>AB9*0.001*'Slaughtered Livestock (All)'!$D$48</f>
        <v>836.29359999999997</v>
      </c>
      <c r="AC20" s="44">
        <f>AC9*0.001*'Slaughtered Livestock (All)'!$D$48</f>
        <v>847.32230000000004</v>
      </c>
      <c r="AD20" s="87">
        <f>AD9*0.001*'Slaughtered Livestock (All)'!$D$48</f>
        <v>867.76430000000005</v>
      </c>
      <c r="BK20" s="1"/>
    </row>
    <row r="21" spans="1:63" x14ac:dyDescent="0.25">
      <c r="A21" s="86"/>
      <c r="B21" s="1" t="s">
        <v>7</v>
      </c>
      <c r="C21" s="44">
        <f>0.001*C10</f>
        <v>206.166</v>
      </c>
      <c r="D21" s="44">
        <f t="shared" ref="D21:AD21" si="6">0.001*D10</f>
        <v>204.85500000000002</v>
      </c>
      <c r="E21" s="44">
        <f t="shared" si="6"/>
        <v>204.554</v>
      </c>
      <c r="F21" s="44">
        <f t="shared" si="6"/>
        <v>212.79500000000002</v>
      </c>
      <c r="G21" s="44">
        <f t="shared" si="6"/>
        <v>233.67099999999999</v>
      </c>
      <c r="H21" s="44">
        <f t="shared" si="6"/>
        <v>237.61799999999999</v>
      </c>
      <c r="I21" s="44">
        <f t="shared" si="6"/>
        <v>245.12900000000002</v>
      </c>
      <c r="J21" s="44">
        <f t="shared" si="6"/>
        <v>252.61199999999999</v>
      </c>
      <c r="K21" s="44">
        <f t="shared" si="6"/>
        <v>263.59899999999999</v>
      </c>
      <c r="L21" s="44">
        <f t="shared" si="6"/>
        <v>274.358</v>
      </c>
      <c r="M21" s="44">
        <f t="shared" si="6"/>
        <v>283.80700000000002</v>
      </c>
      <c r="N21" s="44">
        <f t="shared" si="6"/>
        <v>297.50299999999999</v>
      </c>
      <c r="O21" s="44">
        <f t="shared" si="6"/>
        <v>295.95600000000002</v>
      </c>
      <c r="P21" s="44">
        <f t="shared" si="6"/>
        <v>294.197</v>
      </c>
      <c r="Q21" s="44">
        <f t="shared" si="6"/>
        <v>305.29599999999999</v>
      </c>
      <c r="R21" s="44">
        <f t="shared" si="6"/>
        <v>300.726</v>
      </c>
      <c r="S21" s="44">
        <f t="shared" si="6"/>
        <v>302.28700000000003</v>
      </c>
      <c r="T21" s="44">
        <f t="shared" si="6"/>
        <v>310.69299999999998</v>
      </c>
      <c r="U21" s="44">
        <f t="shared" si="6"/>
        <v>319.55</v>
      </c>
      <c r="V21" s="44">
        <f t="shared" si="6"/>
        <v>321.678</v>
      </c>
      <c r="W21" s="44">
        <f t="shared" si="6"/>
        <v>318.58100000000002</v>
      </c>
      <c r="X21" s="44">
        <f t="shared" si="6"/>
        <v>319.084</v>
      </c>
      <c r="Y21" s="44">
        <f t="shared" si="6"/>
        <v>321.339</v>
      </c>
      <c r="Z21" s="44">
        <f t="shared" si="6"/>
        <v>332.29200000000003</v>
      </c>
      <c r="AA21" s="44">
        <f t="shared" si="6"/>
        <v>334.702</v>
      </c>
      <c r="AB21" s="44">
        <f t="shared" si="6"/>
        <v>345.75200000000001</v>
      </c>
      <c r="AC21" s="44">
        <f t="shared" si="6"/>
        <v>357.03700000000003</v>
      </c>
      <c r="AD21" s="87">
        <f t="shared" si="6"/>
        <v>369.56900000000002</v>
      </c>
      <c r="BK21" s="1"/>
    </row>
    <row r="22" spans="1:63" x14ac:dyDescent="0.25">
      <c r="A22" s="86"/>
      <c r="B22" s="1" t="s">
        <v>8</v>
      </c>
      <c r="C22" s="110">
        <f t="shared" ref="C22:G22" si="7">C11*0.0001</f>
        <v>2355.2367778695702</v>
      </c>
      <c r="D22" s="110">
        <f t="shared" si="7"/>
        <v>2384.7218455543521</v>
      </c>
      <c r="E22" s="110">
        <f t="shared" si="7"/>
        <v>2414.2069132391334</v>
      </c>
      <c r="F22" s="110">
        <f t="shared" si="7"/>
        <v>2443.6919809239153</v>
      </c>
      <c r="G22" s="110">
        <f t="shared" si="7"/>
        <v>2473.1770486086966</v>
      </c>
      <c r="H22" s="110">
        <f>H11*0.0001</f>
        <v>1148.4449870000001</v>
      </c>
      <c r="I22" s="110">
        <f>I11*0.0001</f>
        <v>2733.8267719999999</v>
      </c>
      <c r="J22" s="110">
        <f t="shared" ref="J22:AD22" si="8">J11*0.0001</f>
        <v>2829.2681700000003</v>
      </c>
      <c r="K22" s="110">
        <f t="shared" si="8"/>
        <v>2881.8895149999998</v>
      </c>
      <c r="L22" s="110">
        <f t="shared" si="8"/>
        <v>2894.6040980000002</v>
      </c>
      <c r="M22" s="110">
        <f t="shared" si="8"/>
        <v>2879.6229050000002</v>
      </c>
      <c r="N22" s="110">
        <f t="shared" si="8"/>
        <v>2925.9997370000001</v>
      </c>
      <c r="O22" s="110">
        <f t="shared" si="8"/>
        <v>2823.7236940000003</v>
      </c>
      <c r="P22" s="110">
        <f t="shared" si="8"/>
        <v>2861.5561130000001</v>
      </c>
      <c r="Q22" s="110">
        <f t="shared" si="8"/>
        <v>2889.215013</v>
      </c>
      <c r="R22" s="110">
        <f t="shared" si="8"/>
        <v>2845.5292870000003</v>
      </c>
      <c r="S22" s="110">
        <f t="shared" si="8"/>
        <v>2804.246936</v>
      </c>
      <c r="T22" s="110">
        <f t="shared" si="8"/>
        <v>2855.1056090000002</v>
      </c>
      <c r="U22" s="110">
        <f t="shared" si="8"/>
        <v>2804.8662360000003</v>
      </c>
      <c r="V22" s="110">
        <f t="shared" si="8"/>
        <v>2845.7599970000001</v>
      </c>
      <c r="W22" s="110">
        <f t="shared" si="8"/>
        <v>2880.9770859999999</v>
      </c>
      <c r="X22" s="110">
        <f t="shared" si="8"/>
        <v>2896.6677290000002</v>
      </c>
      <c r="Y22" s="110">
        <f t="shared" si="8"/>
        <v>2965.6272160000003</v>
      </c>
      <c r="Z22" s="110">
        <f t="shared" si="8"/>
        <v>2939.0983850000002</v>
      </c>
      <c r="AA22" s="110">
        <f t="shared" si="8"/>
        <v>2906.5501060000001</v>
      </c>
      <c r="AB22" s="110">
        <f t="shared" si="8"/>
        <v>3001.6781430000001</v>
      </c>
      <c r="AC22" s="110">
        <f t="shared" si="8"/>
        <v>3115.876949</v>
      </c>
      <c r="AD22" s="112">
        <f t="shared" si="8"/>
        <v>3290.816116</v>
      </c>
      <c r="BK22" s="1"/>
    </row>
    <row r="23" spans="1:63" x14ac:dyDescent="0.25">
      <c r="A23" s="90" t="s">
        <v>9</v>
      </c>
      <c r="B23" s="3" t="s">
        <v>10</v>
      </c>
      <c r="C23" s="91">
        <f>SUM(C16:C18)</f>
        <v>3223.9279308276591</v>
      </c>
      <c r="D23" s="91">
        <f t="shared" ref="D23:AD23" si="9">SUM(D16:D18)</f>
        <v>3065.5977055895751</v>
      </c>
      <c r="E23" s="91">
        <f t="shared" si="9"/>
        <v>2849.0290765916366</v>
      </c>
      <c r="F23" s="91">
        <f t="shared" si="9"/>
        <v>3114.5251269553632</v>
      </c>
      <c r="G23" s="91">
        <f t="shared" si="9"/>
        <v>3129.088998625662</v>
      </c>
      <c r="H23" s="91">
        <f t="shared" si="9"/>
        <v>3144.3238934931278</v>
      </c>
      <c r="I23" s="91">
        <f t="shared" si="9"/>
        <v>3438.1330745377604</v>
      </c>
      <c r="J23" s="91">
        <f t="shared" si="9"/>
        <v>3391.4198669944954</v>
      </c>
      <c r="K23" s="91">
        <f t="shared" si="9"/>
        <v>3920.1876595409776</v>
      </c>
      <c r="L23" s="91">
        <f t="shared" si="9"/>
        <v>4257.4399055079994</v>
      </c>
      <c r="M23" s="91">
        <f t="shared" si="9"/>
        <v>3263.6801241130202</v>
      </c>
      <c r="N23" s="91">
        <f t="shared" si="9"/>
        <v>4395.3119017172385</v>
      </c>
      <c r="O23" s="91">
        <f t="shared" si="9"/>
        <v>4583.4388931066314</v>
      </c>
      <c r="P23" s="91">
        <f t="shared" si="9"/>
        <v>4956.5648227974461</v>
      </c>
      <c r="Q23" s="91">
        <f t="shared" si="9"/>
        <v>4871.3934863665945</v>
      </c>
      <c r="R23" s="91">
        <f t="shared" si="9"/>
        <v>4733.4287518074307</v>
      </c>
      <c r="S23" s="91">
        <f t="shared" si="9"/>
        <v>4048.7745609113949</v>
      </c>
      <c r="T23" s="91">
        <f t="shared" si="9"/>
        <v>5492.3349306760247</v>
      </c>
      <c r="U23" s="91">
        <f t="shared" si="9"/>
        <v>4388.9982751917632</v>
      </c>
      <c r="V23" s="91">
        <f t="shared" si="9"/>
        <v>4005.3878027302735</v>
      </c>
      <c r="W23" s="91">
        <f t="shared" si="9"/>
        <v>4727.7442361938884</v>
      </c>
      <c r="X23" s="91">
        <f t="shared" si="9"/>
        <v>4298.5553027377318</v>
      </c>
      <c r="Y23" s="91">
        <f t="shared" si="9"/>
        <v>4804.9367338508573</v>
      </c>
      <c r="Z23" s="91">
        <f t="shared" si="9"/>
        <v>5086.3727654389377</v>
      </c>
      <c r="AA23" s="91">
        <f t="shared" si="9"/>
        <v>4424.6666379085273</v>
      </c>
      <c r="AB23" s="91">
        <f t="shared" si="9"/>
        <v>5257.7905962529394</v>
      </c>
      <c r="AC23" s="91">
        <f t="shared" si="9"/>
        <v>5623.446890139754</v>
      </c>
      <c r="AD23" s="92">
        <f t="shared" si="9"/>
        <v>5178.1657740000001</v>
      </c>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D8D8-FB0E-4DE8-A602-F72552DB6A30}">
  <dimension ref="A1:AG55"/>
  <sheetViews>
    <sheetView zoomScale="71" workbookViewId="0">
      <selection activeCell="M19" sqref="M19"/>
    </sheetView>
  </sheetViews>
  <sheetFormatPr defaultRowHeight="15" x14ac:dyDescent="0.25"/>
  <cols>
    <col min="1" max="1" width="15.7109375" customWidth="1"/>
    <col min="2" max="2" width="11" bestFit="1" customWidth="1"/>
    <col min="3" max="3" width="10.5703125" bestFit="1" customWidth="1"/>
    <col min="4" max="21" width="11" bestFit="1" customWidth="1"/>
    <col min="22" max="22" width="10.5703125" bestFit="1" customWidth="1"/>
    <col min="23" max="31" width="11" bestFit="1" customWidth="1"/>
    <col min="32" max="32" width="10.5703125" bestFit="1" customWidth="1"/>
  </cols>
  <sheetData>
    <row r="1" spans="1:33" x14ac:dyDescent="0.25">
      <c r="A1" t="s">
        <v>12</v>
      </c>
    </row>
    <row r="2" spans="1:33" x14ac:dyDescent="0.25">
      <c r="A2" t="s">
        <v>13</v>
      </c>
    </row>
    <row r="3" spans="1:33" x14ac:dyDescent="0.25">
      <c r="A3" t="s">
        <v>14</v>
      </c>
    </row>
    <row r="4" spans="1:33" x14ac:dyDescent="0.25">
      <c r="A4" t="s">
        <v>15</v>
      </c>
    </row>
    <row r="5" spans="1:33" x14ac:dyDescent="0.25">
      <c r="A5" t="s">
        <v>16</v>
      </c>
    </row>
    <row r="7" spans="1:33" x14ac:dyDescent="0.25">
      <c r="B7" t="s">
        <v>169</v>
      </c>
    </row>
    <row r="8" spans="1:33" x14ac:dyDescent="0.25">
      <c r="B8" t="s">
        <v>18</v>
      </c>
    </row>
    <row r="9" spans="1:33" x14ac:dyDescent="0.25">
      <c r="A9" s="7" t="s">
        <v>19</v>
      </c>
      <c r="B9" s="6">
        <v>1990</v>
      </c>
      <c r="C9" s="6">
        <v>1991</v>
      </c>
      <c r="D9" s="6">
        <v>1992</v>
      </c>
      <c r="E9" s="6">
        <v>1993</v>
      </c>
      <c r="F9" s="6">
        <v>1994</v>
      </c>
      <c r="G9" s="6">
        <v>1995</v>
      </c>
      <c r="H9" s="6">
        <v>1996</v>
      </c>
      <c r="I9" s="6">
        <v>1997</v>
      </c>
      <c r="J9" s="6">
        <v>1998</v>
      </c>
      <c r="K9" s="6">
        <v>1999</v>
      </c>
      <c r="L9" s="6">
        <v>2000</v>
      </c>
      <c r="M9" s="6">
        <v>2001</v>
      </c>
      <c r="N9" s="6">
        <v>2002</v>
      </c>
      <c r="O9" s="6">
        <v>2003</v>
      </c>
      <c r="P9" s="6">
        <v>2004</v>
      </c>
      <c r="Q9" s="6">
        <v>2005</v>
      </c>
      <c r="R9" s="6">
        <v>2006</v>
      </c>
      <c r="S9" s="6">
        <v>2007</v>
      </c>
      <c r="T9" s="6">
        <v>2008</v>
      </c>
      <c r="U9" s="6">
        <v>2009</v>
      </c>
      <c r="V9" s="6">
        <v>2010</v>
      </c>
      <c r="W9" s="6">
        <v>2011</v>
      </c>
      <c r="X9" s="6">
        <v>2012</v>
      </c>
      <c r="Y9" s="6">
        <v>2013</v>
      </c>
      <c r="Z9" s="6">
        <v>2014</v>
      </c>
      <c r="AA9" s="6">
        <v>2015</v>
      </c>
      <c r="AB9" s="6">
        <v>2016</v>
      </c>
      <c r="AC9" s="6">
        <v>2017</v>
      </c>
      <c r="AD9" s="6">
        <v>2018</v>
      </c>
      <c r="AE9" s="6">
        <v>2019</v>
      </c>
      <c r="AF9" s="6">
        <v>2020</v>
      </c>
      <c r="AG9" s="6"/>
    </row>
    <row r="10" spans="1:33" x14ac:dyDescent="0.25">
      <c r="A10" s="1" t="s">
        <v>20</v>
      </c>
      <c r="B10" s="11">
        <v>490000</v>
      </c>
      <c r="C10" s="11">
        <v>454000</v>
      </c>
      <c r="D10" s="11">
        <v>560000</v>
      </c>
      <c r="E10" s="11">
        <v>435000</v>
      </c>
      <c r="F10" s="11">
        <v>340000</v>
      </c>
      <c r="G10" s="11">
        <v>350000</v>
      </c>
      <c r="H10" s="11">
        <v>355000</v>
      </c>
      <c r="I10" s="11">
        <v>415000</v>
      </c>
      <c r="J10" s="11">
        <v>425000</v>
      </c>
      <c r="K10" s="11">
        <v>415000</v>
      </c>
      <c r="L10" s="11">
        <v>405000</v>
      </c>
      <c r="M10" s="11">
        <v>520000</v>
      </c>
      <c r="N10" s="11">
        <v>495000</v>
      </c>
      <c r="O10" s="11">
        <v>410000</v>
      </c>
      <c r="P10" s="11">
        <v>368000</v>
      </c>
      <c r="Q10" s="11">
        <v>340000</v>
      </c>
      <c r="R10" s="11">
        <v>301500</v>
      </c>
      <c r="S10" s="11">
        <v>308000</v>
      </c>
      <c r="T10" s="11">
        <v>258000</v>
      </c>
      <c r="U10" s="11">
        <v>276000</v>
      </c>
      <c r="V10" s="11">
        <v>270000</v>
      </c>
      <c r="W10" s="11">
        <v>196000</v>
      </c>
      <c r="X10" s="11">
        <v>234000</v>
      </c>
      <c r="Y10" s="11">
        <v>221000</v>
      </c>
      <c r="Z10" s="11">
        <v>163500</v>
      </c>
      <c r="AA10" s="11">
        <v>168000</v>
      </c>
      <c r="AB10" s="11">
        <v>175000</v>
      </c>
      <c r="AC10" s="11">
        <v>171000</v>
      </c>
      <c r="AD10" s="11">
        <v>157000</v>
      </c>
      <c r="AE10" s="11">
        <v>156600</v>
      </c>
      <c r="AF10" s="11">
        <v>125900</v>
      </c>
    </row>
    <row r="11" spans="1:33" x14ac:dyDescent="0.25">
      <c r="A11" s="1" t="s">
        <v>22</v>
      </c>
      <c r="B11" t="s">
        <v>21</v>
      </c>
      <c r="C11" t="s">
        <v>21</v>
      </c>
      <c r="D11" t="s">
        <v>21</v>
      </c>
      <c r="E11" t="s">
        <v>21</v>
      </c>
      <c r="F11" t="s">
        <v>21</v>
      </c>
      <c r="G11" t="s">
        <v>21</v>
      </c>
      <c r="H11" s="11">
        <v>6000</v>
      </c>
      <c r="I11" s="11">
        <v>11000</v>
      </c>
      <c r="J11" s="11">
        <v>18500</v>
      </c>
      <c r="K11" s="11">
        <v>27000</v>
      </c>
      <c r="L11" s="11">
        <v>10500</v>
      </c>
      <c r="M11" s="11">
        <v>7600</v>
      </c>
      <c r="N11" s="11">
        <v>13000</v>
      </c>
      <c r="O11" s="11">
        <v>24000</v>
      </c>
      <c r="P11" s="11">
        <v>31000</v>
      </c>
      <c r="Q11" s="11">
        <v>26000</v>
      </c>
      <c r="R11" s="11">
        <v>11800</v>
      </c>
      <c r="S11" s="11">
        <v>18500</v>
      </c>
      <c r="T11" s="11">
        <v>35000</v>
      </c>
      <c r="U11" s="11">
        <v>23500</v>
      </c>
      <c r="V11" s="11">
        <v>25000</v>
      </c>
      <c r="W11" s="11">
        <v>36000</v>
      </c>
      <c r="X11" s="11">
        <v>33000</v>
      </c>
      <c r="Y11" s="11">
        <v>33500</v>
      </c>
      <c r="Z11" s="11">
        <v>27500</v>
      </c>
      <c r="AA11" s="11">
        <v>26000</v>
      </c>
      <c r="AB11" s="11">
        <v>32700</v>
      </c>
      <c r="AC11" s="11">
        <v>36500</v>
      </c>
      <c r="AD11" s="11">
        <v>35100</v>
      </c>
      <c r="AE11" s="11">
        <v>25700</v>
      </c>
      <c r="AF11" s="11">
        <v>24000</v>
      </c>
    </row>
    <row r="12" spans="1:33" x14ac:dyDescent="0.25">
      <c r="A12" s="1" t="s">
        <v>23</v>
      </c>
      <c r="B12" s="11">
        <v>1900000</v>
      </c>
      <c r="C12" s="11">
        <v>1870000</v>
      </c>
      <c r="D12" s="11">
        <v>1430000</v>
      </c>
      <c r="E12" s="11">
        <v>1870000</v>
      </c>
      <c r="F12" s="11">
        <v>2020000</v>
      </c>
      <c r="G12" s="11">
        <v>2030000</v>
      </c>
      <c r="H12" s="11">
        <v>2300000</v>
      </c>
      <c r="I12" s="11">
        <v>2180000</v>
      </c>
      <c r="J12" s="11">
        <v>2690000</v>
      </c>
      <c r="K12" s="11">
        <v>3025000</v>
      </c>
      <c r="L12" s="11">
        <v>2040000</v>
      </c>
      <c r="M12" s="11">
        <v>2985000</v>
      </c>
      <c r="N12" s="11">
        <v>3100000</v>
      </c>
      <c r="O12" s="11">
        <v>3500000</v>
      </c>
      <c r="P12" s="11">
        <v>3450000</v>
      </c>
      <c r="Q12" s="11">
        <v>3350000</v>
      </c>
      <c r="R12" s="11">
        <v>2700000</v>
      </c>
      <c r="S12" s="11">
        <v>4100000</v>
      </c>
      <c r="T12" s="11">
        <v>3150000</v>
      </c>
      <c r="U12" s="11">
        <v>2720000</v>
      </c>
      <c r="V12" s="11">
        <v>3410000</v>
      </c>
      <c r="W12" s="11">
        <v>3125000</v>
      </c>
      <c r="X12" s="11">
        <v>3505000</v>
      </c>
      <c r="Y12" s="11">
        <v>3775000</v>
      </c>
      <c r="Z12" s="11">
        <v>3140200</v>
      </c>
      <c r="AA12" s="11">
        <v>3787800</v>
      </c>
      <c r="AB12" s="11">
        <v>4121300</v>
      </c>
      <c r="AC12" s="11">
        <v>3780200</v>
      </c>
      <c r="AD12" s="11">
        <v>3619600</v>
      </c>
      <c r="AE12" s="11">
        <v>3369000</v>
      </c>
      <c r="AF12" s="11">
        <v>3264100</v>
      </c>
    </row>
    <row r="13" spans="1:33" x14ac:dyDescent="0.25">
      <c r="A13" s="1" t="s">
        <v>24</v>
      </c>
      <c r="B13" s="11">
        <v>238000</v>
      </c>
      <c r="C13" s="11">
        <v>178000</v>
      </c>
      <c r="D13" s="11">
        <v>276000</v>
      </c>
      <c r="E13" s="11">
        <v>225000</v>
      </c>
      <c r="F13" s="11">
        <v>183000</v>
      </c>
      <c r="G13" s="11">
        <v>175000</v>
      </c>
      <c r="H13" s="11">
        <v>185000</v>
      </c>
      <c r="I13" s="11">
        <v>195000</v>
      </c>
      <c r="J13" s="11">
        <v>197000</v>
      </c>
      <c r="K13" s="11">
        <v>190000</v>
      </c>
      <c r="L13" s="11">
        <v>180000</v>
      </c>
      <c r="M13" s="11">
        <v>218000</v>
      </c>
      <c r="N13" s="11">
        <v>270000</v>
      </c>
      <c r="O13" s="11">
        <v>280000</v>
      </c>
      <c r="P13" s="11">
        <v>278000</v>
      </c>
      <c r="Q13" s="11">
        <v>265000</v>
      </c>
      <c r="R13" s="11">
        <v>270000</v>
      </c>
      <c r="S13" s="11">
        <v>280000</v>
      </c>
      <c r="T13" s="11">
        <v>205000</v>
      </c>
      <c r="U13" s="11">
        <v>220000</v>
      </c>
      <c r="V13" s="11">
        <v>263000</v>
      </c>
      <c r="W13" s="11">
        <v>223000</v>
      </c>
      <c r="X13" s="11">
        <v>220000</v>
      </c>
      <c r="Y13" s="11">
        <v>189000</v>
      </c>
      <c r="Z13" s="11">
        <v>191500</v>
      </c>
      <c r="AA13" s="11">
        <v>249000</v>
      </c>
      <c r="AB13" s="11">
        <v>204400</v>
      </c>
      <c r="AC13" s="11">
        <v>149000</v>
      </c>
      <c r="AD13" s="11">
        <v>167100</v>
      </c>
      <c r="AE13" s="11">
        <v>189600</v>
      </c>
      <c r="AF13" s="11">
        <v>173200</v>
      </c>
    </row>
    <row r="14" spans="1:33" x14ac:dyDescent="0.25">
      <c r="A14" s="1" t="s">
        <v>25</v>
      </c>
      <c r="B14">
        <v>0</v>
      </c>
      <c r="C14" s="11">
        <v>3400</v>
      </c>
      <c r="D14" s="11">
        <v>1500</v>
      </c>
      <c r="E14">
        <v>800</v>
      </c>
      <c r="F14" s="11">
        <v>2200</v>
      </c>
      <c r="G14" s="11">
        <v>2000</v>
      </c>
      <c r="H14" s="11">
        <v>2400</v>
      </c>
      <c r="I14" s="11">
        <v>2100</v>
      </c>
      <c r="J14" s="11">
        <v>2800</v>
      </c>
      <c r="K14" s="11">
        <v>3100</v>
      </c>
      <c r="L14" s="11">
        <v>3100</v>
      </c>
      <c r="M14" s="11">
        <v>4200</v>
      </c>
      <c r="N14" s="11">
        <v>3000</v>
      </c>
      <c r="O14" s="11">
        <v>3000</v>
      </c>
      <c r="P14" s="11">
        <v>2500</v>
      </c>
      <c r="Q14" s="11">
        <v>1200</v>
      </c>
      <c r="R14" s="11">
        <v>4400</v>
      </c>
      <c r="S14" t="s">
        <v>21</v>
      </c>
      <c r="T14" t="s">
        <v>21</v>
      </c>
      <c r="U14" t="s">
        <v>21</v>
      </c>
      <c r="V14" t="s">
        <v>21</v>
      </c>
      <c r="W14" t="s">
        <v>21</v>
      </c>
      <c r="X14" t="s">
        <v>21</v>
      </c>
      <c r="Y14" t="s">
        <v>21</v>
      </c>
      <c r="Z14" s="11">
        <v>6000</v>
      </c>
      <c r="AA14" s="11">
        <v>14000</v>
      </c>
      <c r="AB14" s="11">
        <v>25300</v>
      </c>
      <c r="AC14" s="11">
        <v>15000</v>
      </c>
      <c r="AD14" s="11">
        <v>17900</v>
      </c>
      <c r="AE14" s="11">
        <v>21000</v>
      </c>
      <c r="AF14" s="11">
        <v>25800</v>
      </c>
    </row>
    <row r="15" spans="1:33" x14ac:dyDescent="0.25">
      <c r="A15" s="1" t="s">
        <v>26</v>
      </c>
      <c r="B15" s="11">
        <v>152000</v>
      </c>
      <c r="C15" s="11">
        <v>107800</v>
      </c>
      <c r="D15" s="11">
        <v>120500</v>
      </c>
      <c r="E15" s="11">
        <v>113900</v>
      </c>
      <c r="F15" s="11">
        <v>105100</v>
      </c>
      <c r="G15" s="11">
        <v>99400</v>
      </c>
      <c r="H15" s="11">
        <v>92500</v>
      </c>
      <c r="I15" s="11">
        <v>81600</v>
      </c>
      <c r="J15" s="11">
        <v>70500</v>
      </c>
      <c r="K15" s="11">
        <v>71100</v>
      </c>
      <c r="L15" s="11">
        <v>88800</v>
      </c>
      <c r="M15" s="11">
        <v>114000</v>
      </c>
      <c r="N15" s="11">
        <v>145500</v>
      </c>
      <c r="O15" s="11">
        <v>172000</v>
      </c>
      <c r="P15" s="11">
        <v>163500</v>
      </c>
      <c r="Q15" s="11">
        <v>161800</v>
      </c>
      <c r="R15" s="11">
        <v>160400</v>
      </c>
      <c r="S15" s="11">
        <v>173700</v>
      </c>
      <c r="T15" s="11">
        <v>149500</v>
      </c>
      <c r="U15" s="11">
        <v>148500</v>
      </c>
      <c r="V15" s="11">
        <v>157000</v>
      </c>
      <c r="W15" s="11">
        <v>116000</v>
      </c>
      <c r="X15" s="11">
        <v>160000</v>
      </c>
      <c r="Y15" s="11">
        <v>183300</v>
      </c>
      <c r="Z15" s="11">
        <v>204500</v>
      </c>
      <c r="AA15" s="11">
        <v>281500</v>
      </c>
      <c r="AB15" s="11">
        <v>310100</v>
      </c>
      <c r="AC15" s="11">
        <v>295000</v>
      </c>
      <c r="AD15" s="11">
        <v>290100</v>
      </c>
      <c r="AE15" s="11">
        <v>276400</v>
      </c>
      <c r="AF15" s="11">
        <v>248600</v>
      </c>
    </row>
    <row r="16" spans="1:33" x14ac:dyDescent="0.25">
      <c r="A16" s="1"/>
      <c r="B16" s="11">
        <f>SUM(B10:B15)</f>
        <v>2780000</v>
      </c>
      <c r="C16" s="11">
        <f t="shared" ref="C16:AF16" si="0">SUM(C10:C15)</f>
        <v>2613200</v>
      </c>
      <c r="D16" s="11">
        <f t="shared" si="0"/>
        <v>2388000</v>
      </c>
      <c r="E16" s="11">
        <f t="shared" si="0"/>
        <v>2644700</v>
      </c>
      <c r="F16" s="11">
        <f t="shared" si="0"/>
        <v>2650300</v>
      </c>
      <c r="G16" s="11">
        <f t="shared" si="0"/>
        <v>2656400</v>
      </c>
      <c r="H16" s="11">
        <f t="shared" si="0"/>
        <v>2940900</v>
      </c>
      <c r="I16" s="11">
        <f t="shared" si="0"/>
        <v>2884700</v>
      </c>
      <c r="J16" s="11">
        <f t="shared" si="0"/>
        <v>3403800</v>
      </c>
      <c r="K16" s="11">
        <f t="shared" si="0"/>
        <v>3731200</v>
      </c>
      <c r="L16" s="11">
        <f t="shared" si="0"/>
        <v>2727400</v>
      </c>
      <c r="M16" s="11">
        <f t="shared" si="0"/>
        <v>3848800</v>
      </c>
      <c r="N16" s="11">
        <f t="shared" si="0"/>
        <v>4026500</v>
      </c>
      <c r="O16" s="11">
        <f t="shared" si="0"/>
        <v>4389000</v>
      </c>
      <c r="P16" s="11">
        <f t="shared" si="0"/>
        <v>4293000</v>
      </c>
      <c r="Q16" s="11">
        <f t="shared" si="0"/>
        <v>4144000</v>
      </c>
      <c r="R16" s="11">
        <f t="shared" si="0"/>
        <v>3448100</v>
      </c>
      <c r="S16" s="11">
        <f t="shared" si="0"/>
        <v>4880200</v>
      </c>
      <c r="T16" s="11">
        <f t="shared" si="0"/>
        <v>3797500</v>
      </c>
      <c r="U16" s="11">
        <f t="shared" si="0"/>
        <v>3388000</v>
      </c>
      <c r="V16" s="11">
        <f t="shared" si="0"/>
        <v>4125000</v>
      </c>
      <c r="W16" s="11">
        <f t="shared" si="0"/>
        <v>3696000</v>
      </c>
      <c r="X16" s="11">
        <f t="shared" si="0"/>
        <v>4152000</v>
      </c>
      <c r="Y16" s="11">
        <f t="shared" si="0"/>
        <v>4401800</v>
      </c>
      <c r="Z16" s="11">
        <f t="shared" si="0"/>
        <v>3733200</v>
      </c>
      <c r="AA16" s="11">
        <f t="shared" si="0"/>
        <v>4526300</v>
      </c>
      <c r="AB16" s="11">
        <f t="shared" si="0"/>
        <v>4868800</v>
      </c>
      <c r="AC16" s="11">
        <f t="shared" si="0"/>
        <v>4446700</v>
      </c>
      <c r="AD16" s="11">
        <f t="shared" si="0"/>
        <v>4286800</v>
      </c>
      <c r="AE16" s="11">
        <f t="shared" si="0"/>
        <v>4038300</v>
      </c>
      <c r="AF16" s="11">
        <f t="shared" si="0"/>
        <v>3861600</v>
      </c>
    </row>
    <row r="17" spans="1:32" x14ac:dyDescent="0.25">
      <c r="A17" t="s">
        <v>27</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2" x14ac:dyDescent="0.25">
      <c r="A18" t="s">
        <v>21</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x14ac:dyDescent="0.25">
      <c r="A19" t="s">
        <v>29</v>
      </c>
      <c r="B19" t="s">
        <v>30</v>
      </c>
    </row>
    <row r="20" spans="1:32" x14ac:dyDescent="0.25">
      <c r="A20" t="s">
        <v>31</v>
      </c>
      <c r="B20" t="s">
        <v>32</v>
      </c>
    </row>
    <row r="21" spans="1:32" x14ac:dyDescent="0.25">
      <c r="A21" t="s">
        <v>33</v>
      </c>
      <c r="B21" t="s">
        <v>34</v>
      </c>
    </row>
    <row r="23" spans="1:32" x14ac:dyDescent="0.25">
      <c r="A23" t="s">
        <v>35</v>
      </c>
    </row>
    <row r="24" spans="1:32" x14ac:dyDescent="0.25">
      <c r="A24" t="s">
        <v>36</v>
      </c>
      <c r="B24" t="s">
        <v>37</v>
      </c>
    </row>
    <row r="25" spans="1:32" x14ac:dyDescent="0.25">
      <c r="A25" t="s">
        <v>38</v>
      </c>
      <c r="B25" t="s">
        <v>39</v>
      </c>
    </row>
    <row r="26" spans="1:32" x14ac:dyDescent="0.25">
      <c r="A26" t="s">
        <v>40</v>
      </c>
      <c r="B26" t="s">
        <v>41</v>
      </c>
    </row>
    <row r="27" spans="1:32" x14ac:dyDescent="0.25">
      <c r="A27" t="s">
        <v>42</v>
      </c>
      <c r="B27" t="s">
        <v>43</v>
      </c>
    </row>
    <row r="28" spans="1:32" x14ac:dyDescent="0.25">
      <c r="A28" t="s">
        <v>44</v>
      </c>
      <c r="B28" t="s">
        <v>45</v>
      </c>
    </row>
    <row r="30" spans="1:32" x14ac:dyDescent="0.25">
      <c r="A30" t="s">
        <v>46</v>
      </c>
    </row>
    <row r="31" spans="1:32" x14ac:dyDescent="0.25">
      <c r="A31">
        <v>1</v>
      </c>
      <c r="B31" t="s">
        <v>47</v>
      </c>
    </row>
    <row r="32" spans="1:32" x14ac:dyDescent="0.25">
      <c r="A32">
        <v>2</v>
      </c>
      <c r="B32" t="s">
        <v>48</v>
      </c>
    </row>
    <row r="33" spans="1:2" x14ac:dyDescent="0.25">
      <c r="A33">
        <v>3</v>
      </c>
      <c r="B33" t="s">
        <v>45</v>
      </c>
    </row>
    <row r="34" spans="1:2" x14ac:dyDescent="0.25">
      <c r="A34">
        <v>4</v>
      </c>
      <c r="B34" t="s">
        <v>49</v>
      </c>
    </row>
    <row r="35" spans="1:2" x14ac:dyDescent="0.25">
      <c r="A35">
        <v>5</v>
      </c>
      <c r="B35" t="s">
        <v>50</v>
      </c>
    </row>
    <row r="36" spans="1:2" x14ac:dyDescent="0.25">
      <c r="A36">
        <v>6</v>
      </c>
      <c r="B36" t="s">
        <v>51</v>
      </c>
    </row>
    <row r="37" spans="1:2" x14ac:dyDescent="0.25">
      <c r="A37">
        <v>7</v>
      </c>
      <c r="B37" t="s">
        <v>52</v>
      </c>
    </row>
    <row r="38" spans="1:2" x14ac:dyDescent="0.25">
      <c r="A38">
        <v>8</v>
      </c>
      <c r="B38" t="s">
        <v>53</v>
      </c>
    </row>
    <row r="39" spans="1:2" x14ac:dyDescent="0.25">
      <c r="A39">
        <v>9</v>
      </c>
      <c r="B39" t="s">
        <v>54</v>
      </c>
    </row>
    <row r="40" spans="1:2" x14ac:dyDescent="0.25">
      <c r="A40">
        <v>10</v>
      </c>
      <c r="B40" t="s">
        <v>55</v>
      </c>
    </row>
    <row r="41" spans="1:2" x14ac:dyDescent="0.25">
      <c r="A41">
        <v>11</v>
      </c>
      <c r="B41" t="s">
        <v>56</v>
      </c>
    </row>
    <row r="42" spans="1:2" x14ac:dyDescent="0.25">
      <c r="A42">
        <v>12</v>
      </c>
      <c r="B42" t="s">
        <v>57</v>
      </c>
    </row>
    <row r="43" spans="1:2" x14ac:dyDescent="0.25">
      <c r="A43">
        <v>13</v>
      </c>
      <c r="B43" t="s">
        <v>58</v>
      </c>
    </row>
    <row r="44" spans="1:2" x14ac:dyDescent="0.25">
      <c r="A44">
        <v>14</v>
      </c>
      <c r="B44" t="s">
        <v>59</v>
      </c>
    </row>
    <row r="45" spans="1:2" x14ac:dyDescent="0.25">
      <c r="A45">
        <v>15</v>
      </c>
      <c r="B45" t="s">
        <v>60</v>
      </c>
    </row>
    <row r="46" spans="1:2" x14ac:dyDescent="0.25">
      <c r="A46">
        <v>16</v>
      </c>
      <c r="B46" t="s">
        <v>61</v>
      </c>
    </row>
    <row r="47" spans="1:2" x14ac:dyDescent="0.25">
      <c r="A47">
        <v>17</v>
      </c>
      <c r="B47" t="s">
        <v>62</v>
      </c>
    </row>
    <row r="48" spans="1:2" x14ac:dyDescent="0.25">
      <c r="A48">
        <v>18</v>
      </c>
      <c r="B48" t="s">
        <v>63</v>
      </c>
    </row>
    <row r="49" spans="1:2" x14ac:dyDescent="0.25">
      <c r="A49">
        <v>19</v>
      </c>
      <c r="B49" t="s">
        <v>64</v>
      </c>
    </row>
    <row r="50" spans="1:2" x14ac:dyDescent="0.25">
      <c r="A50">
        <v>20</v>
      </c>
      <c r="B50" t="s">
        <v>65</v>
      </c>
    </row>
    <row r="51" spans="1:2" x14ac:dyDescent="0.25">
      <c r="A51">
        <v>21</v>
      </c>
      <c r="B51" t="s">
        <v>66</v>
      </c>
    </row>
    <row r="53" spans="1:2" x14ac:dyDescent="0.25">
      <c r="A53" t="s">
        <v>67</v>
      </c>
    </row>
    <row r="54" spans="1:2" x14ac:dyDescent="0.25">
      <c r="A54" t="s">
        <v>68</v>
      </c>
    </row>
    <row r="55" spans="1:2" x14ac:dyDescent="0.25">
      <c r="A55"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F19F5-11B1-45E3-B590-71EB58D1E247}">
  <dimension ref="A1:AG54"/>
  <sheetViews>
    <sheetView topLeftCell="C7" zoomScale="61" zoomScaleNormal="95" workbookViewId="0">
      <selection activeCell="C31" sqref="C31"/>
    </sheetView>
  </sheetViews>
  <sheetFormatPr defaultRowHeight="15" x14ac:dyDescent="0.25"/>
  <cols>
    <col min="1" max="1" width="16.42578125" customWidth="1"/>
    <col min="2" max="2" width="44.85546875" customWidth="1"/>
    <col min="3" max="16" width="12" bestFit="1" customWidth="1"/>
    <col min="17" max="18" width="10" bestFit="1" customWidth="1"/>
    <col min="22" max="22" width="12" customWidth="1"/>
  </cols>
  <sheetData>
    <row r="1" spans="1:33" x14ac:dyDescent="0.25">
      <c r="A1" t="s">
        <v>72</v>
      </c>
    </row>
    <row r="2" spans="1:33" x14ac:dyDescent="0.25">
      <c r="A2" t="s">
        <v>13</v>
      </c>
    </row>
    <row r="3" spans="1:33" x14ac:dyDescent="0.25">
      <c r="A3" t="s">
        <v>73</v>
      </c>
    </row>
    <row r="4" spans="1:33" x14ac:dyDescent="0.25">
      <c r="A4" t="s">
        <v>74</v>
      </c>
    </row>
    <row r="5" spans="1:33" x14ac:dyDescent="0.25">
      <c r="A5" t="s">
        <v>16</v>
      </c>
      <c r="G5" s="8" t="s">
        <v>75</v>
      </c>
    </row>
    <row r="6" spans="1:33" x14ac:dyDescent="0.25">
      <c r="G6" s="9" t="s">
        <v>76</v>
      </c>
    </row>
    <row r="7" spans="1:33" x14ac:dyDescent="0.25">
      <c r="C7" t="s">
        <v>17</v>
      </c>
    </row>
    <row r="8" spans="1:33" x14ac:dyDescent="0.25">
      <c r="A8" t="s">
        <v>77</v>
      </c>
      <c r="B8" s="7" t="s">
        <v>78</v>
      </c>
      <c r="C8" s="4">
        <v>1990</v>
      </c>
      <c r="D8" s="4">
        <v>1991</v>
      </c>
      <c r="E8" s="4">
        <v>1992</v>
      </c>
      <c r="F8" s="4">
        <v>1993</v>
      </c>
      <c r="G8" s="4">
        <v>1994</v>
      </c>
      <c r="H8" s="4">
        <v>1995</v>
      </c>
      <c r="I8" s="4">
        <v>1996</v>
      </c>
      <c r="J8" s="4">
        <v>1997</v>
      </c>
      <c r="K8" s="4">
        <v>1998</v>
      </c>
      <c r="L8" s="4">
        <v>1999</v>
      </c>
      <c r="M8" s="4">
        <v>2000</v>
      </c>
      <c r="N8" s="4">
        <v>2001</v>
      </c>
      <c r="O8" s="4">
        <v>2002</v>
      </c>
      <c r="P8" s="4">
        <v>2003</v>
      </c>
      <c r="Q8" s="4">
        <v>2004</v>
      </c>
      <c r="R8" s="4">
        <v>2005</v>
      </c>
      <c r="S8" s="4">
        <v>2006</v>
      </c>
      <c r="T8" s="4">
        <v>2007</v>
      </c>
      <c r="U8" s="4">
        <v>2008</v>
      </c>
      <c r="V8" s="4">
        <v>2009</v>
      </c>
      <c r="W8" s="4">
        <v>2010</v>
      </c>
      <c r="X8" s="4">
        <v>2011</v>
      </c>
      <c r="Y8" s="4">
        <v>2012</v>
      </c>
      <c r="Z8" s="4">
        <v>2013</v>
      </c>
      <c r="AA8" s="4">
        <v>2014</v>
      </c>
      <c r="AB8" s="4">
        <v>2015</v>
      </c>
      <c r="AC8" s="4">
        <v>2016</v>
      </c>
      <c r="AD8" s="4">
        <v>2017</v>
      </c>
      <c r="AE8" s="4"/>
      <c r="AF8" s="4"/>
      <c r="AG8" s="4"/>
    </row>
    <row r="9" spans="1:33" x14ac:dyDescent="0.25">
      <c r="B9" s="3"/>
      <c r="C9" t="s">
        <v>79</v>
      </c>
    </row>
    <row r="10" spans="1:33" x14ac:dyDescent="0.25">
      <c r="B10" s="7" t="s">
        <v>80</v>
      </c>
      <c r="C10" s="10" t="s">
        <v>21</v>
      </c>
      <c r="D10" s="10" t="s">
        <v>21</v>
      </c>
      <c r="E10" s="10" t="s">
        <v>21</v>
      </c>
      <c r="F10" s="10" t="s">
        <v>21</v>
      </c>
      <c r="G10" s="10" t="s">
        <v>21</v>
      </c>
      <c r="H10" s="10" t="s">
        <v>21</v>
      </c>
      <c r="I10" s="10" t="s">
        <v>21</v>
      </c>
      <c r="J10" s="10" t="s">
        <v>21</v>
      </c>
      <c r="K10" s="10" t="s">
        <v>21</v>
      </c>
      <c r="L10" s="10" t="s">
        <v>21</v>
      </c>
      <c r="M10" s="10" t="s">
        <v>21</v>
      </c>
      <c r="N10" s="10" t="s">
        <v>21</v>
      </c>
      <c r="O10" s="94">
        <v>25855</v>
      </c>
      <c r="P10" s="94">
        <v>32364</v>
      </c>
      <c r="Q10" s="94">
        <v>32976</v>
      </c>
      <c r="R10" s="94">
        <v>32659</v>
      </c>
      <c r="S10" s="94">
        <v>23339</v>
      </c>
      <c r="T10" s="94">
        <v>20978</v>
      </c>
      <c r="U10" s="94">
        <v>25018</v>
      </c>
      <c r="V10" s="94">
        <v>16768</v>
      </c>
      <c r="W10" s="94">
        <v>19010</v>
      </c>
      <c r="X10" s="6">
        <v>17247</v>
      </c>
      <c r="Y10" s="6">
        <v>23986</v>
      </c>
      <c r="Z10" s="6">
        <v>20892</v>
      </c>
      <c r="AA10" s="6">
        <v>19782</v>
      </c>
      <c r="AB10" s="6">
        <v>23150</v>
      </c>
      <c r="AC10" s="6">
        <v>22589</v>
      </c>
      <c r="AD10" s="6">
        <v>21743</v>
      </c>
      <c r="AE10" s="6"/>
      <c r="AF10" s="6"/>
      <c r="AG10" s="6"/>
    </row>
    <row r="11" spans="1:33" x14ac:dyDescent="0.25">
      <c r="B11" s="1" t="s">
        <v>170</v>
      </c>
      <c r="C11" s="9" t="s">
        <v>21</v>
      </c>
      <c r="D11" s="9" t="s">
        <v>21</v>
      </c>
      <c r="E11" s="9" t="s">
        <v>21</v>
      </c>
      <c r="F11" s="9" t="s">
        <v>21</v>
      </c>
      <c r="G11" s="9" t="s">
        <v>21</v>
      </c>
      <c r="H11" s="9" t="s">
        <v>21</v>
      </c>
      <c r="I11" s="9" t="s">
        <v>21</v>
      </c>
      <c r="J11" s="9" t="s">
        <v>21</v>
      </c>
      <c r="K11" s="9" t="s">
        <v>21</v>
      </c>
      <c r="L11" s="9" t="s">
        <v>21</v>
      </c>
      <c r="M11" s="9" t="s">
        <v>21</v>
      </c>
      <c r="N11" s="9" t="s">
        <v>21</v>
      </c>
      <c r="O11" s="95">
        <v>9662</v>
      </c>
      <c r="P11" s="95">
        <v>9163</v>
      </c>
      <c r="Q11" s="95">
        <v>10587</v>
      </c>
      <c r="R11" s="95">
        <v>10433</v>
      </c>
      <c r="S11" s="95">
        <v>12247</v>
      </c>
      <c r="T11" s="95">
        <v>9435</v>
      </c>
      <c r="U11" s="95">
        <v>10877</v>
      </c>
      <c r="V11" s="95">
        <v>14893</v>
      </c>
      <c r="W11" s="95">
        <v>14237</v>
      </c>
      <c r="X11">
        <v>18159</v>
      </c>
      <c r="Y11">
        <v>21280</v>
      </c>
      <c r="Z11">
        <v>20480</v>
      </c>
      <c r="AA11">
        <v>19363</v>
      </c>
      <c r="AB11">
        <v>18270</v>
      </c>
      <c r="AC11">
        <v>21310</v>
      </c>
      <c r="AD11">
        <v>22645</v>
      </c>
    </row>
    <row r="12" spans="1:33" x14ac:dyDescent="0.25">
      <c r="B12" s="1" t="s">
        <v>171</v>
      </c>
      <c r="C12" s="9" t="s">
        <v>21</v>
      </c>
      <c r="D12" s="9" t="s">
        <v>21</v>
      </c>
      <c r="E12" s="9" t="s">
        <v>21</v>
      </c>
      <c r="F12" s="9" t="s">
        <v>21</v>
      </c>
      <c r="G12" s="9" t="s">
        <v>21</v>
      </c>
      <c r="H12" s="9" t="s">
        <v>21</v>
      </c>
      <c r="I12" s="9" t="s">
        <v>21</v>
      </c>
      <c r="J12" s="9" t="s">
        <v>21</v>
      </c>
      <c r="K12" s="9" t="s">
        <v>21</v>
      </c>
      <c r="L12" s="9" t="s">
        <v>21</v>
      </c>
      <c r="M12" s="9" t="s">
        <v>21</v>
      </c>
      <c r="N12" s="9" t="s">
        <v>21</v>
      </c>
      <c r="O12" s="95" t="s">
        <v>21</v>
      </c>
      <c r="P12" s="95" t="s">
        <v>21</v>
      </c>
      <c r="Q12" s="95" t="s">
        <v>21</v>
      </c>
      <c r="R12" s="95" t="s">
        <v>21</v>
      </c>
      <c r="S12" s="95" t="s">
        <v>21</v>
      </c>
      <c r="T12" s="95">
        <v>24108</v>
      </c>
      <c r="U12" s="95">
        <v>19840</v>
      </c>
      <c r="V12" s="95">
        <v>25908</v>
      </c>
      <c r="W12" s="95">
        <v>21650</v>
      </c>
      <c r="X12">
        <v>16841</v>
      </c>
      <c r="Y12">
        <v>19020</v>
      </c>
      <c r="Z12">
        <v>18895</v>
      </c>
      <c r="AA12">
        <v>22276</v>
      </c>
      <c r="AB12">
        <v>21284</v>
      </c>
      <c r="AC12">
        <v>22838</v>
      </c>
      <c r="AD12">
        <v>21317</v>
      </c>
    </row>
    <row r="13" spans="1:33" x14ac:dyDescent="0.25">
      <c r="B13" s="1" t="s">
        <v>81</v>
      </c>
      <c r="C13" s="9" t="s">
        <v>21</v>
      </c>
      <c r="D13" s="9" t="s">
        <v>21</v>
      </c>
      <c r="E13" s="9" t="s">
        <v>21</v>
      </c>
      <c r="F13" s="9" t="s">
        <v>21</v>
      </c>
      <c r="G13" s="9" t="s">
        <v>21</v>
      </c>
      <c r="H13" s="9" t="s">
        <v>21</v>
      </c>
      <c r="I13" s="9" t="s">
        <v>21</v>
      </c>
      <c r="J13" s="9" t="s">
        <v>21</v>
      </c>
      <c r="K13" s="9" t="s">
        <v>21</v>
      </c>
      <c r="L13" s="9" t="s">
        <v>21</v>
      </c>
      <c r="M13" s="9" t="s">
        <v>21</v>
      </c>
      <c r="N13" s="9" t="s">
        <v>21</v>
      </c>
      <c r="O13" s="96">
        <v>60509</v>
      </c>
      <c r="P13" s="95">
        <v>76131</v>
      </c>
      <c r="Q13" s="96">
        <v>79351</v>
      </c>
      <c r="R13" s="96">
        <v>83098</v>
      </c>
      <c r="S13" s="96">
        <v>65862</v>
      </c>
      <c r="T13" s="96">
        <v>60827</v>
      </c>
      <c r="U13" s="96">
        <v>71577</v>
      </c>
      <c r="V13" s="96">
        <v>67431</v>
      </c>
      <c r="W13" s="96">
        <v>74636</v>
      </c>
      <c r="X13" s="11">
        <v>79457</v>
      </c>
      <c r="Y13" s="11">
        <v>74839</v>
      </c>
      <c r="Z13" s="11">
        <v>78885</v>
      </c>
      <c r="AA13" s="11">
        <v>80914</v>
      </c>
      <c r="AB13" s="11">
        <v>79278</v>
      </c>
      <c r="AC13" s="11">
        <v>96672</v>
      </c>
      <c r="AD13" s="11">
        <v>95376</v>
      </c>
      <c r="AE13" s="11"/>
      <c r="AF13" s="11"/>
      <c r="AG13" s="11"/>
    </row>
    <row r="14" spans="1:33" x14ac:dyDescent="0.25">
      <c r="B14" s="1" t="s">
        <v>82</v>
      </c>
      <c r="C14" s="9" t="s">
        <v>21</v>
      </c>
      <c r="D14" s="9" t="s">
        <v>21</v>
      </c>
      <c r="E14" s="9" t="s">
        <v>21</v>
      </c>
      <c r="F14" s="9" t="s">
        <v>21</v>
      </c>
      <c r="G14" s="9" t="s">
        <v>21</v>
      </c>
      <c r="H14" s="9" t="s">
        <v>21</v>
      </c>
      <c r="I14" s="9" t="s">
        <v>21</v>
      </c>
      <c r="J14" s="9" t="s">
        <v>21</v>
      </c>
      <c r="K14" s="9" t="s">
        <v>21</v>
      </c>
      <c r="L14" s="9" t="s">
        <v>21</v>
      </c>
      <c r="M14" s="9" t="s">
        <v>21</v>
      </c>
      <c r="N14" s="9" t="s">
        <v>21</v>
      </c>
      <c r="O14" s="95">
        <v>92095</v>
      </c>
      <c r="P14" s="96">
        <v>104471</v>
      </c>
      <c r="Q14" s="95">
        <v>108318</v>
      </c>
      <c r="R14" s="96">
        <v>105732</v>
      </c>
      <c r="S14" s="96">
        <v>95844</v>
      </c>
      <c r="T14" s="96">
        <v>98520</v>
      </c>
      <c r="U14" s="96">
        <v>84402</v>
      </c>
      <c r="V14" s="96">
        <v>99432</v>
      </c>
      <c r="W14" s="96">
        <v>97081</v>
      </c>
      <c r="X14" s="11">
        <v>103971</v>
      </c>
      <c r="Y14" s="11">
        <v>103351</v>
      </c>
      <c r="Z14" s="11">
        <v>118599</v>
      </c>
      <c r="AA14" s="11">
        <v>105192</v>
      </c>
      <c r="AB14" s="11">
        <v>104475</v>
      </c>
      <c r="AC14" s="11">
        <v>110970</v>
      </c>
      <c r="AD14" s="11">
        <v>110916</v>
      </c>
      <c r="AE14" s="11"/>
      <c r="AF14" s="11"/>
      <c r="AG14" s="11"/>
    </row>
    <row r="15" spans="1:33" x14ac:dyDescent="0.25">
      <c r="B15" s="1" t="s">
        <v>83</v>
      </c>
      <c r="C15" s="9" t="s">
        <v>21</v>
      </c>
      <c r="D15" s="9" t="s">
        <v>21</v>
      </c>
      <c r="E15" s="9" t="s">
        <v>21</v>
      </c>
      <c r="F15" s="9" t="s">
        <v>21</v>
      </c>
      <c r="G15" s="9" t="s">
        <v>21</v>
      </c>
      <c r="H15" s="9" t="s">
        <v>21</v>
      </c>
      <c r="I15" s="9" t="s">
        <v>21</v>
      </c>
      <c r="J15" s="9" t="s">
        <v>21</v>
      </c>
      <c r="K15" s="9" t="s">
        <v>21</v>
      </c>
      <c r="L15" s="9" t="s">
        <v>21</v>
      </c>
      <c r="M15" s="9" t="s">
        <v>21</v>
      </c>
      <c r="N15" s="9" t="s">
        <v>21</v>
      </c>
      <c r="O15" s="95">
        <v>10433</v>
      </c>
      <c r="P15" s="95">
        <v>12202</v>
      </c>
      <c r="Q15" s="95">
        <v>13109</v>
      </c>
      <c r="R15" s="95">
        <v>12383</v>
      </c>
      <c r="S15" s="95">
        <v>12247</v>
      </c>
      <c r="T15" s="95">
        <v>10070</v>
      </c>
      <c r="U15" s="95">
        <v>13921</v>
      </c>
      <c r="V15" s="95">
        <v>14901</v>
      </c>
      <c r="W15" s="95">
        <v>14491</v>
      </c>
      <c r="X15">
        <v>12164</v>
      </c>
      <c r="Y15">
        <v>14463</v>
      </c>
      <c r="Z15">
        <v>17277</v>
      </c>
      <c r="AA15">
        <v>16464</v>
      </c>
      <c r="AB15">
        <v>15942</v>
      </c>
      <c r="AC15">
        <v>18237</v>
      </c>
      <c r="AD15">
        <v>21271</v>
      </c>
    </row>
    <row r="16" spans="1:33" x14ac:dyDescent="0.25">
      <c r="B16" s="1" t="s">
        <v>172</v>
      </c>
      <c r="C16" s="9" t="s">
        <v>21</v>
      </c>
      <c r="D16" s="9" t="s">
        <v>21</v>
      </c>
      <c r="E16" s="9" t="s">
        <v>21</v>
      </c>
      <c r="F16" s="9" t="s">
        <v>21</v>
      </c>
      <c r="G16" s="9" t="s">
        <v>21</v>
      </c>
      <c r="H16" s="9" t="s">
        <v>21</v>
      </c>
      <c r="I16" s="9" t="s">
        <v>21</v>
      </c>
      <c r="J16" s="9" t="s">
        <v>21</v>
      </c>
      <c r="K16" s="9" t="s">
        <v>21</v>
      </c>
      <c r="L16" s="9" t="s">
        <v>21</v>
      </c>
      <c r="M16" s="9" t="s">
        <v>21</v>
      </c>
      <c r="N16" s="9" t="s">
        <v>21</v>
      </c>
      <c r="O16" s="95">
        <v>20638</v>
      </c>
      <c r="P16" s="95">
        <v>18325</v>
      </c>
      <c r="Q16" s="95">
        <v>22906</v>
      </c>
      <c r="R16" s="95">
        <v>18370</v>
      </c>
      <c r="S16" s="95">
        <v>19323</v>
      </c>
      <c r="T16" s="95">
        <v>24675</v>
      </c>
      <c r="U16" s="95">
        <v>18348</v>
      </c>
      <c r="V16" s="95">
        <v>19657</v>
      </c>
      <c r="W16" s="95">
        <v>17491</v>
      </c>
      <c r="X16">
        <v>17799</v>
      </c>
      <c r="Y16">
        <v>17773</v>
      </c>
      <c r="Z16">
        <v>21365</v>
      </c>
      <c r="AA16">
        <v>23648</v>
      </c>
      <c r="AB16">
        <v>24818</v>
      </c>
      <c r="AC16">
        <v>24835</v>
      </c>
      <c r="AD16">
        <v>19411</v>
      </c>
    </row>
    <row r="17" spans="2:33" x14ac:dyDescent="0.25">
      <c r="B17" s="1" t="s">
        <v>84</v>
      </c>
      <c r="C17" s="9" t="s">
        <v>21</v>
      </c>
      <c r="D17" s="9" t="s">
        <v>21</v>
      </c>
      <c r="E17" s="9" t="s">
        <v>21</v>
      </c>
      <c r="F17" s="9" t="s">
        <v>21</v>
      </c>
      <c r="G17" s="9" t="s">
        <v>21</v>
      </c>
      <c r="H17" s="9" t="s">
        <v>21</v>
      </c>
      <c r="I17" s="9" t="s">
        <v>21</v>
      </c>
      <c r="J17" s="9" t="s">
        <v>21</v>
      </c>
      <c r="K17" s="9" t="s">
        <v>21</v>
      </c>
      <c r="L17" s="9" t="s">
        <v>21</v>
      </c>
      <c r="M17" s="9" t="s">
        <v>21</v>
      </c>
      <c r="N17" s="9" t="s">
        <v>21</v>
      </c>
      <c r="O17" s="95">
        <v>78000</v>
      </c>
      <c r="P17" s="95">
        <v>83143</v>
      </c>
      <c r="Q17" s="95">
        <v>85275</v>
      </c>
      <c r="R17" s="95">
        <v>77111</v>
      </c>
      <c r="S17" s="95">
        <v>85476</v>
      </c>
      <c r="T17" s="95">
        <v>92986</v>
      </c>
      <c r="U17" s="95">
        <v>82412</v>
      </c>
      <c r="V17" s="95">
        <v>87023</v>
      </c>
      <c r="W17" s="95">
        <v>83026</v>
      </c>
      <c r="X17">
        <v>80594</v>
      </c>
      <c r="Y17">
        <v>78359</v>
      </c>
      <c r="Z17">
        <v>81371</v>
      </c>
      <c r="AA17">
        <v>72978</v>
      </c>
      <c r="AB17">
        <v>82075</v>
      </c>
      <c r="AC17">
        <v>74545</v>
      </c>
      <c r="AD17">
        <v>69223</v>
      </c>
    </row>
    <row r="18" spans="2:33" x14ac:dyDescent="0.25">
      <c r="B18" s="1" t="s">
        <v>85</v>
      </c>
      <c r="C18" s="9" t="s">
        <v>21</v>
      </c>
      <c r="D18" s="9" t="s">
        <v>21</v>
      </c>
      <c r="E18" s="9" t="s">
        <v>21</v>
      </c>
      <c r="F18" s="9" t="s">
        <v>21</v>
      </c>
      <c r="G18" s="9" t="s">
        <v>21</v>
      </c>
      <c r="H18" s="9" t="s">
        <v>21</v>
      </c>
      <c r="I18" s="9" t="s">
        <v>21</v>
      </c>
      <c r="J18" s="9" t="s">
        <v>21</v>
      </c>
      <c r="K18" s="9" t="s">
        <v>21</v>
      </c>
      <c r="L18" s="9" t="s">
        <v>21</v>
      </c>
      <c r="M18" s="9" t="s">
        <v>21</v>
      </c>
      <c r="N18" s="9" t="s">
        <v>21</v>
      </c>
      <c r="O18" s="96">
        <v>29484</v>
      </c>
      <c r="P18" s="96">
        <v>29982</v>
      </c>
      <c r="Q18" s="96">
        <v>24812</v>
      </c>
      <c r="R18" s="96">
        <v>21659</v>
      </c>
      <c r="S18" s="96">
        <v>18008</v>
      </c>
      <c r="T18" s="96">
        <v>19380</v>
      </c>
      <c r="U18" s="96">
        <v>17710</v>
      </c>
      <c r="V18" s="96">
        <v>21477</v>
      </c>
      <c r="W18" s="96">
        <v>17214</v>
      </c>
      <c r="X18" s="11">
        <v>10914</v>
      </c>
      <c r="Y18" s="11">
        <v>16024</v>
      </c>
      <c r="Z18" s="11">
        <v>20887</v>
      </c>
      <c r="AA18" s="11">
        <v>18942</v>
      </c>
      <c r="AB18" s="11">
        <v>19883</v>
      </c>
      <c r="AC18" s="11">
        <v>19098</v>
      </c>
      <c r="AD18" s="11">
        <v>18628</v>
      </c>
      <c r="AE18" s="11"/>
      <c r="AF18" s="11"/>
      <c r="AG18" s="11"/>
    </row>
    <row r="19" spans="2:33" x14ac:dyDescent="0.25">
      <c r="B19" s="1" t="s">
        <v>173</v>
      </c>
      <c r="C19" s="9" t="s">
        <v>21</v>
      </c>
      <c r="D19" s="9" t="s">
        <v>21</v>
      </c>
      <c r="E19" s="9" t="s">
        <v>21</v>
      </c>
      <c r="F19" s="9" t="s">
        <v>21</v>
      </c>
      <c r="G19" s="9" t="s">
        <v>21</v>
      </c>
      <c r="H19" s="9" t="s">
        <v>21</v>
      </c>
      <c r="I19" s="9" t="s">
        <v>21</v>
      </c>
      <c r="J19" s="9" t="s">
        <v>21</v>
      </c>
      <c r="K19" s="9" t="s">
        <v>21</v>
      </c>
      <c r="L19" s="9" t="s">
        <v>21</v>
      </c>
      <c r="M19" s="9" t="s">
        <v>21</v>
      </c>
      <c r="N19" s="9" t="s">
        <v>21</v>
      </c>
      <c r="O19" s="95" t="s">
        <v>21</v>
      </c>
      <c r="P19" s="95" t="s">
        <v>21</v>
      </c>
      <c r="Q19" s="95" t="s">
        <v>21</v>
      </c>
      <c r="R19" s="95" t="s">
        <v>21</v>
      </c>
      <c r="S19" s="95" t="s">
        <v>21</v>
      </c>
      <c r="T19" s="95">
        <v>2313</v>
      </c>
      <c r="U19" s="95">
        <v>2694</v>
      </c>
      <c r="V19" s="95" t="s">
        <v>174</v>
      </c>
      <c r="W19" s="95" t="s">
        <v>175</v>
      </c>
      <c r="X19">
        <v>3690</v>
      </c>
      <c r="Y19">
        <v>2939</v>
      </c>
      <c r="Z19">
        <v>2415</v>
      </c>
      <c r="AA19">
        <v>2148</v>
      </c>
      <c r="AB19">
        <v>3559</v>
      </c>
      <c r="AC19">
        <v>4061</v>
      </c>
      <c r="AD19">
        <v>3884</v>
      </c>
    </row>
    <row r="20" spans="2:33" x14ac:dyDescent="0.25">
      <c r="B20" s="1" t="s">
        <v>176</v>
      </c>
      <c r="C20" s="9" t="s">
        <v>21</v>
      </c>
      <c r="D20" s="9" t="s">
        <v>21</v>
      </c>
      <c r="E20" s="9" t="s">
        <v>21</v>
      </c>
      <c r="F20" s="9" t="s">
        <v>21</v>
      </c>
      <c r="G20" s="9" t="s">
        <v>21</v>
      </c>
      <c r="H20" s="9" t="s">
        <v>21</v>
      </c>
      <c r="I20" s="9" t="s">
        <v>21</v>
      </c>
      <c r="J20" s="9" t="s">
        <v>21</v>
      </c>
      <c r="K20" s="9" t="s">
        <v>21</v>
      </c>
      <c r="L20" s="9" t="s">
        <v>21</v>
      </c>
      <c r="M20" s="9" t="s">
        <v>21</v>
      </c>
      <c r="N20" s="9" t="s">
        <v>21</v>
      </c>
      <c r="O20" s="95">
        <v>66270</v>
      </c>
      <c r="P20" s="95">
        <v>60001</v>
      </c>
      <c r="Q20" s="95">
        <v>65544</v>
      </c>
      <c r="R20" s="95">
        <v>67993</v>
      </c>
      <c r="S20" s="95">
        <v>54431</v>
      </c>
      <c r="T20" s="95">
        <v>53297</v>
      </c>
      <c r="U20" s="95">
        <v>59312</v>
      </c>
      <c r="V20" s="95">
        <v>66309</v>
      </c>
      <c r="W20" s="95">
        <v>54126</v>
      </c>
      <c r="X20">
        <v>52620</v>
      </c>
      <c r="Y20">
        <v>69991</v>
      </c>
      <c r="Z20">
        <v>67403</v>
      </c>
      <c r="AA20">
        <v>71222</v>
      </c>
      <c r="AB20">
        <v>73733</v>
      </c>
      <c r="AC20">
        <v>79929</v>
      </c>
      <c r="AD20">
        <v>73949</v>
      </c>
    </row>
    <row r="21" spans="2:33" x14ac:dyDescent="0.25">
      <c r="B21" s="1" t="s">
        <v>86</v>
      </c>
      <c r="C21" s="9" t="s">
        <v>21</v>
      </c>
      <c r="D21" s="9" t="s">
        <v>21</v>
      </c>
      <c r="E21" s="9" t="s">
        <v>21</v>
      </c>
      <c r="F21" s="9" t="s">
        <v>21</v>
      </c>
      <c r="G21" s="9" t="s">
        <v>21</v>
      </c>
      <c r="H21" s="9" t="s">
        <v>21</v>
      </c>
      <c r="I21" s="9" t="s">
        <v>21</v>
      </c>
      <c r="J21" s="9" t="s">
        <v>21</v>
      </c>
      <c r="K21" s="9" t="s">
        <v>21</v>
      </c>
      <c r="L21" s="9" t="s">
        <v>21</v>
      </c>
      <c r="M21" s="9" t="s">
        <v>21</v>
      </c>
      <c r="N21" s="9" t="s">
        <v>21</v>
      </c>
      <c r="O21" s="95">
        <v>61462</v>
      </c>
      <c r="P21" s="95">
        <v>61915</v>
      </c>
      <c r="Q21" s="95">
        <v>61235</v>
      </c>
      <c r="R21" s="95">
        <v>67585</v>
      </c>
      <c r="S21" s="95">
        <v>66678</v>
      </c>
      <c r="T21" s="95">
        <v>71577</v>
      </c>
      <c r="U21" s="95">
        <v>58690</v>
      </c>
      <c r="V21" s="95">
        <v>68046</v>
      </c>
      <c r="W21" s="95">
        <v>64971</v>
      </c>
      <c r="X21">
        <v>61850</v>
      </c>
      <c r="Y21">
        <v>68637</v>
      </c>
      <c r="Z21">
        <v>72981</v>
      </c>
      <c r="AA21">
        <v>87821</v>
      </c>
      <c r="AB21">
        <v>94152</v>
      </c>
      <c r="AC21">
        <v>90818</v>
      </c>
      <c r="AD21">
        <v>96452</v>
      </c>
    </row>
    <row r="22" spans="2:33" x14ac:dyDescent="0.25">
      <c r="B22" s="1" t="s">
        <v>87</v>
      </c>
      <c r="C22" s="9" t="s">
        <v>21</v>
      </c>
      <c r="D22" s="9" t="s">
        <v>21</v>
      </c>
      <c r="E22" s="9" t="s">
        <v>21</v>
      </c>
      <c r="F22" s="9" t="s">
        <v>21</v>
      </c>
      <c r="G22" s="9" t="s">
        <v>21</v>
      </c>
      <c r="H22" s="9" t="s">
        <v>21</v>
      </c>
      <c r="I22" s="9" t="s">
        <v>21</v>
      </c>
      <c r="J22" s="9" t="s">
        <v>21</v>
      </c>
      <c r="K22" s="9" t="s">
        <v>21</v>
      </c>
      <c r="L22" s="9" t="s">
        <v>21</v>
      </c>
      <c r="M22" s="9" t="s">
        <v>21</v>
      </c>
      <c r="N22" s="9" t="s">
        <v>21</v>
      </c>
      <c r="O22" s="95">
        <v>13331</v>
      </c>
      <c r="P22" s="95">
        <v>16329</v>
      </c>
      <c r="Q22" s="96">
        <v>21137</v>
      </c>
      <c r="R22" s="96">
        <v>16896</v>
      </c>
      <c r="S22" s="96">
        <v>16329</v>
      </c>
      <c r="T22" s="96">
        <v>18754</v>
      </c>
      <c r="U22" s="96">
        <v>21831</v>
      </c>
      <c r="V22" s="96">
        <v>20216</v>
      </c>
      <c r="W22" s="96">
        <v>13542</v>
      </c>
      <c r="X22" s="11">
        <v>13445</v>
      </c>
      <c r="Y22" s="11">
        <v>21099</v>
      </c>
      <c r="Z22" s="11">
        <v>22387</v>
      </c>
      <c r="AA22" s="11">
        <v>16760</v>
      </c>
      <c r="AB22" s="11">
        <v>19867</v>
      </c>
      <c r="AC22" s="11">
        <v>20359</v>
      </c>
      <c r="AD22" s="11">
        <v>16410</v>
      </c>
      <c r="AE22" s="11"/>
      <c r="AF22" s="11"/>
      <c r="AG22" s="11"/>
    </row>
    <row r="23" spans="2:33" x14ac:dyDescent="0.25">
      <c r="B23" s="1" t="s">
        <v>88</v>
      </c>
      <c r="C23" s="9" t="s">
        <v>21</v>
      </c>
      <c r="D23" s="9" t="s">
        <v>21</v>
      </c>
      <c r="E23" s="9" t="s">
        <v>21</v>
      </c>
      <c r="F23" s="9" t="s">
        <v>21</v>
      </c>
      <c r="G23" s="9" t="s">
        <v>21</v>
      </c>
      <c r="H23" s="9" t="s">
        <v>21</v>
      </c>
      <c r="I23" s="9" t="s">
        <v>21</v>
      </c>
      <c r="J23" s="9" t="s">
        <v>21</v>
      </c>
      <c r="K23" s="9" t="s">
        <v>21</v>
      </c>
      <c r="L23" s="9" t="s">
        <v>21</v>
      </c>
      <c r="M23" s="9" t="s">
        <v>21</v>
      </c>
      <c r="N23" s="9" t="s">
        <v>21</v>
      </c>
      <c r="O23" s="96" t="s">
        <v>21</v>
      </c>
      <c r="P23" s="96" t="s">
        <v>21</v>
      </c>
      <c r="Q23" s="96" t="s">
        <v>21</v>
      </c>
      <c r="R23" s="96" t="s">
        <v>21</v>
      </c>
      <c r="S23" s="96" t="s">
        <v>21</v>
      </c>
      <c r="T23" s="96">
        <v>10070</v>
      </c>
      <c r="U23" s="96">
        <v>12519</v>
      </c>
      <c r="V23" s="96">
        <v>13003</v>
      </c>
      <c r="W23" s="96">
        <v>11809</v>
      </c>
      <c r="X23" s="11">
        <v>14101</v>
      </c>
      <c r="Y23" s="11">
        <v>14456</v>
      </c>
      <c r="Z23" s="11">
        <v>11685</v>
      </c>
      <c r="AA23" s="11">
        <v>16839</v>
      </c>
      <c r="AB23" s="11">
        <v>19052</v>
      </c>
      <c r="AC23" s="11">
        <v>18390</v>
      </c>
      <c r="AD23" s="11">
        <v>14780</v>
      </c>
      <c r="AE23" s="11"/>
      <c r="AF23" s="11"/>
      <c r="AG23" s="11"/>
    </row>
    <row r="24" spans="2:33" x14ac:dyDescent="0.25">
      <c r="B24" s="1" t="s">
        <v>89</v>
      </c>
      <c r="C24" s="9" t="s">
        <v>21</v>
      </c>
      <c r="D24" s="9" t="s">
        <v>21</v>
      </c>
      <c r="E24" s="9" t="s">
        <v>21</v>
      </c>
      <c r="F24" s="9" t="s">
        <v>21</v>
      </c>
      <c r="G24" s="9" t="s">
        <v>21</v>
      </c>
      <c r="H24" s="9" t="s">
        <v>21</v>
      </c>
      <c r="I24" s="9" t="s">
        <v>21</v>
      </c>
      <c r="J24" s="9" t="s">
        <v>21</v>
      </c>
      <c r="K24" s="9" t="s">
        <v>21</v>
      </c>
      <c r="L24" s="9" t="s">
        <v>21</v>
      </c>
      <c r="M24" s="9" t="s">
        <v>21</v>
      </c>
      <c r="N24" s="9" t="s">
        <v>21</v>
      </c>
      <c r="O24" s="95" t="s">
        <v>21</v>
      </c>
      <c r="P24" s="95" t="s">
        <v>21</v>
      </c>
      <c r="Q24" s="95" t="s">
        <v>21</v>
      </c>
      <c r="R24" s="95" t="s">
        <v>21</v>
      </c>
      <c r="S24" s="95" t="s">
        <v>21</v>
      </c>
      <c r="T24" s="96">
        <v>10297</v>
      </c>
      <c r="U24" s="96">
        <v>10417</v>
      </c>
      <c r="V24" s="95">
        <v>8097</v>
      </c>
      <c r="W24" s="95">
        <v>5626</v>
      </c>
      <c r="X24" s="11">
        <v>6816</v>
      </c>
      <c r="Y24" s="11">
        <v>6098</v>
      </c>
      <c r="Z24" s="11">
        <v>7301</v>
      </c>
      <c r="AA24" s="11">
        <v>10999</v>
      </c>
      <c r="AB24" s="11">
        <v>12074</v>
      </c>
      <c r="AC24" s="11">
        <v>11138</v>
      </c>
      <c r="AD24" s="11">
        <v>9527</v>
      </c>
      <c r="AE24" s="11"/>
      <c r="AF24" s="11"/>
      <c r="AG24" s="11"/>
    </row>
    <row r="25" spans="2:33" x14ac:dyDescent="0.25">
      <c r="B25" s="1" t="s">
        <v>90</v>
      </c>
      <c r="C25" s="9" t="s">
        <v>21</v>
      </c>
      <c r="D25" s="9" t="s">
        <v>21</v>
      </c>
      <c r="E25" s="9" t="s">
        <v>21</v>
      </c>
      <c r="F25" s="9" t="s">
        <v>21</v>
      </c>
      <c r="G25" s="9" t="s">
        <v>21</v>
      </c>
      <c r="H25" s="9" t="s">
        <v>21</v>
      </c>
      <c r="I25" s="9" t="s">
        <v>21</v>
      </c>
      <c r="J25" s="9" t="s">
        <v>21</v>
      </c>
      <c r="K25" s="9" t="s">
        <v>21</v>
      </c>
      <c r="L25" s="9" t="s">
        <v>21</v>
      </c>
      <c r="M25" s="9" t="s">
        <v>21</v>
      </c>
      <c r="N25" s="9" t="s">
        <v>21</v>
      </c>
      <c r="O25" s="95" t="s">
        <v>21</v>
      </c>
      <c r="P25" s="95" t="s">
        <v>21</v>
      </c>
      <c r="Q25" s="95" t="s">
        <v>21</v>
      </c>
      <c r="R25" s="95" t="s">
        <v>21</v>
      </c>
      <c r="S25" s="95" t="s">
        <v>21</v>
      </c>
      <c r="T25" s="95">
        <v>5670</v>
      </c>
      <c r="U25" s="95">
        <v>6391</v>
      </c>
      <c r="V25" s="95">
        <v>7521</v>
      </c>
      <c r="W25" s="95">
        <v>7062</v>
      </c>
      <c r="X25">
        <v>7393</v>
      </c>
      <c r="Y25">
        <v>8628</v>
      </c>
      <c r="Z25">
        <v>9965</v>
      </c>
      <c r="AA25">
        <v>9544</v>
      </c>
      <c r="AB25" s="11">
        <v>12867</v>
      </c>
      <c r="AC25" s="11">
        <v>14445</v>
      </c>
      <c r="AD25" s="11">
        <v>14245</v>
      </c>
    </row>
    <row r="26" spans="2:33" x14ac:dyDescent="0.25">
      <c r="B26" s="1" t="s">
        <v>177</v>
      </c>
      <c r="C26" s="9" t="s">
        <v>21</v>
      </c>
      <c r="D26" s="9" t="s">
        <v>21</v>
      </c>
      <c r="E26" s="9" t="s">
        <v>21</v>
      </c>
      <c r="F26" s="9" t="s">
        <v>21</v>
      </c>
      <c r="G26" s="9" t="s">
        <v>21</v>
      </c>
      <c r="H26" s="9" t="s">
        <v>21</v>
      </c>
      <c r="I26" s="9" t="s">
        <v>21</v>
      </c>
      <c r="J26" s="9" t="s">
        <v>21</v>
      </c>
      <c r="K26" s="9" t="s">
        <v>21</v>
      </c>
      <c r="L26" s="9" t="s">
        <v>21</v>
      </c>
      <c r="M26" s="9" t="s">
        <v>21</v>
      </c>
      <c r="N26" s="9" t="s">
        <v>21</v>
      </c>
      <c r="O26" s="95">
        <v>9389</v>
      </c>
      <c r="P26" s="95">
        <v>9571</v>
      </c>
      <c r="Q26" s="95">
        <v>8845</v>
      </c>
      <c r="R26" s="95">
        <v>7439</v>
      </c>
      <c r="S26" s="95">
        <v>7257</v>
      </c>
      <c r="T26" s="95">
        <v>6350</v>
      </c>
      <c r="U26" s="95">
        <v>5126</v>
      </c>
      <c r="V26" s="95">
        <v>6646</v>
      </c>
      <c r="W26" s="95">
        <v>6005</v>
      </c>
      <c r="X26">
        <v>6737</v>
      </c>
      <c r="Y26">
        <v>8526</v>
      </c>
      <c r="Z26">
        <v>6664</v>
      </c>
      <c r="AA26">
        <v>9935</v>
      </c>
      <c r="AB26">
        <v>11804</v>
      </c>
      <c r="AC26">
        <v>10365</v>
      </c>
      <c r="AD26">
        <v>8655</v>
      </c>
      <c r="AF26" s="95"/>
    </row>
    <row r="27" spans="2:33" x14ac:dyDescent="0.25">
      <c r="B27" s="1" t="s">
        <v>178</v>
      </c>
      <c r="C27" s="9" t="s">
        <v>21</v>
      </c>
      <c r="D27" s="9" t="s">
        <v>21</v>
      </c>
      <c r="E27" s="9" t="s">
        <v>21</v>
      </c>
      <c r="F27" s="9" t="s">
        <v>21</v>
      </c>
      <c r="G27" s="9" t="s">
        <v>21</v>
      </c>
      <c r="H27" s="9" t="s">
        <v>21</v>
      </c>
      <c r="I27" s="9" t="s">
        <v>21</v>
      </c>
      <c r="J27" s="9" t="s">
        <v>21</v>
      </c>
      <c r="K27" s="9" t="s">
        <v>21</v>
      </c>
      <c r="L27" s="9" t="s">
        <v>21</v>
      </c>
      <c r="M27" s="9" t="s">
        <v>21</v>
      </c>
      <c r="N27" s="9" t="s">
        <v>21</v>
      </c>
      <c r="O27" s="95">
        <v>14334</v>
      </c>
      <c r="P27" s="95">
        <v>15502</v>
      </c>
      <c r="Q27" s="95">
        <v>14651</v>
      </c>
      <c r="R27" s="95">
        <v>16719</v>
      </c>
      <c r="S27" s="95">
        <v>14950</v>
      </c>
      <c r="T27" s="95">
        <v>13608</v>
      </c>
      <c r="U27" s="95">
        <v>15114</v>
      </c>
      <c r="V27" s="95" t="s">
        <v>179</v>
      </c>
      <c r="W27" s="95">
        <v>17254</v>
      </c>
      <c r="X27">
        <v>14529</v>
      </c>
      <c r="Y27">
        <v>17941</v>
      </c>
      <c r="Z27">
        <v>17690</v>
      </c>
      <c r="AA27">
        <v>18868</v>
      </c>
      <c r="AB27">
        <v>22605</v>
      </c>
      <c r="AC27">
        <v>22714</v>
      </c>
      <c r="AD27">
        <v>20605</v>
      </c>
      <c r="AF27" s="95"/>
    </row>
    <row r="28" spans="2:33" x14ac:dyDescent="0.25">
      <c r="B28" s="1" t="s">
        <v>91</v>
      </c>
      <c r="C28" s="9" t="s">
        <v>21</v>
      </c>
      <c r="D28" s="9" t="s">
        <v>21</v>
      </c>
      <c r="E28" s="9" t="s">
        <v>21</v>
      </c>
      <c r="F28" s="9" t="s">
        <v>21</v>
      </c>
      <c r="G28" s="9" t="s">
        <v>21</v>
      </c>
      <c r="H28" s="9" t="s">
        <v>21</v>
      </c>
      <c r="I28" s="9" t="s">
        <v>21</v>
      </c>
      <c r="J28" s="9" t="s">
        <v>21</v>
      </c>
      <c r="K28" s="9" t="s">
        <v>21</v>
      </c>
      <c r="L28" s="9" t="s">
        <v>21</v>
      </c>
      <c r="M28" s="9" t="s">
        <v>21</v>
      </c>
      <c r="N28" s="9" t="s">
        <v>21</v>
      </c>
      <c r="O28" s="95">
        <v>4990</v>
      </c>
      <c r="P28" s="95">
        <v>6475</v>
      </c>
      <c r="Q28" s="95">
        <v>5625</v>
      </c>
      <c r="R28" s="95">
        <v>4491</v>
      </c>
      <c r="S28" s="95">
        <v>5897</v>
      </c>
      <c r="T28" s="95">
        <v>6033</v>
      </c>
      <c r="U28" s="95">
        <v>6675</v>
      </c>
      <c r="V28" s="95">
        <v>8391</v>
      </c>
      <c r="W28" s="95">
        <v>9109</v>
      </c>
      <c r="X28">
        <v>7589</v>
      </c>
      <c r="Y28">
        <v>7674</v>
      </c>
      <c r="Z28">
        <v>7851</v>
      </c>
      <c r="AA28">
        <v>8050</v>
      </c>
      <c r="AB28">
        <v>11235</v>
      </c>
      <c r="AC28">
        <v>11178</v>
      </c>
      <c r="AD28">
        <v>12057</v>
      </c>
      <c r="AF28" s="95"/>
    </row>
    <row r="29" spans="2:33" x14ac:dyDescent="0.25">
      <c r="B29" s="1" t="s">
        <v>92</v>
      </c>
      <c r="C29" s="9" t="s">
        <v>21</v>
      </c>
      <c r="D29" s="9" t="s">
        <v>21</v>
      </c>
      <c r="E29" s="9" t="s">
        <v>21</v>
      </c>
      <c r="F29" s="9" t="s">
        <v>21</v>
      </c>
      <c r="G29" s="9" t="s">
        <v>21</v>
      </c>
      <c r="H29" s="9" t="s">
        <v>21</v>
      </c>
      <c r="I29" s="9" t="s">
        <v>21</v>
      </c>
      <c r="J29" s="9" t="s">
        <v>21</v>
      </c>
      <c r="K29" s="9" t="s">
        <v>21</v>
      </c>
      <c r="L29" s="9" t="s">
        <v>21</v>
      </c>
      <c r="M29" s="9" t="s">
        <v>21</v>
      </c>
      <c r="N29" s="9" t="s">
        <v>21</v>
      </c>
      <c r="O29" s="95">
        <v>17191</v>
      </c>
      <c r="P29" s="95">
        <v>19006</v>
      </c>
      <c r="Q29" s="95">
        <v>15740</v>
      </c>
      <c r="R29" s="95">
        <v>13063</v>
      </c>
      <c r="S29" s="95">
        <v>14234</v>
      </c>
      <c r="T29" s="95">
        <v>17690</v>
      </c>
      <c r="U29" s="95">
        <v>11431</v>
      </c>
      <c r="V29" s="95">
        <v>13741</v>
      </c>
      <c r="W29" s="95">
        <v>15730</v>
      </c>
      <c r="X29">
        <v>18442</v>
      </c>
      <c r="Y29" s="11">
        <v>15778</v>
      </c>
      <c r="Z29" s="11">
        <v>17290</v>
      </c>
      <c r="AA29" s="11">
        <v>16337</v>
      </c>
      <c r="AB29">
        <v>17832</v>
      </c>
      <c r="AC29">
        <v>15714</v>
      </c>
      <c r="AD29" s="11">
        <v>15403</v>
      </c>
      <c r="AE29" s="11"/>
    </row>
    <row r="30" spans="2:33" x14ac:dyDescent="0.25">
      <c r="B30" s="3" t="s">
        <v>180</v>
      </c>
      <c r="C30" s="12" t="s">
        <v>21</v>
      </c>
      <c r="D30" s="12" t="s">
        <v>21</v>
      </c>
      <c r="E30" s="12" t="s">
        <v>21</v>
      </c>
      <c r="F30" s="12" t="s">
        <v>21</v>
      </c>
      <c r="G30" s="12" t="s">
        <v>21</v>
      </c>
      <c r="H30" s="12" t="s">
        <v>21</v>
      </c>
      <c r="I30" s="12" t="s">
        <v>21</v>
      </c>
      <c r="J30" s="12" t="s">
        <v>21</v>
      </c>
      <c r="K30" s="12" t="s">
        <v>21</v>
      </c>
      <c r="L30" s="12" t="s">
        <v>21</v>
      </c>
      <c r="M30" s="12" t="s">
        <v>21</v>
      </c>
      <c r="N30" s="12" t="s">
        <v>21</v>
      </c>
      <c r="O30" s="97">
        <v>4218</v>
      </c>
      <c r="P30" s="97">
        <v>3851</v>
      </c>
      <c r="Q30" s="97">
        <v>4627</v>
      </c>
      <c r="R30" s="101">
        <f>(S30+Q29)/2</f>
        <v>10591.5</v>
      </c>
      <c r="S30" s="97">
        <v>5443</v>
      </c>
      <c r="T30" s="97">
        <v>3402</v>
      </c>
      <c r="U30" s="97">
        <v>4486</v>
      </c>
      <c r="V30" s="101">
        <f>(U30+W30)/2</f>
        <v>4596.5</v>
      </c>
      <c r="W30" s="97">
        <v>4707</v>
      </c>
      <c r="X30" s="13">
        <v>3582</v>
      </c>
      <c r="Y30" s="13">
        <v>6799</v>
      </c>
      <c r="Z30" s="13">
        <v>6341</v>
      </c>
      <c r="AA30" s="13">
        <v>6750</v>
      </c>
      <c r="AB30" s="13">
        <v>6202</v>
      </c>
      <c r="AC30" s="13">
        <v>6396</v>
      </c>
      <c r="AD30" s="13">
        <v>6197</v>
      </c>
      <c r="AE30" s="13"/>
      <c r="AF30" s="13"/>
      <c r="AG30" s="13"/>
    </row>
    <row r="31" spans="2:33" x14ac:dyDescent="0.25">
      <c r="B31" s="1" t="s">
        <v>109</v>
      </c>
      <c r="C31" s="98">
        <f t="shared" ref="C31:M31" si="0">D31*(1-$U$33)</f>
        <v>420652.28447738453</v>
      </c>
      <c r="D31" s="98">
        <f t="shared" si="0"/>
        <v>428677.97931475629</v>
      </c>
      <c r="E31" s="98">
        <f t="shared" si="0"/>
        <v>436856.79771759885</v>
      </c>
      <c r="F31" s="98">
        <f t="shared" si="0"/>
        <v>445191.66115586314</v>
      </c>
      <c r="G31" s="98">
        <f t="shared" si="0"/>
        <v>453685.54683871072</v>
      </c>
      <c r="H31" s="98">
        <f t="shared" si="0"/>
        <v>462341.48877797148</v>
      </c>
      <c r="I31" s="98">
        <f t="shared" si="0"/>
        <v>471162.57887189119</v>
      </c>
      <c r="J31" s="98">
        <f t="shared" si="0"/>
        <v>480151.96800955606</v>
      </c>
      <c r="K31" s="98">
        <f t="shared" si="0"/>
        <v>489312.86719638878</v>
      </c>
      <c r="L31" s="98">
        <f t="shared" si="0"/>
        <v>498648.54870111804</v>
      </c>
      <c r="M31" s="98">
        <f t="shared" si="0"/>
        <v>508162.34722463146</v>
      </c>
      <c r="N31" s="98">
        <f>O31*(1-$U$33)</f>
        <v>517857.661091129</v>
      </c>
      <c r="O31" s="98">
        <f t="shared" ref="O31:R31" si="1">P31*(1-$U$33)</f>
        <v>527737.95346200268</v>
      </c>
      <c r="P31" s="98">
        <f t="shared" si="1"/>
        <v>537806.75357287633</v>
      </c>
      <c r="Q31" s="98">
        <f t="shared" si="1"/>
        <v>548067.65799424658</v>
      </c>
      <c r="R31" s="98">
        <f t="shared" si="1"/>
        <v>558524.33191617636</v>
      </c>
      <c r="S31" s="98">
        <f>T31*(1-$U$33)</f>
        <v>569180.51045749884</v>
      </c>
      <c r="T31">
        <f t="shared" ref="T31:AD31" si="2">SUM(T10:T30)</f>
        <v>580040</v>
      </c>
      <c r="U31">
        <f t="shared" si="2"/>
        <v>558791</v>
      </c>
      <c r="V31">
        <f>SUM(V10:V30)</f>
        <v>584056.5</v>
      </c>
      <c r="W31">
        <f t="shared" si="2"/>
        <v>568777</v>
      </c>
      <c r="X31">
        <f t="shared" si="2"/>
        <v>567940</v>
      </c>
      <c r="Y31">
        <f t="shared" si="2"/>
        <v>617661</v>
      </c>
      <c r="Z31">
        <f t="shared" si="2"/>
        <v>648624</v>
      </c>
      <c r="AA31">
        <f t="shared" si="2"/>
        <v>654832</v>
      </c>
      <c r="AB31">
        <f t="shared" si="2"/>
        <v>694157</v>
      </c>
      <c r="AC31">
        <f t="shared" si="2"/>
        <v>716601</v>
      </c>
      <c r="AD31">
        <f t="shared" si="2"/>
        <v>692694</v>
      </c>
    </row>
    <row r="32" spans="2:33" x14ac:dyDescent="0.25">
      <c r="B32" s="1"/>
      <c r="S32" t="s">
        <v>205</v>
      </c>
      <c r="U32" s="99">
        <f>U31/T31-1</f>
        <v>-3.6633680435832039E-2</v>
      </c>
      <c r="V32" s="99">
        <f t="shared" ref="V32:AD32" si="3">V31/U31-1</f>
        <v>4.5214579332881089E-2</v>
      </c>
      <c r="W32" s="99">
        <f t="shared" si="3"/>
        <v>-2.6160996410449999E-2</v>
      </c>
      <c r="X32" s="99">
        <f t="shared" si="3"/>
        <v>-1.4715784920980024E-3</v>
      </c>
      <c r="Y32" s="99">
        <f t="shared" si="3"/>
        <v>8.7546219671092107E-2</v>
      </c>
      <c r="Z32" s="99">
        <f t="shared" si="3"/>
        <v>5.0129439935498565E-2</v>
      </c>
      <c r="AA32" s="99">
        <f t="shared" si="3"/>
        <v>9.5710303658205209E-3</v>
      </c>
      <c r="AB32" s="99">
        <f t="shared" si="3"/>
        <v>6.0053570992254501E-2</v>
      </c>
      <c r="AC32" s="99">
        <f t="shared" si="3"/>
        <v>3.2332743169052547E-2</v>
      </c>
      <c r="AD32" s="99">
        <f t="shared" si="3"/>
        <v>-3.3361661510380225E-2</v>
      </c>
    </row>
    <row r="33" spans="1:21" x14ac:dyDescent="0.25">
      <c r="B33" s="15"/>
      <c r="S33" t="s">
        <v>206</v>
      </c>
      <c r="U33" s="100">
        <f>AVERAGE(U32:AD32)</f>
        <v>1.8721966661783905E-2</v>
      </c>
    </row>
    <row r="34" spans="1:21" x14ac:dyDescent="0.25">
      <c r="A34" t="s">
        <v>27</v>
      </c>
    </row>
    <row r="35" spans="1:21" x14ac:dyDescent="0.25">
      <c r="A35" t="s">
        <v>21</v>
      </c>
      <c r="B35" t="s">
        <v>28</v>
      </c>
    </row>
    <row r="36" spans="1:21" x14ac:dyDescent="0.25">
      <c r="A36" t="s">
        <v>31</v>
      </c>
      <c r="B36" t="s">
        <v>32</v>
      </c>
    </row>
    <row r="37" spans="1:21" x14ac:dyDescent="0.25">
      <c r="A37" t="s">
        <v>93</v>
      </c>
      <c r="B37" t="s">
        <v>94</v>
      </c>
    </row>
    <row r="38" spans="1:21" x14ac:dyDescent="0.25">
      <c r="A38" t="s">
        <v>33</v>
      </c>
      <c r="B38" t="s">
        <v>34</v>
      </c>
    </row>
    <row r="40" spans="1:21" x14ac:dyDescent="0.25">
      <c r="A40" t="s">
        <v>46</v>
      </c>
    </row>
    <row r="41" spans="1:21" x14ac:dyDescent="0.25">
      <c r="A41">
        <v>1</v>
      </c>
      <c r="B41" t="s">
        <v>95</v>
      </c>
    </row>
    <row r="42" spans="1:21" x14ac:dyDescent="0.25">
      <c r="A42">
        <v>2</v>
      </c>
      <c r="B42" t="s">
        <v>96</v>
      </c>
    </row>
    <row r="43" spans="1:21" ht="105" x14ac:dyDescent="0.25">
      <c r="A43">
        <v>3</v>
      </c>
      <c r="B43" s="14" t="s">
        <v>97</v>
      </c>
    </row>
    <row r="44" spans="1:21" x14ac:dyDescent="0.25">
      <c r="A44">
        <v>4</v>
      </c>
      <c r="B44" t="s">
        <v>98</v>
      </c>
    </row>
    <row r="45" spans="1:21" x14ac:dyDescent="0.25">
      <c r="A45">
        <v>5</v>
      </c>
      <c r="B45" t="s">
        <v>99</v>
      </c>
    </row>
    <row r="46" spans="1:21" x14ac:dyDescent="0.25">
      <c r="A46">
        <v>6</v>
      </c>
      <c r="B46" t="s">
        <v>100</v>
      </c>
    </row>
    <row r="47" spans="1:21" x14ac:dyDescent="0.25">
      <c r="A47">
        <v>7</v>
      </c>
      <c r="B47" t="s">
        <v>101</v>
      </c>
    </row>
    <row r="48" spans="1:21" x14ac:dyDescent="0.25">
      <c r="A48">
        <v>8</v>
      </c>
      <c r="B48" t="s">
        <v>102</v>
      </c>
    </row>
    <row r="49" spans="1:2" x14ac:dyDescent="0.25">
      <c r="A49">
        <v>9</v>
      </c>
      <c r="B49" t="s">
        <v>103</v>
      </c>
    </row>
    <row r="50" spans="1:2" x14ac:dyDescent="0.25">
      <c r="A50">
        <v>10</v>
      </c>
      <c r="B50" t="s">
        <v>104</v>
      </c>
    </row>
    <row r="52" spans="1:2" x14ac:dyDescent="0.25">
      <c r="A52" t="s">
        <v>105</v>
      </c>
    </row>
    <row r="53" spans="1:2" x14ac:dyDescent="0.25">
      <c r="A53" t="s">
        <v>106</v>
      </c>
    </row>
    <row r="54" spans="1:2" x14ac:dyDescent="0.25">
      <c r="A54" t="s">
        <v>107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8808-0BA6-42D7-99DF-7CDEE75FF75A}">
  <dimension ref="A1:AD36"/>
  <sheetViews>
    <sheetView topLeftCell="M1" zoomScale="89" workbookViewId="0">
      <selection activeCell="X32" sqref="X32"/>
    </sheetView>
  </sheetViews>
  <sheetFormatPr defaultRowHeight="15" x14ac:dyDescent="0.25"/>
  <cols>
    <col min="1" max="1" width="27.42578125" customWidth="1"/>
    <col min="2" max="2" width="17" customWidth="1"/>
    <col min="3" max="5" width="13.42578125" bestFit="1" customWidth="1"/>
    <col min="6" max="6" width="12.28515625" bestFit="1" customWidth="1"/>
    <col min="7" max="29" width="13.42578125" bestFit="1" customWidth="1"/>
    <col min="30" max="30" width="11" bestFit="1" customWidth="1"/>
    <col min="31" max="33" width="10.140625" bestFit="1" customWidth="1"/>
  </cols>
  <sheetData>
    <row r="1" spans="1:30" x14ac:dyDescent="0.25">
      <c r="A1" t="s">
        <v>181</v>
      </c>
    </row>
    <row r="2" spans="1:30" x14ac:dyDescent="0.25">
      <c r="A2" t="s">
        <v>13</v>
      </c>
    </row>
    <row r="3" spans="1:30" x14ac:dyDescent="0.25">
      <c r="A3" t="s">
        <v>182</v>
      </c>
    </row>
    <row r="4" spans="1:30" x14ac:dyDescent="0.25">
      <c r="A4" t="s">
        <v>183</v>
      </c>
    </row>
    <row r="5" spans="1:30" x14ac:dyDescent="0.25">
      <c r="A5" t="s">
        <v>184</v>
      </c>
    </row>
    <row r="7" spans="1:30" x14ac:dyDescent="0.25">
      <c r="C7" t="s">
        <v>169</v>
      </c>
    </row>
    <row r="8" spans="1:30" x14ac:dyDescent="0.25">
      <c r="C8" t="s">
        <v>185</v>
      </c>
    </row>
    <row r="9" spans="1:30" x14ac:dyDescent="0.25">
      <c r="A9" s="4" t="s">
        <v>78</v>
      </c>
      <c r="B9" s="5" t="s">
        <v>186</v>
      </c>
      <c r="C9" s="4">
        <v>1990</v>
      </c>
      <c r="D9" s="4">
        <v>1991</v>
      </c>
      <c r="E9" s="4">
        <v>1992</v>
      </c>
      <c r="F9" s="4">
        <v>1993</v>
      </c>
      <c r="G9" s="4">
        <v>1994</v>
      </c>
      <c r="H9" s="4">
        <v>1995</v>
      </c>
      <c r="I9" s="4">
        <v>1996</v>
      </c>
      <c r="J9" s="4">
        <v>1997</v>
      </c>
      <c r="K9" s="4">
        <v>1998</v>
      </c>
      <c r="L9" s="4">
        <v>1999</v>
      </c>
      <c r="M9" s="4">
        <v>2000</v>
      </c>
      <c r="N9" s="4">
        <v>2001</v>
      </c>
      <c r="O9" s="4">
        <v>2002</v>
      </c>
      <c r="P9" s="4">
        <v>2003</v>
      </c>
      <c r="Q9" s="4">
        <v>2004</v>
      </c>
      <c r="R9" s="4">
        <v>2005</v>
      </c>
      <c r="S9" s="4">
        <v>2006</v>
      </c>
      <c r="T9" s="4">
        <v>2007</v>
      </c>
      <c r="U9" s="4">
        <v>2008</v>
      </c>
      <c r="V9" s="4">
        <v>2009</v>
      </c>
      <c r="W9" s="4">
        <v>2010</v>
      </c>
      <c r="X9" s="4">
        <v>2011</v>
      </c>
      <c r="Y9" s="4">
        <v>2012</v>
      </c>
      <c r="Z9" s="4">
        <v>2013</v>
      </c>
      <c r="AA9" s="4">
        <v>2014</v>
      </c>
      <c r="AB9" s="4">
        <v>2015</v>
      </c>
      <c r="AC9" s="4">
        <v>2016</v>
      </c>
      <c r="AD9" s="4">
        <v>2017</v>
      </c>
    </row>
    <row r="10" spans="1:30" x14ac:dyDescent="0.25">
      <c r="A10" s="6" t="s">
        <v>177</v>
      </c>
      <c r="B10" s="7" t="s">
        <v>187</v>
      </c>
      <c r="C10" s="6" t="s">
        <v>21</v>
      </c>
      <c r="D10" s="6" t="s">
        <v>21</v>
      </c>
      <c r="E10" s="6" t="s">
        <v>21</v>
      </c>
      <c r="F10" s="6" t="s">
        <v>21</v>
      </c>
      <c r="G10" s="6" t="s">
        <v>21</v>
      </c>
      <c r="H10" s="6" t="s">
        <v>21</v>
      </c>
      <c r="I10" s="6" t="s">
        <v>21</v>
      </c>
      <c r="J10" s="6" t="s">
        <v>21</v>
      </c>
      <c r="K10" s="6" t="s">
        <v>21</v>
      </c>
      <c r="L10" s="6" t="s">
        <v>21</v>
      </c>
      <c r="M10" s="6" t="s">
        <v>21</v>
      </c>
      <c r="N10" s="6" t="s">
        <v>21</v>
      </c>
      <c r="O10" s="6" t="s">
        <v>21</v>
      </c>
      <c r="P10" s="6" t="s">
        <v>21</v>
      </c>
      <c r="Q10" s="6" t="s">
        <v>21</v>
      </c>
      <c r="R10" s="6" t="s">
        <v>21</v>
      </c>
      <c r="S10" s="6" t="s">
        <v>21</v>
      </c>
      <c r="T10" s="89">
        <v>18749377</v>
      </c>
      <c r="U10" s="89">
        <v>20981187</v>
      </c>
      <c r="V10" s="89">
        <v>20352454</v>
      </c>
      <c r="W10" s="89">
        <v>24482208</v>
      </c>
      <c r="X10" s="89">
        <v>22467605</v>
      </c>
      <c r="Y10" s="89">
        <v>22659485</v>
      </c>
      <c r="Z10" s="89">
        <v>20374243</v>
      </c>
      <c r="AA10" s="89">
        <v>18031988</v>
      </c>
      <c r="AB10" s="6" t="s">
        <v>33</v>
      </c>
      <c r="AC10" s="89">
        <v>24600118</v>
      </c>
      <c r="AD10" s="89">
        <v>24988702</v>
      </c>
    </row>
    <row r="11" spans="1:30" x14ac:dyDescent="0.25">
      <c r="A11" t="s">
        <v>188</v>
      </c>
      <c r="B11" s="1" t="s">
        <v>187</v>
      </c>
      <c r="C11" s="98"/>
      <c r="D11" s="98"/>
      <c r="E11" s="98"/>
      <c r="F11" s="98"/>
      <c r="G11" s="98"/>
      <c r="H11" s="98"/>
      <c r="I11" s="98"/>
      <c r="J11" s="98"/>
      <c r="K11" s="98"/>
      <c r="L11" s="98"/>
      <c r="M11" s="98"/>
      <c r="N11" s="98"/>
      <c r="O11" s="98"/>
      <c r="P11" s="98"/>
      <c r="Q11" s="98"/>
      <c r="R11" s="98"/>
      <c r="S11" s="98"/>
      <c r="T11" s="98"/>
      <c r="U11" s="98"/>
      <c r="V11" s="98"/>
      <c r="W11" s="98"/>
      <c r="X11" s="98"/>
      <c r="Y11" s="98"/>
      <c r="Z11" s="11">
        <v>1390244</v>
      </c>
      <c r="AA11" s="11">
        <v>1598009</v>
      </c>
      <c r="AB11" s="11">
        <v>1648970</v>
      </c>
      <c r="AC11" t="s">
        <v>168</v>
      </c>
      <c r="AD11" s="11">
        <v>9026397</v>
      </c>
    </row>
    <row r="12" spans="1:30" x14ac:dyDescent="0.25">
      <c r="A12" t="s">
        <v>189</v>
      </c>
      <c r="B12" s="1" t="s">
        <v>187</v>
      </c>
      <c r="C12" t="s">
        <v>21</v>
      </c>
      <c r="D12" t="s">
        <v>21</v>
      </c>
      <c r="E12" t="s">
        <v>21</v>
      </c>
      <c r="F12" t="s">
        <v>21</v>
      </c>
      <c r="G12" t="s">
        <v>21</v>
      </c>
      <c r="H12" t="s">
        <v>21</v>
      </c>
      <c r="I12" t="s">
        <v>21</v>
      </c>
      <c r="J12" t="s">
        <v>21</v>
      </c>
      <c r="K12" t="s">
        <v>21</v>
      </c>
      <c r="L12" t="s">
        <v>21</v>
      </c>
      <c r="M12" t="s">
        <v>21</v>
      </c>
      <c r="N12" t="s">
        <v>21</v>
      </c>
      <c r="O12" t="s">
        <v>21</v>
      </c>
      <c r="P12" t="s">
        <v>21</v>
      </c>
      <c r="Q12" t="s">
        <v>21</v>
      </c>
      <c r="R12" t="s">
        <v>21</v>
      </c>
      <c r="S12" t="s">
        <v>21</v>
      </c>
      <c r="T12" t="s">
        <v>21</v>
      </c>
      <c r="U12" t="s">
        <v>21</v>
      </c>
      <c r="V12" t="s">
        <v>21</v>
      </c>
      <c r="W12" t="s">
        <v>21</v>
      </c>
      <c r="X12" t="s">
        <v>33</v>
      </c>
      <c r="Y12" t="s">
        <v>190</v>
      </c>
      <c r="Z12" t="s">
        <v>191</v>
      </c>
      <c r="AA12" s="11">
        <v>3535038</v>
      </c>
      <c r="AB12" s="11">
        <v>3678049</v>
      </c>
      <c r="AC12" s="11">
        <v>3170375</v>
      </c>
      <c r="AD12" s="11">
        <v>3513161</v>
      </c>
    </row>
    <row r="13" spans="1:30" x14ac:dyDescent="0.25">
      <c r="A13" t="s">
        <v>178</v>
      </c>
      <c r="B13" s="1" t="s">
        <v>187</v>
      </c>
      <c r="C13" t="s">
        <v>21</v>
      </c>
      <c r="D13" t="s">
        <v>21</v>
      </c>
      <c r="E13" t="s">
        <v>21</v>
      </c>
      <c r="F13" t="s">
        <v>21</v>
      </c>
      <c r="G13" t="s">
        <v>21</v>
      </c>
      <c r="H13" t="s">
        <v>21</v>
      </c>
      <c r="I13" t="s">
        <v>21</v>
      </c>
      <c r="J13" t="s">
        <v>21</v>
      </c>
      <c r="K13" t="s">
        <v>21</v>
      </c>
      <c r="L13" t="s">
        <v>21</v>
      </c>
      <c r="M13" t="s">
        <v>21</v>
      </c>
      <c r="N13" t="s">
        <v>21</v>
      </c>
      <c r="O13" t="s">
        <v>21</v>
      </c>
      <c r="P13" t="s">
        <v>21</v>
      </c>
      <c r="Q13" t="s">
        <v>21</v>
      </c>
      <c r="R13" t="s">
        <v>21</v>
      </c>
      <c r="S13" t="s">
        <v>21</v>
      </c>
      <c r="T13" s="11">
        <v>35380</v>
      </c>
      <c r="U13" t="s">
        <v>33</v>
      </c>
      <c r="V13" t="s">
        <v>168</v>
      </c>
      <c r="W13" t="s">
        <v>33</v>
      </c>
      <c r="X13" t="s">
        <v>33</v>
      </c>
      <c r="Y13" s="11">
        <v>117673</v>
      </c>
      <c r="Z13" t="s">
        <v>33</v>
      </c>
      <c r="AA13" t="s">
        <v>192</v>
      </c>
      <c r="AB13" s="11">
        <v>782752</v>
      </c>
      <c r="AC13" t="s">
        <v>168</v>
      </c>
      <c r="AD13" s="11">
        <v>1012229</v>
      </c>
    </row>
    <row r="14" spans="1:30" x14ac:dyDescent="0.25">
      <c r="A14" t="s">
        <v>193</v>
      </c>
      <c r="B14" s="1" t="s">
        <v>187</v>
      </c>
      <c r="C14" t="s">
        <v>21</v>
      </c>
      <c r="D14" t="s">
        <v>21</v>
      </c>
      <c r="E14" t="s">
        <v>21</v>
      </c>
      <c r="F14" t="s">
        <v>21</v>
      </c>
      <c r="G14" t="s">
        <v>21</v>
      </c>
      <c r="H14" t="s">
        <v>21</v>
      </c>
      <c r="I14" t="s">
        <v>21</v>
      </c>
      <c r="J14" t="s">
        <v>21</v>
      </c>
      <c r="K14" t="s">
        <v>21</v>
      </c>
      <c r="L14" t="s">
        <v>21</v>
      </c>
      <c r="M14" t="s">
        <v>21</v>
      </c>
      <c r="N14" t="s">
        <v>21</v>
      </c>
      <c r="O14" t="s">
        <v>21</v>
      </c>
      <c r="P14" t="s">
        <v>21</v>
      </c>
      <c r="Q14" t="s">
        <v>21</v>
      </c>
      <c r="R14" t="s">
        <v>21</v>
      </c>
      <c r="S14" t="s">
        <v>21</v>
      </c>
      <c r="T14" t="s">
        <v>21</v>
      </c>
      <c r="U14" t="s">
        <v>21</v>
      </c>
      <c r="V14" t="s">
        <v>21</v>
      </c>
      <c r="W14" t="s">
        <v>21</v>
      </c>
      <c r="X14" t="s">
        <v>21</v>
      </c>
      <c r="Y14" t="s">
        <v>21</v>
      </c>
      <c r="Z14" t="s">
        <v>21</v>
      </c>
      <c r="AA14" t="s">
        <v>21</v>
      </c>
      <c r="AB14" t="s">
        <v>21</v>
      </c>
      <c r="AC14" t="s">
        <v>168</v>
      </c>
      <c r="AD14" s="11">
        <v>116716</v>
      </c>
    </row>
    <row r="15" spans="1:30" x14ac:dyDescent="0.25">
      <c r="A15" t="s">
        <v>194</v>
      </c>
      <c r="B15" s="1" t="s">
        <v>187</v>
      </c>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11">
        <v>134567</v>
      </c>
      <c r="AD15" s="11">
        <v>114569</v>
      </c>
    </row>
    <row r="16" spans="1:30" x14ac:dyDescent="0.25">
      <c r="A16" s="4"/>
      <c r="B16" s="5" t="s">
        <v>109</v>
      </c>
      <c r="C16" s="102">
        <f>D16*(1-'Fruit and Veg.'!$U$33)</f>
        <v>23275646.350274708</v>
      </c>
      <c r="D16" s="102">
        <f>E16*(1-'Fruit and Veg.'!$U$33)</f>
        <v>23719726.274818502</v>
      </c>
      <c r="E16" s="102">
        <f>F16*(1-'Fruit and Veg.'!$U$33)</f>
        <v>24172278.874037579</v>
      </c>
      <c r="F16" s="102">
        <f>G16*(1-'Fruit and Veg.'!$U$33)</f>
        <v>24633465.799500015</v>
      </c>
      <c r="G16" s="102">
        <f>H16*(1-'Fruit and Veg.'!$U$33)</f>
        <v>25103451.786951013</v>
      </c>
      <c r="H16" s="102">
        <f>I16*(1-'Fruit and Veg.'!$U$33)</f>
        <v>25582404.715156436</v>
      </c>
      <c r="I16" s="102">
        <f>J16*(1-'Fruit and Veg.'!$U$33)</f>
        <v>26070495.66586902</v>
      </c>
      <c r="J16" s="102">
        <f>K16*(1-'Fruit and Veg.'!$U$33)</f>
        <v>26567898.984938685</v>
      </c>
      <c r="K16" s="102">
        <f>L16*(1-'Fruit and Veg.'!$U$33)</f>
        <v>27074792.344588801</v>
      </c>
      <c r="L16" s="102">
        <f>M16*(1-'Fruit and Veg.'!$U$33)</f>
        <v>27591356.806880604</v>
      </c>
      <c r="M16" s="102">
        <f>N16*(1-'Fruit and Veg.'!$U$33)</f>
        <v>28117776.888388492</v>
      </c>
      <c r="N16" s="102">
        <f>O16*(1-'Fruit and Veg.'!$U$33)</f>
        <v>28654240.626109246</v>
      </c>
      <c r="O16" s="102">
        <f>P16*(1-'Fruit and Veg.'!$U$33)</f>
        <v>29200939.644628752</v>
      </c>
      <c r="P16" s="102">
        <f>Q16*(1-'Fruit and Veg.'!$U$33)</f>
        <v>29758069.224570215</v>
      </c>
      <c r="Q16" s="102">
        <f>R16*(1-'Fruit and Veg.'!$U$33)</f>
        <v>30325828.372348301</v>
      </c>
      <c r="R16" s="102">
        <f>S16*(1-'Fruit and Veg.'!$U$33)</f>
        <v>30904419.891254134</v>
      </c>
      <c r="S16" s="102">
        <f>T16*(1-'Fruit and Veg.'!$U$33)</f>
        <v>31494050.453896526</v>
      </c>
      <c r="T16" s="102">
        <f>U16*(1-'Fruit and Veg.'!$U$33)</f>
        <v>32094930.676025338</v>
      </c>
      <c r="U16" s="102">
        <f>V16*(1-'Fruit and Veg.'!$U$33)</f>
        <v>32707275.191763323</v>
      </c>
      <c r="V16" s="102">
        <f>W16*(1-'Fruit and Veg.'!$U$33)</f>
        <v>33331302.730273329</v>
      </c>
      <c r="W16" s="102">
        <f>X16*(1-'Fruit and Veg.'!$U$33)</f>
        <v>33967236.193888247</v>
      </c>
      <c r="X16" s="102">
        <f>Y16*(1-'Fruit and Veg.'!$U$33)</f>
        <v>34615302.737731613</v>
      </c>
      <c r="Y16" s="102">
        <f>Z16*(1-'Fruit and Veg.'!$U$33)</f>
        <v>35275733.850857325</v>
      </c>
      <c r="Z16" s="102">
        <f>AA16*(1-'Fruit and Veg.'!$U$33)</f>
        <v>35948765.438937403</v>
      </c>
      <c r="AA16" s="102">
        <f>AB16*(1-'Fruit and Veg.'!$U$33)</f>
        <v>36634637.908527382</v>
      </c>
      <c r="AB16" s="102">
        <f>AC16*(1-'Fruit and Veg.'!$U$33)</f>
        <v>37333596.252939418</v>
      </c>
      <c r="AC16" s="102">
        <f>AD16*(1-'Fruit and Veg.'!$U$33)</f>
        <v>38045890.139753781</v>
      </c>
      <c r="AD16" s="4">
        <f>SUM(AD10:AD15)</f>
        <v>38771774</v>
      </c>
    </row>
    <row r="17" spans="1:25" x14ac:dyDescent="0.25">
      <c r="A17" t="s">
        <v>27</v>
      </c>
    </row>
    <row r="18" spans="1:25" x14ac:dyDescent="0.25">
      <c r="A18" t="s">
        <v>21</v>
      </c>
      <c r="B18" t="s">
        <v>28</v>
      </c>
      <c r="X18" t="s">
        <v>209</v>
      </c>
    </row>
    <row r="19" spans="1:25" x14ac:dyDescent="0.25">
      <c r="A19" t="s">
        <v>31</v>
      </c>
      <c r="B19" t="s">
        <v>32</v>
      </c>
    </row>
    <row r="20" spans="1:25" x14ac:dyDescent="0.25">
      <c r="A20" t="s">
        <v>93</v>
      </c>
      <c r="B20" t="s">
        <v>94</v>
      </c>
      <c r="Y20" s="109"/>
    </row>
    <row r="21" spans="1:25" x14ac:dyDescent="0.25">
      <c r="A21" t="s">
        <v>33</v>
      </c>
      <c r="B21" t="s">
        <v>34</v>
      </c>
    </row>
    <row r="23" spans="1:25" x14ac:dyDescent="0.25">
      <c r="A23" t="s">
        <v>35</v>
      </c>
    </row>
    <row r="24" spans="1:25" x14ac:dyDescent="0.25">
      <c r="A24" t="s">
        <v>36</v>
      </c>
      <c r="B24" t="s">
        <v>37</v>
      </c>
    </row>
    <row r="25" spans="1:25" x14ac:dyDescent="0.25">
      <c r="A25" t="s">
        <v>195</v>
      </c>
      <c r="B25" t="s">
        <v>196</v>
      </c>
    </row>
    <row r="27" spans="1:25" x14ac:dyDescent="0.25">
      <c r="A27" t="s">
        <v>46</v>
      </c>
    </row>
    <row r="28" spans="1:25" x14ac:dyDescent="0.25">
      <c r="A28">
        <v>1</v>
      </c>
      <c r="B28" t="s">
        <v>197</v>
      </c>
    </row>
    <row r="29" spans="1:25" x14ac:dyDescent="0.25">
      <c r="A29">
        <v>2</v>
      </c>
      <c r="B29" t="s">
        <v>198</v>
      </c>
    </row>
    <row r="30" spans="1:25" x14ac:dyDescent="0.25">
      <c r="A30">
        <v>3</v>
      </c>
      <c r="B30" t="s">
        <v>199</v>
      </c>
    </row>
    <row r="31" spans="1:25" x14ac:dyDescent="0.25">
      <c r="A31">
        <v>4</v>
      </c>
      <c r="B31" t="s">
        <v>200</v>
      </c>
    </row>
    <row r="32" spans="1:25" x14ac:dyDescent="0.25">
      <c r="A32">
        <v>5</v>
      </c>
      <c r="B32" t="s">
        <v>201</v>
      </c>
    </row>
    <row r="34" spans="1:1" x14ac:dyDescent="0.25">
      <c r="A34" t="s">
        <v>202</v>
      </c>
    </row>
    <row r="35" spans="1:1" x14ac:dyDescent="0.25">
      <c r="A35" t="s">
        <v>203</v>
      </c>
    </row>
    <row r="36" spans="1:1" x14ac:dyDescent="0.25">
      <c r="A36" t="s">
        <v>204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C24D-0B46-4E2C-B1BC-C8A9FC70E77B}">
  <dimension ref="C2:Y48"/>
  <sheetViews>
    <sheetView topLeftCell="B1" zoomScale="82" workbookViewId="0">
      <selection activeCell="F52" sqref="F52"/>
    </sheetView>
  </sheetViews>
  <sheetFormatPr defaultRowHeight="15" x14ac:dyDescent="0.25"/>
  <cols>
    <col min="3" max="3" width="28.28515625" customWidth="1"/>
    <col min="4" max="4" width="11.140625" customWidth="1"/>
    <col min="5" max="6" width="18.42578125" customWidth="1"/>
    <col min="7" max="7" width="15" customWidth="1"/>
    <col min="8" max="8" width="18.7109375" customWidth="1"/>
    <col min="9" max="9" width="22.5703125" customWidth="1"/>
    <col min="10" max="10" width="13" customWidth="1"/>
    <col min="11" max="11" width="11.5703125" customWidth="1"/>
    <col min="12" max="12" width="14.42578125" customWidth="1"/>
    <col min="13" max="13" width="12.7109375" customWidth="1"/>
    <col min="14" max="14" width="12.140625" customWidth="1"/>
    <col min="15" max="15" width="10.5703125" customWidth="1"/>
    <col min="16" max="16" width="12.5703125" customWidth="1"/>
    <col min="17" max="17" width="11.5703125" customWidth="1"/>
    <col min="18" max="18" width="14.28515625" customWidth="1"/>
    <col min="21" max="21" width="11.5703125" customWidth="1"/>
    <col min="22" max="22" width="12.140625" customWidth="1"/>
    <col min="23" max="23" width="15.7109375" customWidth="1"/>
    <col min="24" max="24" width="13.7109375" customWidth="1"/>
  </cols>
  <sheetData>
    <row r="2" spans="3:19" x14ac:dyDescent="0.25">
      <c r="C2" s="15" t="s">
        <v>126</v>
      </c>
    </row>
    <row r="3" spans="3:19" ht="30" x14ac:dyDescent="0.25">
      <c r="C3" t="s">
        <v>118</v>
      </c>
      <c r="K3" s="16" t="s">
        <v>119</v>
      </c>
      <c r="L3" s="16"/>
      <c r="M3" s="16"/>
      <c r="N3" s="20"/>
      <c r="O3" s="20"/>
      <c r="P3" s="17"/>
      <c r="Q3" s="16"/>
      <c r="R3" s="18"/>
    </row>
    <row r="4" spans="3:19" x14ac:dyDescent="0.25">
      <c r="C4" s="29"/>
      <c r="D4" s="4" t="s">
        <v>117</v>
      </c>
      <c r="E4" s="4" t="s">
        <v>115</v>
      </c>
      <c r="F4" s="4" t="s">
        <v>17</v>
      </c>
      <c r="G4" s="4" t="s">
        <v>116</v>
      </c>
      <c r="H4" s="4" t="s">
        <v>125</v>
      </c>
      <c r="I4" s="5" t="s">
        <v>127</v>
      </c>
      <c r="K4" s="30"/>
      <c r="L4" s="4" t="s">
        <v>117</v>
      </c>
      <c r="M4" s="4" t="s">
        <v>17</v>
      </c>
      <c r="N4" s="4" t="s">
        <v>120</v>
      </c>
      <c r="O4" s="4" t="s">
        <v>121</v>
      </c>
      <c r="P4" s="4" t="s">
        <v>122</v>
      </c>
      <c r="Q4" s="4" t="s">
        <v>123</v>
      </c>
      <c r="R4" s="5" t="s">
        <v>124</v>
      </c>
    </row>
    <row r="5" spans="3:19" x14ac:dyDescent="0.25">
      <c r="C5" s="24">
        <v>1999</v>
      </c>
      <c r="D5" s="19">
        <v>3848374</v>
      </c>
      <c r="E5" s="19">
        <v>2567214</v>
      </c>
      <c r="F5" s="19">
        <v>2322307</v>
      </c>
      <c r="G5" s="19">
        <v>809543</v>
      </c>
      <c r="H5" s="19">
        <v>471617</v>
      </c>
      <c r="I5" s="1">
        <f>F5/E5</f>
        <v>0.904602031618712</v>
      </c>
      <c r="K5" s="24">
        <v>1999</v>
      </c>
      <c r="L5" s="19">
        <v>18771402</v>
      </c>
      <c r="M5" s="19">
        <v>2135335</v>
      </c>
      <c r="N5" s="19">
        <v>4096070</v>
      </c>
      <c r="O5" s="19">
        <v>319593</v>
      </c>
      <c r="P5" s="19">
        <f>SUM(M5:O5)</f>
        <v>6550998</v>
      </c>
      <c r="Q5" s="19">
        <v>4157888</v>
      </c>
      <c r="R5" s="22">
        <v>8062516</v>
      </c>
      <c r="S5" s="21"/>
    </row>
    <row r="6" spans="3:19" x14ac:dyDescent="0.25">
      <c r="C6" s="24">
        <v>2000</v>
      </c>
      <c r="D6" s="19">
        <v>3750399</v>
      </c>
      <c r="E6" s="19">
        <v>2533696</v>
      </c>
      <c r="F6" s="19">
        <v>2334903</v>
      </c>
      <c r="G6" s="19">
        <v>764373</v>
      </c>
      <c r="H6" s="19">
        <v>452330</v>
      </c>
      <c r="I6" s="1">
        <f t="shared" ref="I6:I16" si="0">F6/E6</f>
        <v>0.92154031107125711</v>
      </c>
      <c r="K6" s="24">
        <v>2000</v>
      </c>
      <c r="L6" s="19">
        <v>19484817</v>
      </c>
      <c r="M6" s="19">
        <v>2091472</v>
      </c>
      <c r="N6" s="19">
        <v>4846214</v>
      </c>
      <c r="O6" s="19">
        <v>346356</v>
      </c>
      <c r="P6" s="19">
        <f t="shared" ref="P6:P10" si="1">SUM(M6:O6)</f>
        <v>7284042</v>
      </c>
      <c r="Q6" s="19">
        <v>4039243</v>
      </c>
      <c r="R6" s="22">
        <v>8161532</v>
      </c>
      <c r="S6" s="21"/>
    </row>
    <row r="7" spans="3:19" x14ac:dyDescent="0.25">
      <c r="C7" s="24">
        <v>2001</v>
      </c>
      <c r="D7" s="19">
        <v>3693240</v>
      </c>
      <c r="E7" s="19">
        <v>2553514</v>
      </c>
      <c r="F7" s="19">
        <v>2342002</v>
      </c>
      <c r="G7" s="19">
        <v>699416</v>
      </c>
      <c r="H7" s="19">
        <v>440310</v>
      </c>
      <c r="I7" s="1">
        <f t="shared" si="0"/>
        <v>0.91716826302890841</v>
      </c>
      <c r="K7" s="24">
        <v>2001</v>
      </c>
      <c r="L7" s="19">
        <v>20541855</v>
      </c>
      <c r="M7" s="19">
        <v>2218087</v>
      </c>
      <c r="N7" s="19">
        <v>5187826</v>
      </c>
      <c r="O7" s="19">
        <v>451171</v>
      </c>
      <c r="P7" s="19">
        <f t="shared" si="1"/>
        <v>7857084</v>
      </c>
      <c r="Q7" s="19">
        <v>4256837</v>
      </c>
      <c r="R7" s="22">
        <v>8427934</v>
      </c>
      <c r="S7" s="21"/>
    </row>
    <row r="8" spans="3:19" x14ac:dyDescent="0.25">
      <c r="C8" s="24">
        <v>2002</v>
      </c>
      <c r="D8" s="19">
        <v>3749650</v>
      </c>
      <c r="E8" s="19">
        <v>2593829</v>
      </c>
      <c r="F8" s="19">
        <v>2367910</v>
      </c>
      <c r="G8" s="19">
        <v>707981</v>
      </c>
      <c r="H8" s="19">
        <v>447840</v>
      </c>
      <c r="I8" s="1">
        <f t="shared" si="0"/>
        <v>0.9129013516311214</v>
      </c>
      <c r="K8" s="24">
        <v>2002</v>
      </c>
      <c r="L8" s="19">
        <v>21978971</v>
      </c>
      <c r="M8" s="19">
        <v>2587197</v>
      </c>
      <c r="N8" s="19">
        <v>5555179</v>
      </c>
      <c r="O8" s="19">
        <v>504683</v>
      </c>
      <c r="P8" s="19">
        <f t="shared" si="1"/>
        <v>8647059</v>
      </c>
      <c r="Q8" s="19">
        <v>4620615</v>
      </c>
      <c r="R8" s="22">
        <v>8711297</v>
      </c>
      <c r="S8" s="21"/>
    </row>
    <row r="9" spans="3:19" x14ac:dyDescent="0.25">
      <c r="C9" s="24">
        <v>2003</v>
      </c>
      <c r="D9" s="19">
        <v>3435781</v>
      </c>
      <c r="E9" s="19">
        <v>2271942</v>
      </c>
      <c r="F9" s="19">
        <v>2071455</v>
      </c>
      <c r="G9" s="19">
        <v>729137</v>
      </c>
      <c r="H9" s="19">
        <v>434702</v>
      </c>
      <c r="I9" s="1">
        <f t="shared" si="0"/>
        <v>0.91175522966695455</v>
      </c>
      <c r="K9" s="24">
        <v>2003</v>
      </c>
      <c r="L9" s="19">
        <v>22288130</v>
      </c>
      <c r="M9" s="19">
        <v>2818608</v>
      </c>
      <c r="N9" s="19">
        <v>5502803</v>
      </c>
      <c r="O9" s="19">
        <v>512474</v>
      </c>
      <c r="P9" s="19">
        <f t="shared" si="1"/>
        <v>8833885</v>
      </c>
      <c r="Q9" s="19">
        <v>4757630</v>
      </c>
      <c r="R9" s="22">
        <v>8696615</v>
      </c>
      <c r="S9" s="21"/>
    </row>
    <row r="10" spans="3:19" x14ac:dyDescent="0.25">
      <c r="C10" s="24">
        <v>2004</v>
      </c>
      <c r="D10" s="19">
        <v>4334220</v>
      </c>
      <c r="E10" s="19">
        <v>2923833</v>
      </c>
      <c r="F10" s="19">
        <v>2648341</v>
      </c>
      <c r="G10" s="19">
        <v>863668</v>
      </c>
      <c r="H10" s="19">
        <v>546719</v>
      </c>
      <c r="I10" s="1">
        <f t="shared" si="0"/>
        <v>0.90577710833689884</v>
      </c>
      <c r="J10" s="16"/>
      <c r="K10" s="24">
        <v>2004</v>
      </c>
      <c r="L10" s="19">
        <v>22701314</v>
      </c>
      <c r="M10" s="19">
        <v>3008995</v>
      </c>
      <c r="N10" s="19">
        <v>5505254</v>
      </c>
      <c r="O10" s="19">
        <v>521714</v>
      </c>
      <c r="P10" s="19">
        <f t="shared" si="1"/>
        <v>9035963</v>
      </c>
      <c r="Q10" s="19">
        <v>4664010</v>
      </c>
      <c r="R10" s="22">
        <v>9001341</v>
      </c>
      <c r="S10" s="21"/>
    </row>
    <row r="11" spans="3:19" x14ac:dyDescent="0.25">
      <c r="C11" s="24">
        <v>2005</v>
      </c>
      <c r="D11" s="19">
        <v>4276557</v>
      </c>
      <c r="E11" s="19">
        <v>2845993</v>
      </c>
      <c r="F11" s="19">
        <v>2462980</v>
      </c>
      <c r="G11" s="19">
        <v>852604</v>
      </c>
      <c r="H11" s="19">
        <v>577960</v>
      </c>
      <c r="I11" s="1">
        <f t="shared" si="0"/>
        <v>0.86542025929086963</v>
      </c>
      <c r="K11" s="24">
        <v>2005</v>
      </c>
      <c r="L11" s="19">
        <v>22158939</v>
      </c>
      <c r="M11" s="19">
        <v>3122270</v>
      </c>
      <c r="N11" s="19">
        <v>5393054</v>
      </c>
      <c r="O11" s="19">
        <v>503404</v>
      </c>
      <c r="P11" s="19">
        <v>9018728</v>
      </c>
      <c r="Q11" s="19">
        <v>4602168</v>
      </c>
      <c r="R11" s="22">
        <v>8538043</v>
      </c>
    </row>
    <row r="12" spans="3:19" ht="14.25" customHeight="1" x14ac:dyDescent="0.25">
      <c r="C12" s="24">
        <v>2006</v>
      </c>
      <c r="D12" s="19">
        <v>3864793</v>
      </c>
      <c r="E12" s="19">
        <v>2478648</v>
      </c>
      <c r="F12" s="19">
        <v>2151811</v>
      </c>
      <c r="G12" s="19">
        <v>844066</v>
      </c>
      <c r="H12" s="19">
        <v>542079</v>
      </c>
      <c r="I12" s="1">
        <f t="shared" si="0"/>
        <v>0.86813900158473489</v>
      </c>
      <c r="K12" s="24">
        <v>2006</v>
      </c>
      <c r="L12" s="19">
        <v>21619564</v>
      </c>
      <c r="M12" s="19">
        <v>3241863</v>
      </c>
      <c r="N12" s="19">
        <v>5137169</v>
      </c>
      <c r="O12" s="19">
        <v>488843</v>
      </c>
      <c r="P12" s="19">
        <v>8867875</v>
      </c>
      <c r="Q12" s="19">
        <v>4513639</v>
      </c>
      <c r="R12" s="22">
        <v>8238050</v>
      </c>
    </row>
    <row r="13" spans="3:19" x14ac:dyDescent="0.25">
      <c r="C13" s="24">
        <v>2007</v>
      </c>
      <c r="D13" s="19">
        <v>3795838</v>
      </c>
      <c r="E13" s="19">
        <v>2465054</v>
      </c>
      <c r="F13" s="19">
        <v>2200258</v>
      </c>
      <c r="G13" s="19">
        <v>763817</v>
      </c>
      <c r="H13" s="19">
        <v>566967</v>
      </c>
      <c r="I13" s="1">
        <f t="shared" si="0"/>
        <v>0.89258004084291864</v>
      </c>
      <c r="K13" s="24">
        <v>2007</v>
      </c>
      <c r="L13" s="19">
        <v>21078354</v>
      </c>
      <c r="M13" s="19">
        <v>2934702</v>
      </c>
      <c r="N13" s="19">
        <v>4745023</v>
      </c>
      <c r="O13" s="19">
        <v>494856</v>
      </c>
      <c r="P13" s="19">
        <v>8174581</v>
      </c>
      <c r="Q13" s="19">
        <v>4799704</v>
      </c>
      <c r="R13" s="22">
        <v>8104069</v>
      </c>
    </row>
    <row r="14" spans="3:19" x14ac:dyDescent="0.25">
      <c r="C14" s="24">
        <v>2008</v>
      </c>
      <c r="D14" s="19">
        <v>3792242</v>
      </c>
      <c r="E14" s="19">
        <v>2587956</v>
      </c>
      <c r="F14" s="19">
        <v>2303532</v>
      </c>
      <c r="G14" s="19">
        <v>724753</v>
      </c>
      <c r="H14" s="19">
        <v>479533</v>
      </c>
      <c r="I14" s="1">
        <f t="shared" si="0"/>
        <v>0.89009704956343927</v>
      </c>
      <c r="K14" s="24">
        <v>2008</v>
      </c>
      <c r="L14" s="19">
        <v>21519392</v>
      </c>
      <c r="M14" s="19">
        <v>2701366</v>
      </c>
      <c r="N14" s="19">
        <v>4855220</v>
      </c>
      <c r="O14" s="19">
        <v>523003</v>
      </c>
      <c r="P14" s="19">
        <v>8079589</v>
      </c>
      <c r="Q14" s="19">
        <v>5122047</v>
      </c>
      <c r="R14" s="22">
        <v>8317756</v>
      </c>
    </row>
    <row r="15" spans="3:19" x14ac:dyDescent="0.25">
      <c r="C15" s="24">
        <v>2009</v>
      </c>
      <c r="D15" s="19">
        <v>3650287</v>
      </c>
      <c r="E15" s="19">
        <v>2512172</v>
      </c>
      <c r="F15" s="19">
        <v>2396065</v>
      </c>
      <c r="G15" s="19">
        <v>698138</v>
      </c>
      <c r="H15" s="19">
        <v>439977</v>
      </c>
      <c r="I15" s="1">
        <f t="shared" si="0"/>
        <v>0.95378222510242128</v>
      </c>
      <c r="K15" s="24">
        <v>2009</v>
      </c>
      <c r="L15" s="19">
        <v>21639122</v>
      </c>
      <c r="M15" s="19">
        <v>2599175</v>
      </c>
      <c r="N15" s="19">
        <v>5281888</v>
      </c>
      <c r="O15" s="19">
        <v>500035</v>
      </c>
      <c r="P15" s="19">
        <v>8381098</v>
      </c>
      <c r="Q15" s="19">
        <v>4949398</v>
      </c>
      <c r="R15" s="22">
        <v>8308626</v>
      </c>
    </row>
    <row r="16" spans="3:19" x14ac:dyDescent="0.25">
      <c r="C16" s="24">
        <v>2010</v>
      </c>
      <c r="D16" s="19">
        <v>3694979</v>
      </c>
      <c r="E16" s="19">
        <v>2519028</v>
      </c>
      <c r="F16" s="19">
        <v>2471063</v>
      </c>
      <c r="G16" s="19">
        <v>726651</v>
      </c>
      <c r="H16" s="19">
        <v>449300</v>
      </c>
      <c r="I16" s="1">
        <f t="shared" si="0"/>
        <v>0.98095892542679164</v>
      </c>
      <c r="K16" s="24">
        <v>2010</v>
      </c>
      <c r="L16" s="19">
        <v>21123052</v>
      </c>
      <c r="M16" s="19">
        <v>2662056</v>
      </c>
      <c r="N16" s="19">
        <v>5356151</v>
      </c>
      <c r="O16" s="19">
        <v>499317</v>
      </c>
      <c r="P16" s="19">
        <v>8517524</v>
      </c>
      <c r="Q16" s="19">
        <v>4432312</v>
      </c>
      <c r="R16" s="22">
        <v>8173216</v>
      </c>
    </row>
    <row r="17" spans="3:24" x14ac:dyDescent="0.25">
      <c r="C17" s="24">
        <v>2011</v>
      </c>
      <c r="D17" s="19">
        <v>3345786</v>
      </c>
      <c r="E17" s="19">
        <v>2211271</v>
      </c>
      <c r="F17" s="31">
        <f>I17*E17</f>
        <v>2046687.3927091865</v>
      </c>
      <c r="G17" s="19">
        <v>705487</v>
      </c>
      <c r="H17" s="19">
        <v>429028</v>
      </c>
      <c r="I17" s="33">
        <f>_xlfn.FORECAST.LINEAR(C17,$I$5:$I$16,$C$5:$C$16)</f>
        <v>0.92557058483975352</v>
      </c>
      <c r="K17" s="24">
        <v>2011</v>
      </c>
      <c r="L17" s="19">
        <v>21097518</v>
      </c>
      <c r="M17" s="19">
        <v>2507035</v>
      </c>
      <c r="N17" s="19">
        <v>5569738</v>
      </c>
      <c r="O17" s="19">
        <v>490521</v>
      </c>
      <c r="P17" s="19">
        <v>8567294</v>
      </c>
      <c r="Q17" s="19">
        <v>4451554</v>
      </c>
      <c r="R17" s="22">
        <v>8078670</v>
      </c>
    </row>
    <row r="18" spans="3:24" x14ac:dyDescent="0.25">
      <c r="C18" s="24">
        <v>2012</v>
      </c>
      <c r="D18" s="19">
        <v>3059962</v>
      </c>
      <c r="E18" s="19">
        <v>2015877</v>
      </c>
      <c r="F18" s="31">
        <f t="shared" ref="F18:F25" si="2">AVERAGE($I$5:$I$16)*E18</f>
        <v>1835241.2835253035</v>
      </c>
      <c r="G18" s="19">
        <v>711001</v>
      </c>
      <c r="H18" s="19">
        <v>333084</v>
      </c>
      <c r="I18" s="33">
        <f t="shared" ref="I18:I25" si="3">_xlfn.FORECAST.LINEAR(C18,$I$5:$I$16,$C$5:$C$16)</f>
        <v>0.92790552356939449</v>
      </c>
      <c r="K18" s="24">
        <v>2012</v>
      </c>
      <c r="L18" s="19">
        <v>21120505</v>
      </c>
      <c r="M18" s="19">
        <v>2406048</v>
      </c>
      <c r="N18" s="19">
        <v>5784752</v>
      </c>
      <c r="O18" s="19">
        <v>484602</v>
      </c>
      <c r="P18" s="19">
        <v>8675402</v>
      </c>
      <c r="Q18" s="19">
        <v>4430997</v>
      </c>
      <c r="R18" s="22">
        <v>8014106</v>
      </c>
    </row>
    <row r="19" spans="3:24" x14ac:dyDescent="0.25">
      <c r="C19" s="24">
        <v>2013</v>
      </c>
      <c r="D19" s="19">
        <v>3015832</v>
      </c>
      <c r="E19" s="19">
        <v>2035537</v>
      </c>
      <c r="F19" s="31">
        <f t="shared" si="2"/>
        <v>1853139.6194029923</v>
      </c>
      <c r="G19" s="19">
        <v>711012</v>
      </c>
      <c r="H19" s="19">
        <v>269283</v>
      </c>
      <c r="I19" s="33">
        <f t="shared" si="3"/>
        <v>0.93024046229903545</v>
      </c>
      <c r="K19" s="24">
        <v>2013</v>
      </c>
      <c r="L19" s="19">
        <v>20758902</v>
      </c>
      <c r="M19" s="19">
        <v>2358033</v>
      </c>
      <c r="N19" s="19">
        <v>5675383</v>
      </c>
      <c r="O19" s="19">
        <v>472952</v>
      </c>
      <c r="P19" s="19">
        <v>8506368</v>
      </c>
      <c r="Q19" s="19">
        <v>4232823</v>
      </c>
      <c r="R19" s="22">
        <v>8019711</v>
      </c>
    </row>
    <row r="20" spans="3:24" x14ac:dyDescent="0.25">
      <c r="C20" s="24">
        <v>2014</v>
      </c>
      <c r="D20" s="19">
        <v>3083446</v>
      </c>
      <c r="E20" s="19">
        <v>2122774</v>
      </c>
      <c r="F20" s="31">
        <f t="shared" si="2"/>
        <v>1932559.6156879328</v>
      </c>
      <c r="G20" s="19">
        <v>700343</v>
      </c>
      <c r="H20" s="19">
        <v>260329</v>
      </c>
      <c r="I20" s="33">
        <f t="shared" si="3"/>
        <v>0.93257540102867642</v>
      </c>
      <c r="K20" s="24">
        <v>2014</v>
      </c>
      <c r="L20" s="19">
        <v>20335730</v>
      </c>
      <c r="M20" s="19">
        <v>2509468</v>
      </c>
      <c r="N20" s="19">
        <v>5345215</v>
      </c>
      <c r="O20" s="19">
        <v>493772</v>
      </c>
      <c r="P20" s="19">
        <v>8348455</v>
      </c>
      <c r="Q20" s="19">
        <v>4021926</v>
      </c>
      <c r="R20" s="22">
        <v>7965349</v>
      </c>
    </row>
    <row r="21" spans="3:24" x14ac:dyDescent="0.25">
      <c r="C21" s="24">
        <v>2015</v>
      </c>
      <c r="D21" s="19">
        <v>2897779</v>
      </c>
      <c r="E21" s="19">
        <v>2013571</v>
      </c>
      <c r="F21" s="31">
        <f t="shared" si="2"/>
        <v>1833141.9161532817</v>
      </c>
      <c r="G21" s="19">
        <v>643427</v>
      </c>
      <c r="H21" s="19">
        <v>240781</v>
      </c>
      <c r="I21" s="33">
        <f t="shared" si="3"/>
        <v>0.93491033975831739</v>
      </c>
      <c r="K21" s="24">
        <v>2015</v>
      </c>
      <c r="L21" s="19">
        <v>21186243</v>
      </c>
      <c r="M21" s="19">
        <v>2673257</v>
      </c>
      <c r="N21" s="19">
        <v>5628842</v>
      </c>
      <c r="O21" s="19">
        <v>504124</v>
      </c>
      <c r="P21" s="19">
        <v>8806223</v>
      </c>
      <c r="Q21" s="19">
        <v>4017084</v>
      </c>
      <c r="R21" s="22">
        <v>8362936</v>
      </c>
    </row>
    <row r="22" spans="3:24" x14ac:dyDescent="0.25">
      <c r="C22" s="24">
        <v>2016</v>
      </c>
      <c r="D22" s="19">
        <v>3039426</v>
      </c>
      <c r="E22" s="19">
        <v>2113779</v>
      </c>
      <c r="F22" s="31">
        <f t="shared" si="2"/>
        <v>1924370.6263074744</v>
      </c>
      <c r="G22" s="19">
        <v>672629</v>
      </c>
      <c r="H22" s="19">
        <v>253018</v>
      </c>
      <c r="I22" s="33">
        <f t="shared" si="3"/>
        <v>0.93724527848795924</v>
      </c>
      <c r="K22" s="24">
        <v>2016</v>
      </c>
      <c r="L22" s="19">
        <v>21261873</v>
      </c>
      <c r="M22" s="19">
        <v>2619485</v>
      </c>
      <c r="N22" s="19">
        <v>5634536</v>
      </c>
      <c r="O22" s="19">
        <v>525668</v>
      </c>
      <c r="P22" s="19">
        <v>8779689</v>
      </c>
      <c r="Q22" s="19">
        <v>4008961</v>
      </c>
      <c r="R22" s="22">
        <v>8473223</v>
      </c>
    </row>
    <row r="23" spans="3:24" x14ac:dyDescent="0.25">
      <c r="C23" s="24">
        <v>2017</v>
      </c>
      <c r="D23" s="19">
        <v>3221013</v>
      </c>
      <c r="E23" s="19">
        <v>2260844</v>
      </c>
      <c r="F23" s="31">
        <f t="shared" si="2"/>
        <v>2058257.6438991474</v>
      </c>
      <c r="G23" s="19">
        <v>700152</v>
      </c>
      <c r="H23" s="19">
        <v>260017</v>
      </c>
      <c r="I23" s="33">
        <f t="shared" si="3"/>
        <v>0.93958021721760021</v>
      </c>
      <c r="K23" s="25" t="s">
        <v>114</v>
      </c>
      <c r="L23" s="19">
        <v>21595442</v>
      </c>
      <c r="M23" s="19">
        <v>2597476</v>
      </c>
      <c r="N23" s="19">
        <v>5742509</v>
      </c>
      <c r="O23" s="19">
        <v>519367</v>
      </c>
      <c r="P23" s="19">
        <v>8859352</v>
      </c>
      <c r="Q23" s="19">
        <v>4058447</v>
      </c>
      <c r="R23" s="22">
        <v>8677643</v>
      </c>
    </row>
    <row r="24" spans="3:24" x14ac:dyDescent="0.25">
      <c r="C24" s="25">
        <v>2018</v>
      </c>
      <c r="D24" s="19">
        <v>3389089</v>
      </c>
      <c r="E24" s="19">
        <v>2412587</v>
      </c>
      <c r="F24" s="31">
        <f t="shared" si="2"/>
        <v>2196403.4822047483</v>
      </c>
      <c r="G24" s="19">
        <v>720299</v>
      </c>
      <c r="H24" s="19">
        <v>256203</v>
      </c>
      <c r="I24" s="33">
        <f>_xlfn.FORECAST.LINEAR(C24,$I$5:$I$16,$C$5:$C$16)</f>
        <v>0.94191515594724118</v>
      </c>
      <c r="K24" s="25" t="s">
        <v>112</v>
      </c>
      <c r="L24" s="19">
        <v>21404799</v>
      </c>
      <c r="M24" s="19">
        <v>2510267</v>
      </c>
      <c r="N24" s="19">
        <v>5680367</v>
      </c>
      <c r="O24" s="19">
        <v>511040</v>
      </c>
      <c r="P24" s="19">
        <v>8701674</v>
      </c>
      <c r="Q24" s="19">
        <v>4119639</v>
      </c>
      <c r="R24" s="22">
        <v>8583486</v>
      </c>
    </row>
    <row r="25" spans="3:24" x14ac:dyDescent="0.25">
      <c r="C25" s="26">
        <v>2019</v>
      </c>
      <c r="D25" s="27">
        <v>3516237</v>
      </c>
      <c r="E25" s="27">
        <v>2543082</v>
      </c>
      <c r="F25" s="32">
        <f t="shared" si="2"/>
        <v>2315205.2797815027</v>
      </c>
      <c r="G25" s="27">
        <v>727927</v>
      </c>
      <c r="H25" s="27">
        <v>245228</v>
      </c>
      <c r="I25" s="85">
        <f t="shared" si="3"/>
        <v>0.94425009467688215</v>
      </c>
      <c r="K25" s="26" t="s">
        <v>113</v>
      </c>
      <c r="L25" s="27">
        <v>21678449</v>
      </c>
      <c r="M25" s="27">
        <v>2474210</v>
      </c>
      <c r="N25" s="27">
        <v>5853853</v>
      </c>
      <c r="O25" s="27">
        <v>498886</v>
      </c>
      <c r="P25" s="27">
        <v>8826949</v>
      </c>
      <c r="Q25" s="27">
        <v>4379092</v>
      </c>
      <c r="R25" s="28">
        <v>8472408</v>
      </c>
    </row>
    <row r="27" spans="3:24" x14ac:dyDescent="0.25">
      <c r="C27" t="s">
        <v>118</v>
      </c>
    </row>
    <row r="28" spans="3:24" x14ac:dyDescent="0.25">
      <c r="C28" s="4" cm="1">
        <f t="array" ref="C28:X34">TRANSPOSE(C4:I25)</f>
        <v>0</v>
      </c>
      <c r="D28" s="4">
        <v>1999</v>
      </c>
      <c r="E28" s="4">
        <v>2000</v>
      </c>
      <c r="F28" s="4">
        <v>2001</v>
      </c>
      <c r="G28" s="4">
        <v>2002</v>
      </c>
      <c r="H28" s="4">
        <v>2003</v>
      </c>
      <c r="I28" s="4">
        <v>2004</v>
      </c>
      <c r="J28" s="4">
        <v>2005</v>
      </c>
      <c r="K28" s="4">
        <v>2006</v>
      </c>
      <c r="L28" s="4">
        <v>2007</v>
      </c>
      <c r="M28" s="4">
        <v>2008</v>
      </c>
      <c r="N28" s="4">
        <v>2009</v>
      </c>
      <c r="O28" s="4">
        <v>2010</v>
      </c>
      <c r="P28" s="4">
        <v>2011</v>
      </c>
      <c r="Q28" s="4">
        <v>2012</v>
      </c>
      <c r="R28" s="4">
        <v>2013</v>
      </c>
      <c r="S28" s="4">
        <v>2014</v>
      </c>
      <c r="T28" s="4">
        <v>2015</v>
      </c>
      <c r="U28" s="4">
        <v>2016</v>
      </c>
      <c r="V28" s="4">
        <v>2017</v>
      </c>
      <c r="W28" s="4">
        <v>2018</v>
      </c>
      <c r="X28" s="4">
        <v>2019</v>
      </c>
    </row>
    <row r="29" spans="3:24" x14ac:dyDescent="0.25">
      <c r="C29" t="str">
        <v>Canada</v>
      </c>
      <c r="D29">
        <v>3848374</v>
      </c>
      <c r="E29">
        <v>3750399</v>
      </c>
      <c r="F29">
        <v>3693240</v>
      </c>
      <c r="G29">
        <v>3749650</v>
      </c>
      <c r="H29">
        <v>3435781</v>
      </c>
      <c r="I29">
        <v>4334220</v>
      </c>
      <c r="J29">
        <v>4276557</v>
      </c>
      <c r="K29">
        <v>3864793</v>
      </c>
      <c r="L29">
        <v>3795838</v>
      </c>
      <c r="M29">
        <v>3792242</v>
      </c>
      <c r="N29">
        <v>3650287</v>
      </c>
      <c r="O29">
        <v>3694979</v>
      </c>
      <c r="P29">
        <v>3345786</v>
      </c>
      <c r="Q29">
        <v>3059962</v>
      </c>
      <c r="R29">
        <v>3015832</v>
      </c>
      <c r="S29">
        <v>3083446</v>
      </c>
      <c r="T29">
        <v>2897779</v>
      </c>
      <c r="U29">
        <v>3039426</v>
      </c>
      <c r="V29">
        <v>3221013</v>
      </c>
      <c r="W29">
        <v>3389089</v>
      </c>
      <c r="X29">
        <v>3516237</v>
      </c>
    </row>
    <row r="30" spans="3:24" x14ac:dyDescent="0.25">
      <c r="C30" t="str">
        <v>Western Canada</v>
      </c>
      <c r="D30">
        <v>2567214</v>
      </c>
      <c r="E30">
        <v>2533696</v>
      </c>
      <c r="F30">
        <v>2553514</v>
      </c>
      <c r="G30">
        <v>2593829</v>
      </c>
      <c r="H30">
        <v>2271942</v>
      </c>
      <c r="I30">
        <v>2923833</v>
      </c>
      <c r="J30">
        <v>2845993</v>
      </c>
      <c r="K30">
        <v>2478648</v>
      </c>
      <c r="L30">
        <v>2465054</v>
      </c>
      <c r="M30">
        <v>2587956</v>
      </c>
      <c r="N30">
        <v>2512172</v>
      </c>
      <c r="O30">
        <v>2519028</v>
      </c>
      <c r="P30">
        <v>2211271</v>
      </c>
      <c r="Q30">
        <v>2015877</v>
      </c>
      <c r="R30">
        <v>2035537</v>
      </c>
      <c r="S30">
        <v>2122774</v>
      </c>
      <c r="T30">
        <v>2013571</v>
      </c>
      <c r="U30">
        <v>2113779</v>
      </c>
      <c r="V30">
        <v>2260844</v>
      </c>
      <c r="W30">
        <v>2412587</v>
      </c>
      <c r="X30">
        <v>2543082</v>
      </c>
    </row>
    <row r="31" spans="3:24" x14ac:dyDescent="0.25">
      <c r="C31" t="str">
        <v>Alberta</v>
      </c>
      <c r="D31">
        <v>2322307</v>
      </c>
      <c r="E31">
        <v>2334903</v>
      </c>
      <c r="F31">
        <v>2342002</v>
      </c>
      <c r="G31">
        <v>2367910</v>
      </c>
      <c r="H31">
        <v>2071455</v>
      </c>
      <c r="I31">
        <v>2648341</v>
      </c>
      <c r="J31">
        <v>2462980</v>
      </c>
      <c r="K31">
        <v>2151811</v>
      </c>
      <c r="L31">
        <v>2200258</v>
      </c>
      <c r="M31">
        <v>2303532</v>
      </c>
      <c r="N31">
        <v>2396065</v>
      </c>
      <c r="O31">
        <v>2471063</v>
      </c>
      <c r="P31">
        <v>2046687.3927091865</v>
      </c>
      <c r="Q31">
        <v>1835241.2835253035</v>
      </c>
      <c r="R31">
        <v>1853139.6194029923</v>
      </c>
      <c r="S31">
        <v>1932559.6156879328</v>
      </c>
      <c r="T31">
        <v>1833141.9161532817</v>
      </c>
      <c r="U31">
        <v>1924370.6263074744</v>
      </c>
      <c r="V31">
        <v>2058257.6438991474</v>
      </c>
      <c r="W31">
        <v>2196403.4822047483</v>
      </c>
      <c r="X31">
        <v>2315205.2797815027</v>
      </c>
    </row>
    <row r="32" spans="3:24" x14ac:dyDescent="0.25">
      <c r="C32" t="str">
        <v>Ontario</v>
      </c>
      <c r="D32">
        <v>809543</v>
      </c>
      <c r="E32">
        <v>764373</v>
      </c>
      <c r="F32">
        <v>699416</v>
      </c>
      <c r="G32">
        <v>707981</v>
      </c>
      <c r="H32">
        <v>729137</v>
      </c>
      <c r="I32">
        <v>863668</v>
      </c>
      <c r="J32">
        <v>852604</v>
      </c>
      <c r="K32">
        <v>844066</v>
      </c>
      <c r="L32">
        <v>763817</v>
      </c>
      <c r="M32">
        <v>724753</v>
      </c>
      <c r="N32">
        <v>698138</v>
      </c>
      <c r="O32">
        <v>726651</v>
      </c>
      <c r="P32">
        <v>705487</v>
      </c>
      <c r="Q32">
        <v>711001</v>
      </c>
      <c r="R32">
        <v>711012</v>
      </c>
      <c r="S32">
        <v>700343</v>
      </c>
      <c r="T32">
        <v>643427</v>
      </c>
      <c r="U32">
        <v>672629</v>
      </c>
      <c r="V32">
        <v>700152</v>
      </c>
      <c r="W32">
        <v>720299</v>
      </c>
      <c r="X32">
        <v>727927</v>
      </c>
    </row>
    <row r="33" spans="3:25" x14ac:dyDescent="0.25">
      <c r="C33" t="str">
        <v>Quebec &amp; Atlantic</v>
      </c>
      <c r="D33">
        <v>471617</v>
      </c>
      <c r="E33">
        <v>452330</v>
      </c>
      <c r="F33">
        <v>440310</v>
      </c>
      <c r="G33">
        <v>447840</v>
      </c>
      <c r="H33">
        <v>434702</v>
      </c>
      <c r="I33">
        <v>546719</v>
      </c>
      <c r="J33">
        <v>577960</v>
      </c>
      <c r="K33">
        <v>542079</v>
      </c>
      <c r="L33">
        <v>566967</v>
      </c>
      <c r="M33">
        <v>479533</v>
      </c>
      <c r="N33">
        <v>439977</v>
      </c>
      <c r="O33">
        <v>449300</v>
      </c>
      <c r="P33">
        <v>429028</v>
      </c>
      <c r="Q33">
        <v>333084</v>
      </c>
      <c r="R33">
        <v>269283</v>
      </c>
      <c r="S33">
        <v>260329</v>
      </c>
      <c r="T33">
        <v>240781</v>
      </c>
      <c r="U33">
        <v>253018</v>
      </c>
      <c r="V33">
        <v>260017</v>
      </c>
      <c r="W33">
        <v>256203</v>
      </c>
      <c r="X33">
        <v>245228</v>
      </c>
    </row>
    <row r="34" spans="3:25" x14ac:dyDescent="0.25">
      <c r="C34" t="str">
        <v>Alberta / Western Canada Share</v>
      </c>
      <c r="D34">
        <v>0.904602031618712</v>
      </c>
      <c r="E34">
        <v>0.92154031107125711</v>
      </c>
      <c r="F34">
        <v>0.91716826302890841</v>
      </c>
      <c r="G34">
        <v>0.9129013516311214</v>
      </c>
      <c r="H34">
        <v>0.91175522966695455</v>
      </c>
      <c r="I34">
        <v>0.90577710833689884</v>
      </c>
      <c r="J34">
        <v>0.86542025929086963</v>
      </c>
      <c r="K34">
        <v>0.86813900158473489</v>
      </c>
      <c r="L34">
        <v>0.89258004084291864</v>
      </c>
      <c r="M34">
        <v>0.89009704956343927</v>
      </c>
      <c r="N34">
        <v>0.95378222510242128</v>
      </c>
      <c r="O34">
        <v>0.98095892542679164</v>
      </c>
      <c r="P34">
        <v>0.92557058483975352</v>
      </c>
      <c r="Q34">
        <v>0.92790552356939449</v>
      </c>
      <c r="R34">
        <v>0.93024046229903545</v>
      </c>
      <c r="S34">
        <v>0.93257540102867642</v>
      </c>
      <c r="T34">
        <v>0.93491033975831739</v>
      </c>
      <c r="U34">
        <v>0.93724527848795924</v>
      </c>
      <c r="V34">
        <v>0.93958021721760021</v>
      </c>
      <c r="W34">
        <v>0.94191515594724118</v>
      </c>
      <c r="X34">
        <v>0.94425009467688215</v>
      </c>
    </row>
    <row r="36" spans="3:25" x14ac:dyDescent="0.25">
      <c r="C36" t="s">
        <v>119</v>
      </c>
    </row>
    <row r="37" spans="3:25" x14ac:dyDescent="0.25">
      <c r="C37" s="48" cm="1">
        <f t="array" ref="C37:X44">TRANSPOSE(K4:R25)</f>
        <v>0</v>
      </c>
      <c r="D37" s="48">
        <v>1999</v>
      </c>
      <c r="E37" s="49">
        <v>2000</v>
      </c>
      <c r="F37" s="49">
        <v>2001</v>
      </c>
      <c r="G37" s="49">
        <v>2002</v>
      </c>
      <c r="H37" s="49">
        <v>2003</v>
      </c>
      <c r="I37" s="49">
        <v>2004</v>
      </c>
      <c r="J37" s="49">
        <v>2005</v>
      </c>
      <c r="K37" s="49">
        <v>2006</v>
      </c>
      <c r="L37" s="49">
        <v>2007</v>
      </c>
      <c r="M37" s="49">
        <v>2008</v>
      </c>
      <c r="N37" s="49">
        <v>2009</v>
      </c>
      <c r="O37" s="49">
        <v>2010</v>
      </c>
      <c r="P37" s="49">
        <v>2011</v>
      </c>
      <c r="Q37" s="49">
        <v>2012</v>
      </c>
      <c r="R37" s="49">
        <v>2013</v>
      </c>
      <c r="S37" s="49">
        <v>2014</v>
      </c>
      <c r="T37" s="49">
        <v>2015</v>
      </c>
      <c r="U37" s="49">
        <v>2016</v>
      </c>
      <c r="V37" s="49" t="str">
        <v>2017r</v>
      </c>
      <c r="W37" s="50" t="str">
        <v>2018r</v>
      </c>
      <c r="X37" s="50" t="str">
        <v>2019p</v>
      </c>
      <c r="Y37" s="23"/>
    </row>
    <row r="38" spans="3:25" x14ac:dyDescent="0.25">
      <c r="C38" t="str">
        <v>Canada</v>
      </c>
      <c r="D38">
        <v>18771402</v>
      </c>
      <c r="E38">
        <v>19484817</v>
      </c>
      <c r="F38">
        <v>20541855</v>
      </c>
      <c r="G38">
        <v>21978971</v>
      </c>
      <c r="H38">
        <v>22288130</v>
      </c>
      <c r="I38">
        <v>22701314</v>
      </c>
      <c r="J38">
        <v>22158939</v>
      </c>
      <c r="K38">
        <v>21619564</v>
      </c>
      <c r="L38">
        <v>21078354</v>
      </c>
      <c r="M38">
        <v>21519392</v>
      </c>
      <c r="N38">
        <v>21639122</v>
      </c>
      <c r="O38">
        <v>21123052</v>
      </c>
      <c r="P38">
        <v>21097518</v>
      </c>
      <c r="Q38">
        <v>21120505</v>
      </c>
      <c r="R38">
        <v>20758902</v>
      </c>
      <c r="S38">
        <v>20335730</v>
      </c>
      <c r="T38">
        <v>21186243</v>
      </c>
      <c r="U38">
        <v>21261873</v>
      </c>
      <c r="V38">
        <v>21595442</v>
      </c>
      <c r="W38">
        <v>21404799</v>
      </c>
      <c r="X38">
        <v>21678449</v>
      </c>
      <c r="Y38" s="34"/>
    </row>
    <row r="39" spans="3:25" x14ac:dyDescent="0.25">
      <c r="C39" t="str">
        <v>Alberta</v>
      </c>
      <c r="D39">
        <v>2135335</v>
      </c>
      <c r="E39">
        <v>2091472</v>
      </c>
      <c r="F39">
        <v>2218087</v>
      </c>
      <c r="G39">
        <v>2587197</v>
      </c>
      <c r="H39">
        <v>2818608</v>
      </c>
      <c r="I39">
        <v>3008995</v>
      </c>
      <c r="J39">
        <v>3122270</v>
      </c>
      <c r="K39">
        <v>3241863</v>
      </c>
      <c r="L39">
        <v>2934702</v>
      </c>
      <c r="M39">
        <v>2701366</v>
      </c>
      <c r="N39">
        <v>2599175</v>
      </c>
      <c r="O39">
        <v>2662056</v>
      </c>
      <c r="P39">
        <v>2507035</v>
      </c>
      <c r="Q39">
        <v>2406048</v>
      </c>
      <c r="R39">
        <v>2358033</v>
      </c>
      <c r="S39">
        <v>2509468</v>
      </c>
      <c r="T39">
        <v>2673257</v>
      </c>
      <c r="U39">
        <v>2619485</v>
      </c>
      <c r="V39">
        <v>2597476</v>
      </c>
      <c r="W39">
        <v>2510267</v>
      </c>
      <c r="X39">
        <v>2474210</v>
      </c>
      <c r="Y39" s="19"/>
    </row>
    <row r="40" spans="3:25" x14ac:dyDescent="0.25">
      <c r="C40" t="str">
        <v>SK &amp; MB</v>
      </c>
      <c r="D40">
        <v>4096070</v>
      </c>
      <c r="E40">
        <v>4846214</v>
      </c>
      <c r="F40">
        <v>5187826</v>
      </c>
      <c r="G40">
        <v>5555179</v>
      </c>
      <c r="H40">
        <v>5502803</v>
      </c>
      <c r="I40">
        <v>5505254</v>
      </c>
      <c r="J40">
        <v>5393054</v>
      </c>
      <c r="K40">
        <v>5137169</v>
      </c>
      <c r="L40">
        <v>4745023</v>
      </c>
      <c r="M40">
        <v>4855220</v>
      </c>
      <c r="N40">
        <v>5281888</v>
      </c>
      <c r="O40">
        <v>5356151</v>
      </c>
      <c r="P40">
        <v>5569738</v>
      </c>
      <c r="Q40">
        <v>5784752</v>
      </c>
      <c r="R40">
        <v>5675383</v>
      </c>
      <c r="S40">
        <v>5345215</v>
      </c>
      <c r="T40">
        <v>5628842</v>
      </c>
      <c r="U40">
        <v>5634536</v>
      </c>
      <c r="V40">
        <v>5742509</v>
      </c>
      <c r="W40">
        <v>5680367</v>
      </c>
      <c r="X40">
        <v>5853853</v>
      </c>
      <c r="Y40" s="19"/>
    </row>
    <row r="41" spans="3:25" x14ac:dyDescent="0.25">
      <c r="C41" t="str">
        <v>BC</v>
      </c>
      <c r="D41">
        <v>319593</v>
      </c>
      <c r="E41">
        <v>346356</v>
      </c>
      <c r="F41">
        <v>451171</v>
      </c>
      <c r="G41">
        <v>504683</v>
      </c>
      <c r="H41">
        <v>512474</v>
      </c>
      <c r="I41">
        <v>521714</v>
      </c>
      <c r="J41">
        <v>503404</v>
      </c>
      <c r="K41">
        <v>488843</v>
      </c>
      <c r="L41">
        <v>494856</v>
      </c>
      <c r="M41">
        <v>523003</v>
      </c>
      <c r="N41">
        <v>500035</v>
      </c>
      <c r="O41">
        <v>499317</v>
      </c>
      <c r="P41">
        <v>490521</v>
      </c>
      <c r="Q41">
        <v>484602</v>
      </c>
      <c r="R41">
        <v>472952</v>
      </c>
      <c r="S41">
        <v>493772</v>
      </c>
      <c r="T41">
        <v>504124</v>
      </c>
      <c r="U41">
        <v>525668</v>
      </c>
      <c r="V41">
        <v>519367</v>
      </c>
      <c r="W41">
        <v>511040</v>
      </c>
      <c r="X41">
        <v>498886</v>
      </c>
      <c r="Y41" s="19"/>
    </row>
    <row r="42" spans="3:25" x14ac:dyDescent="0.25">
      <c r="C42" t="str">
        <v>West. Can</v>
      </c>
      <c r="D42">
        <v>6550998</v>
      </c>
      <c r="E42">
        <v>7284042</v>
      </c>
      <c r="F42">
        <v>7857084</v>
      </c>
      <c r="G42">
        <v>8647059</v>
      </c>
      <c r="H42">
        <v>8833885</v>
      </c>
      <c r="I42">
        <v>9035963</v>
      </c>
      <c r="J42">
        <v>9018728</v>
      </c>
      <c r="K42">
        <v>8867875</v>
      </c>
      <c r="L42">
        <v>8174581</v>
      </c>
      <c r="M42">
        <v>8079589</v>
      </c>
      <c r="N42">
        <v>8381098</v>
      </c>
      <c r="O42">
        <v>8517524</v>
      </c>
      <c r="P42">
        <v>8567294</v>
      </c>
      <c r="Q42">
        <v>8675402</v>
      </c>
      <c r="R42">
        <v>8506368</v>
      </c>
      <c r="S42">
        <v>8348455</v>
      </c>
      <c r="T42">
        <v>8806223</v>
      </c>
      <c r="U42">
        <v>8779689</v>
      </c>
      <c r="V42">
        <v>8859352</v>
      </c>
      <c r="W42">
        <v>8701674</v>
      </c>
      <c r="X42">
        <v>8826949</v>
      </c>
      <c r="Y42" s="19"/>
    </row>
    <row r="43" spans="3:25" x14ac:dyDescent="0.25">
      <c r="C43" t="str">
        <v>Ont</v>
      </c>
      <c r="D43">
        <v>4157888</v>
      </c>
      <c r="E43">
        <v>4039243</v>
      </c>
      <c r="F43">
        <v>4256837</v>
      </c>
      <c r="G43">
        <v>4620615</v>
      </c>
      <c r="H43">
        <v>4757630</v>
      </c>
      <c r="I43">
        <v>4664010</v>
      </c>
      <c r="J43">
        <v>4602168</v>
      </c>
      <c r="K43">
        <v>4513639</v>
      </c>
      <c r="L43">
        <v>4799704</v>
      </c>
      <c r="M43">
        <v>5122047</v>
      </c>
      <c r="N43">
        <v>4949398</v>
      </c>
      <c r="O43">
        <v>4432312</v>
      </c>
      <c r="P43">
        <v>4451554</v>
      </c>
      <c r="Q43">
        <v>4430997</v>
      </c>
      <c r="R43">
        <v>4232823</v>
      </c>
      <c r="S43">
        <v>4021926</v>
      </c>
      <c r="T43">
        <v>4017084</v>
      </c>
      <c r="U43">
        <v>4008961</v>
      </c>
      <c r="V43">
        <v>4058447</v>
      </c>
      <c r="W43">
        <v>4119639</v>
      </c>
      <c r="X43">
        <v>4379092</v>
      </c>
      <c r="Y43" s="19"/>
    </row>
    <row r="44" spans="3:25" x14ac:dyDescent="0.25">
      <c r="C44" t="str">
        <v>Quebec &amp; Atl</v>
      </c>
      <c r="D44">
        <v>8062516</v>
      </c>
      <c r="E44">
        <v>8161532</v>
      </c>
      <c r="F44">
        <v>8427934</v>
      </c>
      <c r="G44">
        <v>8711297</v>
      </c>
      <c r="H44">
        <v>8696615</v>
      </c>
      <c r="I44">
        <v>9001341</v>
      </c>
      <c r="J44">
        <v>8538043</v>
      </c>
      <c r="K44">
        <v>8238050</v>
      </c>
      <c r="L44">
        <v>8104069</v>
      </c>
      <c r="M44">
        <v>8317756</v>
      </c>
      <c r="N44">
        <v>8308626</v>
      </c>
      <c r="O44">
        <v>8173216</v>
      </c>
      <c r="P44">
        <v>8078670</v>
      </c>
      <c r="Q44">
        <v>8014106</v>
      </c>
      <c r="R44">
        <v>8019711</v>
      </c>
      <c r="S44">
        <v>7965349</v>
      </c>
      <c r="T44">
        <v>8362936</v>
      </c>
      <c r="U44">
        <v>8473223</v>
      </c>
      <c r="V44">
        <v>8677643</v>
      </c>
      <c r="W44">
        <v>8583486</v>
      </c>
      <c r="X44">
        <v>8472408</v>
      </c>
      <c r="Y44" s="27"/>
    </row>
    <row r="46" spans="3:25" ht="15.75" thickBot="1" x14ac:dyDescent="0.3"/>
    <row r="47" spans="3:25" x14ac:dyDescent="0.25">
      <c r="C47" s="35" t="s">
        <v>129</v>
      </c>
      <c r="D47" s="36">
        <v>1</v>
      </c>
      <c r="E47" s="37" t="s">
        <v>131</v>
      </c>
      <c r="F47" t="s">
        <v>132</v>
      </c>
    </row>
    <row r="48" spans="3:25" ht="15.75" thickBot="1" x14ac:dyDescent="0.3">
      <c r="C48" s="38" t="s">
        <v>130</v>
      </c>
      <c r="D48" s="39">
        <v>0.1</v>
      </c>
      <c r="E48" s="40" t="s">
        <v>131</v>
      </c>
      <c r="F48"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CDA2-7D04-42FD-9B8D-B53BECED21D3}">
  <dimension ref="A1:AG24"/>
  <sheetViews>
    <sheetView workbookViewId="0">
      <selection activeCell="O17" sqref="O17"/>
    </sheetView>
  </sheetViews>
  <sheetFormatPr defaultRowHeight="15" x14ac:dyDescent="0.25"/>
  <cols>
    <col min="1" max="1" width="22.140625" customWidth="1"/>
    <col min="2" max="2" width="23" customWidth="1"/>
  </cols>
  <sheetData>
    <row r="1" spans="1:33" x14ac:dyDescent="0.25">
      <c r="A1" t="s">
        <v>150</v>
      </c>
    </row>
    <row r="2" spans="1:33" x14ac:dyDescent="0.25">
      <c r="A2" t="s">
        <v>13</v>
      </c>
    </row>
    <row r="3" spans="1:33" x14ac:dyDescent="0.25">
      <c r="A3" t="s">
        <v>149</v>
      </c>
    </row>
    <row r="4" spans="1:33" x14ac:dyDescent="0.25">
      <c r="A4" t="s">
        <v>148</v>
      </c>
    </row>
    <row r="5" spans="1:33" x14ac:dyDescent="0.25">
      <c r="A5" t="s">
        <v>16</v>
      </c>
    </row>
    <row r="7" spans="1:33" x14ac:dyDescent="0.25">
      <c r="C7" t="s">
        <v>169</v>
      </c>
    </row>
    <row r="8" spans="1:33" x14ac:dyDescent="0.25">
      <c r="C8" t="s">
        <v>147</v>
      </c>
    </row>
    <row r="9" spans="1:33" x14ac:dyDescent="0.25">
      <c r="A9" s="4" t="s">
        <v>146</v>
      </c>
      <c r="B9" s="5" t="s">
        <v>77</v>
      </c>
      <c r="C9" s="4">
        <v>1990</v>
      </c>
      <c r="D9" s="4">
        <v>1991</v>
      </c>
      <c r="E9" s="4">
        <v>1992</v>
      </c>
      <c r="F9" s="4">
        <v>1993</v>
      </c>
      <c r="G9" s="4">
        <v>1994</v>
      </c>
      <c r="H9" s="4">
        <v>1995</v>
      </c>
      <c r="I9" s="4">
        <v>1996</v>
      </c>
      <c r="J9" s="4">
        <v>1997</v>
      </c>
      <c r="K9" s="4">
        <v>1998</v>
      </c>
      <c r="L9" s="4">
        <v>1999</v>
      </c>
      <c r="M9" s="4">
        <v>2000</v>
      </c>
      <c r="N9" s="4">
        <v>2001</v>
      </c>
      <c r="O9" s="4">
        <v>2002</v>
      </c>
      <c r="P9" s="4">
        <v>2003</v>
      </c>
      <c r="Q9" s="4">
        <v>2004</v>
      </c>
      <c r="R9" s="4">
        <v>2005</v>
      </c>
      <c r="S9" s="4">
        <v>2006</v>
      </c>
      <c r="T9" s="4">
        <v>2007</v>
      </c>
      <c r="U9" s="4">
        <v>2008</v>
      </c>
      <c r="V9" s="4">
        <v>2009</v>
      </c>
      <c r="W9" s="4">
        <v>2010</v>
      </c>
      <c r="X9" s="4">
        <v>2011</v>
      </c>
      <c r="Y9" s="4">
        <v>2012</v>
      </c>
      <c r="Z9" s="4">
        <v>2013</v>
      </c>
      <c r="AA9" s="4">
        <v>2014</v>
      </c>
      <c r="AB9" s="4">
        <v>2015</v>
      </c>
      <c r="AC9" s="4">
        <v>2016</v>
      </c>
      <c r="AD9" s="4">
        <v>2017</v>
      </c>
      <c r="AE9" s="4">
        <v>2018</v>
      </c>
      <c r="AF9" s="4">
        <v>2019</v>
      </c>
      <c r="AG9" s="4">
        <v>2020</v>
      </c>
    </row>
    <row r="10" spans="1:33" x14ac:dyDescent="0.25">
      <c r="A10" t="s">
        <v>145</v>
      </c>
      <c r="B10" s="1" t="s">
        <v>142</v>
      </c>
      <c r="C10" s="11">
        <f>SUM(C11:C12)</f>
        <v>206166</v>
      </c>
      <c r="D10" s="11">
        <f t="shared" ref="D10:M10" si="0">SUM(D11:D12)</f>
        <v>204855</v>
      </c>
      <c r="E10" s="11">
        <f t="shared" si="0"/>
        <v>204554</v>
      </c>
      <c r="F10" s="11">
        <f t="shared" si="0"/>
        <v>212795</v>
      </c>
      <c r="G10" s="11">
        <f t="shared" si="0"/>
        <v>233671</v>
      </c>
      <c r="H10" s="11">
        <f t="shared" si="0"/>
        <v>237618</v>
      </c>
      <c r="I10" s="11">
        <f t="shared" si="0"/>
        <v>245129</v>
      </c>
      <c r="J10" s="11">
        <f t="shared" si="0"/>
        <v>252612</v>
      </c>
      <c r="K10" s="11">
        <f t="shared" si="0"/>
        <v>263599</v>
      </c>
      <c r="L10" s="11">
        <f t="shared" si="0"/>
        <v>274358</v>
      </c>
      <c r="M10" s="11">
        <f t="shared" si="0"/>
        <v>283807</v>
      </c>
      <c r="N10" s="11">
        <v>297503</v>
      </c>
      <c r="O10" s="11">
        <v>295956</v>
      </c>
      <c r="P10" s="11">
        <v>294197</v>
      </c>
      <c r="Q10" s="11">
        <v>305296</v>
      </c>
      <c r="R10" s="11">
        <v>300726</v>
      </c>
      <c r="S10" s="11">
        <v>302287</v>
      </c>
      <c r="T10" s="11">
        <v>310693</v>
      </c>
      <c r="U10" s="11">
        <v>319550</v>
      </c>
      <c r="V10" s="11">
        <v>321678</v>
      </c>
      <c r="W10" s="11">
        <v>318581</v>
      </c>
      <c r="X10" s="11">
        <v>319084</v>
      </c>
      <c r="Y10" s="11">
        <v>321339</v>
      </c>
      <c r="Z10" s="11">
        <v>332292</v>
      </c>
      <c r="AA10" s="11">
        <v>334702</v>
      </c>
      <c r="AB10" s="11">
        <v>345752</v>
      </c>
      <c r="AC10" s="11">
        <v>357037</v>
      </c>
      <c r="AD10" s="11">
        <v>369569</v>
      </c>
      <c r="AE10" s="11"/>
      <c r="AF10" s="11"/>
      <c r="AG10" s="11"/>
    </row>
    <row r="11" spans="1:33" x14ac:dyDescent="0.25">
      <c r="A11" t="s">
        <v>144</v>
      </c>
      <c r="B11" s="1" t="s">
        <v>142</v>
      </c>
      <c r="C11" s="11">
        <v>177320</v>
      </c>
      <c r="D11" s="11">
        <v>176521</v>
      </c>
      <c r="E11" s="11">
        <v>176351</v>
      </c>
      <c r="F11" s="11">
        <v>182612</v>
      </c>
      <c r="G11" s="11">
        <v>206094</v>
      </c>
      <c r="H11" s="11">
        <v>206033</v>
      </c>
      <c r="I11" s="11">
        <v>214199</v>
      </c>
      <c r="J11" s="11">
        <v>222352</v>
      </c>
      <c r="K11" s="11">
        <v>234047</v>
      </c>
      <c r="L11" s="11">
        <v>243396</v>
      </c>
      <c r="M11" s="11">
        <v>249783</v>
      </c>
      <c r="N11" s="11">
        <v>264924</v>
      </c>
      <c r="O11" s="11">
        <v>264791</v>
      </c>
      <c r="P11" s="11">
        <v>263189</v>
      </c>
      <c r="Q11" s="11">
        <v>273827</v>
      </c>
      <c r="R11" s="11">
        <v>269171</v>
      </c>
      <c r="S11" s="11">
        <v>269295</v>
      </c>
      <c r="T11" s="11">
        <v>277156</v>
      </c>
      <c r="U11" s="11">
        <v>284040</v>
      </c>
      <c r="V11" s="11">
        <v>285323</v>
      </c>
      <c r="W11" s="11">
        <v>286405</v>
      </c>
      <c r="X11" s="11">
        <v>287303</v>
      </c>
      <c r="Y11" s="11">
        <v>289802</v>
      </c>
      <c r="Z11" s="11">
        <v>298191</v>
      </c>
      <c r="AA11" s="11">
        <v>300013</v>
      </c>
      <c r="AB11" s="11">
        <v>309491</v>
      </c>
      <c r="AC11" s="11">
        <v>317972</v>
      </c>
      <c r="AD11" s="11">
        <v>333238</v>
      </c>
      <c r="AE11" s="11"/>
      <c r="AF11" s="11"/>
      <c r="AG11" s="11"/>
    </row>
    <row r="12" spans="1:33" x14ac:dyDescent="0.25">
      <c r="A12" s="2" t="s">
        <v>143</v>
      </c>
      <c r="B12" s="3" t="s">
        <v>142</v>
      </c>
      <c r="C12" s="11">
        <v>28846</v>
      </c>
      <c r="D12" s="11">
        <v>28334</v>
      </c>
      <c r="E12" s="11">
        <v>28203</v>
      </c>
      <c r="F12" s="11">
        <v>30183</v>
      </c>
      <c r="G12" s="11">
        <v>27577</v>
      </c>
      <c r="H12" s="11">
        <v>31585</v>
      </c>
      <c r="I12" s="11">
        <v>30930</v>
      </c>
      <c r="J12" s="11">
        <v>30260</v>
      </c>
      <c r="K12" s="11">
        <v>29552</v>
      </c>
      <c r="L12" s="11">
        <v>30962</v>
      </c>
      <c r="M12" s="11">
        <v>34024</v>
      </c>
      <c r="N12" s="11">
        <v>32579</v>
      </c>
      <c r="O12" s="11">
        <v>31165</v>
      </c>
      <c r="P12" s="11">
        <v>31009</v>
      </c>
      <c r="Q12" s="11">
        <v>31468</v>
      </c>
      <c r="R12" s="11">
        <v>31555</v>
      </c>
      <c r="S12" s="11">
        <v>32992</v>
      </c>
      <c r="T12" s="11">
        <v>33537</v>
      </c>
      <c r="U12" s="11">
        <v>35510</v>
      </c>
      <c r="V12" s="11">
        <v>36356</v>
      </c>
      <c r="W12" s="11">
        <v>32176</v>
      </c>
      <c r="X12" s="11">
        <v>31781</v>
      </c>
      <c r="Y12" s="11">
        <v>31536</v>
      </c>
      <c r="Z12" s="11">
        <v>34101</v>
      </c>
      <c r="AA12" s="11">
        <v>34689</v>
      </c>
      <c r="AB12" s="11">
        <v>36261</v>
      </c>
      <c r="AC12" s="11">
        <v>39065</v>
      </c>
      <c r="AD12" s="11">
        <v>36331</v>
      </c>
      <c r="AE12" s="13"/>
      <c r="AF12" s="13"/>
      <c r="AG12" s="13"/>
    </row>
    <row r="13" spans="1:33" x14ac:dyDescent="0.25">
      <c r="N13" s="11"/>
    </row>
    <row r="14" spans="1:33" x14ac:dyDescent="0.25">
      <c r="A14" t="s">
        <v>27</v>
      </c>
    </row>
    <row r="15" spans="1:33" x14ac:dyDescent="0.25">
      <c r="A15" t="s">
        <v>21</v>
      </c>
      <c r="B15" t="s">
        <v>28</v>
      </c>
    </row>
    <row r="17" spans="1:2" x14ac:dyDescent="0.25">
      <c r="A17" t="s">
        <v>46</v>
      </c>
    </row>
    <row r="18" spans="1:2" x14ac:dyDescent="0.25">
      <c r="A18">
        <v>1</v>
      </c>
      <c r="B18" t="s">
        <v>141</v>
      </c>
    </row>
    <row r="19" spans="1:2" x14ac:dyDescent="0.25">
      <c r="A19">
        <v>2</v>
      </c>
      <c r="B19" t="s">
        <v>140</v>
      </c>
    </row>
    <row r="20" spans="1:2" x14ac:dyDescent="0.25">
      <c r="A20">
        <v>3</v>
      </c>
      <c r="B20" t="s">
        <v>139</v>
      </c>
    </row>
    <row r="22" spans="1:2" x14ac:dyDescent="0.25">
      <c r="A22" t="s">
        <v>138</v>
      </c>
    </row>
    <row r="23" spans="1:2" x14ac:dyDescent="0.25">
      <c r="A23" t="s">
        <v>137</v>
      </c>
    </row>
    <row r="24" spans="1:2" x14ac:dyDescent="0.25">
      <c r="A24"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7A1F7-D187-4728-B742-D6F4563C844E}">
  <dimension ref="B2:BK20"/>
  <sheetViews>
    <sheetView zoomScale="115" zoomScaleNormal="115" workbookViewId="0">
      <selection activeCell="R17" sqref="R17"/>
    </sheetView>
  </sheetViews>
  <sheetFormatPr defaultRowHeight="15" x14ac:dyDescent="0.25"/>
  <cols>
    <col min="2" max="2" width="33" bestFit="1" customWidth="1"/>
    <col min="3" max="7" width="6.28515625" bestFit="1" customWidth="1"/>
    <col min="8" max="8" width="10.85546875" bestFit="1" customWidth="1"/>
    <col min="9" max="9" width="11.85546875" bestFit="1" customWidth="1"/>
    <col min="10" max="10" width="12" bestFit="1" customWidth="1"/>
    <col min="11" max="11" width="11.28515625" bestFit="1" customWidth="1"/>
    <col min="12" max="12" width="11.5703125" bestFit="1" customWidth="1"/>
    <col min="13" max="13" width="11.85546875" bestFit="1" customWidth="1"/>
    <col min="14" max="15" width="11.5703125" bestFit="1" customWidth="1"/>
    <col min="16" max="16" width="10.5703125" bestFit="1" customWidth="1"/>
    <col min="17" max="17" width="11.28515625" bestFit="1" customWidth="1"/>
    <col min="18" max="18" width="11.5703125" bestFit="1" customWidth="1"/>
    <col min="19" max="19" width="12" bestFit="1" customWidth="1"/>
    <col min="20" max="20" width="10.85546875" bestFit="1" customWidth="1"/>
    <col min="21" max="21" width="12" bestFit="1" customWidth="1"/>
    <col min="22" max="22" width="11.5703125" bestFit="1" customWidth="1"/>
    <col min="23" max="23" width="11.140625" bestFit="1" customWidth="1"/>
    <col min="24" max="25" width="11.5703125" bestFit="1" customWidth="1"/>
    <col min="26" max="26" width="12" bestFit="1" customWidth="1"/>
    <col min="27" max="27" width="11.140625" bestFit="1" customWidth="1"/>
    <col min="28" max="28" width="10.85546875" bestFit="1" customWidth="1"/>
    <col min="29" max="29" width="10.5703125" bestFit="1" customWidth="1"/>
    <col min="30" max="30" width="11.140625" bestFit="1" customWidth="1"/>
    <col min="31" max="63" width="6.28515625" bestFit="1" customWidth="1"/>
  </cols>
  <sheetData>
    <row r="2" spans="2:63" x14ac:dyDescent="0.25">
      <c r="B2" s="15"/>
    </row>
    <row r="4" spans="2:63" x14ac:dyDescent="0.25">
      <c r="B4" s="5"/>
      <c r="C4" s="4">
        <v>1990</v>
      </c>
      <c r="D4" s="4">
        <v>1991</v>
      </c>
      <c r="E4" s="4">
        <v>1992</v>
      </c>
      <c r="F4" s="4">
        <v>1993</v>
      </c>
      <c r="G4" s="4">
        <v>1994</v>
      </c>
      <c r="H4" s="4">
        <v>1995</v>
      </c>
      <c r="I4" s="4">
        <v>1996</v>
      </c>
      <c r="J4" s="4">
        <v>1997</v>
      </c>
      <c r="K4" s="4">
        <v>1998</v>
      </c>
      <c r="L4" s="4">
        <v>1999</v>
      </c>
      <c r="M4" s="4">
        <v>2000</v>
      </c>
      <c r="N4" s="4">
        <v>2001</v>
      </c>
      <c r="O4" s="4">
        <v>2002</v>
      </c>
      <c r="P4" s="4">
        <v>2003</v>
      </c>
      <c r="Q4" s="4">
        <v>2004</v>
      </c>
      <c r="R4" s="4">
        <v>2005</v>
      </c>
      <c r="S4" s="4">
        <v>2006</v>
      </c>
      <c r="T4" s="4">
        <v>2007</v>
      </c>
      <c r="U4" s="4">
        <v>2008</v>
      </c>
      <c r="V4" s="4">
        <v>2009</v>
      </c>
      <c r="W4" s="4">
        <v>2010</v>
      </c>
      <c r="X4" s="4">
        <v>2011</v>
      </c>
      <c r="Y4" s="4">
        <v>2012</v>
      </c>
      <c r="Z4" s="4">
        <v>2013</v>
      </c>
      <c r="AA4" s="4">
        <v>2014</v>
      </c>
      <c r="AB4" s="4">
        <v>2015</v>
      </c>
      <c r="AC4" s="4">
        <v>2016</v>
      </c>
      <c r="AD4" s="5">
        <v>2017</v>
      </c>
      <c r="AE4" s="4">
        <v>2018</v>
      </c>
      <c r="AF4" s="4">
        <v>2019</v>
      </c>
      <c r="AG4" s="4">
        <v>2020</v>
      </c>
      <c r="AH4" s="4">
        <v>2021</v>
      </c>
      <c r="AI4" s="4">
        <v>2022</v>
      </c>
      <c r="AJ4" s="4">
        <v>2023</v>
      </c>
      <c r="AK4" s="4">
        <v>2024</v>
      </c>
      <c r="AL4" s="4">
        <v>2025</v>
      </c>
      <c r="AM4" s="4">
        <v>2026</v>
      </c>
      <c r="AN4" s="4">
        <v>2027</v>
      </c>
      <c r="AO4" s="4">
        <v>2028</v>
      </c>
      <c r="AP4" s="4">
        <v>2029</v>
      </c>
      <c r="AQ4" s="4">
        <v>2030</v>
      </c>
      <c r="AR4" s="4">
        <v>2031</v>
      </c>
      <c r="AS4" s="4">
        <v>2032</v>
      </c>
      <c r="AT4" s="4">
        <v>2033</v>
      </c>
      <c r="AU4" s="4">
        <v>2034</v>
      </c>
      <c r="AV4" s="4">
        <v>2035</v>
      </c>
      <c r="AW4" s="4">
        <v>2036</v>
      </c>
      <c r="AX4" s="4">
        <v>2037</v>
      </c>
      <c r="AY4" s="4">
        <v>2038</v>
      </c>
      <c r="AZ4" s="4">
        <v>2039</v>
      </c>
      <c r="BA4" s="4">
        <v>2040</v>
      </c>
      <c r="BB4" s="4">
        <v>2041</v>
      </c>
      <c r="BC4" s="4">
        <v>2042</v>
      </c>
      <c r="BD4" s="4">
        <v>2043</v>
      </c>
      <c r="BE4" s="4">
        <v>2044</v>
      </c>
      <c r="BF4" s="4">
        <v>2045</v>
      </c>
      <c r="BG4" s="4">
        <v>2046</v>
      </c>
      <c r="BH4" s="4">
        <v>2047</v>
      </c>
      <c r="BI4" s="4">
        <v>2048</v>
      </c>
      <c r="BJ4" s="4">
        <v>2049</v>
      </c>
      <c r="BK4" s="4">
        <v>2050</v>
      </c>
    </row>
    <row r="5" spans="2:63" ht="15.75" thickBot="1" x14ac:dyDescent="0.3">
      <c r="B5" s="46" t="s">
        <v>162</v>
      </c>
      <c r="C5" s="47" t="s">
        <v>128</v>
      </c>
      <c r="D5" s="47" t="s">
        <v>128</v>
      </c>
      <c r="E5" s="47" t="s">
        <v>128</v>
      </c>
      <c r="F5" s="47" t="s">
        <v>128</v>
      </c>
      <c r="G5" s="47" t="s">
        <v>128</v>
      </c>
      <c r="H5" s="80">
        <v>11484449.869999999</v>
      </c>
      <c r="I5" s="80">
        <v>27338267.719999999</v>
      </c>
      <c r="J5" s="80">
        <v>28292681.699999999</v>
      </c>
      <c r="K5" s="80">
        <v>28818895.149999999</v>
      </c>
      <c r="L5" s="82">
        <v>28946040.98</v>
      </c>
      <c r="M5" s="82">
        <v>28796229.050000001</v>
      </c>
      <c r="N5" s="82">
        <v>29259997.370000001</v>
      </c>
      <c r="O5" s="82">
        <v>28237236.940000001</v>
      </c>
      <c r="P5" s="82">
        <v>28615561.129999999</v>
      </c>
      <c r="Q5" s="82">
        <v>28892150.129999999</v>
      </c>
      <c r="R5" s="82">
        <v>28455292.870000001</v>
      </c>
      <c r="S5" s="82">
        <v>28042469.359999999</v>
      </c>
      <c r="T5" s="82">
        <v>28551056.09</v>
      </c>
      <c r="U5" s="82">
        <v>28048662.359999999</v>
      </c>
      <c r="V5" s="82">
        <v>28457599.969999999</v>
      </c>
      <c r="W5" s="82">
        <v>28809770.859999999</v>
      </c>
      <c r="X5" s="82">
        <v>28966677.289999999</v>
      </c>
      <c r="Y5" s="82">
        <v>29656272.16</v>
      </c>
      <c r="Z5" s="82">
        <v>29390983.850000001</v>
      </c>
      <c r="AA5" s="82">
        <v>29065501.059999999</v>
      </c>
      <c r="AB5" s="82">
        <v>30016781.43</v>
      </c>
      <c r="AC5" s="82">
        <v>31158769.489999998</v>
      </c>
      <c r="AD5" s="83">
        <v>32908161.16</v>
      </c>
      <c r="AE5" s="6"/>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row>
    <row r="6" spans="2:63" x14ac:dyDescent="0.25">
      <c r="AE6" s="6"/>
    </row>
    <row r="7" spans="2:63" x14ac:dyDescent="0.25">
      <c r="B7" s="137" t="s">
        <v>163</v>
      </c>
      <c r="C7" s="138"/>
      <c r="D7" s="138"/>
      <c r="E7" s="138"/>
      <c r="F7" s="138"/>
      <c r="G7" s="138"/>
      <c r="H7" s="138"/>
      <c r="I7" s="138"/>
      <c r="J7" s="138"/>
      <c r="K7" s="138"/>
      <c r="L7" s="138"/>
      <c r="M7" s="138"/>
    </row>
    <row r="8" spans="2:63" x14ac:dyDescent="0.25">
      <c r="B8" s="137" t="s">
        <v>164</v>
      </c>
      <c r="C8" s="138"/>
      <c r="D8" s="138"/>
      <c r="E8" s="138"/>
      <c r="F8" s="138"/>
      <c r="G8" s="138"/>
      <c r="H8" s="138"/>
      <c r="I8" s="138"/>
      <c r="J8" s="138"/>
      <c r="K8" s="138"/>
      <c r="L8" s="138"/>
      <c r="M8" s="138"/>
    </row>
    <row r="9" spans="2:63" x14ac:dyDescent="0.25">
      <c r="B9" s="84" t="s">
        <v>165</v>
      </c>
    </row>
    <row r="10" spans="2:63" x14ac:dyDescent="0.25">
      <c r="B10" s="84" t="s">
        <v>166</v>
      </c>
    </row>
    <row r="11" spans="2:63" ht="15.75" thickBot="1" x14ac:dyDescent="0.3">
      <c r="I11" s="80"/>
      <c r="J11" s="80"/>
      <c r="K11" s="80"/>
      <c r="L11" s="80"/>
      <c r="M11" s="80"/>
      <c r="N11" s="80"/>
      <c r="O11" s="80"/>
      <c r="P11" s="80"/>
      <c r="Q11" s="80"/>
    </row>
    <row r="12" spans="2:63" ht="15.75" thickBot="1" x14ac:dyDescent="0.3">
      <c r="L12" s="80"/>
    </row>
    <row r="13" spans="2:63" ht="15.75" thickBot="1" x14ac:dyDescent="0.3">
      <c r="I13" s="81"/>
      <c r="J13" s="81"/>
      <c r="K13" s="81"/>
      <c r="L13" s="80"/>
      <c r="M13" s="81"/>
      <c r="N13" s="81"/>
      <c r="O13" s="81"/>
      <c r="P13" s="81"/>
      <c r="Q13" s="81"/>
    </row>
    <row r="14" spans="2:63" ht="15.75" thickBot="1" x14ac:dyDescent="0.3">
      <c r="L14" s="80"/>
    </row>
    <row r="15" spans="2:63" ht="15.75" thickBot="1" x14ac:dyDescent="0.3">
      <c r="L15" s="80"/>
    </row>
    <row r="16" spans="2:63" ht="15.75" thickBot="1" x14ac:dyDescent="0.3">
      <c r="L16" s="80"/>
    </row>
    <row r="17" spans="12:12" ht="15.75" thickBot="1" x14ac:dyDescent="0.3">
      <c r="L17" s="80"/>
    </row>
    <row r="18" spans="12:12" ht="15.75" thickBot="1" x14ac:dyDescent="0.3">
      <c r="L18" s="80"/>
    </row>
    <row r="19" spans="12:12" ht="15.75" thickBot="1" x14ac:dyDescent="0.3">
      <c r="L19" s="80"/>
    </row>
    <row r="20" spans="12:12" ht="15.75" thickBot="1" x14ac:dyDescent="0.3">
      <c r="L20" s="80"/>
    </row>
  </sheetData>
  <mergeCells count="2">
    <mergeCell ref="B7:M7"/>
    <mergeCell ref="B8:M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C4DFF-4B8A-46C0-BFD7-EA2566488528}">
  <dimension ref="A2:BJ27"/>
  <sheetViews>
    <sheetView topLeftCell="A13" zoomScale="83" workbookViewId="0">
      <selection activeCell="A35" sqref="A35"/>
    </sheetView>
  </sheetViews>
  <sheetFormatPr defaultRowHeight="15" x14ac:dyDescent="0.25"/>
  <cols>
    <col min="1" max="1" width="38.42578125" customWidth="1"/>
    <col min="2" max="6" width="12.140625" bestFit="1" customWidth="1"/>
    <col min="7" max="29" width="12.42578125" bestFit="1" customWidth="1"/>
    <col min="30" max="31" width="18.28515625" bestFit="1" customWidth="1"/>
    <col min="32" max="32" width="18.85546875" bestFit="1" customWidth="1"/>
    <col min="33" max="35" width="15.28515625" bestFit="1" customWidth="1"/>
    <col min="36" max="62" width="14.28515625" bestFit="1" customWidth="1"/>
  </cols>
  <sheetData>
    <row r="2" spans="1:62" x14ac:dyDescent="0.25">
      <c r="A2" t="s">
        <v>157</v>
      </c>
    </row>
    <row r="3" spans="1:62" x14ac:dyDescent="0.25">
      <c r="A3" s="5"/>
      <c r="B3" s="51">
        <v>1990</v>
      </c>
      <c r="C3" s="51">
        <v>1991</v>
      </c>
      <c r="D3" s="51">
        <v>1992</v>
      </c>
      <c r="E3" s="51">
        <v>1993</v>
      </c>
      <c r="F3" s="51">
        <v>1994</v>
      </c>
      <c r="G3" s="51">
        <v>1995</v>
      </c>
      <c r="H3" s="51">
        <v>1996</v>
      </c>
      <c r="I3" s="51">
        <v>1997</v>
      </c>
      <c r="J3" s="51">
        <v>1998</v>
      </c>
      <c r="K3" s="51">
        <v>1999</v>
      </c>
      <c r="L3" s="51">
        <v>2000</v>
      </c>
      <c r="M3" s="51">
        <v>2001</v>
      </c>
      <c r="N3" s="51">
        <v>2002</v>
      </c>
      <c r="O3" s="51">
        <v>2003</v>
      </c>
      <c r="P3" s="51">
        <v>2004</v>
      </c>
      <c r="Q3" s="51">
        <v>2005</v>
      </c>
      <c r="R3" s="51">
        <v>2006</v>
      </c>
      <c r="S3" s="51">
        <v>2007</v>
      </c>
      <c r="T3" s="51">
        <v>2008</v>
      </c>
      <c r="U3" s="51">
        <v>2009</v>
      </c>
      <c r="V3" s="51">
        <v>2010</v>
      </c>
      <c r="W3" s="51">
        <v>2011</v>
      </c>
      <c r="X3" s="51">
        <v>2012</v>
      </c>
      <c r="Y3" s="51">
        <v>2013</v>
      </c>
      <c r="Z3" s="51">
        <v>2014</v>
      </c>
      <c r="AA3" s="51">
        <v>2015</v>
      </c>
      <c r="AB3" s="51">
        <v>2016</v>
      </c>
      <c r="AC3" s="52">
        <v>2017</v>
      </c>
      <c r="AD3" s="51">
        <v>2018</v>
      </c>
      <c r="AE3" s="51">
        <v>2019</v>
      </c>
      <c r="AF3" s="51">
        <v>2020</v>
      </c>
      <c r="AG3" s="51">
        <v>2021</v>
      </c>
      <c r="AH3" s="51">
        <v>2022</v>
      </c>
      <c r="AI3" s="51">
        <v>2023</v>
      </c>
      <c r="AJ3" s="51">
        <v>2024</v>
      </c>
      <c r="AK3" s="51">
        <v>2025</v>
      </c>
      <c r="AL3" s="51">
        <v>2026</v>
      </c>
      <c r="AM3" s="51">
        <v>2027</v>
      </c>
      <c r="AN3" s="51">
        <v>2028</v>
      </c>
      <c r="AO3" s="51">
        <v>2029</v>
      </c>
      <c r="AP3" s="51">
        <v>2030</v>
      </c>
      <c r="AQ3" s="51">
        <v>2031</v>
      </c>
      <c r="AR3" s="51">
        <v>2032</v>
      </c>
      <c r="AS3" s="51">
        <v>2033</v>
      </c>
      <c r="AT3" s="51">
        <v>2034</v>
      </c>
      <c r="AU3" s="51">
        <v>2035</v>
      </c>
      <c r="AV3" s="51">
        <v>2036</v>
      </c>
      <c r="AW3" s="51">
        <v>2037</v>
      </c>
      <c r="AX3" s="51">
        <v>2038</v>
      </c>
      <c r="AY3" s="51">
        <v>2039</v>
      </c>
      <c r="AZ3" s="51">
        <v>2040</v>
      </c>
      <c r="BA3" s="51">
        <v>2041</v>
      </c>
      <c r="BB3" s="51">
        <v>2042</v>
      </c>
      <c r="BC3" s="51">
        <v>2043</v>
      </c>
      <c r="BD3" s="51">
        <v>2044</v>
      </c>
      <c r="BE3" s="51">
        <v>2045</v>
      </c>
      <c r="BF3" s="51">
        <v>2046</v>
      </c>
      <c r="BG3" s="51">
        <v>2047</v>
      </c>
      <c r="BH3" s="51">
        <v>2048</v>
      </c>
      <c r="BI3" s="51">
        <v>2049</v>
      </c>
      <c r="BJ3" s="52">
        <v>2050</v>
      </c>
    </row>
    <row r="4" spans="1:62" x14ac:dyDescent="0.25">
      <c r="A4" s="53" t="s">
        <v>210</v>
      </c>
      <c r="B4" s="111">
        <v>6996.9859999999999</v>
      </c>
      <c r="C4" s="111">
        <v>7067.3959999999997</v>
      </c>
      <c r="D4" s="111">
        <v>7110.01</v>
      </c>
      <c r="E4" s="111">
        <v>7156.5370000000003</v>
      </c>
      <c r="F4" s="111">
        <v>7192.4030000000002</v>
      </c>
      <c r="G4" s="111">
        <v>7219.2190000000001</v>
      </c>
      <c r="H4" s="111">
        <v>7246.8969999999999</v>
      </c>
      <c r="I4" s="111">
        <v>7274.6109999999999</v>
      </c>
      <c r="J4" s="111">
        <v>7295.9350000000004</v>
      </c>
      <c r="K4" s="111">
        <v>7323.25</v>
      </c>
      <c r="L4" s="111">
        <v>7356.951</v>
      </c>
      <c r="M4" s="111">
        <v>7396.415</v>
      </c>
      <c r="N4" s="111">
        <v>7441.4979999999996</v>
      </c>
      <c r="O4" s="111">
        <v>7485.491</v>
      </c>
      <c r="P4" s="111">
        <v>7535.2780000000002</v>
      </c>
      <c r="Q4" s="111">
        <v>7581.5</v>
      </c>
      <c r="R4" s="111">
        <v>7632</v>
      </c>
      <c r="S4" s="111">
        <v>7692.9</v>
      </c>
      <c r="T4" s="111">
        <v>7761.7</v>
      </c>
      <c r="U4" s="111">
        <v>7843.4</v>
      </c>
      <c r="V4" s="111">
        <v>7929.2</v>
      </c>
      <c r="W4" s="111">
        <v>8005.1</v>
      </c>
      <c r="X4" s="111">
        <v>8061.1</v>
      </c>
      <c r="Y4" s="111">
        <v>8110.9</v>
      </c>
      <c r="Z4" s="111">
        <v>8150.2</v>
      </c>
      <c r="AA4" s="111">
        <v>8175.3</v>
      </c>
      <c r="AB4" s="111">
        <v>8226</v>
      </c>
      <c r="AC4" s="111">
        <v>8298.7999999999993</v>
      </c>
      <c r="AD4" s="111">
        <v>8387.6</v>
      </c>
      <c r="AE4" s="111">
        <v>8485</v>
      </c>
      <c r="AF4" s="111">
        <v>8562.9</v>
      </c>
      <c r="AG4" s="111">
        <v>8635.4</v>
      </c>
      <c r="AH4" s="111">
        <v>8706.2000000000007</v>
      </c>
      <c r="AI4" s="111">
        <v>8770.4</v>
      </c>
      <c r="AJ4" s="111">
        <v>8826.7000000000007</v>
      </c>
      <c r="AK4" s="111">
        <v>8877.4</v>
      </c>
      <c r="AL4" s="111">
        <v>8928</v>
      </c>
      <c r="AM4" s="111">
        <v>8978.4</v>
      </c>
      <c r="AN4" s="111">
        <v>9027.9</v>
      </c>
      <c r="AO4" s="111">
        <v>9078.7999999999993</v>
      </c>
      <c r="AP4" s="111">
        <v>9132.7999999999993</v>
      </c>
      <c r="AQ4" s="111">
        <v>9187</v>
      </c>
      <c r="AR4" s="111">
        <v>9238.7999999999993</v>
      </c>
      <c r="AS4" s="111">
        <v>9284.6</v>
      </c>
      <c r="AT4" s="111">
        <v>9325.6</v>
      </c>
      <c r="AU4" s="111">
        <v>9363.9</v>
      </c>
      <c r="AV4" s="111">
        <v>9399.2999999999993</v>
      </c>
      <c r="AW4" s="111">
        <v>9433.2000000000007</v>
      </c>
      <c r="AX4" s="111">
        <v>9466</v>
      </c>
      <c r="AY4" s="111">
        <v>9497.6</v>
      </c>
      <c r="AZ4" s="111">
        <v>9528.2000000000007</v>
      </c>
      <c r="BA4" s="111">
        <v>9557.5</v>
      </c>
      <c r="BB4" s="111">
        <v>9586.2000000000007</v>
      </c>
      <c r="BC4" s="111">
        <v>9615</v>
      </c>
      <c r="BD4" s="111">
        <v>9643.6</v>
      </c>
      <c r="BE4" s="111">
        <v>9671.7999999999993</v>
      </c>
      <c r="BF4" s="111">
        <v>9699.9</v>
      </c>
      <c r="BG4" s="111">
        <v>9728.7000000000007</v>
      </c>
      <c r="BH4" s="111">
        <v>9757.7999999999993</v>
      </c>
      <c r="BI4" s="111">
        <v>9787.1</v>
      </c>
      <c r="BJ4" s="111">
        <v>9816.5</v>
      </c>
    </row>
    <row r="5" spans="1:62" x14ac:dyDescent="0.25">
      <c r="A5" s="54" t="s">
        <v>152</v>
      </c>
      <c r="B5" s="42">
        <f>SUM(B6:B8)</f>
        <v>3223.9279308276591</v>
      </c>
      <c r="C5" s="42">
        <f t="shared" ref="C5:AC5" si="0">SUM(C6:C8)</f>
        <v>3065.5977055895751</v>
      </c>
      <c r="D5" s="42">
        <f t="shared" si="0"/>
        <v>2849.0290765916366</v>
      </c>
      <c r="E5" s="42">
        <f t="shared" si="0"/>
        <v>3114.5251269553632</v>
      </c>
      <c r="F5" s="42">
        <f t="shared" si="0"/>
        <v>3129.088998625662</v>
      </c>
      <c r="G5" s="42">
        <f t="shared" si="0"/>
        <v>3144.3238934931278</v>
      </c>
      <c r="H5" s="42">
        <f t="shared" si="0"/>
        <v>3438.1330745377604</v>
      </c>
      <c r="I5" s="42">
        <f t="shared" si="0"/>
        <v>3391.4198669944954</v>
      </c>
      <c r="J5" s="42">
        <f t="shared" si="0"/>
        <v>3920.1876595409776</v>
      </c>
      <c r="K5" s="42">
        <f t="shared" si="0"/>
        <v>4257.4399055079994</v>
      </c>
      <c r="L5" s="42">
        <f t="shared" si="0"/>
        <v>3263.6801241130202</v>
      </c>
      <c r="M5" s="42">
        <f t="shared" si="0"/>
        <v>4395.3119017172385</v>
      </c>
      <c r="N5" s="42">
        <f t="shared" si="0"/>
        <v>4583.4388931066314</v>
      </c>
      <c r="O5" s="42">
        <f t="shared" si="0"/>
        <v>4956.5648227974461</v>
      </c>
      <c r="P5" s="42">
        <f t="shared" si="0"/>
        <v>4871.3934863665945</v>
      </c>
      <c r="Q5" s="42">
        <f t="shared" si="0"/>
        <v>4733.4287518074307</v>
      </c>
      <c r="R5" s="42">
        <f t="shared" si="0"/>
        <v>4048.7745609113949</v>
      </c>
      <c r="S5" s="42">
        <f t="shared" si="0"/>
        <v>5492.3349306760247</v>
      </c>
      <c r="T5" s="42">
        <f t="shared" si="0"/>
        <v>4388.9982751917632</v>
      </c>
      <c r="U5" s="42">
        <f t="shared" si="0"/>
        <v>4005.3878027302735</v>
      </c>
      <c r="V5" s="42">
        <f t="shared" si="0"/>
        <v>4727.7442361938884</v>
      </c>
      <c r="W5" s="42">
        <f t="shared" si="0"/>
        <v>4298.5553027377318</v>
      </c>
      <c r="X5" s="42">
        <f t="shared" si="0"/>
        <v>4804.9367338508573</v>
      </c>
      <c r="Y5" s="42">
        <f t="shared" si="0"/>
        <v>5086.3727654389377</v>
      </c>
      <c r="Z5" s="42">
        <f t="shared" si="0"/>
        <v>4424.6666379085273</v>
      </c>
      <c r="AA5" s="42">
        <f t="shared" si="0"/>
        <v>5257.7905962529394</v>
      </c>
      <c r="AB5" s="42">
        <f t="shared" si="0"/>
        <v>5623.446890139754</v>
      </c>
      <c r="AC5" s="42">
        <f t="shared" si="0"/>
        <v>5178.1657740000001</v>
      </c>
      <c r="AD5" s="72">
        <f>AD18*AD$4*0.001</f>
        <v>5571.8590196190262</v>
      </c>
      <c r="AE5" s="71">
        <f t="shared" ref="AE5:BJ13" si="1">AE18*AE$4*0.001</f>
        <v>5703.0754485211546</v>
      </c>
      <c r="AF5" s="71">
        <f t="shared" si="1"/>
        <v>5822.5593980548101</v>
      </c>
      <c r="AG5" s="71">
        <f t="shared" si="1"/>
        <v>5939.5504667055147</v>
      </c>
      <c r="AH5" s="71">
        <f t="shared" si="1"/>
        <v>6056.4955794411844</v>
      </c>
      <c r="AI5" s="71">
        <f t="shared" si="1"/>
        <v>6169.9076457934543</v>
      </c>
      <c r="AJ5" s="71">
        <f t="shared" si="1"/>
        <v>6278.7067231314231</v>
      </c>
      <c r="AK5" s="71">
        <f t="shared" si="1"/>
        <v>6384.3611185951349</v>
      </c>
      <c r="AL5" s="71">
        <f t="shared" si="1"/>
        <v>6490.7376873693229</v>
      </c>
      <c r="AM5" s="71">
        <f t="shared" si="1"/>
        <v>6597.7605929404908</v>
      </c>
      <c r="AN5" s="71">
        <f t="shared" si="1"/>
        <v>6704.905250911328</v>
      </c>
      <c r="AO5" s="71">
        <f t="shared" si="1"/>
        <v>6813.8767061103163</v>
      </c>
      <c r="AP5" s="71">
        <f t="shared" si="1"/>
        <v>6925.9971030511233</v>
      </c>
      <c r="AQ5" s="71">
        <f t="shared" si="1"/>
        <v>7039.1173524191863</v>
      </c>
      <c r="AR5" s="71">
        <f t="shared" si="1"/>
        <v>7151.2296454810321</v>
      </c>
      <c r="AS5" s="71">
        <f t="shared" si="1"/>
        <v>7259.4627658178797</v>
      </c>
      <c r="AT5" s="71">
        <f t="shared" si="1"/>
        <v>7364.623276840276</v>
      </c>
      <c r="AU5" s="71">
        <f t="shared" si="1"/>
        <v>7468.2731732456805</v>
      </c>
      <c r="AV5" s="71">
        <f t="shared" si="1"/>
        <v>7570.1878793414899</v>
      </c>
      <c r="AW5" s="71">
        <f t="shared" si="1"/>
        <v>7671.4377292123536</v>
      </c>
      <c r="AX5" s="71">
        <f t="shared" si="1"/>
        <v>7772.3158782169712</v>
      </c>
      <c r="AY5" s="71">
        <f t="shared" si="1"/>
        <v>7872.7135660574168</v>
      </c>
      <c r="AZ5" s="71">
        <f t="shared" si="1"/>
        <v>7972.7699233665417</v>
      </c>
      <c r="BA5" s="71">
        <f t="shared" si="1"/>
        <v>8072.2080549271777</v>
      </c>
      <c r="BB5" s="71">
        <f t="shared" si="1"/>
        <v>8171.5940918170445</v>
      </c>
      <c r="BC5" s="71">
        <f t="shared" si="1"/>
        <v>8271.5161143035621</v>
      </c>
      <c r="BD5" s="71">
        <f t="shared" si="1"/>
        <v>8371.7160407606862</v>
      </c>
      <c r="BE5" s="71">
        <f t="shared" si="1"/>
        <v>8472.0139777747499</v>
      </c>
      <c r="BF5" s="71">
        <f t="shared" si="1"/>
        <v>8572.6656552728818</v>
      </c>
      <c r="BG5" s="71">
        <f t="shared" si="1"/>
        <v>8674.3820240138193</v>
      </c>
      <c r="BH5" s="71">
        <f t="shared" si="1"/>
        <v>8776.8197590624659</v>
      </c>
      <c r="BI5" s="71">
        <f t="shared" si="1"/>
        <v>8879.8951849090354</v>
      </c>
      <c r="BJ5" s="77">
        <f t="shared" si="1"/>
        <v>8983.5214904452205</v>
      </c>
    </row>
    <row r="6" spans="1:62" x14ac:dyDescent="0.25">
      <c r="A6" s="53" t="s">
        <v>153</v>
      </c>
      <c r="B6" s="44">
        <f>'Production Summary'!C16</f>
        <v>2780</v>
      </c>
      <c r="C6" s="44">
        <f>'Production Summary'!D16</f>
        <v>2613.2000000000003</v>
      </c>
      <c r="D6" s="44">
        <f>'Production Summary'!E16</f>
        <v>2388</v>
      </c>
      <c r="E6" s="44">
        <f>'Production Summary'!F16</f>
        <v>2644.7000000000003</v>
      </c>
      <c r="F6" s="44">
        <f>'Production Summary'!G16</f>
        <v>2650.3</v>
      </c>
      <c r="G6" s="44">
        <f>'Production Summary'!H16</f>
        <v>2656.4</v>
      </c>
      <c r="H6" s="44">
        <f>'Production Summary'!I16</f>
        <v>2940.9</v>
      </c>
      <c r="I6" s="44">
        <f>'Production Summary'!J16</f>
        <v>2884.7000000000003</v>
      </c>
      <c r="J6" s="44">
        <f>'Production Summary'!K16</f>
        <v>3403.8</v>
      </c>
      <c r="K6" s="44">
        <f>'Production Summary'!L16</f>
        <v>3731.2000000000003</v>
      </c>
      <c r="L6" s="44">
        <f>'Production Summary'!M16</f>
        <v>2727.4</v>
      </c>
      <c r="M6" s="44">
        <f>'Production Summary'!N16</f>
        <v>3848.8</v>
      </c>
      <c r="N6" s="44">
        <f>'Production Summary'!O16</f>
        <v>4026.5</v>
      </c>
      <c r="O6" s="44">
        <f>'Production Summary'!P16</f>
        <v>4389</v>
      </c>
      <c r="P6" s="44">
        <f>'Production Summary'!Q16</f>
        <v>4293</v>
      </c>
      <c r="Q6" s="44">
        <f>'Production Summary'!R16</f>
        <v>4144</v>
      </c>
      <c r="R6" s="44">
        <f>'Production Summary'!S16</f>
        <v>3448.1</v>
      </c>
      <c r="S6" s="44">
        <f>'Production Summary'!T16</f>
        <v>4880.2</v>
      </c>
      <c r="T6" s="44">
        <f>'Production Summary'!U16</f>
        <v>3797.5</v>
      </c>
      <c r="U6" s="44">
        <f>'Production Summary'!V16</f>
        <v>3388</v>
      </c>
      <c r="V6" s="44">
        <f>'Production Summary'!W16</f>
        <v>4125</v>
      </c>
      <c r="W6" s="44">
        <f>'Production Summary'!X16</f>
        <v>3696</v>
      </c>
      <c r="X6" s="44">
        <f>'Production Summary'!Y16</f>
        <v>4152</v>
      </c>
      <c r="Y6" s="44">
        <f>'Production Summary'!Z16</f>
        <v>4401.8</v>
      </c>
      <c r="Z6" s="44">
        <f>'Production Summary'!AA16</f>
        <v>3733.2000000000003</v>
      </c>
      <c r="AA6" s="44">
        <f>'Production Summary'!AB16</f>
        <v>4526.3</v>
      </c>
      <c r="AB6" s="44">
        <f>'Production Summary'!AC16</f>
        <v>4868.8</v>
      </c>
      <c r="AC6" s="44">
        <f>'Production Summary'!AD16</f>
        <v>4446.7</v>
      </c>
      <c r="AD6" s="72">
        <f t="shared" ref="AD6:AS14" si="2">AD19*AD$4*0.001</f>
        <v>4830.7145444407115</v>
      </c>
      <c r="AE6" s="71">
        <f t="shared" si="2"/>
        <v>4945.6944859139912</v>
      </c>
      <c r="AF6" s="71">
        <f t="shared" si="2"/>
        <v>5050.524904230655</v>
      </c>
      <c r="AG6" s="71">
        <f t="shared" si="2"/>
        <v>5153.2140624040076</v>
      </c>
      <c r="AH6" s="71">
        <f t="shared" si="2"/>
        <v>5255.883205216006</v>
      </c>
      <c r="AI6" s="71">
        <f t="shared" si="2"/>
        <v>5355.5048330770533</v>
      </c>
      <c r="AJ6" s="71">
        <f t="shared" si="2"/>
        <v>5451.1386928316278</v>
      </c>
      <c r="AK6" s="71">
        <f t="shared" si="2"/>
        <v>5544.0566934043945</v>
      </c>
      <c r="AL6" s="71">
        <f t="shared" si="2"/>
        <v>5637.6152401184672</v>
      </c>
      <c r="AM6" s="71">
        <f t="shared" si="2"/>
        <v>5731.748411738592</v>
      </c>
      <c r="AN6" s="71">
        <f t="shared" si="2"/>
        <v>5826.0003114245974</v>
      </c>
      <c r="AO6" s="71">
        <f t="shared" si="2"/>
        <v>5921.8524287963646</v>
      </c>
      <c r="AP6" s="71">
        <f t="shared" si="2"/>
        <v>6020.4545718370464</v>
      </c>
      <c r="AQ6" s="71">
        <f t="shared" si="2"/>
        <v>6119.9394391766946</v>
      </c>
      <c r="AR6" s="71">
        <f t="shared" si="2"/>
        <v>6218.561155811768</v>
      </c>
      <c r="AS6" s="71">
        <f t="shared" si="2"/>
        <v>6313.8216416275473</v>
      </c>
      <c r="AT6" s="71">
        <f t="shared" si="1"/>
        <v>6406.4203466397166</v>
      </c>
      <c r="AU6" s="71">
        <f t="shared" si="1"/>
        <v>6497.7145517316139</v>
      </c>
      <c r="AV6" s="71">
        <f t="shared" si="1"/>
        <v>6587.5078746822555</v>
      </c>
      <c r="AW6" s="71">
        <f t="shared" si="1"/>
        <v>6676.7308465189089</v>
      </c>
      <c r="AX6" s="71">
        <f t="shared" si="1"/>
        <v>6765.63813049697</v>
      </c>
      <c r="AY6" s="71">
        <f t="shared" si="1"/>
        <v>6854.1346583971017</v>
      </c>
      <c r="AZ6" s="71">
        <f t="shared" si="1"/>
        <v>6942.3411690767889</v>
      </c>
      <c r="BA6" s="71">
        <f t="shared" si="1"/>
        <v>7030.0161783541489</v>
      </c>
      <c r="BB6" s="71">
        <f t="shared" si="1"/>
        <v>7117.6523637874225</v>
      </c>
      <c r="BC6" s="71">
        <f t="shared" si="1"/>
        <v>7205.7618342575252</v>
      </c>
      <c r="BD6" s="71">
        <f t="shared" si="1"/>
        <v>7294.1197610020818</v>
      </c>
      <c r="BE6" s="71">
        <f t="shared" si="1"/>
        <v>7382.5693184213842</v>
      </c>
      <c r="BF6" s="71">
        <f t="shared" si="1"/>
        <v>7471.3332533503781</v>
      </c>
      <c r="BG6" s="71">
        <f t="shared" si="1"/>
        <v>7561.0312344539543</v>
      </c>
      <c r="BH6" s="71">
        <f t="shared" si="1"/>
        <v>7651.3641840247483</v>
      </c>
      <c r="BI6" s="71">
        <f t="shared" si="1"/>
        <v>7742.2592410694069</v>
      </c>
      <c r="BJ6" s="77">
        <f t="shared" si="1"/>
        <v>7833.6407686913235</v>
      </c>
    </row>
    <row r="7" spans="1:62" x14ac:dyDescent="0.25">
      <c r="A7" s="53" t="s">
        <v>111</v>
      </c>
      <c r="B7" s="44">
        <f>'Production Summary'!C17</f>
        <v>420.65228447738451</v>
      </c>
      <c r="C7" s="44">
        <f>'Production Summary'!D17</f>
        <v>428.67797931475627</v>
      </c>
      <c r="D7" s="44">
        <f>'Production Summary'!E17</f>
        <v>436.85679771759885</v>
      </c>
      <c r="E7" s="44">
        <f>'Production Summary'!F17</f>
        <v>445.19166115586313</v>
      </c>
      <c r="F7" s="44">
        <f>'Production Summary'!G17</f>
        <v>453.68554683871071</v>
      </c>
      <c r="G7" s="44">
        <f>'Production Summary'!H17</f>
        <v>462.34148877797151</v>
      </c>
      <c r="H7" s="44">
        <f>'Production Summary'!I17</f>
        <v>471.16257887189118</v>
      </c>
      <c r="I7" s="44">
        <f>'Production Summary'!J17</f>
        <v>480.15196800955607</v>
      </c>
      <c r="J7" s="44">
        <f>'Production Summary'!K17</f>
        <v>489.31286719638877</v>
      </c>
      <c r="K7" s="44">
        <f>'Production Summary'!L17</f>
        <v>498.64854870111805</v>
      </c>
      <c r="L7" s="44">
        <f>'Production Summary'!M17</f>
        <v>508.16234722463145</v>
      </c>
      <c r="M7" s="44">
        <f>'Production Summary'!N17</f>
        <v>517.85766109112899</v>
      </c>
      <c r="N7" s="44">
        <f>'Production Summary'!O17</f>
        <v>527.73795346200268</v>
      </c>
      <c r="O7" s="44">
        <f>'Production Summary'!P17</f>
        <v>537.80675357287635</v>
      </c>
      <c r="P7" s="44">
        <f>'Production Summary'!Q17</f>
        <v>548.06765799424659</v>
      </c>
      <c r="Q7" s="44">
        <f>'Production Summary'!R17</f>
        <v>558.52433191617638</v>
      </c>
      <c r="R7" s="44">
        <f>'Production Summary'!S17</f>
        <v>569.18051045749883</v>
      </c>
      <c r="S7" s="44">
        <f>'Production Summary'!T17</f>
        <v>580.04</v>
      </c>
      <c r="T7" s="44">
        <f>'Production Summary'!U17</f>
        <v>558.79100000000005</v>
      </c>
      <c r="U7" s="44">
        <f>'Production Summary'!V17</f>
        <v>584.05650000000003</v>
      </c>
      <c r="V7" s="44">
        <f>'Production Summary'!W17</f>
        <v>568.77700000000004</v>
      </c>
      <c r="W7" s="44">
        <f>'Production Summary'!X17</f>
        <v>567.94000000000005</v>
      </c>
      <c r="X7" s="44">
        <f>'Production Summary'!Y17</f>
        <v>617.66100000000006</v>
      </c>
      <c r="Y7" s="44">
        <f>'Production Summary'!Z17</f>
        <v>648.62400000000002</v>
      </c>
      <c r="Z7" s="44">
        <f>'Production Summary'!AA17</f>
        <v>654.83199999999999</v>
      </c>
      <c r="AA7" s="44">
        <f>'Production Summary'!AB17</f>
        <v>694.15700000000004</v>
      </c>
      <c r="AB7" s="44">
        <f>'Production Summary'!AC17</f>
        <v>716.601</v>
      </c>
      <c r="AC7" s="44">
        <f>'Production Summary'!AD17</f>
        <v>692.69399999999996</v>
      </c>
      <c r="AD7" s="72">
        <f t="shared" si="2"/>
        <v>718.49303759985662</v>
      </c>
      <c r="AE7" s="71">
        <f t="shared" si="1"/>
        <v>737.3221116103997</v>
      </c>
      <c r="AF7" s="71">
        <f t="shared" si="1"/>
        <v>754.67332527553629</v>
      </c>
      <c r="AG7" s="71">
        <f t="shared" si="1"/>
        <v>771.73448369658627</v>
      </c>
      <c r="AH7" s="71">
        <f t="shared" si="1"/>
        <v>788.82080372075632</v>
      </c>
      <c r="AI7" s="71">
        <f t="shared" si="1"/>
        <v>805.47596547279124</v>
      </c>
      <c r="AJ7" s="71">
        <f t="shared" si="1"/>
        <v>821.55450146945429</v>
      </c>
      <c r="AK7" s="71">
        <f t="shared" si="1"/>
        <v>837.24404080040108</v>
      </c>
      <c r="AL7" s="71">
        <f t="shared" si="1"/>
        <v>853.04933425282138</v>
      </c>
      <c r="AM7" s="71">
        <f t="shared" si="1"/>
        <v>868.96033274754427</v>
      </c>
      <c r="AN7" s="71">
        <f t="shared" si="1"/>
        <v>884.90768136057068</v>
      </c>
      <c r="AO7" s="71">
        <f t="shared" si="1"/>
        <v>901.11632997389279</v>
      </c>
      <c r="AP7" s="71">
        <f t="shared" si="1"/>
        <v>917.7623032424143</v>
      </c>
      <c r="AQ7" s="71">
        <f t="shared" si="1"/>
        <v>934.56208691202994</v>
      </c>
      <c r="AR7" s="71">
        <f t="shared" si="1"/>
        <v>951.24872030010079</v>
      </c>
      <c r="AS7" s="71">
        <f t="shared" si="1"/>
        <v>967.43819237531875</v>
      </c>
      <c r="AT7" s="71">
        <f t="shared" si="1"/>
        <v>983.23477968853854</v>
      </c>
      <c r="AU7" s="71">
        <f t="shared" si="1"/>
        <v>998.84469332999095</v>
      </c>
      <c r="AV7" s="71">
        <f t="shared" si="1"/>
        <v>1014.2363423145349</v>
      </c>
      <c r="AW7" s="71">
        <f>AW20*AW$4*0.001</f>
        <v>1029.5517731172908</v>
      </c>
      <c r="AX7" s="71">
        <f t="shared" si="1"/>
        <v>1044.8295755307918</v>
      </c>
      <c r="AY7" s="71">
        <f t="shared" si="1"/>
        <v>1060.0545101669998</v>
      </c>
      <c r="AZ7" s="71">
        <f t="shared" si="1"/>
        <v>1075.2446979237425</v>
      </c>
      <c r="BA7" s="71">
        <f t="shared" si="1"/>
        <v>1090.3622061001902</v>
      </c>
      <c r="BB7" s="71">
        <f t="shared" si="1"/>
        <v>1105.4829392958061</v>
      </c>
      <c r="BC7" s="71">
        <f t="shared" si="1"/>
        <v>1120.6862623159648</v>
      </c>
      <c r="BD7" s="71">
        <f t="shared" si="1"/>
        <v>1135.9372083506189</v>
      </c>
      <c r="BE7" s="71">
        <f t="shared" si="1"/>
        <v>1151.2112304052289</v>
      </c>
      <c r="BF7" s="71">
        <f t="shared" si="1"/>
        <v>1166.5429245535131</v>
      </c>
      <c r="BG7" s="71">
        <f t="shared" si="1"/>
        <v>1182.0291194069746</v>
      </c>
      <c r="BH7" s="71">
        <f t="shared" si="1"/>
        <v>1197.623316130996</v>
      </c>
      <c r="BI7" s="71">
        <f t="shared" si="1"/>
        <v>1213.3142298585688</v>
      </c>
      <c r="BJ7" s="77">
        <f t="shared" si="1"/>
        <v>1229.0900814075526</v>
      </c>
    </row>
    <row r="8" spans="1:62" x14ac:dyDescent="0.25">
      <c r="A8" s="53" t="s">
        <v>110</v>
      </c>
      <c r="B8" s="44">
        <f>'Production Summary'!C18</f>
        <v>23.275646350274705</v>
      </c>
      <c r="C8" s="44">
        <f>'Production Summary'!D18</f>
        <v>23.719726274818502</v>
      </c>
      <c r="D8" s="44">
        <f>'Production Summary'!E18</f>
        <v>24.172278874037577</v>
      </c>
      <c r="E8" s="44">
        <f>'Production Summary'!F18</f>
        <v>24.633465799500012</v>
      </c>
      <c r="F8" s="44">
        <f>'Production Summary'!G18</f>
        <v>25.103451786951013</v>
      </c>
      <c r="G8" s="44">
        <f>'Production Summary'!H18</f>
        <v>25.582404715156436</v>
      </c>
      <c r="H8" s="44">
        <f>'Production Summary'!I18</f>
        <v>26.070495665869018</v>
      </c>
      <c r="I8" s="44">
        <f>'Production Summary'!J18</f>
        <v>26.567898984938683</v>
      </c>
      <c r="J8" s="44">
        <f>'Production Summary'!K18</f>
        <v>27.074792344588801</v>
      </c>
      <c r="K8" s="44">
        <f>'Production Summary'!L18</f>
        <v>27.591356806880604</v>
      </c>
      <c r="L8" s="44">
        <f>'Production Summary'!M18</f>
        <v>28.117776888388491</v>
      </c>
      <c r="M8" s="44">
        <f>'Production Summary'!N18</f>
        <v>28.654240626109246</v>
      </c>
      <c r="N8" s="44">
        <f>'Production Summary'!O18</f>
        <v>29.20093964462875</v>
      </c>
      <c r="O8" s="44">
        <f>'Production Summary'!P18</f>
        <v>29.758069224570214</v>
      </c>
      <c r="P8" s="44">
        <f>'Production Summary'!Q18</f>
        <v>30.325828372348301</v>
      </c>
      <c r="Q8" s="44">
        <f>'Production Summary'!R18</f>
        <v>30.904419891254133</v>
      </c>
      <c r="R8" s="44">
        <f>'Production Summary'!S18</f>
        <v>31.494050453896524</v>
      </c>
      <c r="S8" s="44">
        <f>'Production Summary'!T18</f>
        <v>32.094930676025335</v>
      </c>
      <c r="T8" s="44">
        <f>'Production Summary'!U18</f>
        <v>32.707275191763323</v>
      </c>
      <c r="U8" s="44">
        <f>'Production Summary'!V18</f>
        <v>33.331302730273329</v>
      </c>
      <c r="V8" s="44">
        <f>'Production Summary'!W18</f>
        <v>33.967236193888247</v>
      </c>
      <c r="W8" s="44">
        <f>'Production Summary'!X18</f>
        <v>34.615302737731611</v>
      </c>
      <c r="X8" s="44">
        <f>'Production Summary'!Y18</f>
        <v>35.275733850857321</v>
      </c>
      <c r="Y8" s="44">
        <f>'Production Summary'!Z18</f>
        <v>35.9487654389374</v>
      </c>
      <c r="Z8" s="44">
        <f>'Production Summary'!AA18</f>
        <v>36.634637908527381</v>
      </c>
      <c r="AA8" s="44">
        <f>'Production Summary'!AB18</f>
        <v>37.333596252939415</v>
      </c>
      <c r="AB8" s="44">
        <f>'Production Summary'!AC18</f>
        <v>38.04589013975378</v>
      </c>
      <c r="AC8" s="44">
        <f>'Production Summary'!AD18</f>
        <v>38.771774000000001</v>
      </c>
      <c r="AD8" s="73">
        <f t="shared" si="2"/>
        <v>39.474818518566273</v>
      </c>
      <c r="AE8" s="74">
        <f t="shared" si="1"/>
        <v>40.356573040723632</v>
      </c>
      <c r="AF8" s="74">
        <f t="shared" si="1"/>
        <v>41.154327736060452</v>
      </c>
      <c r="AG8" s="74">
        <f t="shared" si="1"/>
        <v>41.933633569201305</v>
      </c>
      <c r="AH8" s="74">
        <f t="shared" si="1"/>
        <v>42.711834110546476</v>
      </c>
      <c r="AI8" s="74">
        <f t="shared" si="1"/>
        <v>43.464391452191293</v>
      </c>
      <c r="AJ8" s="74">
        <f t="shared" si="1"/>
        <v>44.183810266109745</v>
      </c>
      <c r="AK8" s="74">
        <f t="shared" si="1"/>
        <v>44.880535911708535</v>
      </c>
      <c r="AL8" s="74">
        <f t="shared" si="1"/>
        <v>45.581810347577175</v>
      </c>
      <c r="AM8" s="74">
        <f t="shared" si="1"/>
        <v>46.287103066818737</v>
      </c>
      <c r="AN8" s="74">
        <f t="shared" si="1"/>
        <v>46.992740437047956</v>
      </c>
      <c r="AO8" s="74">
        <f t="shared" si="1"/>
        <v>47.710674642567675</v>
      </c>
      <c r="AP8" s="74">
        <f t="shared" si="1"/>
        <v>48.450133859050553</v>
      </c>
      <c r="AQ8" s="74">
        <f t="shared" si="1"/>
        <v>49.196052713623601</v>
      </c>
      <c r="AR8" s="74">
        <f t="shared" si="1"/>
        <v>49.934408510598217</v>
      </c>
      <c r="AS8" s="74">
        <f t="shared" si="1"/>
        <v>50.645204894140477</v>
      </c>
      <c r="AT8" s="74">
        <f t="shared" si="1"/>
        <v>51.334149334804145</v>
      </c>
      <c r="AU8" s="74">
        <f t="shared" si="1"/>
        <v>52.012187887449258</v>
      </c>
      <c r="AV8" s="74">
        <f t="shared" si="1"/>
        <v>52.677795516046388</v>
      </c>
      <c r="AW8" s="74">
        <f t="shared" si="1"/>
        <v>53.338454201499182</v>
      </c>
      <c r="AX8" s="74">
        <f t="shared" si="1"/>
        <v>53.996221108071083</v>
      </c>
      <c r="AY8" s="74">
        <f t="shared" si="1"/>
        <v>54.650356170436183</v>
      </c>
      <c r="AZ8" s="74">
        <f t="shared" si="1"/>
        <v>55.301840570605222</v>
      </c>
      <c r="BA8" s="74">
        <f t="shared" si="1"/>
        <v>55.948768450244451</v>
      </c>
      <c r="BB8" s="74">
        <f t="shared" si="1"/>
        <v>56.595077884518773</v>
      </c>
      <c r="BC8" s="74">
        <f t="shared" si="1"/>
        <v>57.244846654213021</v>
      </c>
      <c r="BD8" s="74">
        <f t="shared" si="1"/>
        <v>57.896288648667159</v>
      </c>
      <c r="BE8" s="74">
        <f t="shared" si="1"/>
        <v>58.548163232577032</v>
      </c>
      <c r="BF8" s="74">
        <f t="shared" si="1"/>
        <v>59.202241548143604</v>
      </c>
      <c r="BG8" s="74">
        <f t="shared" si="1"/>
        <v>59.863431252232623</v>
      </c>
      <c r="BH8" s="74">
        <f t="shared" si="1"/>
        <v>60.529355853450568</v>
      </c>
      <c r="BI8" s="74">
        <f t="shared" si="1"/>
        <v>61.199434950036675</v>
      </c>
      <c r="BJ8" s="78">
        <f t="shared" si="1"/>
        <v>61.873068182284499</v>
      </c>
    </row>
    <row r="9" spans="1:62" x14ac:dyDescent="0.25">
      <c r="A9" s="54" t="s">
        <v>154</v>
      </c>
      <c r="B9" s="42">
        <f>SUM(B10:B13)</f>
        <v>4094.949371553781</v>
      </c>
      <c r="C9" s="42">
        <f t="shared" ref="C9:AC9" si="3">SUM(C10:C13)</f>
        <v>4107.3069246771583</v>
      </c>
      <c r="D9" s="42">
        <f t="shared" si="3"/>
        <v>4120.6744778005386</v>
      </c>
      <c r="E9" s="42">
        <f t="shared" si="3"/>
        <v>4142.5840309239156</v>
      </c>
      <c r="F9" s="42">
        <f t="shared" si="3"/>
        <v>4177.1285840472956</v>
      </c>
      <c r="G9" s="42">
        <f t="shared" si="3"/>
        <v>2840.5270078771946</v>
      </c>
      <c r="H9" s="42">
        <f t="shared" si="3"/>
        <v>4417.6032783157889</v>
      </c>
      <c r="I9" s="42">
        <f t="shared" si="3"/>
        <v>4504.7111617543887</v>
      </c>
      <c r="J9" s="42">
        <f t="shared" si="3"/>
        <v>4552.5029921929827</v>
      </c>
      <c r="K9" s="42">
        <f t="shared" si="3"/>
        <v>4446.8306979999998</v>
      </c>
      <c r="L9" s="42">
        <f t="shared" si="3"/>
        <v>4431.9131050000005</v>
      </c>
      <c r="M9" s="42">
        <f t="shared" si="3"/>
        <v>4506.6061369999998</v>
      </c>
      <c r="N9" s="42">
        <f t="shared" si="3"/>
        <v>4438.649394</v>
      </c>
      <c r="O9" s="42">
        <f t="shared" si="3"/>
        <v>4460.1166130000001</v>
      </c>
      <c r="P9" s="42">
        <f t="shared" si="3"/>
        <v>4641.3641130000005</v>
      </c>
      <c r="Q9" s="42">
        <f t="shared" si="3"/>
        <v>4578.0195870000007</v>
      </c>
      <c r="R9" s="42">
        <f t="shared" si="3"/>
        <v>4472.4179359999998</v>
      </c>
      <c r="S9" s="42">
        <f t="shared" si="3"/>
        <v>4543.172509</v>
      </c>
      <c r="T9" s="42">
        <f t="shared" si="3"/>
        <v>4435.7248360000003</v>
      </c>
      <c r="U9" s="42">
        <f t="shared" si="3"/>
        <v>4438.2775970000002</v>
      </c>
      <c r="V9" s="42">
        <f t="shared" si="3"/>
        <v>4466.1796859999995</v>
      </c>
      <c r="W9" s="42">
        <f t="shared" si="3"/>
        <v>4452.6467290000001</v>
      </c>
      <c r="X9" s="42">
        <f t="shared" si="3"/>
        <v>4421.4608160000007</v>
      </c>
      <c r="Y9" s="42">
        <f t="shared" si="3"/>
        <v>4342.6444850000007</v>
      </c>
      <c r="Z9" s="42">
        <f t="shared" si="3"/>
        <v>4298.1160060000002</v>
      </c>
      <c r="AA9" s="42">
        <f t="shared" si="3"/>
        <v>4424.5047429999995</v>
      </c>
      <c r="AB9" s="42">
        <f t="shared" si="3"/>
        <v>4573.2542489999996</v>
      </c>
      <c r="AC9" s="42">
        <f t="shared" si="3"/>
        <v>4788.166416</v>
      </c>
      <c r="AD9" s="72">
        <f t="shared" si="2"/>
        <v>4775.4869175992908</v>
      </c>
      <c r="AE9" s="71">
        <f t="shared" si="1"/>
        <v>4883.7562249369676</v>
      </c>
      <c r="AF9" s="71">
        <f t="shared" si="1"/>
        <v>4981.8929621005973</v>
      </c>
      <c r="AG9" s="71">
        <f t="shared" si="1"/>
        <v>5077.824139376502</v>
      </c>
      <c r="AH9" s="71">
        <f t="shared" si="1"/>
        <v>5173.6476405466292</v>
      </c>
      <c r="AI9" s="71">
        <f t="shared" si="1"/>
        <v>5266.3894026076214</v>
      </c>
      <c r="AJ9" s="71">
        <f t="shared" si="1"/>
        <v>5355.1374744181649</v>
      </c>
      <c r="AK9" s="71">
        <f t="shared" si="1"/>
        <v>5441.1540569675271</v>
      </c>
      <c r="AL9" s="71">
        <f t="shared" si="1"/>
        <v>5527.7398850471791</v>
      </c>
      <c r="AM9" s="71">
        <f t="shared" si="1"/>
        <v>5614.830554224106</v>
      </c>
      <c r="AN9" s="71">
        <f t="shared" si="1"/>
        <v>5701.9802130348316</v>
      </c>
      <c r="AO9" s="71">
        <f t="shared" si="1"/>
        <v>5790.6390411414368</v>
      </c>
      <c r="AP9" s="71">
        <f t="shared" si="1"/>
        <v>5881.9280566341604</v>
      </c>
      <c r="AQ9" s="71">
        <f t="shared" si="1"/>
        <v>5974.0193674960919</v>
      </c>
      <c r="AR9" s="71">
        <f t="shared" si="1"/>
        <v>6065.209825956249</v>
      </c>
      <c r="AS9" s="71">
        <f t="shared" si="1"/>
        <v>6153.0688321582311</v>
      </c>
      <c r="AT9" s="71">
        <f t="shared" si="1"/>
        <v>6238.2870764343816</v>
      </c>
      <c r="AU9" s="71">
        <f t="shared" si="1"/>
        <v>6322.1927764860729</v>
      </c>
      <c r="AV9" s="71">
        <f t="shared" si="1"/>
        <v>6404.5992359752609</v>
      </c>
      <c r="AW9" s="71">
        <f t="shared" si="1"/>
        <v>6486.4149638691706</v>
      </c>
      <c r="AX9" s="71">
        <f t="shared" si="1"/>
        <v>6567.8894861026101</v>
      </c>
      <c r="AY9" s="71">
        <f t="shared" si="1"/>
        <v>6648.9322555132558</v>
      </c>
      <c r="AZ9" s="71">
        <f t="shared" si="1"/>
        <v>6729.6621218321161</v>
      </c>
      <c r="BA9" s="71">
        <f t="shared" si="1"/>
        <v>6809.8466576661895</v>
      </c>
      <c r="BB9" s="71">
        <f t="shared" si="1"/>
        <v>6889.964704113625</v>
      </c>
      <c r="BC9" s="71">
        <f t="shared" si="1"/>
        <v>6970.5125307587296</v>
      </c>
      <c r="BD9" s="71">
        <f t="shared" si="1"/>
        <v>7051.2726489109964</v>
      </c>
      <c r="BE9" s="71">
        <f t="shared" si="1"/>
        <v>7132.0938416507233</v>
      </c>
      <c r="BF9" s="71">
        <f t="shared" si="1"/>
        <v>7213.1917303305918</v>
      </c>
      <c r="BG9" s="71">
        <f t="shared" si="1"/>
        <v>7295.1643357241464</v>
      </c>
      <c r="BH9" s="71">
        <f t="shared" si="1"/>
        <v>7377.7222953566261</v>
      </c>
      <c r="BI9" s="71">
        <f t="shared" si="1"/>
        <v>7460.7949803356742</v>
      </c>
      <c r="BJ9" s="77">
        <f t="shared" si="1"/>
        <v>7544.3092719851838</v>
      </c>
    </row>
    <row r="10" spans="1:62" x14ac:dyDescent="0.25">
      <c r="A10" s="53" t="s">
        <v>5</v>
      </c>
      <c r="B10" s="44">
        <f>'Production Summary'!C19</f>
        <v>682.72949473684287</v>
      </c>
      <c r="C10" s="44">
        <f>'Production Summary'!D19</f>
        <v>667.88450526315717</v>
      </c>
      <c r="D10" s="44">
        <f>'Production Summary'!E19</f>
        <v>653.03951578947533</v>
      </c>
      <c r="E10" s="44">
        <f>'Production Summary'!F19</f>
        <v>638.19452631578963</v>
      </c>
      <c r="F10" s="44">
        <f>'Production Summary'!G19</f>
        <v>623.3495368421078</v>
      </c>
      <c r="G10" s="44">
        <f>'Production Summary'!H19</f>
        <v>608.50454736842221</v>
      </c>
      <c r="H10" s="44">
        <f>'Production Summary'!I19</f>
        <v>593.65955789473651</v>
      </c>
      <c r="I10" s="44">
        <f>'Production Summary'!J19</f>
        <v>578.81456842105467</v>
      </c>
      <c r="J10" s="44">
        <f>'Production Summary'!K19</f>
        <v>563.96957894736897</v>
      </c>
      <c r="K10" s="44">
        <f>'Production Summary'!L19</f>
        <v>471.61700000000002</v>
      </c>
      <c r="L10" s="44">
        <f>'Production Summary'!M19</f>
        <v>452.33</v>
      </c>
      <c r="M10" s="44">
        <f>'Production Summary'!N19</f>
        <v>440.31</v>
      </c>
      <c r="N10" s="44">
        <f>'Production Summary'!O19</f>
        <v>447.84000000000003</v>
      </c>
      <c r="O10" s="44">
        <f>'Production Summary'!P19</f>
        <v>434.702</v>
      </c>
      <c r="P10" s="44">
        <f>'Production Summary'!Q19</f>
        <v>546.71900000000005</v>
      </c>
      <c r="Q10" s="44">
        <f>'Production Summary'!R19</f>
        <v>577.96</v>
      </c>
      <c r="R10" s="44">
        <f>'Production Summary'!S19</f>
        <v>542.07900000000006</v>
      </c>
      <c r="S10" s="44">
        <f>'Production Summary'!T19</f>
        <v>566.96699999999998</v>
      </c>
      <c r="T10" s="44">
        <f>'Production Summary'!U19</f>
        <v>479.53300000000002</v>
      </c>
      <c r="U10" s="44">
        <f>'Production Summary'!V19</f>
        <v>439.97700000000003</v>
      </c>
      <c r="V10" s="44">
        <f>'Production Summary'!W19</f>
        <v>449.3</v>
      </c>
      <c r="W10" s="44">
        <f>'Production Summary'!X19</f>
        <v>429.02800000000002</v>
      </c>
      <c r="X10" s="44">
        <f>'Production Summary'!Y19</f>
        <v>333.084</v>
      </c>
      <c r="Y10" s="44">
        <f>'Production Summary'!Z19</f>
        <v>269.28300000000002</v>
      </c>
      <c r="Z10" s="44">
        <f>'Production Summary'!AA19</f>
        <v>260.32900000000001</v>
      </c>
      <c r="AA10" s="44">
        <f>'Production Summary'!AB19</f>
        <v>240.78100000000001</v>
      </c>
      <c r="AB10" s="44">
        <f>'Production Summary'!AC19</f>
        <v>253.018</v>
      </c>
      <c r="AC10" s="44">
        <f>'Production Summary'!AD19</f>
        <v>260.017</v>
      </c>
      <c r="AD10" s="72">
        <f t="shared" si="2"/>
        <v>226.67637008752379</v>
      </c>
      <c r="AE10" s="71">
        <f t="shared" si="1"/>
        <v>214.82235055963781</v>
      </c>
      <c r="AF10" s="71">
        <f t="shared" si="1"/>
        <v>202.17534584994959</v>
      </c>
      <c r="AG10" s="71">
        <f t="shared" si="1"/>
        <v>189.14406888430813</v>
      </c>
      <c r="AH10" s="71">
        <f t="shared" si="1"/>
        <v>175.83090300777948</v>
      </c>
      <c r="AI10" s="71">
        <f t="shared" si="1"/>
        <v>162.15396034689161</v>
      </c>
      <c r="AJ10" s="71">
        <f t="shared" si="1"/>
        <v>148.12522910322184</v>
      </c>
      <c r="AK10" s="71">
        <f t="shared" si="1"/>
        <v>133.81984251144706</v>
      </c>
      <c r="AL10" s="71">
        <f t="shared" si="1"/>
        <v>119.34000102317906</v>
      </c>
      <c r="AM10" s="71">
        <f t="shared" si="1"/>
        <v>104.68505085689709</v>
      </c>
      <c r="AN10" s="71">
        <f t="shared" si="1"/>
        <v>89.849049717893891</v>
      </c>
      <c r="AO10" s="71">
        <f t="shared" si="1"/>
        <v>74.855570981601062</v>
      </c>
      <c r="AP10" s="71">
        <f t="shared" si="1"/>
        <v>59.70855835734546</v>
      </c>
      <c r="AQ10" s="71">
        <f t="shared" si="1"/>
        <v>44.378125588448206</v>
      </c>
      <c r="AR10" s="71">
        <f t="shared" si="1"/>
        <v>28.85512784397957</v>
      </c>
      <c r="AS10" s="71">
        <f t="shared" si="1"/>
        <v>13.146760031275676</v>
      </c>
      <c r="AT10" s="71">
        <f t="shared" si="1"/>
        <v>0</v>
      </c>
      <c r="AU10" s="71">
        <f t="shared" si="1"/>
        <v>0</v>
      </c>
      <c r="AV10" s="71">
        <f t="shared" si="1"/>
        <v>0</v>
      </c>
      <c r="AW10" s="71">
        <f t="shared" si="1"/>
        <v>0</v>
      </c>
      <c r="AX10" s="71">
        <f t="shared" si="1"/>
        <v>0</v>
      </c>
      <c r="AY10" s="71">
        <f t="shared" si="1"/>
        <v>0</v>
      </c>
      <c r="AZ10" s="71">
        <f t="shared" si="1"/>
        <v>0</v>
      </c>
      <c r="BA10" s="71">
        <f t="shared" si="1"/>
        <v>0</v>
      </c>
      <c r="BB10" s="71">
        <f t="shared" si="1"/>
        <v>0</v>
      </c>
      <c r="BC10" s="71">
        <f t="shared" si="1"/>
        <v>0</v>
      </c>
      <c r="BD10" s="71">
        <f t="shared" si="1"/>
        <v>0</v>
      </c>
      <c r="BE10" s="71">
        <f t="shared" si="1"/>
        <v>0</v>
      </c>
      <c r="BF10" s="71">
        <f t="shared" si="1"/>
        <v>0</v>
      </c>
      <c r="BG10" s="71">
        <f t="shared" si="1"/>
        <v>0</v>
      </c>
      <c r="BH10" s="71">
        <f t="shared" si="1"/>
        <v>0</v>
      </c>
      <c r="BI10" s="71">
        <f t="shared" si="1"/>
        <v>0</v>
      </c>
      <c r="BJ10" s="77">
        <f t="shared" si="1"/>
        <v>0</v>
      </c>
    </row>
    <row r="11" spans="1:62" x14ac:dyDescent="0.25">
      <c r="A11" s="53" t="s">
        <v>6</v>
      </c>
      <c r="B11" s="44">
        <f>'Production Summary'!C20</f>
        <v>850.81709894736821</v>
      </c>
      <c r="C11" s="44">
        <f>'Production Summary'!D20</f>
        <v>849.84557385964911</v>
      </c>
      <c r="D11" s="44">
        <f>'Production Summary'!E20</f>
        <v>848.87404877192989</v>
      </c>
      <c r="E11" s="44">
        <f>'Production Summary'!F20</f>
        <v>847.90252368421045</v>
      </c>
      <c r="F11" s="44">
        <f>'Production Summary'!G20</f>
        <v>846.93099859649146</v>
      </c>
      <c r="G11" s="44">
        <f>'Production Summary'!H20</f>
        <v>845.95947350877202</v>
      </c>
      <c r="H11" s="44">
        <f>'Production Summary'!I20</f>
        <v>844.98794842105258</v>
      </c>
      <c r="I11" s="44">
        <f>'Production Summary'!J20</f>
        <v>844.01642333333348</v>
      </c>
      <c r="J11" s="44">
        <f>'Production Summary'!K20</f>
        <v>843.04489824561415</v>
      </c>
      <c r="K11" s="44">
        <f>'Production Summary'!L20</f>
        <v>806.25160000000005</v>
      </c>
      <c r="L11" s="44">
        <f>'Production Summary'!M20</f>
        <v>816.15320000000008</v>
      </c>
      <c r="M11" s="44">
        <f>'Production Summary'!N20</f>
        <v>842.79340000000002</v>
      </c>
      <c r="N11" s="44">
        <f>'Production Summary'!O20</f>
        <v>871.12970000000007</v>
      </c>
      <c r="O11" s="44">
        <f>'Production Summary'!P20</f>
        <v>869.66150000000005</v>
      </c>
      <c r="P11" s="44">
        <f>'Production Summary'!Q20</f>
        <v>900.1341000000001</v>
      </c>
      <c r="Q11" s="44">
        <f>'Production Summary'!R20</f>
        <v>853.80430000000001</v>
      </c>
      <c r="R11" s="44">
        <f>'Production Summary'!S20</f>
        <v>823.80499999999995</v>
      </c>
      <c r="S11" s="44">
        <f>'Production Summary'!T20</f>
        <v>810.40690000000006</v>
      </c>
      <c r="T11" s="44">
        <f>'Production Summary'!U20</f>
        <v>831.77559999999994</v>
      </c>
      <c r="U11" s="44">
        <f>'Production Summary'!V20</f>
        <v>830.86260000000004</v>
      </c>
      <c r="V11" s="44">
        <f>'Production Summary'!W20</f>
        <v>817.3216000000001</v>
      </c>
      <c r="W11" s="44">
        <f>'Production Summary'!X20</f>
        <v>807.86700000000008</v>
      </c>
      <c r="X11" s="44">
        <f>'Production Summary'!Y20</f>
        <v>801.41060000000004</v>
      </c>
      <c r="Y11" s="44">
        <f>'Production Summary'!Z20</f>
        <v>801.97110000000009</v>
      </c>
      <c r="Z11" s="44">
        <f>'Production Summary'!AA20</f>
        <v>796.53490000000011</v>
      </c>
      <c r="AA11" s="44">
        <f>'Production Summary'!AB20</f>
        <v>836.29359999999997</v>
      </c>
      <c r="AB11" s="44">
        <f>'Production Summary'!AC20</f>
        <v>847.32230000000004</v>
      </c>
      <c r="AC11" s="44">
        <f>'Production Summary'!AD20</f>
        <v>867.76430000000005</v>
      </c>
      <c r="AD11" s="72">
        <f t="shared" si="2"/>
        <v>828.74194172017883</v>
      </c>
      <c r="AE11" s="71">
        <f t="shared" si="1"/>
        <v>831.40981288662033</v>
      </c>
      <c r="AF11" s="71">
        <f t="shared" si="1"/>
        <v>832.02325361428382</v>
      </c>
      <c r="AG11" s="71">
        <f t="shared" si="1"/>
        <v>831.9887033799281</v>
      </c>
      <c r="AH11" s="71">
        <f t="shared" si="1"/>
        <v>831.67289062949828</v>
      </c>
      <c r="AI11" s="71">
        <f t="shared" si="1"/>
        <v>830.61593322529109</v>
      </c>
      <c r="AJ11" s="71">
        <f t="shared" si="1"/>
        <v>828.71200967767243</v>
      </c>
      <c r="AK11" s="71">
        <f t="shared" si="1"/>
        <v>826.1946031856354</v>
      </c>
      <c r="AL11" s="71">
        <f t="shared" si="1"/>
        <v>823.58484671466476</v>
      </c>
      <c r="AM11" s="71">
        <f t="shared" si="1"/>
        <v>820.8738434343079</v>
      </c>
      <c r="AN11" s="71">
        <f t="shared" si="1"/>
        <v>817.99865971094516</v>
      </c>
      <c r="AO11" s="71">
        <f t="shared" si="1"/>
        <v>815.16802152270611</v>
      </c>
      <c r="AP11" s="71">
        <f t="shared" si="1"/>
        <v>812.52973193014111</v>
      </c>
      <c r="AQ11" s="71">
        <f t="shared" si="1"/>
        <v>809.82053628665392</v>
      </c>
      <c r="AR11" s="71">
        <f t="shared" si="1"/>
        <v>806.81288796778813</v>
      </c>
      <c r="AS11" s="71">
        <f t="shared" si="1"/>
        <v>803.20125703656993</v>
      </c>
      <c r="AT11" s="71">
        <f t="shared" si="1"/>
        <v>799.10322649540637</v>
      </c>
      <c r="AU11" s="71">
        <f t="shared" si="1"/>
        <v>794.708826908437</v>
      </c>
      <c r="AV11" s="71">
        <f t="shared" si="1"/>
        <v>790.00788852712981</v>
      </c>
      <c r="AW11" s="71">
        <f t="shared" si="1"/>
        <v>785.12406522480205</v>
      </c>
      <c r="AX11" s="71">
        <f t="shared" si="1"/>
        <v>780.09401003145808</v>
      </c>
      <c r="AY11" s="71">
        <f t="shared" si="1"/>
        <v>774.91226917385234</v>
      </c>
      <c r="AZ11" s="71">
        <f t="shared" si="1"/>
        <v>769.59794795373364</v>
      </c>
      <c r="BA11" s="71">
        <f t="shared" si="1"/>
        <v>764.12952046554631</v>
      </c>
      <c r="BB11" s="71">
        <f t="shared" si="1"/>
        <v>758.56557553261769</v>
      </c>
      <c r="BC11" s="71">
        <f t="shared" si="1"/>
        <v>752.96240660681258</v>
      </c>
      <c r="BD11" s="71">
        <f t="shared" si="1"/>
        <v>747.29652032130616</v>
      </c>
      <c r="BE11" s="71">
        <f t="shared" si="1"/>
        <v>741.55307420708073</v>
      </c>
      <c r="BF11" s="71">
        <f t="shared" si="1"/>
        <v>735.75580756361046</v>
      </c>
      <c r="BG11" s="71">
        <f t="shared" si="1"/>
        <v>729.9649920200651</v>
      </c>
      <c r="BH11" s="71">
        <f t="shared" si="1"/>
        <v>724.14922110979307</v>
      </c>
      <c r="BI11" s="71">
        <f t="shared" si="1"/>
        <v>718.30041777786585</v>
      </c>
      <c r="BJ11" s="77">
        <f t="shared" si="1"/>
        <v>712.41083287956405</v>
      </c>
    </row>
    <row r="12" spans="1:62" x14ac:dyDescent="0.25">
      <c r="A12" s="53" t="s">
        <v>155</v>
      </c>
      <c r="B12" s="44">
        <f>'Production Summary'!C21</f>
        <v>206.166</v>
      </c>
      <c r="C12" s="44">
        <f>'Production Summary'!D21</f>
        <v>204.85500000000002</v>
      </c>
      <c r="D12" s="44">
        <f>'Production Summary'!E21</f>
        <v>204.554</v>
      </c>
      <c r="E12" s="44">
        <f>'Production Summary'!F21</f>
        <v>212.79500000000002</v>
      </c>
      <c r="F12" s="44">
        <f>'Production Summary'!G21</f>
        <v>233.67099999999999</v>
      </c>
      <c r="G12" s="44">
        <f>'Production Summary'!H21</f>
        <v>237.61799999999999</v>
      </c>
      <c r="H12" s="44">
        <f>'Production Summary'!I21</f>
        <v>245.12900000000002</v>
      </c>
      <c r="I12" s="44">
        <f>'Production Summary'!J21</f>
        <v>252.61199999999999</v>
      </c>
      <c r="J12" s="44">
        <f>'Production Summary'!K21</f>
        <v>263.59899999999999</v>
      </c>
      <c r="K12" s="44">
        <f>'Production Summary'!L21</f>
        <v>274.358</v>
      </c>
      <c r="L12" s="44">
        <f>'Production Summary'!M21</f>
        <v>283.80700000000002</v>
      </c>
      <c r="M12" s="44">
        <f>'Production Summary'!N21</f>
        <v>297.50299999999999</v>
      </c>
      <c r="N12" s="44">
        <f>'Production Summary'!O21</f>
        <v>295.95600000000002</v>
      </c>
      <c r="O12" s="44">
        <f>'Production Summary'!P21</f>
        <v>294.197</v>
      </c>
      <c r="P12" s="44">
        <f>'Production Summary'!Q21</f>
        <v>305.29599999999999</v>
      </c>
      <c r="Q12" s="44">
        <f>'Production Summary'!R21</f>
        <v>300.726</v>
      </c>
      <c r="R12" s="44">
        <f>'Production Summary'!S21</f>
        <v>302.28700000000003</v>
      </c>
      <c r="S12" s="44">
        <f>'Production Summary'!T21</f>
        <v>310.69299999999998</v>
      </c>
      <c r="T12" s="44">
        <f>'Production Summary'!U21</f>
        <v>319.55</v>
      </c>
      <c r="U12" s="44">
        <f>'Production Summary'!V21</f>
        <v>321.678</v>
      </c>
      <c r="V12" s="44">
        <f>'Production Summary'!W21</f>
        <v>318.58100000000002</v>
      </c>
      <c r="W12" s="44">
        <f>'Production Summary'!X21</f>
        <v>319.084</v>
      </c>
      <c r="X12" s="44">
        <f>'Production Summary'!Y21</f>
        <v>321.339</v>
      </c>
      <c r="Y12" s="44">
        <f>'Production Summary'!Z21</f>
        <v>332.29200000000003</v>
      </c>
      <c r="Z12" s="44">
        <f>'Production Summary'!AA21</f>
        <v>334.702</v>
      </c>
      <c r="AA12" s="44">
        <f>'Production Summary'!AB21</f>
        <v>345.75200000000001</v>
      </c>
      <c r="AB12" s="44">
        <f>'Production Summary'!AC21</f>
        <v>357.03700000000003</v>
      </c>
      <c r="AC12" s="44">
        <f>'Production Summary'!AD21</f>
        <v>369.56900000000002</v>
      </c>
      <c r="AD12" s="72">
        <f t="shared" si="2"/>
        <v>378.32639384600412</v>
      </c>
      <c r="AE12" s="71">
        <f t="shared" si="1"/>
        <v>387.0259769322858</v>
      </c>
      <c r="AF12" s="71">
        <f t="shared" si="1"/>
        <v>394.92507565183945</v>
      </c>
      <c r="AG12" s="71">
        <f t="shared" si="1"/>
        <v>402.65145488217831</v>
      </c>
      <c r="AH12" s="71">
        <f t="shared" si="1"/>
        <v>410.37129422465841</v>
      </c>
      <c r="AI12" s="71">
        <f t="shared" si="1"/>
        <v>417.84855440736231</v>
      </c>
      <c r="AJ12" s="71">
        <f t="shared" si="1"/>
        <v>425.01059078604936</v>
      </c>
      <c r="AK12" s="71">
        <f t="shared" si="1"/>
        <v>431.95728871683121</v>
      </c>
      <c r="AL12" s="71">
        <f t="shared" si="1"/>
        <v>438.9505326863142</v>
      </c>
      <c r="AM12" s="71">
        <f t="shared" si="1"/>
        <v>445.98520312559509</v>
      </c>
      <c r="AN12" s="71">
        <f t="shared" si="1"/>
        <v>453.02586906888098</v>
      </c>
      <c r="AO12" s="71">
        <f t="shared" si="1"/>
        <v>460.18774299752783</v>
      </c>
      <c r="AP12" s="71">
        <f t="shared" si="1"/>
        <v>467.55998916991081</v>
      </c>
      <c r="AQ12" s="71">
        <f t="shared" si="1"/>
        <v>474.99738822022101</v>
      </c>
      <c r="AR12" s="71">
        <f t="shared" si="1"/>
        <v>482.36449676163369</v>
      </c>
      <c r="AS12" s="71">
        <f t="shared" si="1"/>
        <v>489.46787494081838</v>
      </c>
      <c r="AT12" s="71">
        <f t="shared" si="1"/>
        <v>496.36225831138194</v>
      </c>
      <c r="AU12" s="71">
        <f t="shared" si="1"/>
        <v>503.15317848963087</v>
      </c>
      <c r="AV12" s="71">
        <f t="shared" si="1"/>
        <v>509.82567639521278</v>
      </c>
      <c r="AW12" s="71">
        <f t="shared" si="1"/>
        <v>516.45198426560012</v>
      </c>
      <c r="AX12" s="71">
        <f t="shared" si="1"/>
        <v>523.05192059951185</v>
      </c>
      <c r="AY12" s="71">
        <f t="shared" si="1"/>
        <v>529.61823424108206</v>
      </c>
      <c r="AZ12" s="71">
        <f t="shared" si="1"/>
        <v>536.16035229500199</v>
      </c>
      <c r="BA12" s="71">
        <f t="shared" si="1"/>
        <v>542.65971867412009</v>
      </c>
      <c r="BB12" s="71">
        <f t="shared" si="1"/>
        <v>549.15445420394883</v>
      </c>
      <c r="BC12" s="71">
        <f t="shared" si="1"/>
        <v>555.6841007679792</v>
      </c>
      <c r="BD12" s="71">
        <f t="shared" si="1"/>
        <v>562.2313203287415</v>
      </c>
      <c r="BE12" s="71">
        <f t="shared" si="1"/>
        <v>568.78404667389282</v>
      </c>
      <c r="BF12" s="71">
        <f t="shared" si="1"/>
        <v>575.35946558468322</v>
      </c>
      <c r="BG12" s="71">
        <f t="shared" si="1"/>
        <v>582.00528363773185</v>
      </c>
      <c r="BH12" s="71">
        <f t="shared" si="1"/>
        <v>588.69843420181689</v>
      </c>
      <c r="BI12" s="71">
        <f t="shared" si="1"/>
        <v>595.4332901873305</v>
      </c>
      <c r="BJ12" s="77">
        <f t="shared" si="1"/>
        <v>602.2040214963821</v>
      </c>
    </row>
    <row r="13" spans="1:62" x14ac:dyDescent="0.25">
      <c r="A13" s="53" t="s">
        <v>8</v>
      </c>
      <c r="B13" s="44">
        <f>'Production Summary'!C22</f>
        <v>2355.2367778695702</v>
      </c>
      <c r="C13" s="44">
        <f>'Production Summary'!D22</f>
        <v>2384.7218455543521</v>
      </c>
      <c r="D13" s="44">
        <f>'Production Summary'!E22</f>
        <v>2414.2069132391334</v>
      </c>
      <c r="E13" s="44">
        <f>'Production Summary'!F22</f>
        <v>2443.6919809239153</v>
      </c>
      <c r="F13" s="44">
        <f>'Production Summary'!G22</f>
        <v>2473.1770486086966</v>
      </c>
      <c r="G13" s="44">
        <f>'Production Summary'!H22</f>
        <v>1148.4449870000001</v>
      </c>
      <c r="H13" s="44">
        <f>'Production Summary'!I22</f>
        <v>2733.8267719999999</v>
      </c>
      <c r="I13" s="44">
        <f>'Production Summary'!J22</f>
        <v>2829.2681700000003</v>
      </c>
      <c r="J13" s="44">
        <f>'Production Summary'!K22</f>
        <v>2881.8895149999998</v>
      </c>
      <c r="K13" s="44">
        <f>'Production Summary'!L22</f>
        <v>2894.6040980000002</v>
      </c>
      <c r="L13" s="44">
        <f>'Production Summary'!M22</f>
        <v>2879.6229050000002</v>
      </c>
      <c r="M13" s="44">
        <f>'Production Summary'!N22</f>
        <v>2925.9997370000001</v>
      </c>
      <c r="N13" s="44">
        <f>'Production Summary'!O22</f>
        <v>2823.7236940000003</v>
      </c>
      <c r="O13" s="44">
        <f>'Production Summary'!P22</f>
        <v>2861.5561130000001</v>
      </c>
      <c r="P13" s="44">
        <f>'Production Summary'!Q22</f>
        <v>2889.215013</v>
      </c>
      <c r="Q13" s="44">
        <f>'Production Summary'!R22</f>
        <v>2845.5292870000003</v>
      </c>
      <c r="R13" s="44">
        <f>'Production Summary'!S22</f>
        <v>2804.246936</v>
      </c>
      <c r="S13" s="44">
        <f>'Production Summary'!T22</f>
        <v>2855.1056090000002</v>
      </c>
      <c r="T13" s="44">
        <f>'Production Summary'!U22</f>
        <v>2804.8662360000003</v>
      </c>
      <c r="U13" s="44">
        <f>'Production Summary'!V22</f>
        <v>2845.7599970000001</v>
      </c>
      <c r="V13" s="44">
        <f>'Production Summary'!W22</f>
        <v>2880.9770859999999</v>
      </c>
      <c r="W13" s="44">
        <f>'Production Summary'!X22</f>
        <v>2896.6677290000002</v>
      </c>
      <c r="X13" s="44">
        <f>'Production Summary'!Y22</f>
        <v>2965.6272160000003</v>
      </c>
      <c r="Y13" s="44">
        <f>'Production Summary'!Z22</f>
        <v>2939.0983850000002</v>
      </c>
      <c r="Z13" s="44">
        <f>'Production Summary'!AA22</f>
        <v>2906.5501060000001</v>
      </c>
      <c r="AA13" s="44">
        <f>'Production Summary'!AB22</f>
        <v>3001.6781430000001</v>
      </c>
      <c r="AB13" s="44">
        <f>'Production Summary'!AC22</f>
        <v>3115.876949</v>
      </c>
      <c r="AC13" s="44">
        <f>'Production Summary'!AD22</f>
        <v>3290.816116</v>
      </c>
      <c r="AD13" s="72">
        <f t="shared" si="2"/>
        <v>3236.6732457267512</v>
      </c>
      <c r="AE13" s="71">
        <f t="shared" si="1"/>
        <v>3288.1696088417675</v>
      </c>
      <c r="AF13" s="71">
        <f t="shared" si="1"/>
        <v>3332.396587206521</v>
      </c>
      <c r="AG13" s="71">
        <f t="shared" si="1"/>
        <v>3374.7686406600046</v>
      </c>
      <c r="AH13" s="71">
        <f t="shared" si="1"/>
        <v>3416.7112591315172</v>
      </c>
      <c r="AI13" s="71">
        <f t="shared" si="1"/>
        <v>3456.2850637300585</v>
      </c>
      <c r="AJ13" s="71">
        <f t="shared" si="1"/>
        <v>3492.9431508951257</v>
      </c>
      <c r="AK13" s="71">
        <f t="shared" si="1"/>
        <v>3527.5606028141065</v>
      </c>
      <c r="AL13" s="71">
        <f t="shared" si="1"/>
        <v>3562.304396388211</v>
      </c>
      <c r="AM13" s="71">
        <f t="shared" si="1"/>
        <v>3597.1339754675269</v>
      </c>
      <c r="AN13" s="71">
        <f t="shared" si="1"/>
        <v>3631.7667585767485</v>
      </c>
      <c r="AO13" s="71">
        <f t="shared" si="1"/>
        <v>3667.127339825779</v>
      </c>
      <c r="AP13" s="71">
        <f t="shared" si="1"/>
        <v>3703.9120595272479</v>
      </c>
      <c r="AQ13" s="71">
        <f t="shared" si="1"/>
        <v>3740.9552819264445</v>
      </c>
      <c r="AR13" s="71">
        <f t="shared" si="1"/>
        <v>3777.1950055744433</v>
      </c>
      <c r="AS13" s="71">
        <f t="shared" ref="AE13:BJ14" si="4">AS26*AS$4*0.001</f>
        <v>3811.1416986568679</v>
      </c>
      <c r="AT13" s="71">
        <f t="shared" si="4"/>
        <v>3843.2603939999567</v>
      </c>
      <c r="AU13" s="71">
        <f t="shared" si="4"/>
        <v>3874.3963768281769</v>
      </c>
      <c r="AV13" s="71">
        <f t="shared" si="4"/>
        <v>3904.4532877927095</v>
      </c>
      <c r="AW13" s="71">
        <f t="shared" si="4"/>
        <v>3934.0007164067752</v>
      </c>
      <c r="AX13" s="71">
        <f t="shared" si="4"/>
        <v>3963.1987559621134</v>
      </c>
      <c r="AY13" s="71">
        <f t="shared" si="4"/>
        <v>3991.9999645447556</v>
      </c>
      <c r="AZ13" s="71">
        <f t="shared" si="4"/>
        <v>4020.4828313063103</v>
      </c>
      <c r="BA13" s="71">
        <f t="shared" si="4"/>
        <v>4048.515359150947</v>
      </c>
      <c r="BB13" s="71">
        <f t="shared" si="4"/>
        <v>4076.3888187324264</v>
      </c>
      <c r="BC13" s="71">
        <f t="shared" si="4"/>
        <v>4104.3990712138802</v>
      </c>
      <c r="BD13" s="71">
        <f t="shared" si="4"/>
        <v>4132.4180542217937</v>
      </c>
      <c r="BE13" s="71">
        <f t="shared" si="4"/>
        <v>4160.3587533728587</v>
      </c>
      <c r="BF13" s="71">
        <f t="shared" si="4"/>
        <v>4188.3487392002944</v>
      </c>
      <c r="BG13" s="71">
        <f t="shared" si="4"/>
        <v>4216.7342658229518</v>
      </c>
      <c r="BH13" s="71">
        <f t="shared" si="4"/>
        <v>4245.3447473562383</v>
      </c>
      <c r="BI13" s="71">
        <f t="shared" si="4"/>
        <v>4274.1379881826051</v>
      </c>
      <c r="BJ13" s="77">
        <f t="shared" si="4"/>
        <v>4303.0711368974507</v>
      </c>
    </row>
    <row r="14" spans="1:62" x14ac:dyDescent="0.25">
      <c r="A14" s="55" t="s">
        <v>156</v>
      </c>
      <c r="B14" s="56">
        <f>'Production Summary'!C23</f>
        <v>3223.9279308276591</v>
      </c>
      <c r="C14" s="56">
        <f>'Production Summary'!D23</f>
        <v>3065.5977055895751</v>
      </c>
      <c r="D14" s="56">
        <f>'Production Summary'!E23</f>
        <v>2849.0290765916366</v>
      </c>
      <c r="E14" s="56">
        <f>'Production Summary'!F23</f>
        <v>3114.5251269553632</v>
      </c>
      <c r="F14" s="56">
        <f>'Production Summary'!G23</f>
        <v>3129.088998625662</v>
      </c>
      <c r="G14" s="56">
        <f>'Production Summary'!H23</f>
        <v>3144.3238934931278</v>
      </c>
      <c r="H14" s="56">
        <f>'Production Summary'!I23</f>
        <v>3438.1330745377604</v>
      </c>
      <c r="I14" s="56">
        <f>'Production Summary'!J23</f>
        <v>3391.4198669944954</v>
      </c>
      <c r="J14" s="56">
        <f>'Production Summary'!K23</f>
        <v>3920.1876595409776</v>
      </c>
      <c r="K14" s="56">
        <f>'Production Summary'!L23</f>
        <v>4257.4399055079994</v>
      </c>
      <c r="L14" s="56">
        <f>'Production Summary'!M23</f>
        <v>3263.6801241130202</v>
      </c>
      <c r="M14" s="56">
        <f>'Production Summary'!N23</f>
        <v>4395.3119017172385</v>
      </c>
      <c r="N14" s="56">
        <f>'Production Summary'!O23</f>
        <v>4583.4388931066314</v>
      </c>
      <c r="O14" s="56">
        <f>'Production Summary'!P23</f>
        <v>4956.5648227974461</v>
      </c>
      <c r="P14" s="56">
        <f>'Production Summary'!Q23</f>
        <v>4871.3934863665945</v>
      </c>
      <c r="Q14" s="56">
        <f>'Production Summary'!R23</f>
        <v>4733.4287518074307</v>
      </c>
      <c r="R14" s="56">
        <f>'Production Summary'!S23</f>
        <v>4048.7745609113949</v>
      </c>
      <c r="S14" s="56">
        <f>'Production Summary'!T23</f>
        <v>5492.3349306760247</v>
      </c>
      <c r="T14" s="56">
        <f>'Production Summary'!U23</f>
        <v>4388.9982751917632</v>
      </c>
      <c r="U14" s="56">
        <f>'Production Summary'!V23</f>
        <v>4005.3878027302735</v>
      </c>
      <c r="V14" s="56">
        <f>'Production Summary'!W23</f>
        <v>4727.7442361938884</v>
      </c>
      <c r="W14" s="56">
        <f>'Production Summary'!X23</f>
        <v>4298.5553027377318</v>
      </c>
      <c r="X14" s="56">
        <f>'Production Summary'!Y23</f>
        <v>4804.9367338508573</v>
      </c>
      <c r="Y14" s="56">
        <f>'Production Summary'!Z23</f>
        <v>5086.3727654389377</v>
      </c>
      <c r="Z14" s="56">
        <f>'Production Summary'!AA23</f>
        <v>4424.6666379085273</v>
      </c>
      <c r="AA14" s="56">
        <f>'Production Summary'!AB23</f>
        <v>5257.7905962529394</v>
      </c>
      <c r="AB14" s="56">
        <f>'Production Summary'!AC23</f>
        <v>5623.446890139754</v>
      </c>
      <c r="AC14" s="56">
        <f>'Production Summary'!AD23</f>
        <v>5178.1657740000001</v>
      </c>
      <c r="AD14" s="75">
        <f t="shared" si="2"/>
        <v>5571.8590196190262</v>
      </c>
      <c r="AE14" s="76">
        <f t="shared" si="4"/>
        <v>5703.0754485211546</v>
      </c>
      <c r="AF14" s="76">
        <f t="shared" si="4"/>
        <v>5822.5593980548101</v>
      </c>
      <c r="AG14" s="76">
        <f t="shared" si="4"/>
        <v>5939.5504667055147</v>
      </c>
      <c r="AH14" s="76">
        <f t="shared" si="4"/>
        <v>6056.4955794411844</v>
      </c>
      <c r="AI14" s="76">
        <f t="shared" si="4"/>
        <v>6169.9076457934543</v>
      </c>
      <c r="AJ14" s="76">
        <f t="shared" si="4"/>
        <v>6278.7067231314231</v>
      </c>
      <c r="AK14" s="76">
        <f t="shared" si="4"/>
        <v>6384.3611185951349</v>
      </c>
      <c r="AL14" s="76">
        <f t="shared" si="4"/>
        <v>6490.7376873693229</v>
      </c>
      <c r="AM14" s="76">
        <f t="shared" si="4"/>
        <v>6597.7605929404908</v>
      </c>
      <c r="AN14" s="76">
        <f t="shared" si="4"/>
        <v>6704.905250911328</v>
      </c>
      <c r="AO14" s="76">
        <f t="shared" si="4"/>
        <v>6813.8767061103163</v>
      </c>
      <c r="AP14" s="76">
        <f t="shared" si="4"/>
        <v>6925.9971030511233</v>
      </c>
      <c r="AQ14" s="76">
        <f t="shared" si="4"/>
        <v>7039.1173524191863</v>
      </c>
      <c r="AR14" s="76">
        <f t="shared" si="4"/>
        <v>7151.2296454810321</v>
      </c>
      <c r="AS14" s="76">
        <f t="shared" si="4"/>
        <v>7259.4627658178797</v>
      </c>
      <c r="AT14" s="76">
        <f t="shared" si="4"/>
        <v>7364.623276840276</v>
      </c>
      <c r="AU14" s="76">
        <f t="shared" si="4"/>
        <v>7468.2731732456805</v>
      </c>
      <c r="AV14" s="76">
        <f t="shared" si="4"/>
        <v>7570.1878793414899</v>
      </c>
      <c r="AW14" s="76">
        <f t="shared" si="4"/>
        <v>7671.4377292123536</v>
      </c>
      <c r="AX14" s="76">
        <f t="shared" si="4"/>
        <v>7772.3158782169712</v>
      </c>
      <c r="AY14" s="76">
        <f t="shared" si="4"/>
        <v>7872.7135660574168</v>
      </c>
      <c r="AZ14" s="76">
        <f t="shared" si="4"/>
        <v>7972.7699233665417</v>
      </c>
      <c r="BA14" s="76">
        <f t="shared" si="4"/>
        <v>8072.2080549271777</v>
      </c>
      <c r="BB14" s="76">
        <f t="shared" si="4"/>
        <v>8171.5940918170445</v>
      </c>
      <c r="BC14" s="76">
        <f t="shared" si="4"/>
        <v>8271.5161143035621</v>
      </c>
      <c r="BD14" s="76">
        <f t="shared" si="4"/>
        <v>8371.7160407606862</v>
      </c>
      <c r="BE14" s="76">
        <f t="shared" si="4"/>
        <v>8472.0139777747499</v>
      </c>
      <c r="BF14" s="76">
        <f t="shared" si="4"/>
        <v>8572.6656552728818</v>
      </c>
      <c r="BG14" s="76">
        <f t="shared" si="4"/>
        <v>8674.3820240138193</v>
      </c>
      <c r="BH14" s="76">
        <f t="shared" si="4"/>
        <v>8776.8197590624659</v>
      </c>
      <c r="BI14" s="76">
        <f t="shared" si="4"/>
        <v>8879.8951849090354</v>
      </c>
      <c r="BJ14" s="79">
        <f t="shared" si="4"/>
        <v>8983.5214904452205</v>
      </c>
    </row>
    <row r="16" spans="1:62" x14ac:dyDescent="0.25">
      <c r="A16" s="57" t="s">
        <v>158</v>
      </c>
    </row>
    <row r="17" spans="1:62" x14ac:dyDescent="0.25">
      <c r="A17" s="5"/>
      <c r="B17" s="61">
        <v>1990</v>
      </c>
      <c r="C17" s="61">
        <v>1991</v>
      </c>
      <c r="D17" s="61">
        <v>1992</v>
      </c>
      <c r="E17" s="61">
        <v>1993</v>
      </c>
      <c r="F17" s="61">
        <v>1994</v>
      </c>
      <c r="G17" s="61">
        <v>1995</v>
      </c>
      <c r="H17" s="61">
        <v>1996</v>
      </c>
      <c r="I17" s="61">
        <v>1997</v>
      </c>
      <c r="J17" s="61">
        <v>1998</v>
      </c>
      <c r="K17" s="61">
        <v>1999</v>
      </c>
      <c r="L17" s="61">
        <v>2000</v>
      </c>
      <c r="M17" s="61">
        <v>2001</v>
      </c>
      <c r="N17" s="61">
        <v>2002</v>
      </c>
      <c r="O17" s="61">
        <v>2003</v>
      </c>
      <c r="P17" s="61">
        <v>2004</v>
      </c>
      <c r="Q17" s="61">
        <v>2005</v>
      </c>
      <c r="R17" s="61">
        <v>2006</v>
      </c>
      <c r="S17" s="61">
        <v>2007</v>
      </c>
      <c r="T17" s="61">
        <v>2008</v>
      </c>
      <c r="U17" s="61">
        <v>2009</v>
      </c>
      <c r="V17" s="61">
        <v>2010</v>
      </c>
      <c r="W17" s="61">
        <v>2011</v>
      </c>
      <c r="X17" s="61">
        <v>2012</v>
      </c>
      <c r="Y17" s="61">
        <v>2013</v>
      </c>
      <c r="Z17" s="61">
        <v>2014</v>
      </c>
      <c r="AA17" s="61">
        <v>2015</v>
      </c>
      <c r="AB17" s="61">
        <v>2016</v>
      </c>
      <c r="AC17" s="62">
        <v>2017</v>
      </c>
      <c r="AD17" s="61">
        <v>2018</v>
      </c>
      <c r="AE17" s="61">
        <v>2019</v>
      </c>
      <c r="AF17" s="61">
        <v>2020</v>
      </c>
      <c r="AG17" s="61">
        <v>2021</v>
      </c>
      <c r="AH17" s="61">
        <v>2022</v>
      </c>
      <c r="AI17" s="61">
        <v>2023</v>
      </c>
      <c r="AJ17" s="61">
        <v>2024</v>
      </c>
      <c r="AK17" s="61">
        <v>2025</v>
      </c>
      <c r="AL17" s="61">
        <v>2026</v>
      </c>
      <c r="AM17" s="61">
        <v>2027</v>
      </c>
      <c r="AN17" s="61">
        <v>2028</v>
      </c>
      <c r="AO17" s="61">
        <v>2029</v>
      </c>
      <c r="AP17" s="61">
        <v>2030</v>
      </c>
      <c r="AQ17" s="61">
        <v>2031</v>
      </c>
      <c r="AR17" s="61">
        <v>2032</v>
      </c>
      <c r="AS17" s="61">
        <v>2033</v>
      </c>
      <c r="AT17" s="61">
        <v>2034</v>
      </c>
      <c r="AU17" s="61">
        <v>2035</v>
      </c>
      <c r="AV17" s="61">
        <v>2036</v>
      </c>
      <c r="AW17" s="61">
        <v>2037</v>
      </c>
      <c r="AX17" s="61">
        <v>2038</v>
      </c>
      <c r="AY17" s="61">
        <v>2039</v>
      </c>
      <c r="AZ17" s="61">
        <v>2040</v>
      </c>
      <c r="BA17" s="61">
        <v>2041</v>
      </c>
      <c r="BB17" s="61">
        <v>2042</v>
      </c>
      <c r="BC17" s="61">
        <v>2043</v>
      </c>
      <c r="BD17" s="61">
        <v>2044</v>
      </c>
      <c r="BE17" s="61">
        <v>2045</v>
      </c>
      <c r="BF17" s="61">
        <v>2046</v>
      </c>
      <c r="BG17" s="61">
        <v>2047</v>
      </c>
      <c r="BH17" s="61">
        <v>2048</v>
      </c>
      <c r="BI17" s="61">
        <v>2049</v>
      </c>
      <c r="BJ17" s="62">
        <v>2050</v>
      </c>
    </row>
    <row r="18" spans="1:62" x14ac:dyDescent="0.25">
      <c r="A18" s="58" t="s">
        <v>159</v>
      </c>
      <c r="B18" s="41">
        <f>1000*B5/B$4</f>
        <v>460.75952286136618</v>
      </c>
      <c r="C18" s="42">
        <f t="shared" ref="C18:AC27" si="5">1000*C5/C$4</f>
        <v>433.76622812554655</v>
      </c>
      <c r="D18" s="42">
        <f t="shared" si="5"/>
        <v>400.70676083319665</v>
      </c>
      <c r="E18" s="42">
        <f t="shared" si="5"/>
        <v>435.20003137765701</v>
      </c>
      <c r="F18" s="42">
        <f t="shared" si="5"/>
        <v>435.05473742581751</v>
      </c>
      <c r="G18" s="42">
        <f t="shared" si="5"/>
        <v>435.54903840611126</v>
      </c>
      <c r="H18" s="42">
        <f t="shared" si="5"/>
        <v>474.42830697576642</v>
      </c>
      <c r="I18" s="42">
        <f t="shared" si="5"/>
        <v>466.19948021887296</v>
      </c>
      <c r="J18" s="42">
        <f t="shared" si="5"/>
        <v>537.3112095353066</v>
      </c>
      <c r="K18" s="42">
        <f t="shared" si="5"/>
        <v>581.35935622954287</v>
      </c>
      <c r="L18" s="42">
        <f t="shared" si="5"/>
        <v>443.61857569977292</v>
      </c>
      <c r="M18" s="42">
        <f t="shared" si="5"/>
        <v>594.24895732827838</v>
      </c>
      <c r="N18" s="42">
        <f t="shared" si="5"/>
        <v>615.92960088232655</v>
      </c>
      <c r="O18" s="42">
        <f t="shared" si="5"/>
        <v>662.15627308849162</v>
      </c>
      <c r="P18" s="42">
        <f t="shared" si="5"/>
        <v>646.47827012707353</v>
      </c>
      <c r="Q18" s="42">
        <f t="shared" si="5"/>
        <v>624.33934601430201</v>
      </c>
      <c r="R18" s="42">
        <f t="shared" si="5"/>
        <v>530.49981144017227</v>
      </c>
      <c r="S18" s="42">
        <f t="shared" si="5"/>
        <v>713.94856694822818</v>
      </c>
      <c r="T18" s="42">
        <f t="shared" si="5"/>
        <v>565.46868278750321</v>
      </c>
      <c r="U18" s="42">
        <f t="shared" si="5"/>
        <v>510.6698374085567</v>
      </c>
      <c r="V18" s="42">
        <f t="shared" si="5"/>
        <v>596.2447959685577</v>
      </c>
      <c r="W18" s="42">
        <f t="shared" si="5"/>
        <v>536.97708994737491</v>
      </c>
      <c r="X18" s="42">
        <f t="shared" si="5"/>
        <v>596.06464798239165</v>
      </c>
      <c r="Y18" s="42">
        <f t="shared" si="5"/>
        <v>627.10337514196181</v>
      </c>
      <c r="Z18" s="42">
        <f t="shared" si="5"/>
        <v>542.89055948424914</v>
      </c>
      <c r="AA18" s="42">
        <f t="shared" si="5"/>
        <v>643.13121185191244</v>
      </c>
      <c r="AB18" s="42">
        <f t="shared" si="5"/>
        <v>683.61863483342495</v>
      </c>
      <c r="AC18" s="42">
        <f t="shared" si="5"/>
        <v>623.96560635272579</v>
      </c>
      <c r="AD18" s="63">
        <f>_xlfn.FORECAST.LINEAR(AD$17,$B18:$AC18,$B$17:$AC$17)</f>
        <v>664.29717912382876</v>
      </c>
      <c r="AE18" s="66">
        <f t="shared" ref="AE18:BJ26" si="6">_xlfn.FORECAST.LINEAR(AE$17,$B18:$AC18,$B$17:$AC$17)</f>
        <v>672.1361754297177</v>
      </c>
      <c r="AF18" s="66">
        <f t="shared" si="6"/>
        <v>679.97517173560482</v>
      </c>
      <c r="AG18" s="66">
        <f t="shared" si="6"/>
        <v>687.81416804149376</v>
      </c>
      <c r="AH18" s="66">
        <f t="shared" si="6"/>
        <v>695.6531643473827</v>
      </c>
      <c r="AI18" s="66">
        <f t="shared" si="6"/>
        <v>703.49216065327164</v>
      </c>
      <c r="AJ18" s="66">
        <f t="shared" si="6"/>
        <v>711.33115695916058</v>
      </c>
      <c r="AK18" s="66">
        <f t="shared" si="6"/>
        <v>719.1701532650477</v>
      </c>
      <c r="AL18" s="66">
        <f t="shared" si="6"/>
        <v>727.00914957093664</v>
      </c>
      <c r="AM18" s="66">
        <f t="shared" si="6"/>
        <v>734.84814587682558</v>
      </c>
      <c r="AN18" s="66">
        <f t="shared" si="6"/>
        <v>742.68714218271452</v>
      </c>
      <c r="AO18" s="66">
        <f t="shared" si="6"/>
        <v>750.52613848860165</v>
      </c>
      <c r="AP18" s="66">
        <f t="shared" si="6"/>
        <v>758.36513479449059</v>
      </c>
      <c r="AQ18" s="66">
        <f t="shared" si="6"/>
        <v>766.20413110037953</v>
      </c>
      <c r="AR18" s="66">
        <f t="shared" si="6"/>
        <v>774.04312740626847</v>
      </c>
      <c r="AS18" s="66">
        <f t="shared" si="6"/>
        <v>781.88212371215559</v>
      </c>
      <c r="AT18" s="66">
        <f t="shared" si="6"/>
        <v>789.72112001804453</v>
      </c>
      <c r="AU18" s="66">
        <f t="shared" si="6"/>
        <v>797.56011632393347</v>
      </c>
      <c r="AV18" s="66">
        <f t="shared" si="6"/>
        <v>805.39911262982241</v>
      </c>
      <c r="AW18" s="66">
        <f t="shared" si="6"/>
        <v>813.23810893571135</v>
      </c>
      <c r="AX18" s="66">
        <f t="shared" si="6"/>
        <v>821.07710524159847</v>
      </c>
      <c r="AY18" s="66">
        <f t="shared" si="6"/>
        <v>828.91610154748741</v>
      </c>
      <c r="AZ18" s="66">
        <f t="shared" si="6"/>
        <v>836.75509785337636</v>
      </c>
      <c r="BA18" s="66">
        <f t="shared" si="6"/>
        <v>844.5940941592653</v>
      </c>
      <c r="BB18" s="66">
        <f t="shared" si="6"/>
        <v>852.43309046515242</v>
      </c>
      <c r="BC18" s="66">
        <f t="shared" si="6"/>
        <v>860.27208677104136</v>
      </c>
      <c r="BD18" s="66">
        <f t="shared" si="6"/>
        <v>868.1110830769303</v>
      </c>
      <c r="BE18" s="66">
        <f t="shared" si="6"/>
        <v>875.95007938281924</v>
      </c>
      <c r="BF18" s="66">
        <f t="shared" si="6"/>
        <v>883.78907568870636</v>
      </c>
      <c r="BG18" s="66">
        <f t="shared" si="6"/>
        <v>891.6280719945953</v>
      </c>
      <c r="BH18" s="66">
        <f t="shared" si="6"/>
        <v>899.46706830048424</v>
      </c>
      <c r="BI18" s="66">
        <f t="shared" si="6"/>
        <v>907.30606460637318</v>
      </c>
      <c r="BJ18" s="67">
        <f t="shared" si="6"/>
        <v>915.14506091226212</v>
      </c>
    </row>
    <row r="19" spans="1:62" x14ac:dyDescent="0.25">
      <c r="A19" s="57" t="s">
        <v>153</v>
      </c>
      <c r="B19" s="43">
        <f t="shared" ref="B19:Q27" si="7">1000*B6/B$4</f>
        <v>397.31392916893077</v>
      </c>
      <c r="C19" s="44">
        <f t="shared" si="7"/>
        <v>369.7542913967182</v>
      </c>
      <c r="D19" s="44">
        <f t="shared" si="7"/>
        <v>335.86450651968141</v>
      </c>
      <c r="E19" s="44">
        <f t="shared" si="7"/>
        <v>369.55024476223633</v>
      </c>
      <c r="F19" s="44">
        <f t="shared" si="7"/>
        <v>368.48602615843413</v>
      </c>
      <c r="G19" s="44">
        <f t="shared" si="7"/>
        <v>367.9622407908667</v>
      </c>
      <c r="H19" s="44">
        <f t="shared" si="7"/>
        <v>405.81506815951712</v>
      </c>
      <c r="I19" s="44">
        <f t="shared" si="7"/>
        <v>396.54354026627686</v>
      </c>
      <c r="J19" s="44">
        <f t="shared" si="7"/>
        <v>466.53376160834762</v>
      </c>
      <c r="K19" s="44">
        <f t="shared" si="7"/>
        <v>509.5005632745025</v>
      </c>
      <c r="L19" s="44">
        <f t="shared" si="7"/>
        <v>370.72423073091011</v>
      </c>
      <c r="M19" s="44">
        <f t="shared" si="7"/>
        <v>520.36020153006564</v>
      </c>
      <c r="N19" s="44">
        <f t="shared" si="7"/>
        <v>541.08729183290791</v>
      </c>
      <c r="O19" s="44">
        <f t="shared" si="7"/>
        <v>586.33428321535621</v>
      </c>
      <c r="P19" s="44">
        <f t="shared" si="7"/>
        <v>569.72018816027753</v>
      </c>
      <c r="Q19" s="44">
        <f t="shared" si="7"/>
        <v>546.59368198905224</v>
      </c>
      <c r="R19" s="44">
        <f t="shared" si="5"/>
        <v>451.79507337526206</v>
      </c>
      <c r="S19" s="44">
        <f t="shared" si="5"/>
        <v>634.37715295922214</v>
      </c>
      <c r="T19" s="44">
        <f t="shared" si="5"/>
        <v>489.26137315278868</v>
      </c>
      <c r="U19" s="44">
        <f t="shared" si="5"/>
        <v>431.95552948976211</v>
      </c>
      <c r="V19" s="44">
        <f t="shared" si="5"/>
        <v>520.22902688795841</v>
      </c>
      <c r="W19" s="44">
        <f t="shared" si="5"/>
        <v>461.70566264006692</v>
      </c>
      <c r="X19" s="44">
        <f t="shared" si="5"/>
        <v>515.06618203470987</v>
      </c>
      <c r="Y19" s="44">
        <f t="shared" si="5"/>
        <v>542.70179634812416</v>
      </c>
      <c r="Z19" s="44">
        <f t="shared" si="5"/>
        <v>458.05010919977428</v>
      </c>
      <c r="AA19" s="44">
        <f t="shared" si="5"/>
        <v>553.65552334470908</v>
      </c>
      <c r="AB19" s="44">
        <f t="shared" si="5"/>
        <v>591.87940675905668</v>
      </c>
      <c r="AC19" s="44">
        <f t="shared" si="5"/>
        <v>535.82445654793469</v>
      </c>
      <c r="AD19" s="64">
        <f>_xlfn.FORECAST.LINEAR(AD$17,$B19:$AC19,$B$17:$AC$17)</f>
        <v>575.93525495263384</v>
      </c>
      <c r="AE19" s="45">
        <f t="shared" ref="AE19:AS19" si="8">_xlfn.FORECAST.LINEAR(AE$17,$B19:$AC19,$B$17:$AC$17)</f>
        <v>582.87501307177263</v>
      </c>
      <c r="AF19" s="45">
        <f t="shared" si="8"/>
        <v>589.81477119091142</v>
      </c>
      <c r="AG19" s="45">
        <f t="shared" si="8"/>
        <v>596.7545293100502</v>
      </c>
      <c r="AH19" s="45">
        <f t="shared" si="8"/>
        <v>603.69428742918899</v>
      </c>
      <c r="AI19" s="45">
        <f t="shared" si="8"/>
        <v>610.63404554832778</v>
      </c>
      <c r="AJ19" s="45">
        <f t="shared" si="8"/>
        <v>617.57380366746656</v>
      </c>
      <c r="AK19" s="45">
        <f t="shared" si="8"/>
        <v>624.51356178660353</v>
      </c>
      <c r="AL19" s="45">
        <f t="shared" si="8"/>
        <v>631.45331990574232</v>
      </c>
      <c r="AM19" s="45">
        <f t="shared" si="8"/>
        <v>638.39307802488111</v>
      </c>
      <c r="AN19" s="45">
        <f t="shared" si="8"/>
        <v>645.33283614401989</v>
      </c>
      <c r="AO19" s="45">
        <f t="shared" si="8"/>
        <v>652.27259426315868</v>
      </c>
      <c r="AP19" s="45">
        <f t="shared" si="8"/>
        <v>659.21235238229747</v>
      </c>
      <c r="AQ19" s="45">
        <f t="shared" si="8"/>
        <v>666.15211050143625</v>
      </c>
      <c r="AR19" s="45">
        <f t="shared" si="8"/>
        <v>673.09186862057504</v>
      </c>
      <c r="AS19" s="45">
        <f t="shared" si="8"/>
        <v>680.03162673971383</v>
      </c>
      <c r="AT19" s="45">
        <f t="shared" si="6"/>
        <v>686.97138485885262</v>
      </c>
      <c r="AU19" s="45">
        <f t="shared" si="6"/>
        <v>693.9111429779914</v>
      </c>
      <c r="AV19" s="45">
        <f t="shared" si="6"/>
        <v>700.85090109713019</v>
      </c>
      <c r="AW19" s="45">
        <f t="shared" si="6"/>
        <v>707.79065921626898</v>
      </c>
      <c r="AX19" s="45">
        <f t="shared" si="6"/>
        <v>714.73041733540776</v>
      </c>
      <c r="AY19" s="45">
        <f t="shared" si="6"/>
        <v>721.67017545454655</v>
      </c>
      <c r="AZ19" s="45">
        <f t="shared" si="6"/>
        <v>728.60993357368534</v>
      </c>
      <c r="BA19" s="45">
        <f t="shared" si="6"/>
        <v>735.54969169282231</v>
      </c>
      <c r="BB19" s="45">
        <f t="shared" si="6"/>
        <v>742.48944981196109</v>
      </c>
      <c r="BC19" s="45">
        <f t="shared" si="6"/>
        <v>749.42920793109988</v>
      </c>
      <c r="BD19" s="45">
        <f t="shared" si="6"/>
        <v>756.36896605023867</v>
      </c>
      <c r="BE19" s="45">
        <f t="shared" si="6"/>
        <v>763.30872416937746</v>
      </c>
      <c r="BF19" s="45">
        <f t="shared" si="6"/>
        <v>770.24848228851624</v>
      </c>
      <c r="BG19" s="45">
        <f t="shared" si="6"/>
        <v>777.18824040765503</v>
      </c>
      <c r="BH19" s="45">
        <f t="shared" si="6"/>
        <v>784.12799852679382</v>
      </c>
      <c r="BI19" s="45">
        <f t="shared" si="6"/>
        <v>791.0677566459326</v>
      </c>
      <c r="BJ19" s="68">
        <f t="shared" si="6"/>
        <v>798.00751476507139</v>
      </c>
    </row>
    <row r="20" spans="1:62" x14ac:dyDescent="0.25">
      <c r="A20" s="57" t="s">
        <v>111</v>
      </c>
      <c r="B20" s="43">
        <f t="shared" si="7"/>
        <v>60.119069050214556</v>
      </c>
      <c r="C20" s="44">
        <f t="shared" si="5"/>
        <v>60.655718077033789</v>
      </c>
      <c r="D20" s="44">
        <f t="shared" si="5"/>
        <v>61.442501166327311</v>
      </c>
      <c r="E20" s="44">
        <f t="shared" si="5"/>
        <v>62.207693631132365</v>
      </c>
      <c r="F20" s="44">
        <f t="shared" si="5"/>
        <v>63.078438018380048</v>
      </c>
      <c r="G20" s="44">
        <f t="shared" si="5"/>
        <v>64.043144941020827</v>
      </c>
      <c r="H20" s="44">
        <f t="shared" si="5"/>
        <v>65.015768662351789</v>
      </c>
      <c r="I20" s="44">
        <f t="shared" si="5"/>
        <v>66.003799792120304</v>
      </c>
      <c r="J20" s="44">
        <f t="shared" si="5"/>
        <v>67.06650582775049</v>
      </c>
      <c r="K20" s="44">
        <f t="shared" si="5"/>
        <v>68.091154706055107</v>
      </c>
      <c r="L20" s="44">
        <f t="shared" si="5"/>
        <v>69.072411549924894</v>
      </c>
      <c r="M20" s="44">
        <f t="shared" si="5"/>
        <v>70.014684288419318</v>
      </c>
      <c r="N20" s="44">
        <f t="shared" si="5"/>
        <v>70.918241658064375</v>
      </c>
      <c r="O20" s="44">
        <f t="shared" si="5"/>
        <v>71.846556701875173</v>
      </c>
      <c r="P20" s="44">
        <f t="shared" si="5"/>
        <v>72.733568422325831</v>
      </c>
      <c r="Q20" s="44">
        <f t="shared" si="5"/>
        <v>73.669370430149229</v>
      </c>
      <c r="R20" s="44">
        <f t="shared" si="5"/>
        <v>74.578159127030773</v>
      </c>
      <c r="S20" s="44">
        <f t="shared" si="5"/>
        <v>75.399394246643013</v>
      </c>
      <c r="T20" s="44">
        <f t="shared" si="5"/>
        <v>71.993377739412765</v>
      </c>
      <c r="U20" s="44">
        <f t="shared" si="5"/>
        <v>74.464709182242402</v>
      </c>
      <c r="V20" s="44">
        <f t="shared" si="5"/>
        <v>71.73195278212178</v>
      </c>
      <c r="W20" s="44">
        <f t="shared" si="5"/>
        <v>70.947271114664403</v>
      </c>
      <c r="X20" s="44">
        <f t="shared" si="5"/>
        <v>76.622421257644731</v>
      </c>
      <c r="Y20" s="44">
        <f t="shared" si="5"/>
        <v>79.969423861716947</v>
      </c>
      <c r="Z20" s="44">
        <f t="shared" si="5"/>
        <v>80.345512993546166</v>
      </c>
      <c r="AA20" s="44">
        <f t="shared" si="5"/>
        <v>84.909055325186841</v>
      </c>
      <c r="AB20" s="44">
        <f t="shared" si="5"/>
        <v>87.114150255288109</v>
      </c>
      <c r="AC20" s="44">
        <f t="shared" si="5"/>
        <v>83.469176266448173</v>
      </c>
      <c r="AD20" s="64">
        <f>_xlfn.FORECAST.LINEAR(AD$17,$R20:$AC20,$R$17:$AC$17)</f>
        <v>85.661337879710118</v>
      </c>
      <c r="AE20" s="64">
        <f t="shared" ref="AE20:BJ20" si="9">_xlfn.FORECAST.LINEAR(AE$17,$R20:$AC20,$R$17:$AC$17)</f>
        <v>86.897125705409508</v>
      </c>
      <c r="AF20" s="64">
        <f t="shared" si="9"/>
        <v>88.132913531109352</v>
      </c>
      <c r="AG20" s="64">
        <f t="shared" si="9"/>
        <v>89.368701356808742</v>
      </c>
      <c r="AH20" s="64">
        <f t="shared" si="9"/>
        <v>90.604489182508587</v>
      </c>
      <c r="AI20" s="64">
        <f t="shared" si="9"/>
        <v>91.840277008208432</v>
      </c>
      <c r="AJ20" s="64">
        <f t="shared" si="9"/>
        <v>93.076064833907822</v>
      </c>
      <c r="AK20" s="64">
        <f t="shared" si="9"/>
        <v>94.311852659607666</v>
      </c>
      <c r="AL20" s="64">
        <f t="shared" si="9"/>
        <v>95.547640485307056</v>
      </c>
      <c r="AM20" s="64">
        <f t="shared" si="9"/>
        <v>96.783428311006901</v>
      </c>
      <c r="AN20" s="64">
        <f t="shared" si="9"/>
        <v>98.019216136706291</v>
      </c>
      <c r="AO20" s="64">
        <f t="shared" si="9"/>
        <v>99.255003962406136</v>
      </c>
      <c r="AP20" s="64">
        <f t="shared" si="9"/>
        <v>100.49079178810598</v>
      </c>
      <c r="AQ20" s="64">
        <f t="shared" si="9"/>
        <v>101.72657961380537</v>
      </c>
      <c r="AR20" s="64">
        <f t="shared" si="9"/>
        <v>102.96236743950521</v>
      </c>
      <c r="AS20" s="64">
        <f t="shared" si="9"/>
        <v>104.1981552652046</v>
      </c>
      <c r="AT20" s="64">
        <f t="shared" si="9"/>
        <v>105.43394309090445</v>
      </c>
      <c r="AU20" s="64">
        <f t="shared" si="9"/>
        <v>106.66973091660429</v>
      </c>
      <c r="AV20" s="64">
        <f t="shared" si="9"/>
        <v>107.90551874230368</v>
      </c>
      <c r="AW20" s="64">
        <f t="shared" si="9"/>
        <v>109.14130656800353</v>
      </c>
      <c r="AX20" s="64">
        <f t="shared" si="9"/>
        <v>110.37709439370292</v>
      </c>
      <c r="AY20" s="64">
        <f t="shared" si="9"/>
        <v>111.61288221940276</v>
      </c>
      <c r="AZ20" s="64">
        <f t="shared" si="9"/>
        <v>112.84867004510215</v>
      </c>
      <c r="BA20" s="64">
        <f t="shared" si="9"/>
        <v>114.084457870802</v>
      </c>
      <c r="BB20" s="64">
        <f t="shared" si="9"/>
        <v>115.32024569650184</v>
      </c>
      <c r="BC20" s="64">
        <f t="shared" si="9"/>
        <v>116.55603352220123</v>
      </c>
      <c r="BD20" s="64">
        <f t="shared" si="9"/>
        <v>117.79182134790108</v>
      </c>
      <c r="BE20" s="64">
        <f t="shared" si="9"/>
        <v>119.02760917360047</v>
      </c>
      <c r="BF20" s="64">
        <f t="shared" si="9"/>
        <v>120.26339699930031</v>
      </c>
      <c r="BG20" s="64">
        <f t="shared" si="9"/>
        <v>121.4991848249997</v>
      </c>
      <c r="BH20" s="64">
        <f t="shared" si="9"/>
        <v>122.73497265069955</v>
      </c>
      <c r="BI20" s="64">
        <f t="shared" si="9"/>
        <v>123.97076047639939</v>
      </c>
      <c r="BJ20" s="64">
        <f t="shared" si="9"/>
        <v>125.20654830209878</v>
      </c>
    </row>
    <row r="21" spans="1:62" x14ac:dyDescent="0.25">
      <c r="A21" s="57" t="s">
        <v>110</v>
      </c>
      <c r="B21" s="43">
        <f t="shared" si="7"/>
        <v>3.3265246422209085</v>
      </c>
      <c r="C21" s="44">
        <f t="shared" si="5"/>
        <v>3.3562186517945936</v>
      </c>
      <c r="D21" s="44">
        <f t="shared" si="5"/>
        <v>3.3997531471879188</v>
      </c>
      <c r="E21" s="44">
        <f t="shared" si="5"/>
        <v>3.4420929842883523</v>
      </c>
      <c r="F21" s="44">
        <f t="shared" si="5"/>
        <v>3.4902732490032902</v>
      </c>
      <c r="G21" s="44">
        <f t="shared" si="5"/>
        <v>3.5436526742236851</v>
      </c>
      <c r="H21" s="44">
        <f t="shared" si="5"/>
        <v>3.5974701538974565</v>
      </c>
      <c r="I21" s="44">
        <f t="shared" si="5"/>
        <v>3.6521401604757537</v>
      </c>
      <c r="J21" s="44">
        <f t="shared" si="5"/>
        <v>3.7109420992085043</v>
      </c>
      <c r="K21" s="44">
        <f t="shared" si="5"/>
        <v>3.7676382489851643</v>
      </c>
      <c r="L21" s="44">
        <f t="shared" si="5"/>
        <v>3.8219334189378844</v>
      </c>
      <c r="M21" s="44">
        <f t="shared" si="5"/>
        <v>3.8740715097934944</v>
      </c>
      <c r="N21" s="44">
        <f t="shared" si="5"/>
        <v>3.9240673913543689</v>
      </c>
      <c r="O21" s="44">
        <f t="shared" si="5"/>
        <v>3.9754331712602702</v>
      </c>
      <c r="P21" s="44">
        <f t="shared" si="5"/>
        <v>4.0245135444701976</v>
      </c>
      <c r="Q21" s="44">
        <f t="shared" si="5"/>
        <v>4.0762935951004593</v>
      </c>
      <c r="R21" s="44">
        <f t="shared" si="5"/>
        <v>4.1265789378795237</v>
      </c>
      <c r="S21" s="44">
        <f t="shared" si="5"/>
        <v>4.1720197423631316</v>
      </c>
      <c r="T21" s="44">
        <f t="shared" si="5"/>
        <v>4.2139318953017151</v>
      </c>
      <c r="U21" s="44">
        <f t="shared" si="5"/>
        <v>4.2495987365521755</v>
      </c>
      <c r="V21" s="44">
        <f t="shared" si="5"/>
        <v>4.2838162984775572</v>
      </c>
      <c r="W21" s="44">
        <f t="shared" si="5"/>
        <v>4.3241561926436409</v>
      </c>
      <c r="X21" s="44">
        <f t="shared" si="5"/>
        <v>4.3760446900370074</v>
      </c>
      <c r="Y21" s="44">
        <f t="shared" si="5"/>
        <v>4.4321549321206524</v>
      </c>
      <c r="Z21" s="44">
        <f t="shared" si="5"/>
        <v>4.4949372909287355</v>
      </c>
      <c r="AA21" s="44">
        <f t="shared" si="5"/>
        <v>4.5666331820164903</v>
      </c>
      <c r="AB21" s="44">
        <f t="shared" si="5"/>
        <v>4.6250778190802064</v>
      </c>
      <c r="AC21" s="44">
        <f t="shared" si="5"/>
        <v>4.6719735383428933</v>
      </c>
      <c r="AD21" s="64">
        <f>_xlfn.FORECAST.LINEAR(AD$17,$B21:$AC21,$B$17:$AC$17)</f>
        <v>4.7063305973778284</v>
      </c>
      <c r="AE21" s="45">
        <f t="shared" si="6"/>
        <v>4.7562254614877588</v>
      </c>
      <c r="AF21" s="45">
        <f t="shared" si="6"/>
        <v>4.8061203255976892</v>
      </c>
      <c r="AG21" s="45">
        <f t="shared" si="6"/>
        <v>4.8560151897076338</v>
      </c>
      <c r="AH21" s="45">
        <f t="shared" si="6"/>
        <v>4.9059100538175642</v>
      </c>
      <c r="AI21" s="45">
        <f t="shared" si="6"/>
        <v>4.9558049179274946</v>
      </c>
      <c r="AJ21" s="45">
        <f t="shared" si="6"/>
        <v>5.0056997820374249</v>
      </c>
      <c r="AK21" s="45">
        <f t="shared" si="6"/>
        <v>5.0555946461473553</v>
      </c>
      <c r="AL21" s="45">
        <f t="shared" si="6"/>
        <v>5.1054895102572999</v>
      </c>
      <c r="AM21" s="45">
        <f t="shared" si="6"/>
        <v>5.1553843743672303</v>
      </c>
      <c r="AN21" s="45">
        <f t="shared" si="6"/>
        <v>5.2052792384771607</v>
      </c>
      <c r="AO21" s="45">
        <f t="shared" si="6"/>
        <v>5.2551741025870911</v>
      </c>
      <c r="AP21" s="45">
        <f t="shared" si="6"/>
        <v>5.3050689666970214</v>
      </c>
      <c r="AQ21" s="45">
        <f t="shared" si="6"/>
        <v>5.354963830806966</v>
      </c>
      <c r="AR21" s="45">
        <f t="shared" si="6"/>
        <v>5.4048586949168964</v>
      </c>
      <c r="AS21" s="45">
        <f t="shared" si="6"/>
        <v>5.4547535590268268</v>
      </c>
      <c r="AT21" s="45">
        <f t="shared" si="6"/>
        <v>5.5046484231367572</v>
      </c>
      <c r="AU21" s="45">
        <f t="shared" si="6"/>
        <v>5.5545432872466876</v>
      </c>
      <c r="AV21" s="45">
        <f t="shared" si="6"/>
        <v>5.6044381513566321</v>
      </c>
      <c r="AW21" s="45">
        <f t="shared" si="6"/>
        <v>5.6543330154665625</v>
      </c>
      <c r="AX21" s="45">
        <f t="shared" si="6"/>
        <v>5.7042278795764929</v>
      </c>
      <c r="AY21" s="45">
        <f t="shared" si="6"/>
        <v>5.7541227436864233</v>
      </c>
      <c r="AZ21" s="45">
        <f t="shared" si="6"/>
        <v>5.8040176077963537</v>
      </c>
      <c r="BA21" s="45">
        <f t="shared" si="6"/>
        <v>5.8539124719062983</v>
      </c>
      <c r="BB21" s="45">
        <f t="shared" si="6"/>
        <v>5.9038073360162286</v>
      </c>
      <c r="BC21" s="45">
        <f t="shared" si="6"/>
        <v>5.953702200126159</v>
      </c>
      <c r="BD21" s="45">
        <f t="shared" si="6"/>
        <v>6.0035970642360894</v>
      </c>
      <c r="BE21" s="45">
        <f t="shared" si="6"/>
        <v>6.0534919283460198</v>
      </c>
      <c r="BF21" s="45">
        <f t="shared" si="6"/>
        <v>6.1033867924559644</v>
      </c>
      <c r="BG21" s="45">
        <f t="shared" si="6"/>
        <v>6.1532816565658948</v>
      </c>
      <c r="BH21" s="45">
        <f t="shared" si="6"/>
        <v>6.2031765206758251</v>
      </c>
      <c r="BI21" s="45">
        <f t="shared" si="6"/>
        <v>6.2530713847857555</v>
      </c>
      <c r="BJ21" s="68">
        <f t="shared" si="6"/>
        <v>6.3029662488956859</v>
      </c>
    </row>
    <row r="22" spans="1:62" x14ac:dyDescent="0.25">
      <c r="A22" s="58" t="s">
        <v>160</v>
      </c>
      <c r="B22" s="41">
        <f t="shared" si="7"/>
        <v>585.2447570359268</v>
      </c>
      <c r="C22" s="42">
        <f t="shared" si="5"/>
        <v>581.16269764382218</v>
      </c>
      <c r="D22" s="42">
        <f t="shared" si="5"/>
        <v>579.55958962090608</v>
      </c>
      <c r="E22" s="42">
        <f t="shared" si="5"/>
        <v>578.85315634138624</v>
      </c>
      <c r="F22" s="42">
        <f t="shared" si="5"/>
        <v>580.76954031181174</v>
      </c>
      <c r="G22" s="42">
        <f t="shared" si="5"/>
        <v>393.46735538528401</v>
      </c>
      <c r="H22" s="42">
        <f t="shared" si="5"/>
        <v>609.58549270339972</v>
      </c>
      <c r="I22" s="42">
        <f t="shared" si="5"/>
        <v>619.2373945155814</v>
      </c>
      <c r="J22" s="42">
        <f t="shared" si="5"/>
        <v>623.97800860245911</v>
      </c>
      <c r="K22" s="42">
        <f t="shared" si="5"/>
        <v>607.22093305567876</v>
      </c>
      <c r="L22" s="42">
        <f t="shared" si="5"/>
        <v>602.41166551197637</v>
      </c>
      <c r="M22" s="42">
        <f t="shared" si="5"/>
        <v>609.29600853927207</v>
      </c>
      <c r="N22" s="42">
        <f t="shared" si="5"/>
        <v>596.47256426058311</v>
      </c>
      <c r="O22" s="42">
        <f t="shared" si="5"/>
        <v>595.83487749834978</v>
      </c>
      <c r="P22" s="42">
        <f t="shared" si="5"/>
        <v>615.9512778427021</v>
      </c>
      <c r="Q22" s="42">
        <f t="shared" si="5"/>
        <v>603.84087410143115</v>
      </c>
      <c r="R22" s="42">
        <f t="shared" si="5"/>
        <v>586.00863941299792</v>
      </c>
      <c r="S22" s="42">
        <f t="shared" si="5"/>
        <v>590.56695251465635</v>
      </c>
      <c r="T22" s="42">
        <f t="shared" si="5"/>
        <v>571.48882796294629</v>
      </c>
      <c r="U22" s="42">
        <f t="shared" si="5"/>
        <v>565.86143725935187</v>
      </c>
      <c r="V22" s="42">
        <f t="shared" si="5"/>
        <v>563.25728774655704</v>
      </c>
      <c r="W22" s="42">
        <f t="shared" si="5"/>
        <v>556.22624689260601</v>
      </c>
      <c r="X22" s="42">
        <f t="shared" si="5"/>
        <v>548.49348302340877</v>
      </c>
      <c r="Y22" s="42">
        <f t="shared" si="5"/>
        <v>535.40846083665201</v>
      </c>
      <c r="Z22" s="42">
        <f t="shared" si="5"/>
        <v>527.36325562562888</v>
      </c>
      <c r="AA22" s="42">
        <f t="shared" si="5"/>
        <v>541.20396107788088</v>
      </c>
      <c r="AB22" s="42">
        <f t="shared" si="5"/>
        <v>555.95116083150981</v>
      </c>
      <c r="AC22" s="42">
        <f t="shared" si="5"/>
        <v>576.97093748493762</v>
      </c>
      <c r="AD22" s="63">
        <f>_xlfn.FORECAST.LINEAR(AD$17,$X22:$AC22,$X$17:$AC$17)</f>
        <v>569.35081758778324</v>
      </c>
      <c r="AE22" s="66">
        <f t="shared" ref="AE22:BJ22" si="10">_xlfn.FORECAST.LINEAR(AE$17,$X22:$AC22,$X$17:$AC$17)</f>
        <v>575.57527695191129</v>
      </c>
      <c r="AF22" s="66">
        <f t="shared" si="10"/>
        <v>581.79973631603752</v>
      </c>
      <c r="AG22" s="66">
        <f t="shared" si="10"/>
        <v>588.02419568016558</v>
      </c>
      <c r="AH22" s="66">
        <f t="shared" si="10"/>
        <v>594.24865504429363</v>
      </c>
      <c r="AI22" s="66">
        <f t="shared" si="10"/>
        <v>600.47311440842168</v>
      </c>
      <c r="AJ22" s="66">
        <f t="shared" si="10"/>
        <v>606.69757377254973</v>
      </c>
      <c r="AK22" s="66">
        <f t="shared" si="10"/>
        <v>612.92203313667596</v>
      </c>
      <c r="AL22" s="66">
        <f t="shared" si="10"/>
        <v>619.14649250080402</v>
      </c>
      <c r="AM22" s="66">
        <f t="shared" si="10"/>
        <v>625.37095186493207</v>
      </c>
      <c r="AN22" s="66">
        <f t="shared" si="10"/>
        <v>631.59541122906012</v>
      </c>
      <c r="AO22" s="66">
        <f t="shared" si="10"/>
        <v>637.81987059318817</v>
      </c>
      <c r="AP22" s="66">
        <f t="shared" si="10"/>
        <v>644.0443299573144</v>
      </c>
      <c r="AQ22" s="66">
        <f t="shared" si="10"/>
        <v>650.26878932144245</v>
      </c>
      <c r="AR22" s="66">
        <f t="shared" si="10"/>
        <v>656.49324868557051</v>
      </c>
      <c r="AS22" s="66">
        <f t="shared" si="10"/>
        <v>662.71770804969856</v>
      </c>
      <c r="AT22" s="66">
        <f t="shared" si="10"/>
        <v>668.94216741382661</v>
      </c>
      <c r="AU22" s="66">
        <f t="shared" si="10"/>
        <v>675.16662677795284</v>
      </c>
      <c r="AV22" s="66">
        <f t="shared" si="10"/>
        <v>681.39108614208089</v>
      </c>
      <c r="AW22" s="66">
        <f t="shared" si="10"/>
        <v>687.61554550620895</v>
      </c>
      <c r="AX22" s="66">
        <f t="shared" si="10"/>
        <v>693.840004870337</v>
      </c>
      <c r="AY22" s="66">
        <f t="shared" si="10"/>
        <v>700.06446423446505</v>
      </c>
      <c r="AZ22" s="66">
        <f t="shared" si="10"/>
        <v>706.2889235985931</v>
      </c>
      <c r="BA22" s="66">
        <f t="shared" si="10"/>
        <v>712.51338296271933</v>
      </c>
      <c r="BB22" s="66">
        <f t="shared" si="10"/>
        <v>718.73784232684739</v>
      </c>
      <c r="BC22" s="66">
        <f t="shared" si="10"/>
        <v>724.96230169097544</v>
      </c>
      <c r="BD22" s="66">
        <f t="shared" si="10"/>
        <v>731.18676105510349</v>
      </c>
      <c r="BE22" s="66">
        <f t="shared" si="10"/>
        <v>737.41122041923154</v>
      </c>
      <c r="BF22" s="66">
        <f t="shared" si="10"/>
        <v>743.63567978335777</v>
      </c>
      <c r="BG22" s="66">
        <f t="shared" si="10"/>
        <v>749.86013914748582</v>
      </c>
      <c r="BH22" s="66">
        <f t="shared" si="10"/>
        <v>756.08459851161388</v>
      </c>
      <c r="BI22" s="66">
        <f t="shared" si="10"/>
        <v>762.30905787574193</v>
      </c>
      <c r="BJ22" s="67">
        <f t="shared" si="10"/>
        <v>768.53351723986998</v>
      </c>
    </row>
    <row r="23" spans="1:62" x14ac:dyDescent="0.25">
      <c r="A23" s="57" t="s">
        <v>5</v>
      </c>
      <c r="B23" s="43">
        <f t="shared" si="7"/>
        <v>97.574797882522958</v>
      </c>
      <c r="C23" s="44">
        <f t="shared" si="5"/>
        <v>94.502204951181056</v>
      </c>
      <c r="D23" s="44">
        <f t="shared" si="5"/>
        <v>91.847903981777137</v>
      </c>
      <c r="E23" s="44">
        <f t="shared" si="5"/>
        <v>89.176444740771913</v>
      </c>
      <c r="F23" s="44">
        <f t="shared" si="5"/>
        <v>86.667771097101721</v>
      </c>
      <c r="G23" s="44">
        <f t="shared" si="5"/>
        <v>84.289525967895159</v>
      </c>
      <c r="H23" s="44">
        <f t="shared" si="5"/>
        <v>81.919138342208612</v>
      </c>
      <c r="I23" s="44">
        <f t="shared" si="5"/>
        <v>79.566394467148086</v>
      </c>
      <c r="J23" s="44">
        <f t="shared" si="5"/>
        <v>77.299150684232927</v>
      </c>
      <c r="K23" s="44">
        <f t="shared" si="5"/>
        <v>64.399959034581642</v>
      </c>
      <c r="L23" s="44">
        <f t="shared" si="5"/>
        <v>61.483350915345227</v>
      </c>
      <c r="M23" s="44">
        <f t="shared" si="5"/>
        <v>59.530191315657653</v>
      </c>
      <c r="N23" s="44">
        <f t="shared" si="5"/>
        <v>60.181431211833974</v>
      </c>
      <c r="O23" s="44">
        <f t="shared" si="5"/>
        <v>58.072610066594159</v>
      </c>
      <c r="P23" s="44">
        <f t="shared" si="5"/>
        <v>72.554589226834096</v>
      </c>
      <c r="Q23" s="44">
        <f t="shared" si="5"/>
        <v>76.232935434940316</v>
      </c>
      <c r="R23" s="44">
        <f t="shared" si="5"/>
        <v>71.02712264150945</v>
      </c>
      <c r="S23" s="44">
        <f t="shared" si="5"/>
        <v>73.700035097297516</v>
      </c>
      <c r="T23" s="44">
        <f t="shared" si="5"/>
        <v>61.781954984088536</v>
      </c>
      <c r="U23" s="44">
        <f t="shared" si="5"/>
        <v>56.095188311191585</v>
      </c>
      <c r="V23" s="44">
        <f t="shared" si="5"/>
        <v>56.663976189275083</v>
      </c>
      <c r="W23" s="44">
        <f t="shared" si="5"/>
        <v>53.594333612322146</v>
      </c>
      <c r="X23" s="44">
        <f t="shared" si="5"/>
        <v>41.319919117738273</v>
      </c>
      <c r="Y23" s="44">
        <f t="shared" si="5"/>
        <v>33.200138085785795</v>
      </c>
      <c r="Z23" s="44">
        <f t="shared" si="5"/>
        <v>31.941424750312876</v>
      </c>
      <c r="AA23" s="44">
        <f t="shared" si="5"/>
        <v>29.452252516727214</v>
      </c>
      <c r="AB23" s="44">
        <f t="shared" si="5"/>
        <v>30.758327255044978</v>
      </c>
      <c r="AC23" s="44">
        <f t="shared" si="5"/>
        <v>31.331879307851739</v>
      </c>
      <c r="AD23" s="64">
        <f>MAX(_xlfn.FORECAST.LINEAR(AD$17,$X23:$AC23,$X$17:$AC$17),0)</f>
        <v>27.025176461386309</v>
      </c>
      <c r="AE23" s="45">
        <f t="shared" ref="AE23:BJ23" si="11">MAX(_xlfn.FORECAST.LINEAR(AE$17,$X23:$AC23,$X$17:$AC$17),0)</f>
        <v>25.317896353522428</v>
      </c>
      <c r="AF23" s="45">
        <f t="shared" si="11"/>
        <v>23.610616245658548</v>
      </c>
      <c r="AG23" s="45">
        <f t="shared" si="11"/>
        <v>21.903336137794213</v>
      </c>
      <c r="AH23" s="45">
        <f t="shared" si="11"/>
        <v>20.196056029930332</v>
      </c>
      <c r="AI23" s="45">
        <f t="shared" si="11"/>
        <v>18.488775922066452</v>
      </c>
      <c r="AJ23" s="45">
        <f t="shared" si="11"/>
        <v>16.781495814202572</v>
      </c>
      <c r="AK23" s="45">
        <f t="shared" si="11"/>
        <v>15.074215706338236</v>
      </c>
      <c r="AL23" s="45">
        <f t="shared" si="11"/>
        <v>13.366935598474356</v>
      </c>
      <c r="AM23" s="45">
        <f t="shared" si="11"/>
        <v>11.659655490610476</v>
      </c>
      <c r="AN23" s="45">
        <f t="shared" si="11"/>
        <v>9.9523753827461405</v>
      </c>
      <c r="AO23" s="45">
        <f t="shared" si="11"/>
        <v>8.2450952748822601</v>
      </c>
      <c r="AP23" s="45">
        <f t="shared" si="11"/>
        <v>6.5378151670183797</v>
      </c>
      <c r="AQ23" s="45">
        <f t="shared" si="11"/>
        <v>4.8305350591540446</v>
      </c>
      <c r="AR23" s="45">
        <f t="shared" si="11"/>
        <v>3.1232549512901642</v>
      </c>
      <c r="AS23" s="45">
        <f t="shared" si="11"/>
        <v>1.4159748434262838</v>
      </c>
      <c r="AT23" s="45">
        <f t="shared" si="11"/>
        <v>0</v>
      </c>
      <c r="AU23" s="45">
        <f t="shared" si="11"/>
        <v>0</v>
      </c>
      <c r="AV23" s="45">
        <f t="shared" si="11"/>
        <v>0</v>
      </c>
      <c r="AW23" s="45">
        <f t="shared" si="11"/>
        <v>0</v>
      </c>
      <c r="AX23" s="45">
        <f t="shared" si="11"/>
        <v>0</v>
      </c>
      <c r="AY23" s="45">
        <f t="shared" si="11"/>
        <v>0</v>
      </c>
      <c r="AZ23" s="45">
        <f t="shared" si="11"/>
        <v>0</v>
      </c>
      <c r="BA23" s="45">
        <f t="shared" si="11"/>
        <v>0</v>
      </c>
      <c r="BB23" s="45">
        <f t="shared" si="11"/>
        <v>0</v>
      </c>
      <c r="BC23" s="45">
        <f t="shared" si="11"/>
        <v>0</v>
      </c>
      <c r="BD23" s="45">
        <f t="shared" si="11"/>
        <v>0</v>
      </c>
      <c r="BE23" s="45">
        <f t="shared" si="11"/>
        <v>0</v>
      </c>
      <c r="BF23" s="45">
        <f t="shared" si="11"/>
        <v>0</v>
      </c>
      <c r="BG23" s="45">
        <f t="shared" si="11"/>
        <v>0</v>
      </c>
      <c r="BH23" s="45">
        <f t="shared" si="11"/>
        <v>0</v>
      </c>
      <c r="BI23" s="45">
        <f t="shared" si="11"/>
        <v>0</v>
      </c>
      <c r="BJ23" s="68">
        <f t="shared" si="11"/>
        <v>0</v>
      </c>
    </row>
    <row r="24" spans="1:62" x14ac:dyDescent="0.25">
      <c r="A24" s="57" t="s">
        <v>6</v>
      </c>
      <c r="B24" s="43">
        <f t="shared" si="7"/>
        <v>121.59765632621935</v>
      </c>
      <c r="C24" s="44">
        <f t="shared" si="5"/>
        <v>120.24875553310571</v>
      </c>
      <c r="D24" s="44">
        <f t="shared" si="5"/>
        <v>119.39140012066508</v>
      </c>
      <c r="E24" s="44">
        <f t="shared" si="5"/>
        <v>118.47944385450819</v>
      </c>
      <c r="F24" s="44">
        <f t="shared" si="5"/>
        <v>117.75355171234028</v>
      </c>
      <c r="G24" s="44">
        <f t="shared" si="5"/>
        <v>117.18157788380876</v>
      </c>
      <c r="H24" s="44">
        <f t="shared" si="5"/>
        <v>116.59996663690025</v>
      </c>
      <c r="I24" s="44">
        <f t="shared" si="5"/>
        <v>116.02220700644109</v>
      </c>
      <c r="J24" s="44">
        <f t="shared" si="5"/>
        <v>115.54994640791264</v>
      </c>
      <c r="K24" s="44">
        <f t="shared" si="5"/>
        <v>110.09478032294406</v>
      </c>
      <c r="L24" s="44">
        <f t="shared" si="5"/>
        <v>110.93633762138691</v>
      </c>
      <c r="M24" s="44">
        <f t="shared" si="5"/>
        <v>113.94620231558127</v>
      </c>
      <c r="N24" s="44">
        <f t="shared" si="5"/>
        <v>117.06375517402546</v>
      </c>
      <c r="O24" s="44">
        <f t="shared" si="5"/>
        <v>116.17962001423821</v>
      </c>
      <c r="P24" s="44">
        <f t="shared" si="5"/>
        <v>119.45599087386027</v>
      </c>
      <c r="Q24" s="44">
        <f t="shared" si="5"/>
        <v>112.61680406252061</v>
      </c>
      <c r="R24" s="44">
        <f t="shared" si="5"/>
        <v>107.94090670859539</v>
      </c>
      <c r="S24" s="44">
        <f t="shared" si="5"/>
        <v>105.34478545152024</v>
      </c>
      <c r="T24" s="44">
        <f t="shared" si="5"/>
        <v>107.1641006480539</v>
      </c>
      <c r="U24" s="44">
        <f t="shared" si="5"/>
        <v>105.93143279700132</v>
      </c>
      <c r="V24" s="44">
        <f t="shared" si="5"/>
        <v>103.07743530242649</v>
      </c>
      <c r="W24" s="44">
        <f t="shared" si="5"/>
        <v>100.91903911256576</v>
      </c>
      <c r="X24" s="44">
        <f t="shared" si="5"/>
        <v>99.417027452829032</v>
      </c>
      <c r="Y24" s="44">
        <f t="shared" si="5"/>
        <v>98.875722792785027</v>
      </c>
      <c r="Z24" s="44">
        <f t="shared" si="5"/>
        <v>97.731945228337977</v>
      </c>
      <c r="AA24" s="44">
        <f t="shared" si="5"/>
        <v>102.29515736425574</v>
      </c>
      <c r="AB24" s="44">
        <f t="shared" si="5"/>
        <v>103.00538536348165</v>
      </c>
      <c r="AC24" s="44">
        <f t="shared" si="5"/>
        <v>104.56503349881912</v>
      </c>
      <c r="AD24" s="64">
        <f t="shared" ref="AD24:AD27" si="12">_xlfn.FORECAST.LINEAR(AD$17,$B24:$AC24,$B$17:$AC$17)</f>
        <v>98.805610868446138</v>
      </c>
      <c r="AE24" s="45">
        <f t="shared" si="6"/>
        <v>97.98583534314912</v>
      </c>
      <c r="AF24" s="45">
        <f t="shared" si="6"/>
        <v>97.166059817851874</v>
      </c>
      <c r="AG24" s="45">
        <f t="shared" si="6"/>
        <v>96.346284292554856</v>
      </c>
      <c r="AH24" s="45">
        <f t="shared" si="6"/>
        <v>95.52650876725761</v>
      </c>
      <c r="AI24" s="45">
        <f t="shared" si="6"/>
        <v>94.706733241960592</v>
      </c>
      <c r="AJ24" s="45">
        <f t="shared" si="6"/>
        <v>93.886957716663346</v>
      </c>
      <c r="AK24" s="45">
        <f t="shared" si="6"/>
        <v>93.067182191366328</v>
      </c>
      <c r="AL24" s="45">
        <f t="shared" si="6"/>
        <v>92.247406666069082</v>
      </c>
      <c r="AM24" s="45">
        <f t="shared" si="6"/>
        <v>91.427631140772064</v>
      </c>
      <c r="AN24" s="45">
        <f t="shared" si="6"/>
        <v>90.607855615474818</v>
      </c>
      <c r="AO24" s="45">
        <f t="shared" si="6"/>
        <v>89.7880800901778</v>
      </c>
      <c r="AP24" s="45">
        <f t="shared" si="6"/>
        <v>88.968304564880555</v>
      </c>
      <c r="AQ24" s="45">
        <f t="shared" si="6"/>
        <v>88.148529039583536</v>
      </c>
      <c r="AR24" s="45">
        <f t="shared" si="6"/>
        <v>87.328753514286291</v>
      </c>
      <c r="AS24" s="45">
        <f t="shared" si="6"/>
        <v>86.508977988989272</v>
      </c>
      <c r="AT24" s="45">
        <f t="shared" si="6"/>
        <v>85.689202463692027</v>
      </c>
      <c r="AU24" s="45">
        <f t="shared" si="6"/>
        <v>84.869426938395009</v>
      </c>
      <c r="AV24" s="45">
        <f t="shared" si="6"/>
        <v>84.049651413097763</v>
      </c>
      <c r="AW24" s="45">
        <f t="shared" si="6"/>
        <v>83.229875887800745</v>
      </c>
      <c r="AX24" s="45">
        <f t="shared" si="6"/>
        <v>82.410100362503499</v>
      </c>
      <c r="AY24" s="45">
        <f t="shared" si="6"/>
        <v>81.590324837206481</v>
      </c>
      <c r="AZ24" s="45">
        <f t="shared" si="6"/>
        <v>80.770549311909235</v>
      </c>
      <c r="BA24" s="45">
        <f t="shared" si="6"/>
        <v>79.950773786612217</v>
      </c>
      <c r="BB24" s="45">
        <f t="shared" si="6"/>
        <v>79.130998261314971</v>
      </c>
      <c r="BC24" s="45">
        <f t="shared" si="6"/>
        <v>78.311222736017953</v>
      </c>
      <c r="BD24" s="45">
        <f t="shared" si="6"/>
        <v>77.491447210720708</v>
      </c>
      <c r="BE24" s="45">
        <f t="shared" si="6"/>
        <v>76.671671685423689</v>
      </c>
      <c r="BF24" s="45">
        <f t="shared" si="6"/>
        <v>75.851896160126444</v>
      </c>
      <c r="BG24" s="45">
        <f t="shared" si="6"/>
        <v>75.032120634829425</v>
      </c>
      <c r="BH24" s="45">
        <f t="shared" si="6"/>
        <v>74.21234510953218</v>
      </c>
      <c r="BI24" s="45">
        <f t="shared" si="6"/>
        <v>73.392569584234934</v>
      </c>
      <c r="BJ24" s="68">
        <f t="shared" si="6"/>
        <v>72.572794058937916</v>
      </c>
    </row>
    <row r="25" spans="1:62" x14ac:dyDescent="0.25">
      <c r="A25" s="57" t="s">
        <v>155</v>
      </c>
      <c r="B25" s="43">
        <f t="shared" si="7"/>
        <v>29.464972489583374</v>
      </c>
      <c r="C25" s="44">
        <f t="shared" si="5"/>
        <v>28.985923528269822</v>
      </c>
      <c r="D25" s="44">
        <f t="shared" si="5"/>
        <v>28.769861083177098</v>
      </c>
      <c r="E25" s="44">
        <f t="shared" si="5"/>
        <v>29.734353361129834</v>
      </c>
      <c r="F25" s="44">
        <f t="shared" si="5"/>
        <v>32.488585525588597</v>
      </c>
      <c r="G25" s="44">
        <f t="shared" si="5"/>
        <v>32.914640766542753</v>
      </c>
      <c r="H25" s="44">
        <f t="shared" si="5"/>
        <v>33.825373811715558</v>
      </c>
      <c r="I25" s="44">
        <f t="shared" si="5"/>
        <v>34.725155750596151</v>
      </c>
      <c r="J25" s="44">
        <f t="shared" si="5"/>
        <v>36.129570781537936</v>
      </c>
      <c r="K25" s="44">
        <f t="shared" si="5"/>
        <v>37.463967500768099</v>
      </c>
      <c r="L25" s="44">
        <f t="shared" si="5"/>
        <v>38.576714728696714</v>
      </c>
      <c r="M25" s="44">
        <f t="shared" si="5"/>
        <v>40.222594324412569</v>
      </c>
      <c r="N25" s="44">
        <f t="shared" si="5"/>
        <v>39.771024597466806</v>
      </c>
      <c r="O25" s="44">
        <f t="shared" si="5"/>
        <v>39.302298272751912</v>
      </c>
      <c r="P25" s="44">
        <f t="shared" si="5"/>
        <v>40.515558948190098</v>
      </c>
      <c r="Q25" s="44">
        <f t="shared" si="5"/>
        <v>39.665765349864806</v>
      </c>
      <c r="R25" s="44">
        <f t="shared" si="5"/>
        <v>39.607835429769402</v>
      </c>
      <c r="S25" s="44">
        <f t="shared" si="5"/>
        <v>40.386980202524406</v>
      </c>
      <c r="T25" s="44">
        <f t="shared" si="5"/>
        <v>41.170104487418996</v>
      </c>
      <c r="U25" s="44">
        <f t="shared" si="5"/>
        <v>41.012571078868859</v>
      </c>
      <c r="V25" s="44">
        <f t="shared" si="5"/>
        <v>40.178202088483076</v>
      </c>
      <c r="W25" s="44">
        <f t="shared" si="5"/>
        <v>39.860089193139373</v>
      </c>
      <c r="X25" s="44">
        <f t="shared" si="5"/>
        <v>39.86292193373113</v>
      </c>
      <c r="Y25" s="44">
        <f t="shared" si="5"/>
        <v>40.968573154643757</v>
      </c>
      <c r="Z25" s="44">
        <f t="shared" si="5"/>
        <v>41.066722289023581</v>
      </c>
      <c r="AA25" s="44">
        <f t="shared" si="5"/>
        <v>42.292270620038408</v>
      </c>
      <c r="AB25" s="44">
        <f t="shared" si="5"/>
        <v>43.403476780938497</v>
      </c>
      <c r="AC25" s="44">
        <f t="shared" si="5"/>
        <v>44.532824022750283</v>
      </c>
      <c r="AD25" s="64">
        <f t="shared" si="12"/>
        <v>45.1054406321241</v>
      </c>
      <c r="AE25" s="45">
        <f t="shared" si="6"/>
        <v>45.612961335566979</v>
      </c>
      <c r="AF25" s="45">
        <f t="shared" si="6"/>
        <v>46.120482039010085</v>
      </c>
      <c r="AG25" s="45">
        <f t="shared" si="6"/>
        <v>46.628002742452964</v>
      </c>
      <c r="AH25" s="45">
        <f t="shared" si="6"/>
        <v>47.135523445895842</v>
      </c>
      <c r="AI25" s="45">
        <f t="shared" si="6"/>
        <v>47.643044149338948</v>
      </c>
      <c r="AJ25" s="45">
        <f t="shared" si="6"/>
        <v>48.150564852781827</v>
      </c>
      <c r="AK25" s="45">
        <f t="shared" si="6"/>
        <v>48.658085556224933</v>
      </c>
      <c r="AL25" s="45">
        <f t="shared" si="6"/>
        <v>49.165606259667811</v>
      </c>
      <c r="AM25" s="45">
        <f t="shared" si="6"/>
        <v>49.673126963110917</v>
      </c>
      <c r="AN25" s="45">
        <f t="shared" si="6"/>
        <v>50.180647666553796</v>
      </c>
      <c r="AO25" s="45">
        <f t="shared" si="6"/>
        <v>50.688168369996902</v>
      </c>
      <c r="AP25" s="45">
        <f t="shared" si="6"/>
        <v>51.19568907343978</v>
      </c>
      <c r="AQ25" s="45">
        <f t="shared" si="6"/>
        <v>51.703209776882659</v>
      </c>
      <c r="AR25" s="45">
        <f t="shared" si="6"/>
        <v>52.210730480325765</v>
      </c>
      <c r="AS25" s="45">
        <f t="shared" si="6"/>
        <v>52.718251183768643</v>
      </c>
      <c r="AT25" s="45">
        <f t="shared" si="6"/>
        <v>53.225771887211749</v>
      </c>
      <c r="AU25" s="45">
        <f t="shared" si="6"/>
        <v>53.733292590654628</v>
      </c>
      <c r="AV25" s="45">
        <f t="shared" si="6"/>
        <v>54.240813294097734</v>
      </c>
      <c r="AW25" s="45">
        <f t="shared" si="6"/>
        <v>54.748333997540612</v>
      </c>
      <c r="AX25" s="45">
        <f t="shared" si="6"/>
        <v>55.255854700983718</v>
      </c>
      <c r="AY25" s="45">
        <f t="shared" si="6"/>
        <v>55.763375404426597</v>
      </c>
      <c r="AZ25" s="45">
        <f t="shared" si="6"/>
        <v>56.270896107869476</v>
      </c>
      <c r="BA25" s="45">
        <f t="shared" si="6"/>
        <v>56.778416811312582</v>
      </c>
      <c r="BB25" s="45">
        <f t="shared" si="6"/>
        <v>57.28593751475546</v>
      </c>
      <c r="BC25" s="45">
        <f t="shared" si="6"/>
        <v>57.793458218198566</v>
      </c>
      <c r="BD25" s="45">
        <f t="shared" si="6"/>
        <v>58.300978921641445</v>
      </c>
      <c r="BE25" s="45">
        <f t="shared" si="6"/>
        <v>58.808499625084551</v>
      </c>
      <c r="BF25" s="45">
        <f t="shared" si="6"/>
        <v>59.316020328527429</v>
      </c>
      <c r="BG25" s="45">
        <f t="shared" si="6"/>
        <v>59.823541031970535</v>
      </c>
      <c r="BH25" s="45">
        <f t="shared" si="6"/>
        <v>60.331061735413414</v>
      </c>
      <c r="BI25" s="45">
        <f t="shared" si="6"/>
        <v>60.838582438856292</v>
      </c>
      <c r="BJ25" s="68">
        <f t="shared" si="6"/>
        <v>61.346103142299398</v>
      </c>
    </row>
    <row r="26" spans="1:62" x14ac:dyDescent="0.25">
      <c r="A26" s="57" t="s">
        <v>8</v>
      </c>
      <c r="B26" s="43">
        <f t="shared" si="7"/>
        <v>336.60733033760107</v>
      </c>
      <c r="C26" s="44">
        <f t="shared" si="5"/>
        <v>337.42581363126567</v>
      </c>
      <c r="D26" s="44">
        <f t="shared" si="5"/>
        <v>339.5504244352868</v>
      </c>
      <c r="E26" s="44">
        <f t="shared" si="5"/>
        <v>341.46291438497633</v>
      </c>
      <c r="F26" s="44">
        <f t="shared" si="5"/>
        <v>343.85963197678115</v>
      </c>
      <c r="G26" s="44">
        <f t="shared" si="5"/>
        <v>159.08161076703729</v>
      </c>
      <c r="H26" s="44">
        <f t="shared" si="5"/>
        <v>377.24101391257528</v>
      </c>
      <c r="I26" s="44">
        <f t="shared" si="5"/>
        <v>388.92363729139612</v>
      </c>
      <c r="J26" s="44">
        <f t="shared" si="5"/>
        <v>394.99934072877562</v>
      </c>
      <c r="K26" s="44">
        <f t="shared" si="5"/>
        <v>395.26222619738508</v>
      </c>
      <c r="L26" s="44">
        <f t="shared" si="5"/>
        <v>391.41526224654757</v>
      </c>
      <c r="M26" s="44">
        <f t="shared" si="5"/>
        <v>395.59702058362063</v>
      </c>
      <c r="N26" s="44">
        <f t="shared" si="5"/>
        <v>379.45635327725682</v>
      </c>
      <c r="O26" s="44">
        <f t="shared" si="5"/>
        <v>382.28034914476552</v>
      </c>
      <c r="P26" s="44">
        <f t="shared" si="5"/>
        <v>383.4251387938175</v>
      </c>
      <c r="Q26" s="44">
        <f t="shared" si="5"/>
        <v>375.32536925410545</v>
      </c>
      <c r="R26" s="44">
        <f t="shared" si="5"/>
        <v>367.4327746331237</v>
      </c>
      <c r="S26" s="44">
        <f t="shared" si="5"/>
        <v>371.13515176331424</v>
      </c>
      <c r="T26" s="44">
        <f t="shared" si="5"/>
        <v>361.37266784338487</v>
      </c>
      <c r="U26" s="44">
        <f t="shared" si="5"/>
        <v>362.82224507229012</v>
      </c>
      <c r="V26" s="44">
        <f t="shared" si="5"/>
        <v>363.33767416637238</v>
      </c>
      <c r="W26" s="44">
        <f t="shared" si="5"/>
        <v>361.8527849745787</v>
      </c>
      <c r="X26" s="44">
        <f t="shared" si="5"/>
        <v>367.89361451911032</v>
      </c>
      <c r="Y26" s="44">
        <f t="shared" si="5"/>
        <v>362.36402680343741</v>
      </c>
      <c r="Z26" s="44">
        <f t="shared" si="5"/>
        <v>356.62316335795441</v>
      </c>
      <c r="AA26" s="44">
        <f t="shared" si="5"/>
        <v>367.1642805768596</v>
      </c>
      <c r="AB26" s="44">
        <f t="shared" si="5"/>
        <v>378.78397143204472</v>
      </c>
      <c r="AC26" s="44">
        <f t="shared" si="5"/>
        <v>396.54120065551649</v>
      </c>
      <c r="AD26" s="64">
        <f t="shared" si="12"/>
        <v>385.88788756339727</v>
      </c>
      <c r="AE26" s="45">
        <f t="shared" si="6"/>
        <v>387.52735519643693</v>
      </c>
      <c r="AF26" s="45">
        <f t="shared" si="6"/>
        <v>389.16682282947613</v>
      </c>
      <c r="AG26" s="45">
        <f t="shared" si="6"/>
        <v>390.80629046251534</v>
      </c>
      <c r="AH26" s="45">
        <f t="shared" si="6"/>
        <v>392.44575809555454</v>
      </c>
      <c r="AI26" s="45">
        <f t="shared" si="6"/>
        <v>394.08522572859374</v>
      </c>
      <c r="AJ26" s="45">
        <f t="shared" si="6"/>
        <v>395.72469336163294</v>
      </c>
      <c r="AK26" s="45">
        <f t="shared" si="6"/>
        <v>397.3641609946726</v>
      </c>
      <c r="AL26" s="45">
        <f t="shared" si="6"/>
        <v>399.00362862771181</v>
      </c>
      <c r="AM26" s="45">
        <f t="shared" si="6"/>
        <v>400.64309626075101</v>
      </c>
      <c r="AN26" s="45">
        <f t="shared" si="6"/>
        <v>402.28256389379021</v>
      </c>
      <c r="AO26" s="45">
        <f t="shared" si="6"/>
        <v>403.92203152682941</v>
      </c>
      <c r="AP26" s="45">
        <f t="shared" si="6"/>
        <v>405.56149915986862</v>
      </c>
      <c r="AQ26" s="45">
        <f t="shared" si="6"/>
        <v>407.20096679290782</v>
      </c>
      <c r="AR26" s="45">
        <f t="shared" si="6"/>
        <v>408.84043442594748</v>
      </c>
      <c r="AS26" s="45">
        <f t="shared" si="6"/>
        <v>410.47990205898668</v>
      </c>
      <c r="AT26" s="45">
        <f t="shared" si="6"/>
        <v>412.11936969202588</v>
      </c>
      <c r="AU26" s="45">
        <f t="shared" si="6"/>
        <v>413.75883732506509</v>
      </c>
      <c r="AV26" s="45">
        <f t="shared" si="6"/>
        <v>415.39830495810429</v>
      </c>
      <c r="AW26" s="45">
        <f t="shared" si="6"/>
        <v>417.03777259114349</v>
      </c>
      <c r="AX26" s="45">
        <f t="shared" si="6"/>
        <v>418.6772402241827</v>
      </c>
      <c r="AY26" s="45">
        <f t="shared" si="6"/>
        <v>420.31670785722235</v>
      </c>
      <c r="AZ26" s="45">
        <f t="shared" si="6"/>
        <v>421.95617549026156</v>
      </c>
      <c r="BA26" s="45">
        <f t="shared" si="6"/>
        <v>423.59564312330076</v>
      </c>
      <c r="BB26" s="45">
        <f t="shared" si="6"/>
        <v>425.23511075633996</v>
      </c>
      <c r="BC26" s="45">
        <f t="shared" si="6"/>
        <v>426.87457838937917</v>
      </c>
      <c r="BD26" s="45">
        <f t="shared" si="6"/>
        <v>428.51404602241837</v>
      </c>
      <c r="BE26" s="45">
        <f t="shared" si="6"/>
        <v>430.15351365545803</v>
      </c>
      <c r="BF26" s="45">
        <f t="shared" si="6"/>
        <v>431.79298128849723</v>
      </c>
      <c r="BG26" s="45">
        <f t="shared" si="6"/>
        <v>433.43244892153643</v>
      </c>
      <c r="BH26" s="45">
        <f t="shared" ref="AE26:BJ27" si="13">_xlfn.FORECAST.LINEAR(BH$17,$B26:$AC26,$B$17:$AC$17)</f>
        <v>435.07191655457564</v>
      </c>
      <c r="BI26" s="45">
        <f t="shared" si="13"/>
        <v>436.71138418761484</v>
      </c>
      <c r="BJ26" s="68">
        <f t="shared" si="13"/>
        <v>438.35085182065404</v>
      </c>
    </row>
    <row r="27" spans="1:62" x14ac:dyDescent="0.25">
      <c r="A27" s="59" t="s">
        <v>161</v>
      </c>
      <c r="B27" s="60">
        <f t="shared" si="7"/>
        <v>460.75952286136618</v>
      </c>
      <c r="C27" s="56">
        <f t="shared" si="5"/>
        <v>433.76622812554655</v>
      </c>
      <c r="D27" s="56">
        <f t="shared" si="5"/>
        <v>400.70676083319665</v>
      </c>
      <c r="E27" s="56">
        <f t="shared" si="5"/>
        <v>435.20003137765701</v>
      </c>
      <c r="F27" s="56">
        <f t="shared" si="5"/>
        <v>435.05473742581751</v>
      </c>
      <c r="G27" s="56">
        <f t="shared" si="5"/>
        <v>435.54903840611126</v>
      </c>
      <c r="H27" s="56">
        <f t="shared" si="5"/>
        <v>474.42830697576642</v>
      </c>
      <c r="I27" s="56">
        <f t="shared" si="5"/>
        <v>466.19948021887296</v>
      </c>
      <c r="J27" s="56">
        <f t="shared" si="5"/>
        <v>537.3112095353066</v>
      </c>
      <c r="K27" s="56">
        <f t="shared" si="5"/>
        <v>581.35935622954287</v>
      </c>
      <c r="L27" s="56">
        <f t="shared" si="5"/>
        <v>443.61857569977292</v>
      </c>
      <c r="M27" s="56">
        <f t="shared" si="5"/>
        <v>594.24895732827838</v>
      </c>
      <c r="N27" s="56">
        <f t="shared" si="5"/>
        <v>615.92960088232655</v>
      </c>
      <c r="O27" s="56">
        <f t="shared" si="5"/>
        <v>662.15627308849162</v>
      </c>
      <c r="P27" s="56">
        <f t="shared" si="5"/>
        <v>646.47827012707353</v>
      </c>
      <c r="Q27" s="56">
        <f t="shared" si="5"/>
        <v>624.33934601430201</v>
      </c>
      <c r="R27" s="56">
        <f t="shared" si="5"/>
        <v>530.49981144017227</v>
      </c>
      <c r="S27" s="56">
        <f t="shared" si="5"/>
        <v>713.94856694822818</v>
      </c>
      <c r="T27" s="56">
        <f t="shared" si="5"/>
        <v>565.46868278750321</v>
      </c>
      <c r="U27" s="56">
        <f t="shared" si="5"/>
        <v>510.6698374085567</v>
      </c>
      <c r="V27" s="56">
        <f t="shared" si="5"/>
        <v>596.2447959685577</v>
      </c>
      <c r="W27" s="56">
        <f t="shared" si="5"/>
        <v>536.97708994737491</v>
      </c>
      <c r="X27" s="56">
        <f t="shared" si="5"/>
        <v>596.06464798239165</v>
      </c>
      <c r="Y27" s="56">
        <f t="shared" si="5"/>
        <v>627.10337514196181</v>
      </c>
      <c r="Z27" s="56">
        <f t="shared" si="5"/>
        <v>542.89055948424914</v>
      </c>
      <c r="AA27" s="56">
        <f t="shared" si="5"/>
        <v>643.13121185191244</v>
      </c>
      <c r="AB27" s="56">
        <f t="shared" si="5"/>
        <v>683.61863483342495</v>
      </c>
      <c r="AC27" s="56">
        <f t="shared" si="5"/>
        <v>623.96560635272579</v>
      </c>
      <c r="AD27" s="65">
        <f t="shared" si="12"/>
        <v>664.29717912382876</v>
      </c>
      <c r="AE27" s="69">
        <f t="shared" si="13"/>
        <v>672.1361754297177</v>
      </c>
      <c r="AF27" s="69">
        <f t="shared" si="13"/>
        <v>679.97517173560482</v>
      </c>
      <c r="AG27" s="69">
        <f t="shared" si="13"/>
        <v>687.81416804149376</v>
      </c>
      <c r="AH27" s="69">
        <f t="shared" si="13"/>
        <v>695.6531643473827</v>
      </c>
      <c r="AI27" s="69">
        <f t="shared" si="13"/>
        <v>703.49216065327164</v>
      </c>
      <c r="AJ27" s="69">
        <f t="shared" si="13"/>
        <v>711.33115695916058</v>
      </c>
      <c r="AK27" s="69">
        <f t="shared" si="13"/>
        <v>719.1701532650477</v>
      </c>
      <c r="AL27" s="69">
        <f t="shared" si="13"/>
        <v>727.00914957093664</v>
      </c>
      <c r="AM27" s="69">
        <f t="shared" si="13"/>
        <v>734.84814587682558</v>
      </c>
      <c r="AN27" s="69">
        <f t="shared" si="13"/>
        <v>742.68714218271452</v>
      </c>
      <c r="AO27" s="69">
        <f t="shared" si="13"/>
        <v>750.52613848860165</v>
      </c>
      <c r="AP27" s="69">
        <f t="shared" si="13"/>
        <v>758.36513479449059</v>
      </c>
      <c r="AQ27" s="69">
        <f t="shared" si="13"/>
        <v>766.20413110037953</v>
      </c>
      <c r="AR27" s="69">
        <f t="shared" si="13"/>
        <v>774.04312740626847</v>
      </c>
      <c r="AS27" s="69">
        <f t="shared" si="13"/>
        <v>781.88212371215559</v>
      </c>
      <c r="AT27" s="69">
        <f t="shared" si="13"/>
        <v>789.72112001804453</v>
      </c>
      <c r="AU27" s="69">
        <f t="shared" si="13"/>
        <v>797.56011632393347</v>
      </c>
      <c r="AV27" s="69">
        <f t="shared" si="13"/>
        <v>805.39911262982241</v>
      </c>
      <c r="AW27" s="69">
        <f t="shared" si="13"/>
        <v>813.23810893571135</v>
      </c>
      <c r="AX27" s="69">
        <f t="shared" si="13"/>
        <v>821.07710524159847</v>
      </c>
      <c r="AY27" s="69">
        <f t="shared" si="13"/>
        <v>828.91610154748741</v>
      </c>
      <c r="AZ27" s="69">
        <f t="shared" si="13"/>
        <v>836.75509785337636</v>
      </c>
      <c r="BA27" s="69">
        <f t="shared" si="13"/>
        <v>844.5940941592653</v>
      </c>
      <c r="BB27" s="69">
        <f t="shared" si="13"/>
        <v>852.43309046515242</v>
      </c>
      <c r="BC27" s="69">
        <f t="shared" si="13"/>
        <v>860.27208677104136</v>
      </c>
      <c r="BD27" s="69">
        <f t="shared" si="13"/>
        <v>868.1110830769303</v>
      </c>
      <c r="BE27" s="69">
        <f t="shared" si="13"/>
        <v>875.95007938281924</v>
      </c>
      <c r="BF27" s="69">
        <f t="shared" si="13"/>
        <v>883.78907568870636</v>
      </c>
      <c r="BG27" s="69">
        <f t="shared" si="13"/>
        <v>891.6280719945953</v>
      </c>
      <c r="BH27" s="69">
        <f t="shared" si="13"/>
        <v>899.46706830048424</v>
      </c>
      <c r="BI27" s="69">
        <f t="shared" si="13"/>
        <v>907.30606460637318</v>
      </c>
      <c r="BJ27" s="70">
        <f t="shared" si="13"/>
        <v>915.14506091226212</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6BFD-800C-407A-BDFD-A69AFDC2846D}">
  <dimension ref="A1:BK37"/>
  <sheetViews>
    <sheetView tabSelected="1" topLeftCell="A10" workbookViewId="0">
      <selection activeCell="AH35" sqref="AH35"/>
    </sheetView>
  </sheetViews>
  <sheetFormatPr defaultRowHeight="15" x14ac:dyDescent="0.25"/>
  <cols>
    <col min="1" max="1" width="19.42578125" customWidth="1"/>
    <col min="2" max="2" width="7" bestFit="1" customWidth="1"/>
    <col min="3" max="3" width="6" bestFit="1" customWidth="1"/>
    <col min="4" max="4" width="7" bestFit="1" customWidth="1"/>
    <col min="5" max="5" width="6" bestFit="1" customWidth="1"/>
    <col min="6" max="6" width="6.42578125" bestFit="1" customWidth="1"/>
    <col min="7" max="9" width="7" bestFit="1" customWidth="1"/>
    <col min="10" max="62" width="6.42578125" bestFit="1" customWidth="1"/>
  </cols>
  <sheetData>
    <row r="1" spans="1:63" x14ac:dyDescent="0.25">
      <c r="A1" s="113" t="s">
        <v>213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row>
    <row r="2" spans="1:63" x14ac:dyDescent="0.25">
      <c r="A2" s="115" t="s">
        <v>214</v>
      </c>
    </row>
    <row r="3" spans="1:63" x14ac:dyDescent="0.25">
      <c r="A3" s="115" t="s">
        <v>238</v>
      </c>
    </row>
    <row r="4" spans="1:63" x14ac:dyDescent="0.25">
      <c r="A4" s="115" t="s">
        <v>215</v>
      </c>
    </row>
    <row r="5" spans="1:63" x14ac:dyDescent="0.25">
      <c r="A5" s="115" t="s">
        <v>216</v>
      </c>
    </row>
    <row r="6" spans="1:63" x14ac:dyDescent="0.25">
      <c r="A6" s="115"/>
    </row>
    <row r="7" spans="1:63" x14ac:dyDescent="0.25">
      <c r="A7" s="115" t="s">
        <v>217</v>
      </c>
      <c r="B7" s="115">
        <v>1990</v>
      </c>
      <c r="C7" s="115">
        <v>1991</v>
      </c>
      <c r="D7" s="115">
        <v>1992</v>
      </c>
      <c r="E7" s="115">
        <v>1993</v>
      </c>
      <c r="F7" s="115">
        <v>1994</v>
      </c>
      <c r="G7" s="115">
        <v>1995</v>
      </c>
      <c r="H7" s="115">
        <v>1996</v>
      </c>
      <c r="I7" s="115">
        <v>1997</v>
      </c>
      <c r="J7" s="115">
        <v>1998</v>
      </c>
      <c r="K7" s="115">
        <v>1999</v>
      </c>
      <c r="L7" s="115">
        <v>2000</v>
      </c>
      <c r="M7" s="115">
        <v>2001</v>
      </c>
      <c r="N7" s="115">
        <v>2002</v>
      </c>
      <c r="O7" s="115">
        <v>2003</v>
      </c>
      <c r="P7" s="115">
        <v>2004</v>
      </c>
      <c r="Q7" s="115">
        <v>2005</v>
      </c>
      <c r="R7" s="115">
        <v>2006</v>
      </c>
      <c r="S7" s="115">
        <v>2007</v>
      </c>
      <c r="T7" s="115">
        <v>2008</v>
      </c>
      <c r="U7" s="115">
        <v>2009</v>
      </c>
      <c r="V7" s="115">
        <v>2010</v>
      </c>
      <c r="W7" s="115">
        <v>2011</v>
      </c>
      <c r="X7" s="115">
        <v>2012</v>
      </c>
      <c r="Y7" s="115">
        <v>2013</v>
      </c>
      <c r="Z7" s="115">
        <v>2014</v>
      </c>
      <c r="AA7" s="115">
        <v>2015</v>
      </c>
      <c r="AB7" s="115">
        <v>2016</v>
      </c>
      <c r="AC7" s="115">
        <v>2017</v>
      </c>
      <c r="AD7" s="115">
        <v>2018</v>
      </c>
      <c r="AE7" s="115">
        <v>2019</v>
      </c>
      <c r="AF7" s="115">
        <v>2020</v>
      </c>
      <c r="AG7" s="115">
        <v>2021</v>
      </c>
      <c r="AH7" s="115">
        <v>2022</v>
      </c>
      <c r="AI7" s="115">
        <v>2023</v>
      </c>
      <c r="AJ7" s="115">
        <v>2024</v>
      </c>
      <c r="AK7" s="115">
        <v>2025</v>
      </c>
      <c r="AL7" s="115">
        <v>2026</v>
      </c>
      <c r="AM7" s="115">
        <v>2027</v>
      </c>
      <c r="AN7" s="115">
        <v>2028</v>
      </c>
      <c r="AO7" s="115">
        <v>2029</v>
      </c>
      <c r="AP7" s="115">
        <v>2030</v>
      </c>
      <c r="AQ7" s="115">
        <v>2031</v>
      </c>
      <c r="AR7" s="115">
        <v>2032</v>
      </c>
      <c r="AS7" s="115">
        <v>2033</v>
      </c>
      <c r="AT7" s="115">
        <v>2034</v>
      </c>
      <c r="AU7" s="115">
        <v>2035</v>
      </c>
      <c r="AV7" s="115">
        <v>2036</v>
      </c>
      <c r="AW7" s="115">
        <v>2037</v>
      </c>
      <c r="AX7" s="115">
        <v>2038</v>
      </c>
      <c r="AY7" s="115">
        <v>2039</v>
      </c>
      <c r="AZ7" s="115">
        <v>2040</v>
      </c>
      <c r="BA7" s="115">
        <v>2041</v>
      </c>
      <c r="BB7" s="115">
        <v>2042</v>
      </c>
      <c r="BC7" s="115">
        <v>2043</v>
      </c>
      <c r="BD7" s="115">
        <v>2044</v>
      </c>
      <c r="BE7" s="115">
        <v>2045</v>
      </c>
      <c r="BF7" s="115">
        <v>2046</v>
      </c>
      <c r="BG7" s="115">
        <v>2047</v>
      </c>
      <c r="BH7" s="115">
        <v>2048</v>
      </c>
      <c r="BI7" s="115">
        <v>2049</v>
      </c>
      <c r="BJ7" s="115">
        <v>2050</v>
      </c>
    </row>
    <row r="8" spans="1:63" x14ac:dyDescent="0.25">
      <c r="A8" t="s">
        <v>218</v>
      </c>
      <c r="B8" s="111">
        <v>8.2968791136944322</v>
      </c>
      <c r="C8" s="111">
        <v>8.2802285827738373</v>
      </c>
      <c r="D8" s="111">
        <v>8.2587892137169092</v>
      </c>
      <c r="E8" s="111">
        <v>8.3500022865041199</v>
      </c>
      <c r="F8" s="111">
        <v>8.4539463468017058</v>
      </c>
      <c r="G8" s="111">
        <v>7.8456299739484052</v>
      </c>
      <c r="H8" s="111">
        <v>8.6774274891649981</v>
      </c>
      <c r="I8" s="111">
        <v>8.7483071576706504</v>
      </c>
      <c r="J8" s="111">
        <v>8.905549328507492</v>
      </c>
      <c r="K8" s="111">
        <v>8.7675523223694807</v>
      </c>
      <c r="L8" s="111">
        <v>8.6978207717224389</v>
      </c>
      <c r="M8" s="111">
        <v>9.1019895483541209</v>
      </c>
      <c r="N8" s="111">
        <v>9.2452388909562835</v>
      </c>
      <c r="O8" s="111">
        <v>9.311470258098467</v>
      </c>
      <c r="P8" s="111">
        <v>9.6151121639810473</v>
      </c>
      <c r="Q8" s="111">
        <v>9.3502622699143991</v>
      </c>
      <c r="R8" s="111">
        <v>9.0649763154665521</v>
      </c>
      <c r="S8" s="111">
        <v>9.3076987102070614</v>
      </c>
      <c r="T8" s="111">
        <v>9.1663027707838367</v>
      </c>
      <c r="U8" s="111">
        <v>9.1430330877283019</v>
      </c>
      <c r="V8" s="111">
        <v>9.1653870343495729</v>
      </c>
      <c r="W8" s="111">
        <v>9.0455320757133677</v>
      </c>
      <c r="X8" s="111">
        <v>9.135076469365174</v>
      </c>
      <c r="Y8" s="111">
        <v>9.2126960748143514</v>
      </c>
      <c r="Z8" s="111">
        <v>9.0867114314329527</v>
      </c>
      <c r="AA8" s="111">
        <v>9.5520011225544135</v>
      </c>
      <c r="AB8" s="111">
        <v>9.8061553399114523</v>
      </c>
      <c r="AC8" s="111">
        <v>9.9521859772242003</v>
      </c>
      <c r="AD8" s="111">
        <v>9.8365037524957266</v>
      </c>
      <c r="AE8" s="111">
        <v>9.9574958615692033</v>
      </c>
      <c r="AF8" s="111">
        <v>10.055743723870773</v>
      </c>
      <c r="AG8" s="111">
        <v>10.147770103684</v>
      </c>
      <c r="AH8" s="111">
        <v>10.23791303560639</v>
      </c>
      <c r="AI8" s="111">
        <v>10.320402469920605</v>
      </c>
      <c r="AJ8" s="111">
        <v>10.393691828692537</v>
      </c>
      <c r="AK8" s="111">
        <v>10.460472360984317</v>
      </c>
      <c r="AL8" s="111">
        <v>10.527215848611473</v>
      </c>
      <c r="AM8" s="111">
        <v>10.593804060205422</v>
      </c>
      <c r="AN8" s="111">
        <v>10.659410014195185</v>
      </c>
      <c r="AO8" s="111">
        <v>10.726749044500096</v>
      </c>
      <c r="AP8" s="111">
        <v>10.797834433936444</v>
      </c>
      <c r="AQ8" s="111">
        <v>10.869242576889759</v>
      </c>
      <c r="AR8" s="111">
        <v>10.937895789221351</v>
      </c>
      <c r="AS8" s="111">
        <v>10.999523386447759</v>
      </c>
      <c r="AT8" s="111">
        <v>11.057554493879035</v>
      </c>
      <c r="AU8" s="111">
        <v>11.122327988231282</v>
      </c>
      <c r="AV8" s="111">
        <v>11.183809276391356</v>
      </c>
      <c r="AW8" s="111">
        <v>11.243649062960321</v>
      </c>
      <c r="AX8" s="111">
        <v>11.302315640195623</v>
      </c>
      <c r="AY8" s="111">
        <v>11.359682579335241</v>
      </c>
      <c r="AZ8" s="111">
        <v>11.415982062328249</v>
      </c>
      <c r="BA8" s="111">
        <v>11.470847828500785</v>
      </c>
      <c r="BB8" s="111">
        <v>11.525113397005439</v>
      </c>
      <c r="BC8" s="111">
        <v>11.579618076155883</v>
      </c>
      <c r="BD8" s="111">
        <v>11.63400056741618</v>
      </c>
      <c r="BE8" s="111">
        <v>11.688017937538248</v>
      </c>
      <c r="BF8" s="111">
        <v>11.742030864790717</v>
      </c>
      <c r="BG8" s="111">
        <v>11.797008807852817</v>
      </c>
      <c r="BH8" s="111">
        <v>11.852470242099042</v>
      </c>
      <c r="BI8" s="111">
        <v>11.908295354951356</v>
      </c>
      <c r="BJ8" s="111">
        <v>11.964363506808713</v>
      </c>
      <c r="BK8" s="111">
        <v>614.91271810500132</v>
      </c>
    </row>
    <row r="9" spans="1:63" x14ac:dyDescent="0.25">
      <c r="A9" t="s">
        <v>219</v>
      </c>
      <c r="B9" s="111">
        <v>8.1382749725090235</v>
      </c>
      <c r="C9" s="111">
        <v>8.1259627328593673</v>
      </c>
      <c r="D9" s="111">
        <v>8.1109760943667286</v>
      </c>
      <c r="E9" s="111">
        <v>8.1792865662054126</v>
      </c>
      <c r="F9" s="111">
        <v>8.2639182409455785</v>
      </c>
      <c r="G9" s="111">
        <v>7.7089570094732309</v>
      </c>
      <c r="H9" s="111">
        <v>8.4465251712841685</v>
      </c>
      <c r="I9" s="111">
        <v>8.5070997991022335</v>
      </c>
      <c r="J9" s="111">
        <v>8.6254901724491937</v>
      </c>
      <c r="K9" s="111">
        <v>8.4431759441171703</v>
      </c>
      <c r="L9" s="111">
        <v>8.4166919470222119</v>
      </c>
      <c r="M9" s="111">
        <v>8.7718231676928387</v>
      </c>
      <c r="N9" s="111">
        <v>8.9314657301715652</v>
      </c>
      <c r="O9" s="111">
        <v>8.9890547872463831</v>
      </c>
      <c r="P9" s="111">
        <v>9.3128063798616925</v>
      </c>
      <c r="Q9" s="111">
        <v>9.0513217880202195</v>
      </c>
      <c r="R9" s="111">
        <v>8.786403035067643</v>
      </c>
      <c r="S9" s="111">
        <v>8.9779647730210446</v>
      </c>
      <c r="T9" s="111">
        <v>8.886799455101535</v>
      </c>
      <c r="U9" s="111">
        <v>8.8735061713960146</v>
      </c>
      <c r="V9" s="111">
        <v>8.8860599339555932</v>
      </c>
      <c r="W9" s="111">
        <v>8.7814547486799359</v>
      </c>
      <c r="X9" s="111">
        <v>8.8491634437594655</v>
      </c>
      <c r="Y9" s="111">
        <v>8.9176193546399904</v>
      </c>
      <c r="Z9" s="111">
        <v>8.8096341985910502</v>
      </c>
      <c r="AA9" s="111">
        <v>9.2682648860028305</v>
      </c>
      <c r="AB9" s="111">
        <v>9.5178112116161522</v>
      </c>
      <c r="AC9" s="111">
        <v>9.6768619878546005</v>
      </c>
      <c r="AD9" s="111">
        <v>9.532781350619377</v>
      </c>
      <c r="AE9" s="111">
        <v>9.640509631633611</v>
      </c>
      <c r="AF9" s="111">
        <v>9.7260209911566609</v>
      </c>
      <c r="AG9" s="111">
        <v>9.805346210191729</v>
      </c>
      <c r="AH9" s="111">
        <v>9.8826909496272251</v>
      </c>
      <c r="AI9" s="111">
        <v>9.9524965602952182</v>
      </c>
      <c r="AJ9" s="111">
        <v>10.013295210549748</v>
      </c>
      <c r="AK9" s="111">
        <v>10.067703585736139</v>
      </c>
      <c r="AL9" s="111">
        <v>10.121963094689894</v>
      </c>
      <c r="AM9" s="111">
        <v>10.175960504180306</v>
      </c>
      <c r="AN9" s="111">
        <v>10.228902901568457</v>
      </c>
      <c r="AO9" s="111">
        <v>10.283396401309158</v>
      </c>
      <c r="AP9" s="111">
        <v>10.341364498201321</v>
      </c>
      <c r="AQ9" s="111">
        <v>10.399521188364403</v>
      </c>
      <c r="AR9" s="111">
        <v>10.454924017934479</v>
      </c>
      <c r="AS9" s="111">
        <v>10.503502891135216</v>
      </c>
      <c r="AT9" s="111">
        <v>10.548760275109814</v>
      </c>
      <c r="AU9" s="111">
        <v>10.601394128343534</v>
      </c>
      <c r="AV9" s="111">
        <v>10.650818008270679</v>
      </c>
      <c r="AW9" s="111">
        <v>10.698611066807043</v>
      </c>
      <c r="AX9" s="111">
        <v>10.745222885157613</v>
      </c>
      <c r="AY9" s="111">
        <v>10.790536568891183</v>
      </c>
      <c r="AZ9" s="111">
        <v>10.834775964041501</v>
      </c>
      <c r="BA9" s="111">
        <v>10.877596651296978</v>
      </c>
      <c r="BB9" s="111">
        <v>10.919792134032782</v>
      </c>
      <c r="BC9" s="111">
        <v>10.962158699616204</v>
      </c>
      <c r="BD9" s="111">
        <v>11.004354315014464</v>
      </c>
      <c r="BE9" s="111">
        <v>11.046149963922886</v>
      </c>
      <c r="BF9" s="111">
        <v>11.087887381089336</v>
      </c>
      <c r="BG9" s="111">
        <v>11.13048153802149</v>
      </c>
      <c r="BH9" s="111">
        <v>11.173476490103937</v>
      </c>
      <c r="BI9" s="111">
        <v>11.216758524610647</v>
      </c>
      <c r="BJ9" s="111">
        <v>11.260213531102416</v>
      </c>
      <c r="BK9" s="111">
        <v>590.93374181563831</v>
      </c>
    </row>
    <row r="10" spans="1:63" x14ac:dyDescent="0.25">
      <c r="A10" t="s">
        <v>220</v>
      </c>
      <c r="B10" s="111">
        <v>9.9024871040430735</v>
      </c>
      <c r="C10" s="111">
        <v>9.8630445582155399</v>
      </c>
      <c r="D10" s="111">
        <v>9.80965979399293</v>
      </c>
      <c r="E10" s="111">
        <v>9.8892528282518004</v>
      </c>
      <c r="F10" s="111">
        <v>9.9146812629099283</v>
      </c>
      <c r="G10" s="111">
        <v>8.9576706695368689</v>
      </c>
      <c r="H10" s="111">
        <v>10.157948881311631</v>
      </c>
      <c r="I10" s="111">
        <v>10.204354468741395</v>
      </c>
      <c r="J10" s="111">
        <v>10.373159724194025</v>
      </c>
      <c r="K10" s="111">
        <v>10.099204416621197</v>
      </c>
      <c r="L10" s="111">
        <v>9.8757963834962279</v>
      </c>
      <c r="M10" s="111">
        <v>10.368556961703037</v>
      </c>
      <c r="N10" s="111">
        <v>10.547668595849482</v>
      </c>
      <c r="O10" s="111">
        <v>10.66370063794138</v>
      </c>
      <c r="P10" s="111">
        <v>11.10541741457436</v>
      </c>
      <c r="Q10" s="111">
        <v>10.864862915794236</v>
      </c>
      <c r="R10" s="111">
        <v>10.440609919758343</v>
      </c>
      <c r="S10" s="111">
        <v>10.872176793344295</v>
      </c>
      <c r="T10" s="111">
        <v>10.450819177758493</v>
      </c>
      <c r="U10" s="111">
        <v>10.354703051902407</v>
      </c>
      <c r="V10" s="111">
        <v>10.485134678412907</v>
      </c>
      <c r="W10" s="111">
        <v>10.285479763989311</v>
      </c>
      <c r="X10" s="111">
        <v>10.346982242004804</v>
      </c>
      <c r="Y10" s="111">
        <v>10.35269899698411</v>
      </c>
      <c r="Z10" s="111">
        <v>10.120033860588967</v>
      </c>
      <c r="AA10" s="111">
        <v>10.693487994779863</v>
      </c>
      <c r="AB10" s="111">
        <v>11.021265155894213</v>
      </c>
      <c r="AC10" s="111">
        <v>11.117197710969243</v>
      </c>
      <c r="AD10" s="111">
        <v>10.962203495071586</v>
      </c>
      <c r="AE10" s="111">
        <v>11.075892771259891</v>
      </c>
      <c r="AF10" s="111">
        <v>11.163846585908896</v>
      </c>
      <c r="AG10" s="111">
        <v>11.244518964997001</v>
      </c>
      <c r="AH10" s="111">
        <v>11.322747881894347</v>
      </c>
      <c r="AI10" s="111">
        <v>11.392176735891619</v>
      </c>
      <c r="AJ10" s="111">
        <v>11.451150751473842</v>
      </c>
      <c r="AK10" s="111">
        <v>11.502688110439284</v>
      </c>
      <c r="AL10" s="111">
        <v>11.553933434670832</v>
      </c>
      <c r="AM10" s="111">
        <v>11.604757953340133</v>
      </c>
      <c r="AN10" s="111">
        <v>11.65425898763147</v>
      </c>
      <c r="AO10" s="111">
        <v>11.705406285453705</v>
      </c>
      <c r="AP10" s="111">
        <v>11.760382215050475</v>
      </c>
      <c r="AQ10" s="111">
        <v>11.815442158263007</v>
      </c>
      <c r="AR10" s="111">
        <v>11.867245450900624</v>
      </c>
      <c r="AS10" s="111">
        <v>11.911185211022456</v>
      </c>
      <c r="AT10" s="111">
        <v>11.954467933493605</v>
      </c>
      <c r="AU10" s="111">
        <v>12.021738148945319</v>
      </c>
      <c r="AV10" s="111">
        <v>12.085428269346874</v>
      </c>
      <c r="AW10" s="111">
        <v>12.147324218258701</v>
      </c>
      <c r="AX10" s="111">
        <v>12.207933126538194</v>
      </c>
      <c r="AY10" s="111">
        <v>12.267119429319555</v>
      </c>
      <c r="AZ10" s="111">
        <v>12.325134848264856</v>
      </c>
      <c r="BA10" s="111">
        <v>12.381584915860419</v>
      </c>
      <c r="BB10" s="111">
        <v>12.4373702600739</v>
      </c>
      <c r="BC10" s="111">
        <v>12.493396943132471</v>
      </c>
      <c r="BD10" s="111">
        <v>12.549275155459124</v>
      </c>
      <c r="BE10" s="111">
        <v>12.604743083195558</v>
      </c>
      <c r="BF10" s="111">
        <v>12.660189953676696</v>
      </c>
      <c r="BG10" s="111">
        <v>12.716660887448072</v>
      </c>
      <c r="BH10" s="111">
        <v>12.773636332487703</v>
      </c>
      <c r="BI10" s="111">
        <v>12.83098693451201</v>
      </c>
      <c r="BJ10" s="111">
        <v>12.888582562914628</v>
      </c>
      <c r="BK10" s="111">
        <v>684.47146595976096</v>
      </c>
    </row>
    <row r="11" spans="1:63" x14ac:dyDescent="0.25">
      <c r="A11" t="s">
        <v>221</v>
      </c>
      <c r="B11" s="111">
        <v>17.464139221902936</v>
      </c>
      <c r="C11" s="111">
        <v>17.376149963789878</v>
      </c>
      <c r="D11" s="111">
        <v>17.258122125917804</v>
      </c>
      <c r="E11" s="111">
        <v>17.423953746363519</v>
      </c>
      <c r="F11" s="111">
        <v>17.473354230972269</v>
      </c>
      <c r="G11" s="111">
        <v>15.726308593025657</v>
      </c>
      <c r="H11" s="111">
        <v>17.938688769291861</v>
      </c>
      <c r="I11" s="111">
        <v>18.017953708627484</v>
      </c>
      <c r="J11" s="111">
        <v>18.368213681928218</v>
      </c>
      <c r="K11" s="111">
        <v>17.926618262208933</v>
      </c>
      <c r="L11" s="111">
        <v>17.428675249998395</v>
      </c>
      <c r="M11" s="111">
        <v>18.402342518017367</v>
      </c>
      <c r="N11" s="111">
        <v>18.720866998442826</v>
      </c>
      <c r="O11" s="111">
        <v>18.963489257781532</v>
      </c>
      <c r="P11" s="111">
        <v>19.733195965857078</v>
      </c>
      <c r="Q11" s="111">
        <v>19.312288053197054</v>
      </c>
      <c r="R11" s="111">
        <v>18.502648078205411</v>
      </c>
      <c r="S11" s="111">
        <v>19.422614352072095</v>
      </c>
      <c r="T11" s="111">
        <v>18.566329561604601</v>
      </c>
      <c r="U11" s="111">
        <v>18.350548003721347</v>
      </c>
      <c r="V11" s="111">
        <v>18.673678438900122</v>
      </c>
      <c r="W11" s="111">
        <v>18.280677376539064</v>
      </c>
      <c r="X11" s="111">
        <v>18.42110627824243</v>
      </c>
      <c r="Y11" s="111">
        <v>18.445297073934302</v>
      </c>
      <c r="Z11" s="111">
        <v>17.964205047660393</v>
      </c>
      <c r="AA11" s="111">
        <v>19.036185841698188</v>
      </c>
      <c r="AB11" s="111">
        <v>19.647673766911733</v>
      </c>
      <c r="AC11" s="111">
        <v>19.784495229727195</v>
      </c>
      <c r="AD11" s="111">
        <v>19.556570014738565</v>
      </c>
      <c r="AE11" s="111">
        <v>19.766273908937595</v>
      </c>
      <c r="AF11" s="111">
        <v>19.930192112491387</v>
      </c>
      <c r="AG11" s="111">
        <v>20.081233466107125</v>
      </c>
      <c r="AH11" s="111">
        <v>20.228027778278115</v>
      </c>
      <c r="AI11" s="111">
        <v>20.359210865187347</v>
      </c>
      <c r="AJ11" s="111">
        <v>20.471808220939117</v>
      </c>
      <c r="AK11" s="111">
        <v>20.571198117173523</v>
      </c>
      <c r="AL11" s="111">
        <v>20.670148620753046</v>
      </c>
      <c r="AM11" s="111">
        <v>20.768429031204452</v>
      </c>
      <c r="AN11" s="111">
        <v>20.864422805197442</v>
      </c>
      <c r="AO11" s="111">
        <v>20.963446303725004</v>
      </c>
      <c r="AP11" s="111">
        <v>21.069412824742979</v>
      </c>
      <c r="AQ11" s="111">
        <v>21.175618934388797</v>
      </c>
      <c r="AR11" s="111">
        <v>21.276075850455488</v>
      </c>
      <c r="AS11" s="111">
        <v>21.36251525629029</v>
      </c>
      <c r="AT11" s="111">
        <v>21.447847918786234</v>
      </c>
      <c r="AU11" s="111">
        <v>21.576264654674436</v>
      </c>
      <c r="AV11" s="111">
        <v>21.698316652080852</v>
      </c>
      <c r="AW11" s="111">
        <v>21.817204374249126</v>
      </c>
      <c r="AX11" s="111">
        <v>21.933835286406886</v>
      </c>
      <c r="AY11" s="111">
        <v>22.04796303275463</v>
      </c>
      <c r="AZ11" s="111">
        <v>22.160037254189426</v>
      </c>
      <c r="BA11" s="111">
        <v>22.269346017854911</v>
      </c>
      <c r="BB11" s="111">
        <v>22.377506568300092</v>
      </c>
      <c r="BC11" s="111">
        <v>22.486148209870588</v>
      </c>
      <c r="BD11" s="111">
        <v>22.594569346678401</v>
      </c>
      <c r="BE11" s="111">
        <v>22.702297941061374</v>
      </c>
      <c r="BF11" s="111">
        <v>22.810034296786402</v>
      </c>
      <c r="BG11" s="111">
        <v>22.919661826725036</v>
      </c>
      <c r="BH11" s="111">
        <v>23.030245500400294</v>
      </c>
      <c r="BI11" s="111">
        <v>23.141552744637252</v>
      </c>
      <c r="BJ11" s="111">
        <v>23.253349263432902</v>
      </c>
      <c r="BK11" s="111">
        <v>1222.0105843960389</v>
      </c>
    </row>
    <row r="12" spans="1:63" x14ac:dyDescent="0.25">
      <c r="A12" t="s">
        <v>222</v>
      </c>
      <c r="B12" s="111">
        <v>0.3163150521321651</v>
      </c>
      <c r="C12" s="111">
        <v>0.3159938459085283</v>
      </c>
      <c r="D12" s="111">
        <v>0.31542611142148946</v>
      </c>
      <c r="E12" s="111">
        <v>0.31917821930678042</v>
      </c>
      <c r="F12" s="111">
        <v>0.32285349831444304</v>
      </c>
      <c r="G12" s="111">
        <v>0.29327779065936527</v>
      </c>
      <c r="H12" s="111">
        <v>0.33296692094119068</v>
      </c>
      <c r="I12" s="111">
        <v>0.3361208848351443</v>
      </c>
      <c r="J12" s="111">
        <v>0.34260464449731926</v>
      </c>
      <c r="K12" s="111">
        <v>0.3381809328871474</v>
      </c>
      <c r="L12" s="111">
        <v>0.33447416126705626</v>
      </c>
      <c r="M12" s="111">
        <v>0.35008352939999582</v>
      </c>
      <c r="N12" s="111">
        <v>0.35499243502983352</v>
      </c>
      <c r="O12" s="111">
        <v>0.35856296981361224</v>
      </c>
      <c r="P12" s="111">
        <v>0.37006362070388293</v>
      </c>
      <c r="Q12" s="111">
        <v>0.36178627637484839</v>
      </c>
      <c r="R12" s="111">
        <v>0.35128734961737174</v>
      </c>
      <c r="S12" s="111">
        <v>0.36289682563490333</v>
      </c>
      <c r="T12" s="111">
        <v>0.35444853629862344</v>
      </c>
      <c r="U12" s="111">
        <v>0.35417287569854577</v>
      </c>
      <c r="V12" s="111">
        <v>0.35617815012836745</v>
      </c>
      <c r="W12" s="111">
        <v>0.35155119882680641</v>
      </c>
      <c r="X12" s="111">
        <v>0.3573884679581949</v>
      </c>
      <c r="Y12" s="111">
        <v>0.36112818271954195</v>
      </c>
      <c r="Z12" s="111">
        <v>0.35580451852807465</v>
      </c>
      <c r="AA12" s="111">
        <v>0.37502186387326591</v>
      </c>
      <c r="AB12" s="111">
        <v>0.38611824530835942</v>
      </c>
      <c r="AC12" s="111">
        <v>0.39045283434740002</v>
      </c>
      <c r="AD12" s="111">
        <v>0.38783401969358516</v>
      </c>
      <c r="AE12" s="111">
        <v>0.39309125325335248</v>
      </c>
      <c r="AF12" s="111">
        <v>0.39746066349987835</v>
      </c>
      <c r="AG12" s="111">
        <v>0.40159278123803477</v>
      </c>
      <c r="AH12" s="111">
        <v>0.40565856633746367</v>
      </c>
      <c r="AI12" s="111">
        <v>0.40942881903262568</v>
      </c>
      <c r="AJ12" s="111">
        <v>0.4128409774860588</v>
      </c>
      <c r="AK12" s="111">
        <v>0.41600071637819663</v>
      </c>
      <c r="AL12" s="111">
        <v>0.4191647657137671</v>
      </c>
      <c r="AM12" s="111">
        <v>0.42232839502270142</v>
      </c>
      <c r="AN12" s="111">
        <v>0.42545856206293914</v>
      </c>
      <c r="AO12" s="111">
        <v>0.42866362359338078</v>
      </c>
      <c r="AP12" s="111">
        <v>0.43202437060951498</v>
      </c>
      <c r="AQ12" s="111">
        <v>0.43540418786678381</v>
      </c>
      <c r="AR12" s="111">
        <v>0.43867967461484386</v>
      </c>
      <c r="AS12" s="111">
        <v>0.44167893534133756</v>
      </c>
      <c r="AT12" s="111">
        <v>0.44454693940862217</v>
      </c>
      <c r="AU12" s="111">
        <v>0.44773026107731345</v>
      </c>
      <c r="AV12" s="111">
        <v>0.45078560570649945</v>
      </c>
      <c r="AW12" s="111">
        <v>0.45377905822346964</v>
      </c>
      <c r="AX12" s="111">
        <v>0.45672926599677904</v>
      </c>
      <c r="AY12" s="111">
        <v>0.45963091114951515</v>
      </c>
      <c r="AZ12" s="111">
        <v>0.46249317963489622</v>
      </c>
      <c r="BA12" s="111">
        <v>0.46530103119656535</v>
      </c>
      <c r="BB12" s="111">
        <v>0.46808808096940552</v>
      </c>
      <c r="BC12" s="111">
        <v>0.47088835003247198</v>
      </c>
      <c r="BD12" s="111">
        <v>0.47368714608155121</v>
      </c>
      <c r="BE12" s="111">
        <v>0.4764745292671077</v>
      </c>
      <c r="BF12" s="111">
        <v>0.47926514839933554</v>
      </c>
      <c r="BG12" s="111">
        <v>0.48209860339831345</v>
      </c>
      <c r="BH12" s="111">
        <v>0.48495531902309608</v>
      </c>
      <c r="BI12" s="111">
        <v>0.48783044133296422</v>
      </c>
      <c r="BJ12" s="111">
        <v>0.49071905839517427</v>
      </c>
      <c r="BK12" s="111">
        <v>24.341643183469802</v>
      </c>
    </row>
    <row r="13" spans="1:63" x14ac:dyDescent="0.25">
      <c r="A13" s="115"/>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row>
    <row r="14" spans="1:63" x14ac:dyDescent="0.25">
      <c r="A14" s="117" t="s">
        <v>223</v>
      </c>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row>
    <row r="15" spans="1:63" ht="15.75" thickBot="1" x14ac:dyDescent="0.3">
      <c r="A15" s="119"/>
      <c r="B15" s="120">
        <v>2000</v>
      </c>
      <c r="C15" s="120">
        <v>2001</v>
      </c>
      <c r="D15" s="120">
        <v>2002</v>
      </c>
      <c r="E15" s="120">
        <v>2003</v>
      </c>
      <c r="F15" s="120">
        <v>2004</v>
      </c>
      <c r="G15" s="120">
        <v>2005</v>
      </c>
      <c r="H15" s="120">
        <v>2006</v>
      </c>
      <c r="I15" s="120">
        <v>2007</v>
      </c>
      <c r="J15" s="120">
        <v>2008</v>
      </c>
      <c r="K15" s="120">
        <v>2009</v>
      </c>
      <c r="L15" s="120">
        <v>2010</v>
      </c>
      <c r="M15" s="120">
        <v>2011</v>
      </c>
      <c r="N15" s="120">
        <v>2012</v>
      </c>
      <c r="O15" s="120">
        <v>2013</v>
      </c>
      <c r="P15" s="120">
        <v>2014</v>
      </c>
      <c r="Q15" s="120">
        <v>2015</v>
      </c>
      <c r="R15" s="120">
        <v>2016</v>
      </c>
      <c r="S15" s="120">
        <v>2017</v>
      </c>
      <c r="T15" s="120">
        <v>2018</v>
      </c>
    </row>
    <row r="17" spans="1:20" x14ac:dyDescent="0.25">
      <c r="A17" s="121" t="s">
        <v>224</v>
      </c>
      <c r="B17" s="122">
        <v>21.155107000000001</v>
      </c>
      <c r="C17" s="122">
        <v>22.804103999999999</v>
      </c>
      <c r="D17" s="122">
        <v>25.185193999999999</v>
      </c>
      <c r="E17" s="122">
        <v>28.841304999999998</v>
      </c>
      <c r="F17" s="122">
        <v>28.394477999999999</v>
      </c>
      <c r="G17" s="122">
        <v>32.182352000000002</v>
      </c>
      <c r="H17" s="122">
        <v>31.390463</v>
      </c>
      <c r="I17" s="122">
        <v>33.176672000000003</v>
      </c>
      <c r="J17" s="122">
        <v>32.334615999999997</v>
      </c>
      <c r="K17" s="122">
        <v>30.138376999999998</v>
      </c>
      <c r="L17" s="122">
        <v>33.492818999999997</v>
      </c>
      <c r="M17" s="122">
        <v>37.885133000000003</v>
      </c>
      <c r="N17" s="122">
        <v>33.459383000000003</v>
      </c>
      <c r="O17" s="122">
        <v>35.902470999999998</v>
      </c>
      <c r="P17" s="122">
        <v>34.873221000000001</v>
      </c>
      <c r="Q17" s="122">
        <v>33.192377</v>
      </c>
      <c r="R17" s="122">
        <v>33.652700000000003</v>
      </c>
      <c r="S17" s="122">
        <v>33.915923999999997</v>
      </c>
      <c r="T17" s="122">
        <v>36.306572000000003</v>
      </c>
    </row>
    <row r="18" spans="1:20" x14ac:dyDescent="0.25">
      <c r="A18" s="123" t="s">
        <v>225</v>
      </c>
      <c r="B18" s="124"/>
      <c r="C18" s="124"/>
      <c r="D18" s="124"/>
      <c r="E18" s="124"/>
      <c r="F18" s="124"/>
      <c r="G18" s="124"/>
      <c r="H18" s="124"/>
      <c r="I18" s="124"/>
    </row>
    <row r="19" spans="1:20" x14ac:dyDescent="0.25">
      <c r="A19" s="125" t="s">
        <v>226</v>
      </c>
      <c r="B19" s="124">
        <v>10.499107</v>
      </c>
      <c r="C19" s="124">
        <v>9.9191040000000008</v>
      </c>
      <c r="D19" s="124">
        <v>10.639194</v>
      </c>
      <c r="E19" s="124">
        <v>10.362304999999999</v>
      </c>
      <c r="F19" s="124">
        <v>10.928478</v>
      </c>
      <c r="G19" s="124">
        <v>11.887352</v>
      </c>
      <c r="H19" s="124">
        <v>11.259463</v>
      </c>
      <c r="I19" s="124">
        <v>12.556672000000001</v>
      </c>
      <c r="J19" s="124">
        <v>11.313616</v>
      </c>
      <c r="K19" s="124">
        <v>11.917377</v>
      </c>
      <c r="L19" s="124">
        <v>12.071819</v>
      </c>
      <c r="M19" s="124">
        <v>12.530132999999999</v>
      </c>
      <c r="N19" s="124">
        <v>12.403383</v>
      </c>
      <c r="O19" s="124">
        <v>13.153471</v>
      </c>
      <c r="P19" s="124">
        <v>13.194221000000001</v>
      </c>
      <c r="Q19" s="124">
        <v>13.060377000000001</v>
      </c>
      <c r="R19" s="124">
        <v>13.389699999999999</v>
      </c>
      <c r="S19" s="124">
        <v>13.019924</v>
      </c>
      <c r="T19" s="124">
        <v>14.397572</v>
      </c>
    </row>
    <row r="20" spans="1:20" x14ac:dyDescent="0.25">
      <c r="A20" s="126" t="s">
        <v>227</v>
      </c>
      <c r="B20" s="124">
        <v>10.656000000000001</v>
      </c>
      <c r="C20" s="124">
        <v>12.885</v>
      </c>
      <c r="D20" s="124">
        <v>14.545999999999999</v>
      </c>
      <c r="E20" s="124">
        <v>18.478999999999999</v>
      </c>
      <c r="F20" s="124">
        <v>17.466000000000001</v>
      </c>
      <c r="G20" s="124">
        <v>20.295000000000002</v>
      </c>
      <c r="H20" s="124">
        <v>20.131</v>
      </c>
      <c r="I20" s="124">
        <v>20.62</v>
      </c>
      <c r="J20" s="124">
        <v>21.021000000000001</v>
      </c>
      <c r="K20" s="124">
        <v>18.221</v>
      </c>
      <c r="L20" s="124">
        <v>21.420999999999999</v>
      </c>
      <c r="M20" s="124">
        <v>25.355</v>
      </c>
      <c r="N20" s="124">
        <v>21.056000000000001</v>
      </c>
      <c r="O20" s="124">
        <v>22.748999999999999</v>
      </c>
      <c r="P20" s="124">
        <v>21.678999999999998</v>
      </c>
      <c r="Q20" s="124">
        <v>20.132000000000001</v>
      </c>
      <c r="R20" s="124">
        <v>20.263000000000002</v>
      </c>
      <c r="S20" s="124">
        <v>20.896000000000001</v>
      </c>
      <c r="T20" s="124">
        <v>21.908999999999999</v>
      </c>
    </row>
    <row r="21" spans="1:20" x14ac:dyDescent="0.25">
      <c r="A21" s="127" t="s">
        <v>228</v>
      </c>
      <c r="B21" s="124"/>
      <c r="C21" s="124"/>
      <c r="D21" s="124"/>
      <c r="E21" s="124"/>
      <c r="F21" s="124"/>
      <c r="G21" s="124"/>
      <c r="H21" s="124"/>
      <c r="I21" s="124"/>
      <c r="J21" s="124"/>
      <c r="K21" s="124"/>
      <c r="L21" s="124"/>
      <c r="M21" s="124"/>
      <c r="N21" s="124"/>
      <c r="O21" s="124"/>
      <c r="P21" s="124"/>
      <c r="Q21" s="124"/>
      <c r="R21" s="124"/>
      <c r="S21" s="124"/>
      <c r="T21" s="124"/>
    </row>
    <row r="22" spans="1:20" x14ac:dyDescent="0.25">
      <c r="A22" s="128" t="s">
        <v>218</v>
      </c>
      <c r="B22" s="124">
        <v>6.8220000000000001</v>
      </c>
      <c r="C22" s="124">
        <v>6.718</v>
      </c>
      <c r="D22" s="124">
        <v>6.8620000000000001</v>
      </c>
      <c r="E22" s="124">
        <v>7.2110000000000003</v>
      </c>
      <c r="F22" s="124">
        <v>7.3689999999999998</v>
      </c>
      <c r="G22" s="124">
        <v>6.99</v>
      </c>
      <c r="H22" s="124">
        <v>6.8520000000000003</v>
      </c>
      <c r="I22" s="124">
        <v>7.1609999999999996</v>
      </c>
      <c r="J22" s="124">
        <v>6.782</v>
      </c>
      <c r="K22" s="124">
        <v>6.6879999999999997</v>
      </c>
      <c r="L22" s="124">
        <v>6.4059999999999997</v>
      </c>
      <c r="M22" s="124">
        <v>6.6429999999999998</v>
      </c>
      <c r="N22" s="124">
        <v>6.3849999999999998</v>
      </c>
      <c r="O22" s="124">
        <v>6.7569999999999997</v>
      </c>
      <c r="P22" s="124">
        <v>6.7519999999999998</v>
      </c>
      <c r="Q22" s="124">
        <v>6.4489999999999998</v>
      </c>
      <c r="R22" s="124">
        <v>6.524</v>
      </c>
      <c r="S22" s="124">
        <v>6.5839999999999996</v>
      </c>
      <c r="T22" s="124">
        <v>7.6710000000000003</v>
      </c>
    </row>
    <row r="23" spans="1:20" x14ac:dyDescent="0.25">
      <c r="A23" s="128" t="s">
        <v>219</v>
      </c>
      <c r="B23" s="124">
        <v>5.1999999999999998E-2</v>
      </c>
      <c r="C23" s="124">
        <v>3.3000000000000002E-2</v>
      </c>
      <c r="D23" s="124">
        <v>2.1000000000000001E-2</v>
      </c>
      <c r="E23" s="124">
        <v>2.3E-2</v>
      </c>
      <c r="F23" s="124">
        <v>1.4999999999999999E-2</v>
      </c>
      <c r="G23" s="124">
        <v>1.4999999999999999E-2</v>
      </c>
      <c r="H23" s="124">
        <v>0.371</v>
      </c>
      <c r="I23" s="124">
        <v>0.39100000000000001</v>
      </c>
      <c r="J23" s="124">
        <v>0.40300000000000002</v>
      </c>
      <c r="K23" s="124">
        <v>1.2989999999999999</v>
      </c>
      <c r="L23" s="124">
        <v>1.167</v>
      </c>
      <c r="M23" s="124">
        <v>0.97</v>
      </c>
      <c r="N23" s="124">
        <v>1.103</v>
      </c>
      <c r="O23" s="124">
        <v>1.1399999999999999</v>
      </c>
      <c r="P23" s="124">
        <v>1.1659999999999999</v>
      </c>
      <c r="Q23" s="124">
        <v>1.123</v>
      </c>
      <c r="R23" s="124">
        <v>1.149</v>
      </c>
      <c r="S23" s="124">
        <v>1.2130000000000001</v>
      </c>
      <c r="T23" s="124">
        <v>1.341</v>
      </c>
    </row>
    <row r="24" spans="1:20" x14ac:dyDescent="0.25">
      <c r="A24" s="128" t="s">
        <v>229</v>
      </c>
      <c r="B24" s="124">
        <v>2.8940000000000001</v>
      </c>
      <c r="C24" s="124">
        <v>4.6029999999999998</v>
      </c>
      <c r="D24" s="124">
        <v>5.1879999999999997</v>
      </c>
      <c r="E24" s="124">
        <v>5.8280000000000003</v>
      </c>
      <c r="F24" s="124">
        <v>5.8570000000000002</v>
      </c>
      <c r="G24" s="124">
        <v>7.7389999999999999</v>
      </c>
      <c r="H24" s="124">
        <v>7.08</v>
      </c>
      <c r="I24" s="124">
        <v>7.8970000000000002</v>
      </c>
      <c r="J24" s="124">
        <v>7.5430000000000001</v>
      </c>
      <c r="K24" s="124">
        <v>6.2060000000000004</v>
      </c>
      <c r="L24" s="124">
        <v>6.4779999999999998</v>
      </c>
      <c r="M24" s="124">
        <v>6.6680000000000001</v>
      </c>
      <c r="N24" s="124">
        <v>5.4</v>
      </c>
      <c r="O24" s="124">
        <v>6.6289999999999996</v>
      </c>
      <c r="P24" s="124">
        <v>6.0880000000000001</v>
      </c>
      <c r="Q24" s="124">
        <v>4.05</v>
      </c>
      <c r="R24" s="124">
        <v>4.681</v>
      </c>
      <c r="S24" s="124">
        <v>4.7949999999999999</v>
      </c>
      <c r="T24" s="124">
        <v>5.33</v>
      </c>
    </row>
    <row r="25" spans="1:20" x14ac:dyDescent="0.25">
      <c r="A25" s="128" t="s">
        <v>230</v>
      </c>
      <c r="B25" s="124">
        <v>7.7619999999999996</v>
      </c>
      <c r="C25" s="124">
        <v>8.282</v>
      </c>
      <c r="D25" s="124">
        <v>9.3580000000000005</v>
      </c>
      <c r="E25" s="124">
        <v>12.651</v>
      </c>
      <c r="F25" s="124">
        <v>11.609</v>
      </c>
      <c r="G25" s="124">
        <v>12.555999999999999</v>
      </c>
      <c r="H25" s="124">
        <v>13.051</v>
      </c>
      <c r="I25" s="124">
        <v>12.723000000000001</v>
      </c>
      <c r="J25" s="124">
        <v>13.478</v>
      </c>
      <c r="K25" s="124">
        <v>12.015000000000001</v>
      </c>
      <c r="L25" s="124">
        <v>14.943</v>
      </c>
      <c r="M25" s="124">
        <v>18.687000000000001</v>
      </c>
      <c r="N25" s="124">
        <v>15.656000000000001</v>
      </c>
      <c r="O25" s="124">
        <v>16.12</v>
      </c>
      <c r="P25" s="124">
        <v>15.590999999999999</v>
      </c>
      <c r="Q25" s="124">
        <v>16.082000000000001</v>
      </c>
      <c r="R25" s="124">
        <v>15.582000000000001</v>
      </c>
      <c r="S25" s="124">
        <v>16.100999999999999</v>
      </c>
      <c r="T25" s="124">
        <v>16.579000000000001</v>
      </c>
    </row>
    <row r="26" spans="1:20" x14ac:dyDescent="0.25">
      <c r="A26" s="128" t="s">
        <v>231</v>
      </c>
      <c r="B26" s="124">
        <v>1.0341070000000001</v>
      </c>
      <c r="C26" s="124">
        <v>0.43310399999999999</v>
      </c>
      <c r="D26" s="124">
        <v>0.47519400000000001</v>
      </c>
      <c r="E26" s="124">
        <v>0.57030499999999995</v>
      </c>
      <c r="F26" s="124">
        <v>0.56247800000000003</v>
      </c>
      <c r="G26" s="124">
        <v>0.354352</v>
      </c>
      <c r="H26" s="124">
        <v>0.48646299999999998</v>
      </c>
      <c r="I26" s="124">
        <v>0.66767200000000004</v>
      </c>
      <c r="J26" s="124">
        <v>0.54261599999999999</v>
      </c>
      <c r="K26" s="124">
        <v>0.46737699999999999</v>
      </c>
      <c r="L26" s="124">
        <v>0.43581900000000001</v>
      </c>
      <c r="M26" s="124">
        <v>0.699133</v>
      </c>
      <c r="N26" s="124">
        <v>0.32238299999999998</v>
      </c>
      <c r="O26" s="124">
        <v>0.36047099999999999</v>
      </c>
      <c r="P26" s="124">
        <v>0.43822100000000003</v>
      </c>
      <c r="Q26" s="124">
        <v>0.298377</v>
      </c>
      <c r="R26" s="124">
        <v>0.35670000000000002</v>
      </c>
      <c r="S26" s="124">
        <v>0.29492400000000002</v>
      </c>
      <c r="T26" s="124">
        <v>0.27557199999999998</v>
      </c>
    </row>
    <row r="27" spans="1:20" x14ac:dyDescent="0.25">
      <c r="A27" s="128" t="s">
        <v>232</v>
      </c>
      <c r="B27" s="124">
        <v>4.8000000000000001E-2</v>
      </c>
      <c r="C27" s="124">
        <v>3.2000000000000001E-2</v>
      </c>
      <c r="D27" s="124">
        <v>3.5999999999999997E-2</v>
      </c>
      <c r="E27" s="124">
        <v>4.4999999999999998E-2</v>
      </c>
      <c r="F27" s="124">
        <v>4.4999999999999998E-2</v>
      </c>
      <c r="G27" s="124">
        <v>3.5000000000000003E-2</v>
      </c>
      <c r="H27" s="124">
        <v>2.5999999999999999E-2</v>
      </c>
      <c r="I27" s="124">
        <v>2.5999999999999999E-2</v>
      </c>
      <c r="J27" s="124">
        <v>3.4000000000000002E-2</v>
      </c>
      <c r="K27" s="124">
        <v>0</v>
      </c>
      <c r="L27" s="124">
        <v>0</v>
      </c>
      <c r="M27" s="124">
        <v>0</v>
      </c>
      <c r="N27" s="124">
        <v>0</v>
      </c>
      <c r="O27" s="124">
        <v>0</v>
      </c>
      <c r="P27" s="124">
        <v>1.0999999999999999E-2</v>
      </c>
      <c r="Q27" s="124">
        <v>0.106</v>
      </c>
      <c r="R27" s="124">
        <v>0.105</v>
      </c>
      <c r="S27" s="124">
        <v>0.108</v>
      </c>
      <c r="T27" s="124">
        <v>0.124</v>
      </c>
    </row>
    <row r="28" spans="1:20" x14ac:dyDescent="0.25">
      <c r="A28" s="128" t="s">
        <v>233</v>
      </c>
      <c r="B28" s="124">
        <v>2.8000000000000001E-2</v>
      </c>
      <c r="C28" s="124">
        <v>4.2999999999999997E-2</v>
      </c>
      <c r="D28" s="124">
        <v>1.4999999999999999E-2</v>
      </c>
      <c r="E28" s="124">
        <v>1.4999999999999999E-2</v>
      </c>
      <c r="F28" s="124">
        <v>4.0000000000000001E-3</v>
      </c>
      <c r="G28" s="124">
        <v>1.7999999999999999E-2</v>
      </c>
      <c r="H28" s="124">
        <v>2.9000000000000001E-2</v>
      </c>
      <c r="I28" s="124">
        <v>6.7000000000000004E-2</v>
      </c>
      <c r="J28" s="124">
        <v>8.2000000000000003E-2</v>
      </c>
      <c r="K28" s="124">
        <v>0.28899999999999998</v>
      </c>
      <c r="L28" s="124">
        <v>0.14000000000000001</v>
      </c>
      <c r="M28" s="124">
        <v>0.115</v>
      </c>
      <c r="N28" s="124">
        <v>7.8E-2</v>
      </c>
      <c r="O28" s="124">
        <v>0.16</v>
      </c>
      <c r="P28" s="124">
        <v>0.154</v>
      </c>
      <c r="Q28" s="124">
        <v>0.23100000000000001</v>
      </c>
      <c r="R28" s="124">
        <v>0.183</v>
      </c>
      <c r="S28" s="124">
        <v>0.13600000000000001</v>
      </c>
      <c r="T28" s="124">
        <v>0</v>
      </c>
    </row>
    <row r="29" spans="1:20" x14ac:dyDescent="0.25">
      <c r="A29" s="128" t="s">
        <v>234</v>
      </c>
      <c r="B29" s="124">
        <v>2.5150000000000001</v>
      </c>
      <c r="C29" s="124">
        <v>2.66</v>
      </c>
      <c r="D29" s="124">
        <v>3.23</v>
      </c>
      <c r="E29" s="124">
        <v>2.4980000000000002</v>
      </c>
      <c r="F29" s="124">
        <v>2.9329999999999998</v>
      </c>
      <c r="G29" s="124">
        <v>4.4749999999999996</v>
      </c>
      <c r="H29" s="124">
        <v>3.4950000000000001</v>
      </c>
      <c r="I29" s="124">
        <v>4.2439999999999998</v>
      </c>
      <c r="J29" s="124">
        <v>3.47</v>
      </c>
      <c r="K29" s="124">
        <v>3.1739999999999999</v>
      </c>
      <c r="L29" s="124">
        <v>3.923</v>
      </c>
      <c r="M29" s="124">
        <v>4.1029999999999998</v>
      </c>
      <c r="N29" s="124">
        <v>4.5149999999999997</v>
      </c>
      <c r="O29" s="124">
        <v>4.7359999999999998</v>
      </c>
      <c r="P29" s="124">
        <v>4.673</v>
      </c>
      <c r="Q29" s="124">
        <v>4.8529999999999998</v>
      </c>
      <c r="R29" s="124">
        <v>5.0720000000000001</v>
      </c>
      <c r="S29" s="124">
        <v>4.6840000000000002</v>
      </c>
      <c r="T29" s="124">
        <v>4.9859999999999998</v>
      </c>
    </row>
    <row r="30" spans="1:20" x14ac:dyDescent="0.25">
      <c r="A30" s="128" t="s">
        <v>235</v>
      </c>
      <c r="B30" s="124">
        <v>0</v>
      </c>
      <c r="C30" s="124">
        <v>0</v>
      </c>
      <c r="D30" s="124">
        <v>0</v>
      </c>
      <c r="E30" s="124">
        <v>0</v>
      </c>
      <c r="F30" s="124">
        <v>0</v>
      </c>
      <c r="G30" s="124">
        <v>0</v>
      </c>
      <c r="H30" s="124">
        <v>0</v>
      </c>
      <c r="I30" s="124">
        <v>0</v>
      </c>
      <c r="J30" s="124">
        <v>0</v>
      </c>
      <c r="K30" s="124">
        <v>0</v>
      </c>
      <c r="L30" s="124">
        <v>0</v>
      </c>
      <c r="M30" s="124">
        <v>0</v>
      </c>
      <c r="N30" s="124">
        <v>0</v>
      </c>
      <c r="O30" s="124">
        <v>0</v>
      </c>
      <c r="P30" s="124">
        <v>0</v>
      </c>
      <c r="Q30" s="124">
        <v>0</v>
      </c>
      <c r="R30" s="124">
        <v>0</v>
      </c>
      <c r="S30" s="124">
        <v>0</v>
      </c>
      <c r="T30" s="124">
        <v>0</v>
      </c>
    </row>
    <row r="31" spans="1:20" x14ac:dyDescent="0.25">
      <c r="A31" s="129" t="s">
        <v>236</v>
      </c>
    </row>
    <row r="32" spans="1:20" x14ac:dyDescent="0.25">
      <c r="A32" s="130" t="s">
        <v>237</v>
      </c>
      <c r="B32" s="131">
        <v>2000</v>
      </c>
      <c r="C32" s="131">
        <v>2001</v>
      </c>
      <c r="D32" s="131">
        <v>2002</v>
      </c>
      <c r="E32" s="131">
        <v>2003</v>
      </c>
      <c r="F32" s="131">
        <v>2004</v>
      </c>
      <c r="G32" s="131">
        <v>2005</v>
      </c>
      <c r="H32" s="131">
        <v>2006</v>
      </c>
      <c r="I32" s="131">
        <v>2007</v>
      </c>
      <c r="J32" s="131">
        <v>2008</v>
      </c>
      <c r="K32" s="131">
        <v>2009</v>
      </c>
      <c r="L32" s="131">
        <v>2010</v>
      </c>
      <c r="M32" s="131">
        <v>2011</v>
      </c>
      <c r="N32" s="131">
        <v>2012</v>
      </c>
      <c r="O32" s="131">
        <v>2013</v>
      </c>
      <c r="P32" s="131">
        <v>2014</v>
      </c>
      <c r="Q32" s="131">
        <v>2015</v>
      </c>
      <c r="R32" s="131">
        <v>2016</v>
      </c>
      <c r="S32" s="131">
        <v>2017</v>
      </c>
      <c r="T32" s="131">
        <v>2018</v>
      </c>
    </row>
    <row r="33" spans="1:24" x14ac:dyDescent="0.25">
      <c r="A33" s="132" t="s">
        <v>218</v>
      </c>
      <c r="B33" s="133">
        <f>B22/L8</f>
        <v>0.78433439582694831</v>
      </c>
      <c r="C33" s="133">
        <f t="shared" ref="C33:T36" si="0">C22/M8</f>
        <v>0.73808039048064944</v>
      </c>
      <c r="D33" s="133">
        <f t="shared" si="0"/>
        <v>0.74221986916016047</v>
      </c>
      <c r="E33" s="133">
        <f t="shared" si="0"/>
        <v>0.77442120311004337</v>
      </c>
      <c r="F33" s="133">
        <f t="shared" si="0"/>
        <v>0.76639771583787064</v>
      </c>
      <c r="G33" s="133">
        <f t="shared" si="0"/>
        <v>0.7475726132828564</v>
      </c>
      <c r="H33" s="133">
        <f t="shared" si="0"/>
        <v>0.75587621650033454</v>
      </c>
      <c r="I33" s="133">
        <f t="shared" si="0"/>
        <v>0.7693631071391539</v>
      </c>
      <c r="J33" s="133">
        <f t="shared" si="0"/>
        <v>0.73988391716849777</v>
      </c>
      <c r="K33" s="133">
        <f t="shared" si="0"/>
        <v>0.73148592330662943</v>
      </c>
      <c r="L33" s="133">
        <f t="shared" si="0"/>
        <v>0.69893393219423439</v>
      </c>
      <c r="M33" s="133">
        <f t="shared" si="0"/>
        <v>0.73439571540915749</v>
      </c>
      <c r="N33" s="133">
        <f t="shared" si="0"/>
        <v>0.69895419282064464</v>
      </c>
      <c r="O33" s="133">
        <f t="shared" si="0"/>
        <v>0.73344436255443957</v>
      </c>
      <c r="P33" s="133">
        <f t="shared" si="0"/>
        <v>0.74306310384671537</v>
      </c>
      <c r="Q33" s="133">
        <f t="shared" si="0"/>
        <v>0.67514648682070055</v>
      </c>
      <c r="R33" s="133">
        <f t="shared" si="0"/>
        <v>0.66529641575705556</v>
      </c>
      <c r="S33" s="133">
        <f t="shared" si="0"/>
        <v>0.66156319979024014</v>
      </c>
      <c r="T33" s="133">
        <f t="shared" si="0"/>
        <v>0.77985025909777217</v>
      </c>
      <c r="V33" s="134">
        <f>AVERAGE(B33:T33)</f>
        <v>0.73369910632126878</v>
      </c>
    </row>
    <row r="34" spans="1:24" x14ac:dyDescent="0.25">
      <c r="A34" s="132" t="s">
        <v>219</v>
      </c>
      <c r="B34" s="133">
        <f>(B23+B29)/L9</f>
        <v>0.30498918294237837</v>
      </c>
      <c r="C34" s="133">
        <f t="shared" ref="C34:T34" si="1">(C23+C29)/M9</f>
        <v>0.30700573284679106</v>
      </c>
      <c r="D34" s="133">
        <f t="shared" si="1"/>
        <v>0.36399400705504931</v>
      </c>
      <c r="E34" s="133">
        <f t="shared" si="1"/>
        <v>0.28045217875151679</v>
      </c>
      <c r="F34" s="133">
        <f t="shared" si="1"/>
        <v>0.31655334383144146</v>
      </c>
      <c r="G34" s="133">
        <f t="shared" si="1"/>
        <v>0.49606014515390351</v>
      </c>
      <c r="H34" s="133">
        <f t="shared" si="1"/>
        <v>0.43999802701632357</v>
      </c>
      <c r="I34" s="133">
        <f t="shared" si="1"/>
        <v>0.51626399937859668</v>
      </c>
      <c r="J34" s="133">
        <f t="shared" si="1"/>
        <v>0.43581494322758402</v>
      </c>
      <c r="K34" s="133">
        <f t="shared" si="1"/>
        <v>0.50408484691415845</v>
      </c>
      <c r="L34" s="133">
        <f t="shared" si="1"/>
        <v>0.57280730017923787</v>
      </c>
      <c r="M34" s="133">
        <f t="shared" si="1"/>
        <v>0.5776947151908508</v>
      </c>
      <c r="N34" s="133">
        <f t="shared" si="1"/>
        <v>0.6348622709598476</v>
      </c>
      <c r="O34" s="133">
        <f t="shared" si="1"/>
        <v>0.65892025285230593</v>
      </c>
      <c r="P34" s="133">
        <f t="shared" si="1"/>
        <v>0.66279710012634219</v>
      </c>
      <c r="Q34" s="133">
        <f t="shared" si="1"/>
        <v>0.64478088115771348</v>
      </c>
      <c r="R34" s="133">
        <f t="shared" si="1"/>
        <v>0.65361666266373186</v>
      </c>
      <c r="S34" s="133">
        <f t="shared" si="1"/>
        <v>0.60939176433448228</v>
      </c>
      <c r="T34" s="133">
        <f t="shared" si="1"/>
        <v>0.66370975765524232</v>
      </c>
      <c r="V34" s="134">
        <f t="shared" ref="V34:V37" si="2">AVERAGE(B34:T34)</f>
        <v>0.50756826906513153</v>
      </c>
      <c r="X34" t="s">
        <v>239</v>
      </c>
    </row>
    <row r="35" spans="1:24" x14ac:dyDescent="0.25">
      <c r="A35" s="132" t="s">
        <v>220</v>
      </c>
      <c r="B35" s="133">
        <f t="shared" ref="B34:B36" si="3">B24/L10</f>
        <v>0.29303965853693176</v>
      </c>
      <c r="C35" s="133">
        <f t="shared" si="0"/>
        <v>0.44393834330095211</v>
      </c>
      <c r="D35" s="133">
        <f t="shared" si="0"/>
        <v>0.49186224925965943</v>
      </c>
      <c r="E35" s="133">
        <f t="shared" si="0"/>
        <v>0.54652697012742579</v>
      </c>
      <c r="F35" s="133">
        <f t="shared" si="0"/>
        <v>0.52740025713157612</v>
      </c>
      <c r="G35" s="133">
        <f t="shared" si="0"/>
        <v>0.71229614768077987</v>
      </c>
      <c r="H35" s="133">
        <f t="shared" si="0"/>
        <v>0.67812130272211846</v>
      </c>
      <c r="I35" s="133">
        <f t="shared" si="0"/>
        <v>0.72634948365026297</v>
      </c>
      <c r="J35" s="133">
        <f t="shared" si="0"/>
        <v>0.72176160277015089</v>
      </c>
      <c r="K35" s="133">
        <f t="shared" si="0"/>
        <v>0.59934118524623547</v>
      </c>
      <c r="L35" s="133">
        <f t="shared" si="0"/>
        <v>0.61782706647889707</v>
      </c>
      <c r="M35" s="133">
        <f t="shared" si="0"/>
        <v>0.64829255931701524</v>
      </c>
      <c r="N35" s="133">
        <f t="shared" si="0"/>
        <v>0.52189129870911144</v>
      </c>
      <c r="O35" s="133">
        <f t="shared" si="0"/>
        <v>0.64031611485382922</v>
      </c>
      <c r="P35" s="133">
        <f t="shared" si="0"/>
        <v>0.60157901483994547</v>
      </c>
      <c r="Q35" s="133">
        <f t="shared" si="0"/>
        <v>0.37873517059887751</v>
      </c>
      <c r="R35" s="133">
        <f t="shared" si="0"/>
        <v>0.42472437907880151</v>
      </c>
      <c r="S35" s="133">
        <f t="shared" si="0"/>
        <v>0.43131372893268011</v>
      </c>
      <c r="T35" s="133">
        <f t="shared" si="0"/>
        <v>0.48621611543667059</v>
      </c>
      <c r="V35" s="134">
        <f t="shared" si="2"/>
        <v>0.55218592887746965</v>
      </c>
    </row>
    <row r="36" spans="1:24" x14ac:dyDescent="0.25">
      <c r="A36" s="132" t="s">
        <v>221</v>
      </c>
      <c r="B36" s="133">
        <f t="shared" si="3"/>
        <v>0.44535800275472537</v>
      </c>
      <c r="C36" s="133">
        <f t="shared" si="0"/>
        <v>0.45005139926567822</v>
      </c>
      <c r="D36" s="133">
        <f t="shared" si="0"/>
        <v>0.49987001140376591</v>
      </c>
      <c r="E36" s="133">
        <f t="shared" si="0"/>
        <v>0.66712406287828874</v>
      </c>
      <c r="F36" s="133">
        <f t="shared" si="0"/>
        <v>0.58829801417298111</v>
      </c>
      <c r="G36" s="133">
        <f t="shared" si="0"/>
        <v>0.65015600251060957</v>
      </c>
      <c r="H36" s="133">
        <f t="shared" si="0"/>
        <v>0.70535849489419833</v>
      </c>
      <c r="I36" s="133">
        <f t="shared" si="0"/>
        <v>0.65506114518731884</v>
      </c>
      <c r="J36" s="133">
        <f t="shared" si="0"/>
        <v>0.72593777651521763</v>
      </c>
      <c r="K36" s="133">
        <f t="shared" si="0"/>
        <v>0.65474883897546021</v>
      </c>
      <c r="L36" s="133">
        <f t="shared" si="0"/>
        <v>0.80021727100491624</v>
      </c>
      <c r="M36" s="133">
        <f t="shared" si="0"/>
        <v>1.0222268910003522</v>
      </c>
      <c r="N36" s="133">
        <f t="shared" si="0"/>
        <v>0.84989466775356715</v>
      </c>
      <c r="O36" s="133">
        <f t="shared" si="0"/>
        <v>0.87393550428524891</v>
      </c>
      <c r="P36" s="133">
        <f t="shared" si="0"/>
        <v>0.86789256516700286</v>
      </c>
      <c r="Q36" s="133">
        <f t="shared" si="0"/>
        <v>0.84481209280762892</v>
      </c>
      <c r="R36" s="133">
        <f t="shared" si="0"/>
        <v>0.79307098564723444</v>
      </c>
      <c r="S36" s="133">
        <f t="shared" si="0"/>
        <v>0.81381909485400672</v>
      </c>
      <c r="T36" s="133">
        <f t="shared" si="0"/>
        <v>0.84774579527521665</v>
      </c>
      <c r="V36" s="134">
        <f t="shared" si="2"/>
        <v>0.72397782191333782</v>
      </c>
    </row>
    <row r="37" spans="1:24" x14ac:dyDescent="0.25">
      <c r="A37" s="135" t="s">
        <v>222</v>
      </c>
      <c r="B37" s="136">
        <f>(B26)/L12</f>
        <v>3.0917395713994531</v>
      </c>
      <c r="C37" s="136">
        <f t="shared" ref="C37:T37" si="4">(C26)/M12</f>
        <v>1.2371447486898113</v>
      </c>
      <c r="D37" s="136">
        <f t="shared" si="4"/>
        <v>1.338603173219916</v>
      </c>
      <c r="E37" s="136">
        <f t="shared" si="4"/>
        <v>1.5905295527211167</v>
      </c>
      <c r="F37" s="136">
        <f t="shared" si="4"/>
        <v>1.5199494587718012</v>
      </c>
      <c r="G37" s="136">
        <f t="shared" si="4"/>
        <v>0.9794511929823847</v>
      </c>
      <c r="H37" s="136">
        <f t="shared" si="4"/>
        <v>1.3848007920862049</v>
      </c>
      <c r="I37" s="136">
        <f t="shared" si="4"/>
        <v>1.8398397363544849</v>
      </c>
      <c r="J37" s="136">
        <f t="shared" si="4"/>
        <v>1.5308738630051646</v>
      </c>
      <c r="K37" s="136">
        <f t="shared" si="4"/>
        <v>1.3196295709494363</v>
      </c>
      <c r="L37" s="136">
        <f t="shared" si="4"/>
        <v>1.2235983589755008</v>
      </c>
      <c r="M37" s="136">
        <f t="shared" si="4"/>
        <v>1.9887089059378564</v>
      </c>
      <c r="N37" s="136">
        <f t="shared" si="4"/>
        <v>0.90205204952978602</v>
      </c>
      <c r="O37" s="136">
        <f t="shared" si="4"/>
        <v>0.9981801954237054</v>
      </c>
      <c r="P37" s="136">
        <f t="shared" si="4"/>
        <v>1.2316341619630733</v>
      </c>
      <c r="Q37" s="136">
        <f t="shared" si="4"/>
        <v>0.79562561211319904</v>
      </c>
      <c r="R37" s="136">
        <f t="shared" si="4"/>
        <v>0.92381026883392781</v>
      </c>
      <c r="S37" s="136">
        <f t="shared" si="4"/>
        <v>0.75533835089949808</v>
      </c>
      <c r="T37" s="136">
        <f t="shared" si="4"/>
        <v>0.71054107171341052</v>
      </c>
      <c r="V37" s="134">
        <f t="shared" si="2"/>
        <v>1.3348447702931436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Production Summary</vt:lpstr>
      <vt:lpstr>Crops</vt:lpstr>
      <vt:lpstr>Fruit and Veg.</vt:lpstr>
      <vt:lpstr>Greenhouse</vt:lpstr>
      <vt:lpstr>Slaughtered Livestock (All)</vt:lpstr>
      <vt:lpstr>Poultry</vt:lpstr>
      <vt:lpstr>Dairy</vt:lpstr>
      <vt:lpstr>Production Forecast</vt: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Sperry</dc:creator>
  <cp:lastModifiedBy>Luke Sperry</cp:lastModifiedBy>
  <dcterms:created xsi:type="dcterms:W3CDTF">2021-07-16T16:50:01Z</dcterms:created>
  <dcterms:modified xsi:type="dcterms:W3CDTF">2022-09-15T05:13:51Z</dcterms:modified>
</cp:coreProperties>
</file>