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5195" windowHeight="11640" tabRatio="834" activeTab="1"/>
  </bookViews>
  <sheets>
    <sheet name="Overview" sheetId="3" r:id="rId1"/>
    <sheet name="Competition Overview" sheetId="2" r:id="rId2"/>
    <sheet name="CPO Performance" sheetId="1" r:id="rId3"/>
    <sheet name="Region Performance_GenMed" sheetId="6" r:id="rId4"/>
    <sheet name="Region Performance_Onco" sheetId="7" r:id="rId5"/>
    <sheet name="Business Franchise" sheetId="5" r:id="rId6"/>
    <sheet name="Top Brand" sheetId="4" r:id="rId7"/>
  </sheets>
  <definedNames>
    <definedName name="_xlnm.Print_Area" localSheetId="0">Overview!$A$1:$I$85</definedName>
  </definedNames>
  <calcPr calcId="125725" concurrentCalc="0"/>
</workbook>
</file>

<file path=xl/calcChain.xml><?xml version="1.0" encoding="utf-8"?>
<calcChain xmlns="http://schemas.openxmlformats.org/spreadsheetml/2006/main">
  <c r="G30" i="1"/>
  <c r="G31"/>
  <c r="G32"/>
  <c r="G33"/>
  <c r="G34"/>
  <c r="G35"/>
  <c r="G36"/>
  <c r="G37"/>
  <c r="G38"/>
  <c r="G29"/>
  <c r="A56" i="3"/>
  <c r="F29" i="6"/>
  <c r="F30"/>
  <c r="H59" i="3"/>
  <c r="D57"/>
  <c r="D58"/>
  <c r="D59"/>
  <c r="D60"/>
  <c r="D61"/>
  <c r="D62"/>
  <c r="D63"/>
  <c r="D64"/>
  <c r="D65"/>
  <c r="B57"/>
  <c r="B58"/>
  <c r="B59"/>
  <c r="B60"/>
  <c r="B61"/>
  <c r="B62"/>
  <c r="B63"/>
  <c r="B64"/>
  <c r="B65"/>
  <c r="A58"/>
  <c r="A59"/>
  <c r="A60"/>
  <c r="A61"/>
  <c r="A62"/>
  <c r="A63"/>
  <c r="A64"/>
  <c r="A65"/>
  <c r="A57"/>
  <c r="B78" i="5"/>
  <c r="A42" i="3"/>
  <c r="B42"/>
  <c r="D42"/>
  <c r="F44" i="6"/>
  <c r="E11"/>
  <c r="C42" i="3"/>
  <c r="F11" i="6"/>
  <c r="E42" i="3"/>
  <c r="G11" i="6"/>
  <c r="F42" i="3"/>
  <c r="H11" i="6"/>
  <c r="G42" i="3"/>
  <c r="G12" i="4"/>
  <c r="F65" i="3"/>
  <c r="G11" i="4"/>
  <c r="F64" i="3"/>
  <c r="G10" i="4"/>
  <c r="F63" i="3"/>
  <c r="G9" i="4"/>
  <c r="F62" i="3"/>
  <c r="G8" i="4"/>
  <c r="F61" i="3"/>
  <c r="G7" i="4"/>
  <c r="F60" i="3"/>
  <c r="G6" i="4"/>
  <c r="F59" i="3"/>
  <c r="G5" i="4"/>
  <c r="F58" i="3"/>
  <c r="G4" i="4"/>
  <c r="F57" i="3"/>
  <c r="G3" i="4"/>
  <c r="C54"/>
  <c r="C53"/>
  <c r="C52"/>
  <c r="C51"/>
  <c r="C50"/>
  <c r="C49"/>
  <c r="C48"/>
  <c r="C47"/>
  <c r="C46"/>
  <c r="C45"/>
  <c r="H12"/>
  <c r="G65" i="3"/>
  <c r="H11" i="4"/>
  <c r="G64" i="3"/>
  <c r="H10" i="4"/>
  <c r="G63" i="3"/>
  <c r="H9" i="4"/>
  <c r="G62" i="3"/>
  <c r="H8" i="4"/>
  <c r="G61" i="3"/>
  <c r="H7" i="4"/>
  <c r="G60" i="3"/>
  <c r="H6" i="4"/>
  <c r="G59" i="3"/>
  <c r="H5" i="4"/>
  <c r="G58" i="3"/>
  <c r="H4" i="4"/>
  <c r="G57" i="3"/>
  <c r="H3" i="4"/>
  <c r="E4"/>
  <c r="E57" i="3"/>
  <c r="E5" i="4"/>
  <c r="E58" i="3"/>
  <c r="E6" i="4"/>
  <c r="E59" i="3"/>
  <c r="E7" i="4"/>
  <c r="E60" i="3"/>
  <c r="E8" i="4"/>
  <c r="E61" i="3"/>
  <c r="E9" i="4"/>
  <c r="E62" i="3"/>
  <c r="E10" i="4"/>
  <c r="E63" i="3"/>
  <c r="E11" i="4"/>
  <c r="E64" i="3"/>
  <c r="E12" i="4"/>
  <c r="E65" i="3"/>
  <c r="D6" i="4"/>
  <c r="C59" i="3"/>
  <c r="D7" i="4"/>
  <c r="C60" i="3"/>
  <c r="D8" i="4"/>
  <c r="C61" i="3"/>
  <c r="D9" i="4"/>
  <c r="C62" i="3"/>
  <c r="D10" i="4"/>
  <c r="C63" i="3"/>
  <c r="D11" i="4"/>
  <c r="C64" i="3"/>
  <c r="D12" i="4"/>
  <c r="C65" i="3"/>
  <c r="D4" i="4"/>
  <c r="C57" i="3"/>
  <c r="D5" i="4"/>
  <c r="C58" i="3"/>
  <c r="C76" i="2"/>
  <c r="C65"/>
  <c r="G12" i="5"/>
  <c r="H81" i="3"/>
  <c r="C54" i="5"/>
  <c r="G7"/>
  <c r="C49"/>
  <c r="G6"/>
  <c r="H78" i="3"/>
  <c r="C48" i="5"/>
  <c r="G5"/>
  <c r="C47"/>
  <c r="H76" i="3"/>
  <c r="I76"/>
  <c r="G10" i="5"/>
  <c r="H75" i="3"/>
  <c r="C52" i="5"/>
  <c r="G9"/>
  <c r="C51"/>
  <c r="G8"/>
  <c r="H73" i="3"/>
  <c r="C50" i="5"/>
  <c r="H72" i="3"/>
  <c r="I72"/>
  <c r="G3" i="5"/>
  <c r="C45"/>
  <c r="B41"/>
  <c r="B55"/>
  <c r="B102"/>
  <c r="H79" i="3"/>
  <c r="H77"/>
  <c r="H74"/>
  <c r="H71"/>
  <c r="F12" i="5"/>
  <c r="G81" i="3"/>
  <c r="F7" i="5"/>
  <c r="G79" i="3"/>
  <c r="F6" i="5"/>
  <c r="G78" i="3"/>
  <c r="F5" i="5"/>
  <c r="G77" i="3"/>
  <c r="G76"/>
  <c r="F10" i="5"/>
  <c r="G75" i="3"/>
  <c r="F9" i="5"/>
  <c r="G74" i="3"/>
  <c r="F8" i="5"/>
  <c r="G73" i="3"/>
  <c r="G72"/>
  <c r="F3" i="5"/>
  <c r="G71" i="3"/>
  <c r="E12" i="5"/>
  <c r="F81" i="3"/>
  <c r="E7" i="5"/>
  <c r="F79" i="3"/>
  <c r="E6" i="5"/>
  <c r="F78" i="3"/>
  <c r="E5" i="5"/>
  <c r="F77" i="3"/>
  <c r="E77"/>
  <c r="E78"/>
  <c r="E79"/>
  <c r="E10" i="5"/>
  <c r="F75" i="3"/>
  <c r="E9" i="5"/>
  <c r="F74" i="3"/>
  <c r="E8" i="5"/>
  <c r="F73" i="3"/>
  <c r="E73"/>
  <c r="E74"/>
  <c r="E3" i="5"/>
  <c r="F71" i="3"/>
  <c r="E13" i="5"/>
  <c r="F70" i="3"/>
  <c r="E81"/>
  <c r="E80"/>
  <c r="E75"/>
  <c r="E71"/>
  <c r="E70"/>
  <c r="D12" i="5"/>
  <c r="D81" i="3"/>
  <c r="D7" i="5"/>
  <c r="D79" i="3"/>
  <c r="D6" i="5"/>
  <c r="D78" i="3"/>
  <c r="D5" i="5"/>
  <c r="D77" i="3"/>
  <c r="C77"/>
  <c r="C78"/>
  <c r="C79"/>
  <c r="D10" i="5"/>
  <c r="D75" i="3"/>
  <c r="D9" i="5"/>
  <c r="D74" i="3"/>
  <c r="D8" i="5"/>
  <c r="D73" i="3"/>
  <c r="C73"/>
  <c r="C74"/>
  <c r="C72"/>
  <c r="D72"/>
  <c r="D3" i="5"/>
  <c r="D71" i="3"/>
  <c r="B13" i="5"/>
  <c r="C70" i="3"/>
  <c r="B27" i="5"/>
  <c r="C81" i="3"/>
  <c r="C80"/>
  <c r="C75"/>
  <c r="C71"/>
  <c r="G56"/>
  <c r="F56"/>
  <c r="E3" i="4"/>
  <c r="E56" i="3"/>
  <c r="D56"/>
  <c r="D3" i="4"/>
  <c r="C56" i="3"/>
  <c r="B56"/>
  <c r="H9" i="7"/>
  <c r="F37"/>
  <c r="H8"/>
  <c r="G50" i="3"/>
  <c r="F36" i="7"/>
  <c r="H7"/>
  <c r="G49" i="3"/>
  <c r="F35" i="7"/>
  <c r="H6"/>
  <c r="G48" i="3"/>
  <c r="F34" i="7"/>
  <c r="H5"/>
  <c r="G47" i="3"/>
  <c r="F33" i="7"/>
  <c r="H4"/>
  <c r="G46" i="3"/>
  <c r="F32" i="7"/>
  <c r="G51" i="3"/>
  <c r="G9" i="7"/>
  <c r="F51" i="3"/>
  <c r="G8" i="7"/>
  <c r="F50" i="3"/>
  <c r="G7" i="7"/>
  <c r="F49" i="3"/>
  <c r="G6" i="7"/>
  <c r="F48" i="3"/>
  <c r="G5" i="7"/>
  <c r="F47" i="3"/>
  <c r="G4" i="7"/>
  <c r="F46" i="3"/>
  <c r="F9" i="7"/>
  <c r="E51" i="3"/>
  <c r="F8" i="7"/>
  <c r="E50" i="3"/>
  <c r="F7" i="7"/>
  <c r="E49" i="3"/>
  <c r="F6" i="7"/>
  <c r="E48" i="3"/>
  <c r="F5" i="7"/>
  <c r="E47" i="3"/>
  <c r="F4" i="7"/>
  <c r="E46" i="3"/>
  <c r="D51"/>
  <c r="D50"/>
  <c r="D49"/>
  <c r="D48"/>
  <c r="D47"/>
  <c r="D46"/>
  <c r="E9" i="7"/>
  <c r="C51" i="3"/>
  <c r="E8" i="7"/>
  <c r="C50" i="3"/>
  <c r="E7" i="7"/>
  <c r="C49" i="3"/>
  <c r="E6" i="7"/>
  <c r="C48" i="3"/>
  <c r="E5" i="7"/>
  <c r="C47" i="3"/>
  <c r="E4" i="7"/>
  <c r="C46" i="3"/>
  <c r="B51"/>
  <c r="B50"/>
  <c r="B49"/>
  <c r="B48"/>
  <c r="B47"/>
  <c r="B46"/>
  <c r="H10" i="6"/>
  <c r="F43"/>
  <c r="H9"/>
  <c r="G40" i="3"/>
  <c r="F42" i="6"/>
  <c r="H8"/>
  <c r="G39" i="3"/>
  <c r="F41" i="6"/>
  <c r="H7"/>
  <c r="G38" i="3"/>
  <c r="F40" i="6"/>
  <c r="H6"/>
  <c r="G37" i="3"/>
  <c r="F39" i="6"/>
  <c r="H5"/>
  <c r="G36" i="3"/>
  <c r="F38" i="6"/>
  <c r="H4"/>
  <c r="G35" i="3"/>
  <c r="F37" i="6"/>
  <c r="G41" i="3"/>
  <c r="G10" i="6"/>
  <c r="F41" i="3"/>
  <c r="G9" i="6"/>
  <c r="F40" i="3"/>
  <c r="G8" i="6"/>
  <c r="F39" i="3"/>
  <c r="G7" i="6"/>
  <c r="F38" i="3"/>
  <c r="G6" i="6"/>
  <c r="F37" i="3"/>
  <c r="G5" i="6"/>
  <c r="F36" i="3"/>
  <c r="G4" i="6"/>
  <c r="F35" i="3"/>
  <c r="F10" i="6"/>
  <c r="E41" i="3"/>
  <c r="F9" i="6"/>
  <c r="E40" i="3"/>
  <c r="F8" i="6"/>
  <c r="E39" i="3"/>
  <c r="F7" i="6"/>
  <c r="E38" i="3"/>
  <c r="F6" i="6"/>
  <c r="E37" i="3"/>
  <c r="F5" i="6"/>
  <c r="E36" i="3"/>
  <c r="F4" i="6"/>
  <c r="E35" i="3"/>
  <c r="D41"/>
  <c r="D40"/>
  <c r="D39"/>
  <c r="D38"/>
  <c r="D37"/>
  <c r="D36"/>
  <c r="D35"/>
  <c r="E10" i="6"/>
  <c r="C41" i="3"/>
  <c r="E9" i="6"/>
  <c r="C40" i="3"/>
  <c r="E8" i="6"/>
  <c r="C39" i="3"/>
  <c r="E7" i="6"/>
  <c r="C38" i="3"/>
  <c r="E6" i="6"/>
  <c r="C37" i="3"/>
  <c r="E5" i="6"/>
  <c r="C36" i="3"/>
  <c r="E4" i="6"/>
  <c r="C35" i="3"/>
  <c r="B41"/>
  <c r="B40"/>
  <c r="B39"/>
  <c r="B38"/>
  <c r="B37"/>
  <c r="B36"/>
  <c r="B35"/>
  <c r="F16" i="2"/>
  <c r="C117"/>
  <c r="F4"/>
  <c r="F14" i="3"/>
  <c r="C51" i="2"/>
  <c r="F8"/>
  <c r="F13" i="3"/>
  <c r="C55" i="2"/>
  <c r="F3"/>
  <c r="F12" i="3"/>
  <c r="C50" i="2"/>
  <c r="F9"/>
  <c r="F11" i="3"/>
  <c r="C56" i="2"/>
  <c r="F7"/>
  <c r="F10" i="3"/>
  <c r="C54" i="2"/>
  <c r="F12"/>
  <c r="F9" i="3"/>
  <c r="C59" i="2"/>
  <c r="F5"/>
  <c r="F8" i="3"/>
  <c r="C52" i="2"/>
  <c r="F13"/>
  <c r="F7" i="3"/>
  <c r="C60" i="2"/>
  <c r="F14"/>
  <c r="F6" i="3"/>
  <c r="C108" i="2"/>
  <c r="F10"/>
  <c r="F5" i="3"/>
  <c r="C57" i="2"/>
  <c r="F6"/>
  <c r="F4" i="3"/>
  <c r="C53" i="2"/>
  <c r="F11"/>
  <c r="F3" i="3"/>
  <c r="C58" i="2"/>
  <c r="F16" i="3"/>
  <c r="C86" i="2"/>
  <c r="E15" i="3"/>
  <c r="E4" i="2"/>
  <c r="E14" i="3"/>
  <c r="E8" i="2"/>
  <c r="E13" i="3"/>
  <c r="E3" i="2"/>
  <c r="E12" i="3"/>
  <c r="E9" i="2"/>
  <c r="E11" i="3"/>
  <c r="E7" i="2"/>
  <c r="E10" i="3"/>
  <c r="E12" i="2"/>
  <c r="E9" i="3"/>
  <c r="E5" i="2"/>
  <c r="E8" i="3"/>
  <c r="E13" i="2"/>
  <c r="E7" i="3"/>
  <c r="E14" i="2"/>
  <c r="E6" i="3"/>
  <c r="E10" i="2"/>
  <c r="E5" i="3"/>
  <c r="E6" i="2"/>
  <c r="E4" i="3"/>
  <c r="E11" i="2"/>
  <c r="E3" i="3"/>
  <c r="D16"/>
  <c r="D15"/>
  <c r="D14"/>
  <c r="D13"/>
  <c r="D12"/>
  <c r="D11"/>
  <c r="D10"/>
  <c r="D9"/>
  <c r="D8"/>
  <c r="D7"/>
  <c r="D6"/>
  <c r="D5"/>
  <c r="D4"/>
  <c r="D3"/>
  <c r="D4" i="2"/>
  <c r="C14" i="3"/>
  <c r="D8" i="2"/>
  <c r="C13" i="3"/>
  <c r="D3" i="2"/>
  <c r="C12" i="3"/>
  <c r="D9" i="2"/>
  <c r="C11" i="3"/>
  <c r="D7" i="2"/>
  <c r="C10" i="3"/>
  <c r="D12" i="2"/>
  <c r="C9" i="3"/>
  <c r="D5" i="2"/>
  <c r="C8" i="3"/>
  <c r="D13" i="2"/>
  <c r="C7" i="3"/>
  <c r="D14" i="2"/>
  <c r="C6" i="3"/>
  <c r="D10" i="2"/>
  <c r="C5" i="3"/>
  <c r="D6" i="2"/>
  <c r="C4" i="3"/>
  <c r="D11" i="2"/>
  <c r="C3" i="3"/>
  <c r="B14"/>
  <c r="B13"/>
  <c r="B12"/>
  <c r="B11"/>
  <c r="B10"/>
  <c r="B9"/>
  <c r="B8"/>
  <c r="B7"/>
  <c r="B14" i="2"/>
  <c r="B6" i="3"/>
  <c r="B5"/>
  <c r="B4"/>
  <c r="B3"/>
  <c r="D9" i="7"/>
  <c r="A51" i="3"/>
  <c r="D8" i="7"/>
  <c r="A50" i="3"/>
  <c r="D7" i="7"/>
  <c r="A49" i="3"/>
  <c r="D6" i="7"/>
  <c r="A48" i="3"/>
  <c r="D5" i="7"/>
  <c r="A47" i="3"/>
  <c r="D4" i="7"/>
  <c r="A46" i="3"/>
  <c r="A36"/>
  <c r="A37"/>
  <c r="A38"/>
  <c r="A39"/>
  <c r="A40"/>
  <c r="A41"/>
  <c r="A35"/>
  <c r="D28"/>
  <c r="D27"/>
  <c r="D26"/>
  <c r="D25"/>
  <c r="D24"/>
  <c r="D23"/>
  <c r="D22"/>
  <c r="D21"/>
  <c r="D29"/>
  <c r="D30"/>
  <c r="B30"/>
  <c r="B29"/>
  <c r="B28"/>
  <c r="B27"/>
  <c r="B26"/>
  <c r="B25"/>
  <c r="B24"/>
  <c r="B23"/>
  <c r="B22"/>
  <c r="B21"/>
  <c r="A6"/>
  <c r="A5"/>
  <c r="E51" i="1"/>
  <c r="E50"/>
  <c r="E49"/>
  <c r="E48"/>
  <c r="E47"/>
  <c r="E46"/>
  <c r="E45"/>
  <c r="E44"/>
  <c r="E43"/>
  <c r="E42"/>
  <c r="G12"/>
  <c r="H12"/>
  <c r="H21" i="3"/>
  <c r="F12" i="1"/>
  <c r="F21" i="3"/>
  <c r="E12" i="1"/>
  <c r="D12"/>
  <c r="C21" i="3"/>
  <c r="G11" i="1"/>
  <c r="F11"/>
  <c r="F25" i="3"/>
  <c r="E11" i="1"/>
  <c r="E25" i="3"/>
  <c r="D11" i="1"/>
  <c r="C25" i="3"/>
  <c r="G10" i="1"/>
  <c r="H10"/>
  <c r="H28" i="3"/>
  <c r="F10" i="1"/>
  <c r="F28" i="3"/>
  <c r="E10" i="1"/>
  <c r="D10"/>
  <c r="G9"/>
  <c r="F9"/>
  <c r="F29" i="3"/>
  <c r="E9" i="1"/>
  <c r="E29" i="3"/>
  <c r="D9" i="1"/>
  <c r="C29" i="3"/>
  <c r="G8" i="1"/>
  <c r="H8"/>
  <c r="H22" i="3"/>
  <c r="F8" i="1"/>
  <c r="F22" i="3"/>
  <c r="E8" i="1"/>
  <c r="E22" i="3"/>
  <c r="D8" i="1"/>
  <c r="C22" i="3"/>
  <c r="G7" i="1"/>
  <c r="H7"/>
  <c r="H26" i="3"/>
  <c r="F7" i="1"/>
  <c r="F26" i="3"/>
  <c r="E7" i="1"/>
  <c r="E26" i="3"/>
  <c r="D7" i="1"/>
  <c r="C26" i="3"/>
  <c r="G6" i="1"/>
  <c r="H6"/>
  <c r="H23" i="3"/>
  <c r="F6" i="1"/>
  <c r="F23" i="3"/>
  <c r="E6" i="1"/>
  <c r="D6"/>
  <c r="G5"/>
  <c r="H5"/>
  <c r="H24" i="3"/>
  <c r="F5" i="1"/>
  <c r="E5"/>
  <c r="E24" i="3"/>
  <c r="D5" i="1"/>
  <c r="C24" i="3"/>
  <c r="G4" i="1"/>
  <c r="H4"/>
  <c r="H27" i="3"/>
  <c r="F4" i="1"/>
  <c r="F27" i="3"/>
  <c r="E4" i="1"/>
  <c r="E27" i="3"/>
  <c r="D4" i="1"/>
  <c r="C27" i="3"/>
  <c r="G3" i="1"/>
  <c r="H3"/>
  <c r="H30" i="3"/>
  <c r="F3" i="1"/>
  <c r="E3"/>
  <c r="E30" i="3"/>
  <c r="D3" i="1"/>
  <c r="C30" i="3"/>
  <c r="A14"/>
  <c r="A8"/>
  <c r="A4"/>
  <c r="A10"/>
  <c r="A13"/>
  <c r="A11"/>
  <c r="A3"/>
  <c r="A9"/>
  <c r="A7"/>
  <c r="A12"/>
  <c r="B80"/>
  <c r="A81"/>
  <c r="B79"/>
  <c r="B78"/>
  <c r="B77"/>
  <c r="B75"/>
  <c r="B74"/>
  <c r="B73"/>
  <c r="B71"/>
  <c r="H4" i="5"/>
  <c r="H11"/>
  <c r="E4"/>
  <c r="E11"/>
  <c r="D4"/>
  <c r="D11"/>
  <c r="G29" i="3"/>
  <c r="G25"/>
  <c r="G21"/>
  <c r="F24"/>
  <c r="F30"/>
  <c r="E23"/>
  <c r="E28"/>
  <c r="E21"/>
  <c r="C23"/>
  <c r="C28"/>
  <c r="A27"/>
  <c r="A24"/>
  <c r="A23"/>
  <c r="A26"/>
  <c r="A22"/>
  <c r="A29"/>
  <c r="A28"/>
  <c r="A25"/>
  <c r="A21"/>
  <c r="A30"/>
  <c r="G28"/>
  <c r="G22"/>
  <c r="H9" i="1"/>
  <c r="H29" i="3"/>
  <c r="H11" i="1"/>
  <c r="H25" i="3"/>
  <c r="I11" i="6"/>
  <c r="H42" i="3"/>
  <c r="G27"/>
  <c r="I12" i="4"/>
  <c r="H65" i="3"/>
  <c r="I3" i="4"/>
  <c r="H56" i="3"/>
  <c r="I9" i="4"/>
  <c r="H62" i="3"/>
  <c r="I10" i="4"/>
  <c r="H63" i="3"/>
  <c r="I8" i="4"/>
  <c r="H61" i="3"/>
  <c r="I11" i="4"/>
  <c r="H64" i="3"/>
  <c r="I5" i="4"/>
  <c r="H58" i="3"/>
  <c r="H8" i="5"/>
  <c r="I73" i="3"/>
  <c r="H9" i="5"/>
  <c r="I74" i="3"/>
  <c r="D13" i="5"/>
  <c r="D70" i="3"/>
  <c r="C76"/>
  <c r="D76"/>
  <c r="G23"/>
  <c r="G30"/>
  <c r="G26"/>
  <c r="H7" i="5"/>
  <c r="I79" i="3"/>
  <c r="C55" i="5"/>
  <c r="E72" i="3"/>
  <c r="F72"/>
  <c r="E76"/>
  <c r="F76"/>
  <c r="I4" i="7"/>
  <c r="H46" i="3"/>
  <c r="I5" i="7"/>
  <c r="H47" i="3"/>
  <c r="I7" i="7"/>
  <c r="H49" i="3"/>
  <c r="I8" i="7"/>
  <c r="H50" i="3"/>
  <c r="I9" i="7"/>
  <c r="H51" i="3"/>
  <c r="I6" i="7"/>
  <c r="H48" i="3"/>
  <c r="I4" i="6"/>
  <c r="H35" i="3"/>
  <c r="I5" i="6"/>
  <c r="H36" i="3"/>
  <c r="I6" i="6"/>
  <c r="H37" i="3"/>
  <c r="G24"/>
  <c r="G11" i="2"/>
  <c r="G3" i="3"/>
  <c r="G6" i="2"/>
  <c r="G4" i="3"/>
  <c r="G10" i="2"/>
  <c r="G5" i="3"/>
  <c r="G14" i="2"/>
  <c r="G6" i="3"/>
  <c r="G5" i="2"/>
  <c r="G8" i="3"/>
  <c r="G12" i="2"/>
  <c r="G9" i="3"/>
  <c r="G7" i="2"/>
  <c r="G10" i="3"/>
  <c r="G3" i="2"/>
  <c r="G12" i="3"/>
  <c r="G8" i="2"/>
  <c r="G13" i="3"/>
  <c r="G4" i="2"/>
  <c r="G14" i="3"/>
  <c r="H12" i="5"/>
  <c r="I81" i="3"/>
  <c r="G13" i="5"/>
  <c r="H13"/>
  <c r="I70" i="3"/>
  <c r="H3" i="5"/>
  <c r="I71" i="3"/>
  <c r="H5" i="5"/>
  <c r="I77" i="3"/>
  <c r="I7" i="4"/>
  <c r="H60" i="3"/>
  <c r="I4" i="4"/>
  <c r="H57" i="3"/>
  <c r="F13" i="5"/>
  <c r="G70" i="3"/>
  <c r="H70"/>
  <c r="H10" i="5"/>
  <c r="I75" i="3"/>
  <c r="H6" i="5"/>
  <c r="I78" i="3"/>
  <c r="I7" i="6"/>
  <c r="H38" i="3"/>
  <c r="I8" i="6"/>
  <c r="H39" i="3"/>
  <c r="I9" i="6"/>
  <c r="H40" i="3"/>
  <c r="I10" i="6"/>
  <c r="H41" i="3"/>
  <c r="G16" i="2"/>
  <c r="G16" i="3"/>
  <c r="G13" i="2"/>
  <c r="G7" i="3"/>
  <c r="G9" i="2"/>
  <c r="G11" i="3"/>
</calcChain>
</file>

<file path=xl/sharedStrings.xml><?xml version="1.0" encoding="utf-8"?>
<sst xmlns="http://schemas.openxmlformats.org/spreadsheetml/2006/main" count="592" uniqueCount="178">
  <si>
    <t>COUNTRY_DESC</t>
  </si>
  <si>
    <t>SUM(FACT.SALES_LC_USD)</t>
  </si>
  <si>
    <t>Brazil</t>
  </si>
  <si>
    <t>Canada</t>
  </si>
  <si>
    <t>France</t>
  </si>
  <si>
    <t>Germany</t>
  </si>
  <si>
    <t>Italy</t>
  </si>
  <si>
    <t>Japan</t>
  </si>
  <si>
    <t>Mexico</t>
  </si>
  <si>
    <t>Spain</t>
  </si>
  <si>
    <t>UK</t>
  </si>
  <si>
    <t>US</t>
  </si>
  <si>
    <t>ABBOTT</t>
  </si>
  <si>
    <t>AMGEN</t>
  </si>
  <si>
    <t>ASTRAZENECA</t>
  </si>
  <si>
    <t>GLAXOSMITHKLINE</t>
  </si>
  <si>
    <t>JOHNSON &amp; JOHNSON</t>
  </si>
  <si>
    <t>LILLY</t>
  </si>
  <si>
    <t>MERCK &amp; CO</t>
  </si>
  <si>
    <t>NOVARTIS</t>
  </si>
  <si>
    <t>PFIZER</t>
  </si>
  <si>
    <t>ROCHE</t>
  </si>
  <si>
    <t>SANOFI-AVENTIS</t>
  </si>
  <si>
    <t>CORPORATION_DESC</t>
  </si>
  <si>
    <t>SALES_LC_USD</t>
  </si>
  <si>
    <t>Current Month Sales Growth V/s prev Year</t>
  </si>
  <si>
    <t>YTD Sales Growth V/s prev Year</t>
  </si>
  <si>
    <t>'TOTALMKT'</t>
  </si>
  <si>
    <t>Total Mkt</t>
  </si>
  <si>
    <t>YTD Market Share</t>
  </si>
  <si>
    <t>YTD Market Share Growth vs PY</t>
  </si>
  <si>
    <t>PY MS</t>
  </si>
  <si>
    <t>'OTHERPREV'</t>
  </si>
  <si>
    <t>Other Prev</t>
  </si>
  <si>
    <t>'OTHERCURR'</t>
  </si>
  <si>
    <t>Other Curr</t>
  </si>
  <si>
    <t>YTD Mkt Share growth vs PY</t>
  </si>
  <si>
    <t>Sales Current Month</t>
  </si>
  <si>
    <t>YTD Sales</t>
  </si>
  <si>
    <t>YTD Sales Growth vs. PY</t>
  </si>
  <si>
    <t>IMS_BRAND_GROUP_DESC</t>
  </si>
  <si>
    <t>Diovan Group</t>
  </si>
  <si>
    <t>Femara</t>
  </si>
  <si>
    <t>Glivec</t>
  </si>
  <si>
    <t>Lamisil Syst.</t>
  </si>
  <si>
    <t>Lescol Group</t>
  </si>
  <si>
    <t>Lotrel</t>
  </si>
  <si>
    <t>Neoral / Sandimmun</t>
  </si>
  <si>
    <t>Zelmac/Zelnorm</t>
  </si>
  <si>
    <t>Zometa</t>
  </si>
  <si>
    <t>YTD Sales Growth vs PY</t>
  </si>
  <si>
    <t>YTD Sales Rank</t>
  </si>
  <si>
    <t>Current Month Sales Growth vs PY</t>
  </si>
  <si>
    <t>NOVARTIS_ATC_DESC</t>
  </si>
  <si>
    <t>Bone Calcium Regulators</t>
  </si>
  <si>
    <t>Calcineurin Inhibitors</t>
  </si>
  <si>
    <t>Cholesterol Reducer</t>
  </si>
  <si>
    <t>Femara Market</t>
  </si>
  <si>
    <t>Glivec Market</t>
  </si>
  <si>
    <t>Lamisil Systemic Market</t>
  </si>
  <si>
    <t>Lower GI</t>
  </si>
  <si>
    <t>YTD Mkt growth Vs PY</t>
  </si>
  <si>
    <t>YTD Mkt Share</t>
  </si>
  <si>
    <t>11 CPO Performance - Cuurent Month</t>
  </si>
  <si>
    <t>12 CPO Performance - Prev Month</t>
  </si>
  <si>
    <t>13 CPO Performance - YTD Curr</t>
  </si>
  <si>
    <t>14 CPO Performance - YTD Prev</t>
  </si>
  <si>
    <t>15 CPO Performance - YTD Curr All</t>
  </si>
  <si>
    <t>16 CPO Performance - YTD Prev All</t>
  </si>
  <si>
    <t>CPO</t>
  </si>
  <si>
    <t>Company</t>
  </si>
  <si>
    <t>NOV_BUSINESS_FRANCHISE_DESC</t>
  </si>
  <si>
    <t>GM-CVM</t>
  </si>
  <si>
    <t>GM-NS</t>
  </si>
  <si>
    <t>GM-NSO-Ophtha</t>
  </si>
  <si>
    <t>GM-Respiratory</t>
  </si>
  <si>
    <t>GM-Tropical Medicines</t>
  </si>
  <si>
    <t>Oncology</t>
  </si>
  <si>
    <t>INDICATION_AREA_DESC</t>
  </si>
  <si>
    <t>Arthritis/Bone</t>
  </si>
  <si>
    <t>Cardiovascular</t>
  </si>
  <si>
    <t>Dermatology</t>
  </si>
  <si>
    <t>Gastrointestinal</t>
  </si>
  <si>
    <t>Infectious Diseases</t>
  </si>
  <si>
    <t>Neuroscience</t>
  </si>
  <si>
    <t>Non Core A/B Classes</t>
  </si>
  <si>
    <t>Non Core C Classes</t>
  </si>
  <si>
    <t>Non Core D/G Classes</t>
  </si>
  <si>
    <t>Non Core H/J Classes</t>
  </si>
  <si>
    <t>Non Core N Classes</t>
  </si>
  <si>
    <t>Non Core Other Classes</t>
  </si>
  <si>
    <t>Ophthalmology</t>
  </si>
  <si>
    <t>Respiratory</t>
  </si>
  <si>
    <t>Transplantation</t>
  </si>
  <si>
    <t>Tropical Medicines</t>
  </si>
  <si>
    <t>Urology</t>
  </si>
  <si>
    <t>Curr Month Sales Growth vs PY</t>
  </si>
  <si>
    <t>Franchise/BU</t>
  </si>
  <si>
    <t>GM-NSO</t>
  </si>
  <si>
    <t>General Medicine</t>
  </si>
  <si>
    <t>YTD Sales Market Growth vs. PY</t>
  </si>
  <si>
    <t>Total Healthcare Market</t>
  </si>
  <si>
    <t>Product</t>
  </si>
  <si>
    <t>CPOs Performance (Total Novartis Pharma Plus)</t>
  </si>
  <si>
    <t>Competition Overview (Healthcare market)</t>
  </si>
  <si>
    <t>Top Brand Performance (Total Novartis Pharma Plus)</t>
  </si>
  <si>
    <t>REGION_DESC</t>
  </si>
  <si>
    <t>Europe</t>
  </si>
  <si>
    <t>Region</t>
  </si>
  <si>
    <t>NOVARTIS PHARMA</t>
  </si>
  <si>
    <t>Gen Med</t>
  </si>
  <si>
    <t>Gen Med Market</t>
  </si>
  <si>
    <t>35. Novartis Curr Month</t>
  </si>
  <si>
    <t>36. Novartis Curr Month PY</t>
  </si>
  <si>
    <t>37. Novartis YTD</t>
  </si>
  <si>
    <t>38. Novartis YTD PY</t>
  </si>
  <si>
    <t>1. Competition Overview Current Month</t>
  </si>
  <si>
    <t>2. Competition Overview Previous Month</t>
  </si>
  <si>
    <t>3. Competition Overview YTD</t>
  </si>
  <si>
    <t>4. Competition Overview YTD Prev</t>
  </si>
  <si>
    <t>5. Others  Curr</t>
  </si>
  <si>
    <t>6. Other  Prev</t>
  </si>
  <si>
    <t>7. Others Ytd Curr</t>
  </si>
  <si>
    <t>8. Other Ytd Prev</t>
  </si>
  <si>
    <t>9. Total Mkt Ytd Curr</t>
  </si>
  <si>
    <t>10. Total Mkt Ytd Prev</t>
  </si>
  <si>
    <t>18. Current Month - PY</t>
  </si>
  <si>
    <t>17. Current Month - PY</t>
  </si>
  <si>
    <t>19. YTD-Current</t>
  </si>
  <si>
    <t>20. YTD-Previous</t>
  </si>
  <si>
    <t>21. YTD All -Current</t>
  </si>
  <si>
    <t>22. YTD All Previous</t>
  </si>
  <si>
    <t>'NOVARTISPHARMAPLUS'</t>
  </si>
  <si>
    <t>Novartis Pharma Plus</t>
  </si>
  <si>
    <t>39. NPP YTD</t>
  </si>
  <si>
    <t>40. NPP YTD - PY</t>
  </si>
  <si>
    <t>NOVARTIS PHARMA PLUS</t>
  </si>
  <si>
    <t>23. Franchise Overview - curr mth</t>
  </si>
  <si>
    <t>24. Franchise Overview - PY curr mth</t>
  </si>
  <si>
    <t>25. Franchise Overview - YTD curr</t>
  </si>
  <si>
    <t>26. Franchise Overview - YTD prev</t>
  </si>
  <si>
    <t>27. Franchise Overview - Mkt YTD curr</t>
  </si>
  <si>
    <t>28. Franchise Overview - Mkt YTD prev</t>
  </si>
  <si>
    <t>29. Top Brand - Curr Month</t>
  </si>
  <si>
    <t>30. Top Brand - Curr Month</t>
  </si>
  <si>
    <t>31. Top Brand - YTD Curre</t>
  </si>
  <si>
    <t>32. Top Brand - YTD Prev</t>
  </si>
  <si>
    <t>33. Top Brand Mkt - YTD Curr</t>
  </si>
  <si>
    <t>34. Top Brand Mkt - YTD prev</t>
  </si>
  <si>
    <t>Novartis Pharma Plus*</t>
  </si>
  <si>
    <r>
      <t>Franchise/BU Overview</t>
    </r>
    <r>
      <rPr>
        <b/>
        <sz val="7"/>
        <color indexed="10"/>
        <rFont val="Arial"/>
        <family val="2"/>
      </rPr>
      <t>**</t>
    </r>
  </si>
  <si>
    <t>** The values are absolute and are not rounded.</t>
  </si>
  <si>
    <t>AMAC</t>
  </si>
  <si>
    <t>GEM</t>
  </si>
  <si>
    <t>Greater China</t>
  </si>
  <si>
    <t>Latin America</t>
  </si>
  <si>
    <t>North America</t>
  </si>
  <si>
    <t>Region Performance (Total Novartis Pharma Plus) - Gen Med Structure</t>
  </si>
  <si>
    <t>Region Performance (Total Novartis Pharma Plus) - Oncology Structure</t>
  </si>
  <si>
    <t>41. Current Month - PY</t>
  </si>
  <si>
    <t>EGM</t>
  </si>
  <si>
    <t>Europe- Onco</t>
  </si>
  <si>
    <t>42. Current Month - PY</t>
  </si>
  <si>
    <t>45. YTD All -Current</t>
  </si>
  <si>
    <t>43. YTD-Current</t>
  </si>
  <si>
    <t>46. YTD All Previous</t>
  </si>
  <si>
    <t>44. YTD-Previous</t>
  </si>
  <si>
    <t>GM-Established Medicines</t>
  </si>
  <si>
    <t>GM-IHC-A/B/Pain</t>
  </si>
  <si>
    <t>GM-IHC-Infect. Diseases</t>
  </si>
  <si>
    <t>GM-IHC-Transplantation</t>
  </si>
  <si>
    <t>Non Pharma Market</t>
  </si>
  <si>
    <t>*NPP = Novartis Pharma + PI + Comarketing (Non Pharma Market is not considered)</t>
  </si>
  <si>
    <t>Lucentis Novartis</t>
  </si>
  <si>
    <t>Hypertension</t>
  </si>
  <si>
    <t>Lucentis Market</t>
  </si>
  <si>
    <t>Others</t>
  </si>
  <si>
    <t>GM-IHC</t>
  </si>
</sst>
</file>

<file path=xl/styles.xml><?xml version="1.0" encoding="utf-8"?>
<styleSheet xmlns="http://schemas.openxmlformats.org/spreadsheetml/2006/main">
  <numFmts count="6">
    <numFmt numFmtId="164" formatCode="_ * #,##0.00_ ;_ * \-#,##0.00_ ;_ * &quot;-&quot;??_ ;_ @_ "/>
    <numFmt numFmtId="165" formatCode="_-* #,##0.00_-;\-* #,##0.00_-;_-* &quot;-&quot;??_-;_-@_-"/>
    <numFmt numFmtId="166" formatCode="_-* #,##0.0_-;\-* #,##0.0_-;_-* &quot;-&quot;??_-;_-@_-"/>
    <numFmt numFmtId="167" formatCode="_-* #,##0_-;\-* #,##0_-;_-* &quot;-&quot;??_-;_-@_-"/>
    <numFmt numFmtId="168" formatCode="#,##0.0_ ;\-#,##0.0\ "/>
    <numFmt numFmtId="169" formatCode="#,##0.00_ ;\-#,##0.00\ "/>
  </numFmts>
  <fonts count="8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53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7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0">
    <xf numFmtId="0" fontId="0" fillId="0" borderId="0" xfId="0"/>
    <xf numFmtId="165" fontId="0" fillId="0" borderId="0" xfId="1" applyFont="1"/>
    <xf numFmtId="165" fontId="3" fillId="0" borderId="0" xfId="1" applyFont="1"/>
    <xf numFmtId="165" fontId="1" fillId="0" borderId="0" xfId="1" applyFont="1"/>
    <xf numFmtId="165" fontId="4" fillId="0" borderId="0" xfId="1" applyFont="1"/>
    <xf numFmtId="165" fontId="1" fillId="0" borderId="0" xfId="2" applyFont="1"/>
    <xf numFmtId="168" fontId="0" fillId="0" borderId="0" xfId="0" applyNumberFormat="1"/>
    <xf numFmtId="164" fontId="0" fillId="0" borderId="0" xfId="0" applyNumberFormat="1"/>
    <xf numFmtId="165" fontId="6" fillId="0" borderId="0" xfId="1" applyFont="1"/>
    <xf numFmtId="165" fontId="6" fillId="2" borderId="1" xfId="1" applyFont="1" applyFill="1" applyBorder="1" applyAlignment="1">
      <alignment wrapText="1"/>
    </xf>
    <xf numFmtId="165" fontId="6" fillId="0" borderId="1" xfId="1" applyFont="1" applyBorder="1"/>
    <xf numFmtId="167" fontId="6" fillId="0" borderId="1" xfId="1" applyNumberFormat="1" applyFont="1" applyBorder="1"/>
    <xf numFmtId="165" fontId="6" fillId="0" borderId="0" xfId="1" applyFont="1" applyAlignment="1">
      <alignment wrapText="1"/>
    </xf>
    <xf numFmtId="166" fontId="6" fillId="0" borderId="1" xfId="1" applyNumberFormat="1" applyFont="1" applyBorder="1" applyAlignment="1">
      <alignment horizontal="right"/>
    </xf>
    <xf numFmtId="166" fontId="6" fillId="0" borderId="1" xfId="1" applyNumberFormat="1" applyFont="1" applyBorder="1"/>
    <xf numFmtId="165" fontId="5" fillId="0" borderId="0" xfId="1" applyFont="1" applyBorder="1" applyAlignment="1">
      <alignment horizontal="left"/>
    </xf>
    <xf numFmtId="165" fontId="6" fillId="0" borderId="0" xfId="1" applyFont="1" applyBorder="1"/>
    <xf numFmtId="165" fontId="6" fillId="0" borderId="1" xfId="1" applyFont="1" applyBorder="1" applyAlignment="1">
      <alignment horizontal="left" indent="1"/>
    </xf>
    <xf numFmtId="165" fontId="6" fillId="0" borderId="2" xfId="1" applyFont="1" applyBorder="1"/>
    <xf numFmtId="165" fontId="0" fillId="0" borderId="0" xfId="1" applyNumberFormat="1" applyFont="1"/>
    <xf numFmtId="165" fontId="0" fillId="0" borderId="0" xfId="1" applyFont="1" applyFill="1"/>
    <xf numFmtId="165" fontId="6" fillId="2" borderId="3" xfId="1" applyFont="1" applyFill="1" applyBorder="1" applyAlignment="1">
      <alignment wrapText="1"/>
    </xf>
    <xf numFmtId="165" fontId="6" fillId="0" borderId="0" xfId="1" applyFont="1" applyBorder="1" applyAlignment="1">
      <alignment wrapText="1"/>
    </xf>
    <xf numFmtId="2" fontId="6" fillId="0" borderId="1" xfId="1" applyNumberFormat="1" applyFont="1" applyBorder="1"/>
    <xf numFmtId="167" fontId="6" fillId="0" borderId="0" xfId="1" applyNumberFormat="1" applyFont="1" applyBorder="1"/>
    <xf numFmtId="166" fontId="6" fillId="0" borderId="0" xfId="1" applyNumberFormat="1" applyFont="1" applyBorder="1"/>
    <xf numFmtId="2" fontId="6" fillId="0" borderId="3" xfId="1" applyNumberFormat="1" applyFont="1" applyBorder="1"/>
    <xf numFmtId="169" fontId="6" fillId="0" borderId="1" xfId="1" applyNumberFormat="1" applyFont="1" applyBorder="1" applyProtection="1"/>
    <xf numFmtId="169" fontId="6" fillId="0" borderId="1" xfId="1" applyNumberFormat="1" applyFont="1" applyBorder="1"/>
    <xf numFmtId="165" fontId="6" fillId="0" borderId="1" xfId="1" applyFont="1" applyFill="1" applyBorder="1"/>
    <xf numFmtId="169" fontId="6" fillId="0" borderId="1" xfId="1" applyNumberFormat="1" applyFont="1" applyFill="1" applyBorder="1" applyProtection="1"/>
    <xf numFmtId="4" fontId="6" fillId="0" borderId="1" xfId="1" applyNumberFormat="1" applyFont="1" applyBorder="1" applyProtection="1"/>
    <xf numFmtId="165" fontId="6" fillId="0" borderId="1" xfId="1" applyNumberFormat="1" applyFont="1" applyBorder="1"/>
    <xf numFmtId="2" fontId="0" fillId="0" borderId="0" xfId="0" applyNumberFormat="1"/>
    <xf numFmtId="4" fontId="0" fillId="0" borderId="0" xfId="1" applyNumberFormat="1" applyFont="1"/>
    <xf numFmtId="165" fontId="6" fillId="0" borderId="0" xfId="1" applyFont="1" applyBorder="1" applyAlignment="1">
      <alignment horizontal="left"/>
    </xf>
    <xf numFmtId="165" fontId="5" fillId="0" borderId="4" xfId="1" applyFont="1" applyBorder="1" applyAlignment="1">
      <alignment horizontal="left"/>
    </xf>
    <xf numFmtId="165" fontId="5" fillId="0" borderId="0" xfId="1" applyFont="1" applyBorder="1" applyAlignment="1">
      <alignment horizontal="left"/>
    </xf>
    <xf numFmtId="165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Comma_Sheet2" xfId="2"/>
    <cellStyle name="Normal" xfId="0" builtinId="0"/>
  </cellStyles>
  <dxfs count="1">
    <dxf>
      <fill>
        <patternFill>
          <bgColor indexed="4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7"/>
  <sheetViews>
    <sheetView showGridLines="0" zoomScale="110" zoomScaleNormal="110" workbookViewId="0">
      <selection activeCell="F16" sqref="F16"/>
    </sheetView>
  </sheetViews>
  <sheetFormatPr defaultColWidth="8.42578125" defaultRowHeight="9"/>
  <cols>
    <col min="1" max="1" width="31.140625" style="8" bestFit="1" customWidth="1"/>
    <col min="2" max="2" width="22.28515625" style="8" bestFit="1" customWidth="1"/>
    <col min="3" max="4" width="13.5703125" style="8" bestFit="1" customWidth="1"/>
    <col min="5" max="5" width="14.140625" style="8" bestFit="1" customWidth="1"/>
    <col min="6" max="6" width="8.28515625" style="8" bestFit="1" customWidth="1"/>
    <col min="7" max="7" width="12.140625" style="8" bestFit="1" customWidth="1"/>
    <col min="8" max="8" width="8.5703125" style="8" bestFit="1" customWidth="1"/>
    <col min="9" max="9" width="9.42578125" style="8" bestFit="1" customWidth="1"/>
    <col min="10" max="16384" width="8.42578125" style="8"/>
  </cols>
  <sheetData>
    <row r="1" spans="1:8">
      <c r="A1" s="37" t="s">
        <v>104</v>
      </c>
      <c r="B1" s="37"/>
      <c r="C1" s="37"/>
      <c r="D1" s="37"/>
      <c r="E1" s="37"/>
      <c r="F1" s="37"/>
      <c r="G1" s="37"/>
      <c r="H1" s="37"/>
    </row>
    <row r="2" spans="1:8" ht="27">
      <c r="A2" s="9" t="s">
        <v>70</v>
      </c>
      <c r="B2" s="9" t="s">
        <v>37</v>
      </c>
      <c r="C2" s="9" t="s">
        <v>52</v>
      </c>
      <c r="D2" s="9" t="s">
        <v>38</v>
      </c>
      <c r="E2" s="9" t="s">
        <v>39</v>
      </c>
      <c r="F2" s="9" t="s">
        <v>29</v>
      </c>
      <c r="G2" s="9" t="s">
        <v>30</v>
      </c>
      <c r="H2" s="16"/>
    </row>
    <row r="3" spans="1:8">
      <c r="A3" s="10" t="str">
        <f>'Competition Overview'!A11</f>
        <v>PFIZER</v>
      </c>
      <c r="B3" s="11">
        <f>'Competition Overview'!B11/1000</f>
        <v>4196342.1820499999</v>
      </c>
      <c r="C3" s="14">
        <f>'Competition Overview'!D11</f>
        <v>-3.4040163141262738</v>
      </c>
      <c r="D3" s="11">
        <f>'Competition Overview'!B43/1000</f>
        <v>21278720.055880003</v>
      </c>
      <c r="E3" s="14">
        <f>'Competition Overview'!E11</f>
        <v>-4.6136810108015096</v>
      </c>
      <c r="F3" s="14">
        <f>'Competition Overview'!F11</f>
        <v>7.145105096282828</v>
      </c>
      <c r="G3" s="14">
        <f>'Competition Overview'!G11</f>
        <v>-0.69693084929589411</v>
      </c>
    </row>
    <row r="4" spans="1:8">
      <c r="A4" s="10" t="str">
        <f>'Competition Overview'!A6</f>
        <v>GLAXOSMITHKLINE</v>
      </c>
      <c r="B4" s="11">
        <f>'Competition Overview'!B6/1000</f>
        <v>2357490.9333800003</v>
      </c>
      <c r="C4" s="14">
        <f>'Competition Overview'!D6</f>
        <v>-0.73715056325002493</v>
      </c>
      <c r="D4" s="11">
        <f>'Competition Overview'!B38/1000</f>
        <v>12008179.376799999</v>
      </c>
      <c r="E4" s="14">
        <f>'Competition Overview'!E6</f>
        <v>-2.733735116021216</v>
      </c>
      <c r="F4" s="14">
        <f>'Competition Overview'!F6</f>
        <v>4.0321834883364041</v>
      </c>
      <c r="G4" s="14">
        <f>'Competition Overview'!G6</f>
        <v>-0.30776270275239437</v>
      </c>
    </row>
    <row r="5" spans="1:8">
      <c r="A5" s="10" t="str">
        <f>CONCATENATE('Competition Overview'!A10, " HEALTHCARE")</f>
        <v>NOVARTIS HEALTHCARE</v>
      </c>
      <c r="B5" s="11">
        <f>'Competition Overview'!B10/1000</f>
        <v>3843728.2310900004</v>
      </c>
      <c r="C5" s="14">
        <f>'Competition Overview'!D10</f>
        <v>13.152619031672414</v>
      </c>
      <c r="D5" s="11">
        <f>'Competition Overview'!B42/1000</f>
        <v>19034159.801619999</v>
      </c>
      <c r="E5" s="14">
        <f>'Competition Overview'!E10</f>
        <v>11.061468629414641</v>
      </c>
      <c r="F5" s="32">
        <f>'Competition Overview'!F10</f>
        <v>6.3914122581087902</v>
      </c>
      <c r="G5" s="14">
        <f>'Competition Overview'!G10</f>
        <v>0.3666527449669692</v>
      </c>
    </row>
    <row r="6" spans="1:8">
      <c r="A6" s="10" t="str">
        <f>'Competition Overview'!A14</f>
        <v>NOVARTIS PHARMA</v>
      </c>
      <c r="B6" s="11">
        <f>'Competition Overview'!B14/1000</f>
        <v>2507374.4198799999</v>
      </c>
      <c r="C6" s="14">
        <f>'Competition Overview'!D14</f>
        <v>10.044130192243918</v>
      </c>
      <c r="D6" s="11">
        <f>'Competition Overview'!B104/1000</f>
        <v>12461641.59884</v>
      </c>
      <c r="E6" s="14">
        <f>'Competition Overview'!E14</f>
        <v>8.0424688767528263</v>
      </c>
      <c r="F6" s="14">
        <f>'Competition Overview'!F14</f>
        <v>4.1844499416362781</v>
      </c>
      <c r="G6" s="14">
        <f>'Competition Overview'!G14</f>
        <v>0.12982979434054887</v>
      </c>
    </row>
    <row r="7" spans="1:8">
      <c r="A7" s="10" t="str">
        <f>'Competition Overview'!A13</f>
        <v>SANOFI-AVENTIS</v>
      </c>
      <c r="B7" s="11">
        <f>'Competition Overview'!B13/1000</f>
        <v>2587494.4934099996</v>
      </c>
      <c r="C7" s="14">
        <f>'Competition Overview'!D13</f>
        <v>-2.6371498222853123</v>
      </c>
      <c r="D7" s="11">
        <f>'Competition Overview'!B45/1000</f>
        <v>13234982.793670001</v>
      </c>
      <c r="E7" s="14">
        <f>'Competition Overview'!E13</f>
        <v>-3.0507179723289495</v>
      </c>
      <c r="F7" s="14">
        <f>'Competition Overview'!F13</f>
        <v>4.4441274080362545</v>
      </c>
      <c r="G7" s="14">
        <f>'Competition Overview'!G13</f>
        <v>-0.35484442523640158</v>
      </c>
    </row>
    <row r="8" spans="1:8">
      <c r="A8" s="10" t="str">
        <f>'Competition Overview'!A5</f>
        <v>ASTRAZENECA</v>
      </c>
      <c r="B8" s="11">
        <f>'Competition Overview'!B5/1000</f>
        <v>2864571.9689699998</v>
      </c>
      <c r="C8" s="14">
        <f>'Competition Overview'!D5</f>
        <v>2.5552393282408681</v>
      </c>
      <c r="D8" s="11">
        <f>'Competition Overview'!B37/1000</f>
        <v>14472230.770850001</v>
      </c>
      <c r="E8" s="14">
        <f>'Competition Overview'!E5</f>
        <v>0.89883201728925555</v>
      </c>
      <c r="F8" s="14">
        <f>'Competition Overview'!F5</f>
        <v>4.8595784691855641</v>
      </c>
      <c r="G8" s="14">
        <f>'Competition Overview'!G5</f>
        <v>-0.18260631138415917</v>
      </c>
    </row>
    <row r="9" spans="1:8">
      <c r="A9" s="10" t="str">
        <f>'Competition Overview'!A12</f>
        <v>ROCHE</v>
      </c>
      <c r="B9" s="11">
        <f>'Competition Overview'!B12/1000</f>
        <v>2442414.6808000002</v>
      </c>
      <c r="C9" s="14">
        <f>'Competition Overview'!D12</f>
        <v>2.0992686824029128</v>
      </c>
      <c r="D9" s="11">
        <f>'Competition Overview'!B44/1000</f>
        <v>12563831.643750001</v>
      </c>
      <c r="E9" s="14">
        <f>'Competition Overview'!E12</f>
        <v>2.5608378231315383</v>
      </c>
      <c r="F9" s="14">
        <f>'Competition Overview'!F12</f>
        <v>4.2187639703352948</v>
      </c>
      <c r="G9" s="14">
        <f>'Competition Overview'!G12</f>
        <v>-8.7592385417245566E-2</v>
      </c>
    </row>
    <row r="10" spans="1:8">
      <c r="A10" s="10" t="str">
        <f>'Competition Overview'!A7</f>
        <v>JOHNSON &amp; JOHNSON</v>
      </c>
      <c r="B10" s="11">
        <f>'Competition Overview'!B7/1000</f>
        <v>1788112.1799600001</v>
      </c>
      <c r="C10" s="14">
        <f>'Competition Overview'!D7</f>
        <v>1.7650862460459362</v>
      </c>
      <c r="D10" s="11">
        <f>'Competition Overview'!B39/1000</f>
        <v>9325088.5170699991</v>
      </c>
      <c r="E10" s="14">
        <f>'Competition Overview'!E7</f>
        <v>3.5545044305621358</v>
      </c>
      <c r="F10" s="14">
        <f>'Competition Overview'!F7</f>
        <v>3.1312380308416934</v>
      </c>
      <c r="G10" s="14">
        <f>'Competition Overview'!G7</f>
        <v>-3.4342639789811003E-2</v>
      </c>
    </row>
    <row r="11" spans="1:8">
      <c r="A11" s="10" t="str">
        <f>'Competition Overview'!A9</f>
        <v>MERCK &amp; CO</v>
      </c>
      <c r="B11" s="11">
        <f>'Competition Overview'!B9/1000</f>
        <v>2967298.67417</v>
      </c>
      <c r="C11" s="14">
        <f>'Competition Overview'!D9</f>
        <v>7.2708259811840747</v>
      </c>
      <c r="D11" s="11">
        <f>'Competition Overview'!B41/1000</f>
        <v>14640865.71558</v>
      </c>
      <c r="E11" s="14">
        <f>'Competition Overview'!E9</f>
        <v>1.6411332874866889</v>
      </c>
      <c r="F11" s="14">
        <f>'Competition Overview'!F9</f>
        <v>4.9162037925056454</v>
      </c>
      <c r="G11" s="14">
        <f>'Competition Overview'!G9</f>
        <v>-0.14748114096949116</v>
      </c>
    </row>
    <row r="12" spans="1:8">
      <c r="A12" s="10" t="str">
        <f>'Competition Overview'!A3</f>
        <v>ABBOTT</v>
      </c>
      <c r="B12" s="11">
        <f>'Competition Overview'!B3/1000</f>
        <v>1623099.10277</v>
      </c>
      <c r="C12" s="14">
        <f>'Competition Overview'!D3</f>
        <v>6.4936419367277631</v>
      </c>
      <c r="D12" s="11">
        <f>'Competition Overview'!B35/1000</f>
        <v>8130109.4875200009</v>
      </c>
      <c r="E12" s="14">
        <f>'Competition Overview'!E3</f>
        <v>5.3522223941706555</v>
      </c>
      <c r="F12" s="14">
        <f>'Competition Overview'!F3</f>
        <v>2.7299803080291118</v>
      </c>
      <c r="G12" s="14">
        <f>'Competition Overview'!G3</f>
        <v>1.7153241229228566E-2</v>
      </c>
    </row>
    <row r="13" spans="1:8">
      <c r="A13" s="10" t="str">
        <f>'Competition Overview'!A8</f>
        <v>LILLY</v>
      </c>
      <c r="B13" s="11">
        <f>'Competition Overview'!B8/1000</f>
        <v>1906774.33883</v>
      </c>
      <c r="C13" s="14">
        <f>'Competition Overview'!D8</f>
        <v>10.434153565459292</v>
      </c>
      <c r="D13" s="11">
        <f>'Competition Overview'!B40/1000</f>
        <v>9463539.7672099993</v>
      </c>
      <c r="E13" s="14">
        <f>'Competition Overview'!E8</f>
        <v>7.3744551756942567</v>
      </c>
      <c r="F13" s="14">
        <f>'Competition Overview'!F8</f>
        <v>3.1777280796023413</v>
      </c>
      <c r="G13" s="14">
        <f>'Competition Overview'!G8</f>
        <v>7.94381507914661E-2</v>
      </c>
    </row>
    <row r="14" spans="1:8">
      <c r="A14" s="10" t="str">
        <f>'Competition Overview'!A4</f>
        <v>AMGEN</v>
      </c>
      <c r="B14" s="11">
        <f>'Competition Overview'!B4/1000</f>
        <v>1282544.8592399999</v>
      </c>
      <c r="C14" s="14">
        <f>'Competition Overview'!D4</f>
        <v>5.3214237621639349</v>
      </c>
      <c r="D14" s="11">
        <f>'Competition Overview'!B36/1000</f>
        <v>6424402.16995</v>
      </c>
      <c r="E14" s="14">
        <f>'Competition Overview'!E4</f>
        <v>2.9424825549917109</v>
      </c>
      <c r="F14" s="14">
        <f>'Competition Overview'!F4</f>
        <v>2.1572269649929301</v>
      </c>
      <c r="G14" s="14">
        <f>'Competition Overview'!G4</f>
        <v>-3.6625911797059985E-2</v>
      </c>
    </row>
    <row r="15" spans="1:8">
      <c r="A15" s="10" t="s">
        <v>101</v>
      </c>
      <c r="B15" s="11"/>
      <c r="C15" s="14"/>
      <c r="D15" s="11">
        <f>'Competition Overview'!B86/1000</f>
        <v>297808356.47820002</v>
      </c>
      <c r="E15" s="14">
        <f>'Competition Overview'!C86</f>
        <v>4.6902644747499167</v>
      </c>
      <c r="F15" s="14"/>
      <c r="G15" s="14"/>
    </row>
    <row r="16" spans="1:8">
      <c r="A16" s="10" t="s">
        <v>149</v>
      </c>
      <c r="B16" s="11"/>
      <c r="C16" s="14"/>
      <c r="D16" s="11">
        <f>'Competition Overview'!B113/1000</f>
        <v>13099117.182159999</v>
      </c>
      <c r="E16" s="14"/>
      <c r="F16" s="32">
        <f>'Competition Overview'!F16</f>
        <v>4.3985055815983705</v>
      </c>
      <c r="G16" s="14">
        <f>'Competition Overview'!G16</f>
        <v>0.12024722497054086</v>
      </c>
    </row>
    <row r="19" spans="1:9">
      <c r="A19" s="37" t="s">
        <v>103</v>
      </c>
      <c r="B19" s="37"/>
      <c r="C19" s="37"/>
      <c r="D19" s="37"/>
      <c r="E19" s="37"/>
      <c r="F19" s="37"/>
      <c r="G19" s="37"/>
      <c r="H19" s="37"/>
      <c r="I19" s="37"/>
    </row>
    <row r="20" spans="1:9" s="12" customFormat="1" ht="36">
      <c r="A20" s="9" t="s">
        <v>69</v>
      </c>
      <c r="B20" s="9" t="s">
        <v>37</v>
      </c>
      <c r="C20" s="9" t="s">
        <v>52</v>
      </c>
      <c r="D20" s="9" t="s">
        <v>38</v>
      </c>
      <c r="E20" s="9" t="s">
        <v>39</v>
      </c>
      <c r="F20" s="9" t="s">
        <v>100</v>
      </c>
      <c r="G20" s="9" t="s">
        <v>29</v>
      </c>
      <c r="H20" s="9" t="s">
        <v>30</v>
      </c>
      <c r="I20" s="22"/>
    </row>
    <row r="21" spans="1:9">
      <c r="A21" s="10" t="str">
        <f>'CPO Performance'!A12</f>
        <v>US</v>
      </c>
      <c r="B21" s="11">
        <f>'CPO Performance'!B12/1000</f>
        <v>928560.98300000001</v>
      </c>
      <c r="C21" s="13">
        <f>'CPO Performance'!D12</f>
        <v>3.1042704732965234</v>
      </c>
      <c r="D21" s="11">
        <f>'CPO Performance'!B38/1000</f>
        <v>4886247.6459999997</v>
      </c>
      <c r="E21" s="14">
        <f>'CPO Performance'!E12</f>
        <v>6.0048702417258841</v>
      </c>
      <c r="F21" s="14">
        <f>'CPO Performance'!F12</f>
        <v>3.7842669160031912</v>
      </c>
      <c r="G21" s="28">
        <f>'CPO Performance'!G12</f>
        <v>3.9869317741452646</v>
      </c>
      <c r="H21" s="14">
        <f>'CPO Performance'!H12</f>
        <v>8.3518747175557628E-2</v>
      </c>
      <c r="I21" s="16"/>
    </row>
    <row r="22" spans="1:9">
      <c r="A22" s="10" t="str">
        <f>'CPO Performance'!A8</f>
        <v>Japan</v>
      </c>
      <c r="B22" s="11">
        <f>'CPO Performance'!B8/1000</f>
        <v>290183.55604</v>
      </c>
      <c r="C22" s="13">
        <f>'CPO Performance'!D8</f>
        <v>13.67307536177271</v>
      </c>
      <c r="D22" s="11">
        <f>'CPO Performance'!B34/1000</f>
        <v>1440333.55118</v>
      </c>
      <c r="E22" s="14">
        <f>'CPO Performance'!E8</f>
        <v>5.0312224978644631</v>
      </c>
      <c r="F22" s="14">
        <f>'CPO Performance'!F8</f>
        <v>6.9081010963416389</v>
      </c>
      <c r="G22" s="28">
        <f>'CPO Performance'!G8</f>
        <v>4.3473838459400209</v>
      </c>
      <c r="H22" s="14">
        <f>'CPO Performance'!H8</f>
        <v>-7.7686534591903111E-2</v>
      </c>
      <c r="I22" s="16"/>
    </row>
    <row r="23" spans="1:9">
      <c r="A23" s="10" t="str">
        <f>'CPO Performance'!A6</f>
        <v>Germany</v>
      </c>
      <c r="B23" s="11">
        <f>'CPO Performance'!B6/1000</f>
        <v>225885.06308000002</v>
      </c>
      <c r="C23" s="13">
        <f>'CPO Performance'!D6</f>
        <v>29.219611315421279</v>
      </c>
      <c r="D23" s="11">
        <f>'CPO Performance'!B32/1000</f>
        <v>1015923.37722</v>
      </c>
      <c r="E23" s="14">
        <f>'CPO Performance'!E6</f>
        <v>14.636609791279763</v>
      </c>
      <c r="F23" s="14">
        <f>'CPO Performance'!F6</f>
        <v>2.1821376745527572</v>
      </c>
      <c r="G23" s="28">
        <f>'CPO Performance'!G6</f>
        <v>6.771363386102645</v>
      </c>
      <c r="H23" s="14">
        <f>'CPO Performance'!H6</f>
        <v>0.7356616410585497</v>
      </c>
      <c r="I23" s="16"/>
    </row>
    <row r="24" spans="1:9">
      <c r="A24" s="10" t="str">
        <f>'CPO Performance'!A5</f>
        <v>France</v>
      </c>
      <c r="B24" s="11">
        <f>'CPO Performance'!B5/1000</f>
        <v>182090.95809999999</v>
      </c>
      <c r="C24" s="13">
        <f>'CPO Performance'!D5</f>
        <v>13.567454346795424</v>
      </c>
      <c r="D24" s="11">
        <f>'CPO Performance'!B31/1000</f>
        <v>869039.85003999993</v>
      </c>
      <c r="E24" s="14">
        <f>'CPO Performance'!E5</f>
        <v>8.5490548491031042</v>
      </c>
      <c r="F24" s="14">
        <f>'CPO Performance'!F5</f>
        <v>0.82345364551839184</v>
      </c>
      <c r="G24" s="28">
        <f>'CPO Performance'!G5</f>
        <v>5.6633782920383053</v>
      </c>
      <c r="H24" s="14">
        <f>'CPO Performance'!H5</f>
        <v>0.40307124009645978</v>
      </c>
      <c r="I24" s="16"/>
    </row>
    <row r="25" spans="1:9">
      <c r="A25" s="10" t="str">
        <f>'CPO Performance'!A11</f>
        <v>UK</v>
      </c>
      <c r="B25" s="11">
        <f>'CPO Performance'!B11/1000</f>
        <v>70401.542150000008</v>
      </c>
      <c r="C25" s="13">
        <f>'CPO Performance'!D11</f>
        <v>18.074449840810701</v>
      </c>
      <c r="D25" s="11">
        <f>'CPO Performance'!B37/1000</f>
        <v>335405.43487</v>
      </c>
      <c r="E25" s="14">
        <f>'CPO Performance'!E11</f>
        <v>12.464800126164793</v>
      </c>
      <c r="F25" s="14">
        <f>'CPO Performance'!F11</f>
        <v>2.8155500821309976</v>
      </c>
      <c r="G25" s="28">
        <f>'CPO Performance'!G11</f>
        <v>4.244867770595107</v>
      </c>
      <c r="H25" s="14">
        <f>'CPO Performance'!H11</f>
        <v>0.36420098089698483</v>
      </c>
      <c r="I25" s="16"/>
    </row>
    <row r="26" spans="1:9">
      <c r="A26" s="10" t="str">
        <f>'CPO Performance'!A7</f>
        <v>Italy</v>
      </c>
      <c r="B26" s="11">
        <f>'CPO Performance'!B7/1000</f>
        <v>113615.53448999999</v>
      </c>
      <c r="C26" s="13">
        <f>'CPO Performance'!D7</f>
        <v>10.342866046775079</v>
      </c>
      <c r="D26" s="11">
        <f>'CPO Performance'!B33/1000</f>
        <v>554605.84740999993</v>
      </c>
      <c r="E26" s="14">
        <f>'CPO Performance'!E7</f>
        <v>9.5404965418509473</v>
      </c>
      <c r="F26" s="14">
        <f>'CPO Performance'!F7</f>
        <v>2.9377116516967772</v>
      </c>
      <c r="G26" s="28">
        <f>'CPO Performance'!G7</f>
        <v>5.2639521506717548</v>
      </c>
      <c r="H26" s="14">
        <f>'CPO Performance'!H7</f>
        <v>0.31729583870994116</v>
      </c>
      <c r="I26" s="16"/>
    </row>
    <row r="27" spans="1:9">
      <c r="A27" s="10" t="str">
        <f>'CPO Performance'!A4</f>
        <v>Canada</v>
      </c>
      <c r="B27" s="11">
        <f>'CPO Performance'!B4/1000</f>
        <v>78179.62732</v>
      </c>
      <c r="C27" s="13">
        <f>'CPO Performance'!D4</f>
        <v>8.8247712925901354</v>
      </c>
      <c r="D27" s="11">
        <f>'CPO Performance'!B30/1000</f>
        <v>376518.76068000001</v>
      </c>
      <c r="E27" s="14">
        <f>'CPO Performance'!E4</f>
        <v>8.8435242549272353</v>
      </c>
      <c r="F27" s="14">
        <f>'CPO Performance'!F4</f>
        <v>-2.8280173211659645</v>
      </c>
      <c r="G27" s="28">
        <f>'CPO Performance'!G4</f>
        <v>4.5387770458741299</v>
      </c>
      <c r="H27" s="14">
        <f>'CPO Performance'!H4</f>
        <v>0.486703507242777</v>
      </c>
      <c r="I27" s="16"/>
    </row>
    <row r="28" spans="1:9">
      <c r="A28" s="10" t="str">
        <f>'CPO Performance'!A10</f>
        <v>Spain</v>
      </c>
      <c r="B28" s="11">
        <f>'CPO Performance'!B10/1000</f>
        <v>107957.66440000001</v>
      </c>
      <c r="C28" s="13">
        <f>'CPO Performance'!D10</f>
        <v>-1.0630552984391524</v>
      </c>
      <c r="D28" s="11">
        <f>'CPO Performance'!B36/1000</f>
        <v>545954.46351999999</v>
      </c>
      <c r="E28" s="14">
        <f>'CPO Performance'!E10</f>
        <v>-0.46894927888857579</v>
      </c>
      <c r="F28" s="14">
        <f>'CPO Performance'!F10</f>
        <v>-1.4227530534809649</v>
      </c>
      <c r="G28" s="28">
        <f>'CPO Performance'!G10</f>
        <v>6.1765822078292398</v>
      </c>
      <c r="H28" s="14">
        <f>'CPO Performance'!H10</f>
        <v>5.9190045530767676E-2</v>
      </c>
      <c r="I28" s="16"/>
    </row>
    <row r="29" spans="1:9">
      <c r="A29" s="10" t="str">
        <f>'CPO Performance'!A9</f>
        <v>Mexico</v>
      </c>
      <c r="B29" s="11">
        <f>'CPO Performance'!B9/1000</f>
        <v>17119.393319999999</v>
      </c>
      <c r="C29" s="13">
        <f>'CPO Performance'!D9</f>
        <v>7.1636542728472499</v>
      </c>
      <c r="D29" s="11">
        <f>'CPO Performance'!B35/1000</f>
        <v>84232.538459999996</v>
      </c>
      <c r="E29" s="14">
        <f>'CPO Performance'!E9</f>
        <v>2.6570151281560475</v>
      </c>
      <c r="F29" s="14">
        <f>'CPO Performance'!F9</f>
        <v>2.0599529974206422E-2</v>
      </c>
      <c r="G29" s="28">
        <f>'CPO Performance'!G9</f>
        <v>3.1144808629624823</v>
      </c>
      <c r="H29" s="14">
        <f>'CPO Performance'!H9</f>
        <v>7.9985434186864879E-2</v>
      </c>
      <c r="I29" s="16"/>
    </row>
    <row r="30" spans="1:9">
      <c r="A30" s="10" t="str">
        <f>'CPO Performance'!A3</f>
        <v>Brazil</v>
      </c>
      <c r="B30" s="11">
        <f>'CPO Performance'!B3/1000</f>
        <v>64876.165740000004</v>
      </c>
      <c r="C30" s="13">
        <f>'CPO Performance'!D3</f>
        <v>13.773884578379542</v>
      </c>
      <c r="D30" s="11">
        <f>'CPO Performance'!B29/1000</f>
        <v>301792.24955000001</v>
      </c>
      <c r="E30" s="14">
        <f>'CPO Performance'!E3</f>
        <v>12.468197478911696</v>
      </c>
      <c r="F30" s="14">
        <f>'CPO Performance'!F3</f>
        <v>18.104065303017151</v>
      </c>
      <c r="G30" s="28">
        <f>'CPO Performance'!G3</f>
        <v>4.3782365951031936</v>
      </c>
      <c r="H30" s="14">
        <f>'CPO Performance'!H3</f>
        <v>-0.21939680110272786</v>
      </c>
      <c r="I30" s="16"/>
    </row>
    <row r="33" spans="1:9">
      <c r="A33" s="36" t="s">
        <v>157</v>
      </c>
      <c r="B33" s="36"/>
      <c r="C33" s="36"/>
      <c r="D33" s="36"/>
      <c r="E33" s="36"/>
      <c r="F33" s="36"/>
      <c r="G33" s="36"/>
      <c r="H33" s="37"/>
      <c r="I33" s="37"/>
    </row>
    <row r="34" spans="1:9" ht="36">
      <c r="A34" s="9" t="s">
        <v>108</v>
      </c>
      <c r="B34" s="9" t="s">
        <v>37</v>
      </c>
      <c r="C34" s="9" t="s">
        <v>52</v>
      </c>
      <c r="D34" s="9" t="s">
        <v>38</v>
      </c>
      <c r="E34" s="9" t="s">
        <v>39</v>
      </c>
      <c r="F34" s="9" t="s">
        <v>100</v>
      </c>
      <c r="G34" s="21" t="s">
        <v>29</v>
      </c>
      <c r="H34" s="9" t="s">
        <v>30</v>
      </c>
      <c r="I34" s="16"/>
    </row>
    <row r="35" spans="1:9">
      <c r="A35" s="10" t="str">
        <f>'Region Performance_GenMed'!A4</f>
        <v>AMAC</v>
      </c>
      <c r="B35" s="11">
        <f>'Region Performance_GenMed'!B4/1000</f>
        <v>156344.67387</v>
      </c>
      <c r="C35" s="14">
        <f>'Region Performance_GenMed'!E4</f>
        <v>11.916798950941812</v>
      </c>
      <c r="D35" s="11">
        <f>'Region Performance_GenMed'!B26/1000</f>
        <v>774455.35327999992</v>
      </c>
      <c r="E35" s="14">
        <f>'Region Performance_GenMed'!F4</f>
        <v>15.10885097746776</v>
      </c>
      <c r="F35" s="23">
        <f>'Region Performance_GenMed'!G4</f>
        <v>8.489048524728144</v>
      </c>
      <c r="G35" s="26">
        <f>'Region Performance_GenMed'!H4</f>
        <v>4.3361881368773858</v>
      </c>
      <c r="H35" s="23">
        <f>'Region Performance_GenMed'!I4</f>
        <v>0.2493701276686382</v>
      </c>
      <c r="I35" s="16"/>
    </row>
    <row r="36" spans="1:9">
      <c r="A36" s="10" t="str">
        <f>'Region Performance_GenMed'!A5</f>
        <v>Europe</v>
      </c>
      <c r="B36" s="11">
        <f>'Region Performance_GenMed'!B5/1000</f>
        <v>1034657.45836</v>
      </c>
      <c r="C36" s="14">
        <f>'Region Performance_GenMed'!E5</f>
        <v>13.703918263759219</v>
      </c>
      <c r="D36" s="11">
        <f>'Region Performance_GenMed'!B27/1000</f>
        <v>4901880.2428400004</v>
      </c>
      <c r="E36" s="14">
        <f>'Region Performance_GenMed'!F5</f>
        <v>7.7558304162140406</v>
      </c>
      <c r="F36" s="23">
        <f>'Region Performance_GenMed'!G5</f>
        <v>1.9017616773916353</v>
      </c>
      <c r="G36" s="26">
        <f>'Region Performance_GenMed'!H5</f>
        <v>5.5669522807087199</v>
      </c>
      <c r="H36" s="23">
        <f>'Region Performance_GenMed'!I5</f>
        <v>0.30243673303926588</v>
      </c>
      <c r="I36" s="16"/>
    </row>
    <row r="37" spans="1:9">
      <c r="A37" s="10" t="str">
        <f>'Region Performance_GenMed'!A6</f>
        <v>GEM</v>
      </c>
      <c r="B37" s="11">
        <f>'Region Performance_GenMed'!B6/1000</f>
        <v>8434.1613500000003</v>
      </c>
      <c r="C37" s="14">
        <f>'Region Performance_GenMed'!E6</f>
        <v>13.665115034557379</v>
      </c>
      <c r="D37" s="11">
        <f>'Region Performance_GenMed'!B28/1000</f>
        <v>41666.667659999999</v>
      </c>
      <c r="E37" s="14">
        <f>'Region Performance_GenMed'!F6</f>
        <v>15.52470408826486</v>
      </c>
      <c r="F37" s="23">
        <f>'Region Performance_GenMed'!G6</f>
        <v>9.7201070343881373</v>
      </c>
      <c r="G37" s="26">
        <f>'Region Performance_GenMed'!H6</f>
        <v>4.0528217628425196</v>
      </c>
      <c r="H37" s="23">
        <f>'Region Performance_GenMed'!I6</f>
        <v>0.20363607464001143</v>
      </c>
      <c r="I37" s="16"/>
    </row>
    <row r="38" spans="1:9">
      <c r="A38" s="10" t="str">
        <f>'Region Performance_GenMed'!A7</f>
        <v>Greater China</v>
      </c>
      <c r="B38" s="11">
        <f>'Region Performance_GenMed'!B7/1000</f>
        <v>29740.064149999998</v>
      </c>
      <c r="C38" s="14">
        <f>'Region Performance_GenMed'!E7</f>
        <v>20.669273755461603</v>
      </c>
      <c r="D38" s="11">
        <f>'Region Performance_GenMed'!B29/1000</f>
        <v>148124.90231</v>
      </c>
      <c r="E38" s="14">
        <f>'Region Performance_GenMed'!F7</f>
        <v>20.08142265811431</v>
      </c>
      <c r="F38" s="23">
        <f>'Region Performance_GenMed'!G7</f>
        <v>17.967276624426319</v>
      </c>
      <c r="G38" s="26">
        <f>'Region Performance_GenMed'!H7</f>
        <v>1.1393014631557192</v>
      </c>
      <c r="H38" s="23">
        <f>'Region Performance_GenMed'!I7</f>
        <v>2.0058470462690048E-2</v>
      </c>
      <c r="I38" s="16"/>
    </row>
    <row r="39" spans="1:9">
      <c r="A39" s="10" t="str">
        <f>'Region Performance_GenMed'!A8</f>
        <v>Japan</v>
      </c>
      <c r="B39" s="11">
        <f>'Region Performance_GenMed'!B8/1000</f>
        <v>290183.55604</v>
      </c>
      <c r="C39" s="14">
        <f>'Region Performance_GenMed'!E8</f>
        <v>13.67307536177271</v>
      </c>
      <c r="D39" s="11">
        <f>'Region Performance_GenMed'!B30/1000</f>
        <v>1440333.55118</v>
      </c>
      <c r="E39" s="14">
        <f>'Region Performance_GenMed'!F8</f>
        <v>5.0312224978644631</v>
      </c>
      <c r="F39" s="23">
        <f>'Region Performance_GenMed'!G8</f>
        <v>6.9081010963416389</v>
      </c>
      <c r="G39" s="26">
        <f>'Region Performance_GenMed'!H8</f>
        <v>4.3473838459400209</v>
      </c>
      <c r="H39" s="23">
        <f>'Region Performance_GenMed'!I8</f>
        <v>-7.7686534591903111E-2</v>
      </c>
      <c r="I39" s="16"/>
    </row>
    <row r="40" spans="1:9">
      <c r="A40" s="10" t="str">
        <f>'Region Performance_GenMed'!A9</f>
        <v>Latin America</v>
      </c>
      <c r="B40" s="11">
        <f>'Region Performance_GenMed'!B9/1000</f>
        <v>111249.00994</v>
      </c>
      <c r="C40" s="14">
        <f>'Region Performance_GenMed'!E9</f>
        <v>15.890265553809455</v>
      </c>
      <c r="D40" s="11">
        <f>'Region Performance_GenMed'!B31/1000</f>
        <v>522901.70645</v>
      </c>
      <c r="E40" s="14">
        <f>'Region Performance_GenMed'!F9</f>
        <v>14.913584574929398</v>
      </c>
      <c r="F40" s="23">
        <f>'Region Performance_GenMed'!G9</f>
        <v>15.741584678961534</v>
      </c>
      <c r="G40" s="26">
        <f>'Region Performance_GenMed'!H9</f>
        <v>3.8264468843642367</v>
      </c>
      <c r="H40" s="23">
        <f>'Region Performance_GenMed'!I9</f>
        <v>-2.7571139043714332E-2</v>
      </c>
    </row>
    <row r="41" spans="1:9">
      <c r="A41" s="10" t="str">
        <f>'Region Performance_GenMed'!A10</f>
        <v>North America</v>
      </c>
      <c r="B41" s="11">
        <f>'Region Performance_GenMed'!B10/1000</f>
        <v>1006740.6103200001</v>
      </c>
      <c r="C41" s="14">
        <f>'Region Performance_GenMed'!E10</f>
        <v>3.5268762285113513</v>
      </c>
      <c r="D41" s="11">
        <f>'Region Performance_GenMed'!B32/1000</f>
        <v>5262766.40668</v>
      </c>
      <c r="E41" s="14">
        <f>'Region Performance_GenMed'!F10</f>
        <v>6.2030317540742308</v>
      </c>
      <c r="F41" s="23">
        <f>'Region Performance_GenMed'!G10</f>
        <v>3.3384677585236675</v>
      </c>
      <c r="G41" s="26">
        <f>'Region Performance_GenMed'!H10</f>
        <v>4.0219169532411039</v>
      </c>
      <c r="H41" s="23">
        <f>'Region Performance_GenMed'!I10</f>
        <v>0.10848125808712528</v>
      </c>
    </row>
    <row r="42" spans="1:9">
      <c r="A42" s="10" t="str">
        <f>'Region Performance_GenMed'!A11</f>
        <v>Others</v>
      </c>
      <c r="B42" s="11">
        <f>'Region Performance_GenMed'!B11/1000</f>
        <v>1417.79675</v>
      </c>
      <c r="C42" s="14">
        <f>'Region Performance_GenMed'!E11</f>
        <v>-1.0419514895757596</v>
      </c>
      <c r="D42" s="11">
        <f>'Region Performance_GenMed'!B33/1000</f>
        <v>6975.7482499999996</v>
      </c>
      <c r="E42" s="14">
        <f>'Region Performance_GenMed'!F11</f>
        <v>-2.439732455645236</v>
      </c>
      <c r="F42" s="23">
        <f>'Region Performance_GenMed'!G11</f>
        <v>1.5634037441212421</v>
      </c>
      <c r="G42" s="26">
        <f>'Region Performance_GenMed'!H11</f>
        <v>3.2190707636674052</v>
      </c>
      <c r="H42" s="23">
        <f>'Region Performance_GenMed'!I11</f>
        <v>-0.13208634035149913</v>
      </c>
    </row>
    <row r="43" spans="1:9">
      <c r="A43" s="16"/>
      <c r="B43" s="24"/>
      <c r="C43" s="25"/>
      <c r="D43" s="24"/>
      <c r="E43" s="25"/>
      <c r="F43" s="16"/>
      <c r="G43" s="25"/>
      <c r="H43" s="25"/>
    </row>
    <row r="44" spans="1:9">
      <c r="A44" s="36" t="s">
        <v>158</v>
      </c>
      <c r="B44" s="36"/>
      <c r="C44" s="36"/>
      <c r="D44" s="36"/>
      <c r="E44" s="36"/>
      <c r="F44" s="36"/>
      <c r="G44" s="36"/>
      <c r="H44" s="37"/>
      <c r="I44" s="37"/>
    </row>
    <row r="45" spans="1:9" ht="36">
      <c r="A45" s="9" t="s">
        <v>108</v>
      </c>
      <c r="B45" s="9" t="s">
        <v>37</v>
      </c>
      <c r="C45" s="9" t="s">
        <v>52</v>
      </c>
      <c r="D45" s="9" t="s">
        <v>38</v>
      </c>
      <c r="E45" s="9" t="s">
        <v>39</v>
      </c>
      <c r="F45" s="9" t="s">
        <v>100</v>
      </c>
      <c r="G45" s="21" t="s">
        <v>29</v>
      </c>
      <c r="H45" s="9" t="s">
        <v>30</v>
      </c>
      <c r="I45" s="16"/>
    </row>
    <row r="46" spans="1:9">
      <c r="A46" s="10" t="str">
        <f>'Region Performance_Onco'!D4</f>
        <v>EGM</v>
      </c>
      <c r="B46" s="11">
        <f>'Region Performance_Onco'!B4/1000</f>
        <v>236656.22446</v>
      </c>
      <c r="C46" s="14">
        <f>'Region Performance_Onco'!E4</f>
        <v>11.252681063386653</v>
      </c>
      <c r="D46" s="11">
        <f>'Region Performance_Onco'!B26/1000</f>
        <v>1172210.0841300001</v>
      </c>
      <c r="E46" s="14">
        <f>'Region Performance_Onco'!F4</f>
        <v>13.288756564237831</v>
      </c>
      <c r="F46" s="23">
        <f>'Region Performance_Onco'!G4</f>
        <v>12.587078146983229</v>
      </c>
      <c r="G46" s="23">
        <f>'Region Performance_Onco'!H4</f>
        <v>2.6472228005018099</v>
      </c>
      <c r="H46" s="23">
        <f>'Region Performance_Onco'!I4</f>
        <v>1.6396146988542082E-2</v>
      </c>
      <c r="I46" s="16"/>
    </row>
    <row r="47" spans="1:9">
      <c r="A47" s="10" t="str">
        <f>'Region Performance_Onco'!D5</f>
        <v>Europe- Onco</v>
      </c>
      <c r="B47" s="11">
        <f>'Region Performance_Onco'!B5/1000</f>
        <v>984085.97191999992</v>
      </c>
      <c r="C47" s="14">
        <f>'Region Performance_Onco'!E5</f>
        <v>14.218597730854093</v>
      </c>
      <c r="D47" s="11">
        <f>'Region Performance_Onco'!B27/1000</f>
        <v>4652250.4143000003</v>
      </c>
      <c r="E47" s="14">
        <f>'Region Performance_Onco'!F5</f>
        <v>7.9280989605061007</v>
      </c>
      <c r="F47" s="23">
        <f>'Region Performance_Onco'!G5</f>
        <v>1.3486519207140846</v>
      </c>
      <c r="G47" s="23">
        <f>'Region Performance_Onco'!H5</f>
        <v>5.1598277203565104</v>
      </c>
      <c r="H47" s="23">
        <f>'Region Performance_Onco'!I5</f>
        <v>0.31455027511379718</v>
      </c>
      <c r="I47" s="16"/>
    </row>
    <row r="48" spans="1:9">
      <c r="A48" s="10" t="str">
        <f>'Region Performance_Onco'!D6</f>
        <v>GEM</v>
      </c>
      <c r="B48" s="11">
        <f>'Region Performance_Onco'!B6/1000</f>
        <v>9851.9580999999998</v>
      </c>
      <c r="C48" s="14">
        <f>'Region Performance_Onco'!E6</f>
        <v>11.284972970762174</v>
      </c>
      <c r="D48" s="11">
        <f>'Region Performance_Onco'!B28/1000</f>
        <v>48642.415909999996</v>
      </c>
      <c r="E48" s="14">
        <f>'Region Performance_Onco'!F6</f>
        <v>12.552548019035969</v>
      </c>
      <c r="F48" s="23">
        <f>'Region Performance_Onco'!G6</f>
        <v>8.9285226443489663</v>
      </c>
      <c r="G48" s="23">
        <f>'Region Performance_Onco'!H6</f>
        <v>3.0449808862679046</v>
      </c>
      <c r="H48" s="23">
        <f>'Region Performance_Onco'!I6</f>
        <v>9.8043875429683069E-2</v>
      </c>
      <c r="I48" s="16"/>
    </row>
    <row r="49" spans="1:9">
      <c r="A49" s="10" t="str">
        <f>'Region Performance_Onco'!D7</f>
        <v>Japan</v>
      </c>
      <c r="B49" s="11">
        <f>'Region Performance_Onco'!B7/1000</f>
        <v>290183.55604</v>
      </c>
      <c r="C49" s="14">
        <f>'Region Performance_Onco'!E7</f>
        <v>13.67307536177271</v>
      </c>
      <c r="D49" s="11">
        <f>'Region Performance_Onco'!B29/1000</f>
        <v>1440333.55118</v>
      </c>
      <c r="E49" s="14">
        <f>'Region Performance_Onco'!F7</f>
        <v>5.0312224978644631</v>
      </c>
      <c r="F49" s="23">
        <f>'Region Performance_Onco'!G7</f>
        <v>7.0377744819973529</v>
      </c>
      <c r="G49" s="23">
        <f>'Region Performance_Onco'!H7</f>
        <v>3.726069623239145</v>
      </c>
      <c r="H49" s="23">
        <f>'Region Performance_Onco'!I7</f>
        <v>-7.1184093812483251E-2</v>
      </c>
      <c r="I49" s="16"/>
    </row>
    <row r="50" spans="1:9">
      <c r="A50" s="10" t="str">
        <f>'Region Performance_Onco'!D8</f>
        <v>Latin America</v>
      </c>
      <c r="B50" s="11">
        <f>'Region Performance_Onco'!B8/1000</f>
        <v>111249.00994</v>
      </c>
      <c r="C50" s="14">
        <f>'Region Performance_Onco'!E8</f>
        <v>15.890265553809455</v>
      </c>
      <c r="D50" s="11">
        <f>'Region Performance_Onco'!B30/1000</f>
        <v>522901.70645</v>
      </c>
      <c r="E50" s="14">
        <f>'Region Performance_Onco'!F8</f>
        <v>14.913584574929398</v>
      </c>
      <c r="F50" s="23">
        <f>'Region Performance_Onco'!G8</f>
        <v>16.289673913032946</v>
      </c>
      <c r="G50" s="23">
        <f>'Region Performance_Onco'!H8</f>
        <v>3.1122647166661848</v>
      </c>
      <c r="H50" s="23">
        <f>'Region Performance_Onco'!I8</f>
        <v>-3.7269347308260148E-2</v>
      </c>
      <c r="I50" s="16"/>
    </row>
    <row r="51" spans="1:9">
      <c r="A51" s="10" t="str">
        <f>'Region Performance_Onco'!D9</f>
        <v>North America</v>
      </c>
      <c r="B51" s="11">
        <f>'Region Performance_Onco'!B9/1000</f>
        <v>1006740.6103200001</v>
      </c>
      <c r="C51" s="14">
        <f>'Region Performance_Onco'!E9</f>
        <v>3.5268762285113513</v>
      </c>
      <c r="D51" s="11">
        <f>'Region Performance_Onco'!B31/1000</f>
        <v>5262766.40668</v>
      </c>
      <c r="E51" s="14">
        <f>'Region Performance_Onco'!F9</f>
        <v>6.2030317540742308</v>
      </c>
      <c r="F51" s="23">
        <f>'Region Performance_Onco'!G9</f>
        <v>3.1937413110028596</v>
      </c>
      <c r="G51" s="23">
        <f>'Region Performance_Onco'!H9</f>
        <v>3.770926094391617</v>
      </c>
      <c r="H51" s="23">
        <f>'Region Performance_Onco'!I9</f>
        <v>0.10685016868123309</v>
      </c>
    </row>
    <row r="52" spans="1:9">
      <c r="A52" s="16"/>
      <c r="B52" s="24"/>
      <c r="C52" s="25"/>
      <c r="D52" s="24"/>
      <c r="E52" s="25"/>
      <c r="F52" s="16"/>
      <c r="G52" s="25"/>
      <c r="H52" s="25"/>
    </row>
    <row r="53" spans="1:9">
      <c r="A53" s="16"/>
      <c r="B53" s="24"/>
      <c r="C53" s="25"/>
      <c r="D53" s="24"/>
      <c r="E53" s="25"/>
      <c r="F53" s="16"/>
      <c r="G53" s="25"/>
      <c r="H53" s="25"/>
    </row>
    <row r="54" spans="1:9">
      <c r="A54" s="37" t="s">
        <v>105</v>
      </c>
      <c r="B54" s="37"/>
      <c r="C54" s="37"/>
      <c r="D54" s="37"/>
      <c r="E54" s="37"/>
      <c r="F54" s="37"/>
      <c r="G54" s="37"/>
      <c r="H54" s="37"/>
      <c r="I54" s="37"/>
    </row>
    <row r="55" spans="1:9" ht="36">
      <c r="A55" s="9" t="s">
        <v>102</v>
      </c>
      <c r="B55" s="9" t="s">
        <v>37</v>
      </c>
      <c r="C55" s="9" t="s">
        <v>52</v>
      </c>
      <c r="D55" s="9" t="s">
        <v>38</v>
      </c>
      <c r="E55" s="9" t="s">
        <v>39</v>
      </c>
      <c r="F55" s="9" t="s">
        <v>100</v>
      </c>
      <c r="G55" s="9" t="s">
        <v>29</v>
      </c>
      <c r="H55" s="9" t="s">
        <v>30</v>
      </c>
      <c r="I55" s="16"/>
    </row>
    <row r="56" spans="1:9">
      <c r="A56" s="10" t="str">
        <f>CONCATENATE('Top Brand'!A3," (AHT)")</f>
        <v>Diovan Group (AHT)</v>
      </c>
      <c r="B56" s="11">
        <f>'Top Brand'!B3/1000</f>
        <v>592223.67174999998</v>
      </c>
      <c r="C56" s="14">
        <f>'Top Brand'!D3</f>
        <v>0.82004823891457623</v>
      </c>
      <c r="D56" s="11">
        <f>'Top Brand'!B31/1000</f>
        <v>2970349.9107499998</v>
      </c>
      <c r="E56" s="14">
        <f>'Top Brand'!E3</f>
        <v>-1.5879000942141719</v>
      </c>
      <c r="F56" s="14">
        <f>'Top Brand'!G3</f>
        <v>-3.489432516354654</v>
      </c>
      <c r="G56" s="23">
        <f>'Top Brand'!H3</f>
        <v>13.652337355189015</v>
      </c>
      <c r="H56" s="14">
        <f>'Top Brand'!I3</f>
        <v>0.26379238064978594</v>
      </c>
      <c r="I56" s="16"/>
    </row>
    <row r="57" spans="1:9">
      <c r="A57" s="10" t="str">
        <f>'Top Brand'!A4</f>
        <v>Femara</v>
      </c>
      <c r="B57" s="11">
        <f>'Top Brand'!B4/1000</f>
        <v>84915.426670000001</v>
      </c>
      <c r="C57" s="14">
        <f>'Top Brand'!D4</f>
        <v>-23.312719140519864</v>
      </c>
      <c r="D57" s="11">
        <f>'Top Brand'!B32/1000</f>
        <v>552905.50225000002</v>
      </c>
      <c r="E57" s="14">
        <f>'Top Brand'!E4</f>
        <v>-0.37619142268309347</v>
      </c>
      <c r="F57" s="14">
        <f>'Top Brand'!G4</f>
        <v>-25.181151509933532</v>
      </c>
      <c r="G57" s="23">
        <f>'Top Brand'!H4</f>
        <v>43.436290138894108</v>
      </c>
      <c r="H57" s="14">
        <f>'Top Brand'!I4</f>
        <v>10.815039683985916</v>
      </c>
      <c r="I57" s="16"/>
    </row>
    <row r="58" spans="1:9">
      <c r="A58" s="10" t="str">
        <f>'Top Brand'!A5</f>
        <v>Glivec</v>
      </c>
      <c r="B58" s="11">
        <f>'Top Brand'!B5/1000</f>
        <v>309395.70882</v>
      </c>
      <c r="C58" s="14">
        <f>'Top Brand'!D5</f>
        <v>8.5160896577291858</v>
      </c>
      <c r="D58" s="11">
        <f>'Top Brand'!B33/1000</f>
        <v>1542230.23122</v>
      </c>
      <c r="E58" s="14">
        <f>'Top Brand'!E5</f>
        <v>6.4335440593463717</v>
      </c>
      <c r="F58" s="14">
        <f>'Top Brand'!G5</f>
        <v>9.3279672086354175</v>
      </c>
      <c r="G58" s="23">
        <f>'Top Brand'!H5</f>
        <v>86.27220445640063</v>
      </c>
      <c r="H58" s="14">
        <f>'Top Brand'!I5</f>
        <v>-2.3461425429897105</v>
      </c>
      <c r="I58" s="16"/>
    </row>
    <row r="59" spans="1:9">
      <c r="A59" s="10" t="str">
        <f>'Top Brand'!A6</f>
        <v>Lamisil Syst.</v>
      </c>
      <c r="B59" s="11">
        <f>'Top Brand'!B6/1000</f>
        <v>11368.26921</v>
      </c>
      <c r="C59" s="14">
        <f>'Top Brand'!D6</f>
        <v>-8.9443985797600831</v>
      </c>
      <c r="D59" s="11">
        <f>'Top Brand'!B34/1000</f>
        <v>54395.555659999998</v>
      </c>
      <c r="E59" s="14">
        <f>'Top Brand'!E6</f>
        <v>-12.265973309938177</v>
      </c>
      <c r="F59" s="14">
        <f>'Top Brand'!G6</f>
        <v>-6.2055296594849407</v>
      </c>
      <c r="G59" s="23">
        <f>'Top Brand'!H6</f>
        <v>17.165075539696538</v>
      </c>
      <c r="H59" s="14">
        <f>'Top Brand'!I6</f>
        <v>0</v>
      </c>
      <c r="I59" s="16"/>
    </row>
    <row r="60" spans="1:9">
      <c r="A60" s="10" t="str">
        <f>'Top Brand'!A7</f>
        <v>Lescol Group</v>
      </c>
      <c r="B60" s="11">
        <f>'Top Brand'!B7/1000</f>
        <v>31653.24006</v>
      </c>
      <c r="C60" s="14">
        <f>'Top Brand'!D7</f>
        <v>-20.671813633907011</v>
      </c>
      <c r="D60" s="11">
        <f>'Top Brand'!B35/1000</f>
        <v>163596.50511000003</v>
      </c>
      <c r="E60" s="14">
        <f>'Top Brand'!E7</f>
        <v>-24.215002717425936</v>
      </c>
      <c r="F60" s="14">
        <f>'Top Brand'!G7</f>
        <v>1.2302884680056705</v>
      </c>
      <c r="G60" s="23">
        <f>'Top Brand'!H7</f>
        <v>1.0972250514068855</v>
      </c>
      <c r="H60" s="14">
        <f>'Top Brand'!I7</f>
        <v>-0.36840023659165699</v>
      </c>
      <c r="I60" s="16"/>
    </row>
    <row r="61" spans="1:9">
      <c r="A61" s="10" t="str">
        <f>'Top Brand'!A8</f>
        <v>Lotrel</v>
      </c>
      <c r="B61" s="11">
        <f>'Top Brand'!B8/1000</f>
        <v>6246.3940000000002</v>
      </c>
      <c r="C61" s="14">
        <f>'Top Brand'!D8</f>
        <v>-77.05597929159093</v>
      </c>
      <c r="D61" s="11">
        <f>'Top Brand'!B36/1000</f>
        <v>38795.947999999997</v>
      </c>
      <c r="E61" s="14">
        <f>'Top Brand'!E8</f>
        <v>-73.42598495692009</v>
      </c>
      <c r="F61" s="14">
        <f>'Top Brand'!G8</f>
        <v>-3.489432516354654</v>
      </c>
      <c r="G61" s="23">
        <f>'Top Brand'!H8</f>
        <v>0.17831413335967375</v>
      </c>
      <c r="H61" s="14">
        <f>'Top Brand'!I8</f>
        <v>-0.4692808263405519</v>
      </c>
      <c r="I61" s="16"/>
    </row>
    <row r="62" spans="1:9">
      <c r="A62" s="10" t="str">
        <f>'Top Brand'!A9</f>
        <v>Lucentis Novartis</v>
      </c>
      <c r="B62" s="11">
        <f>'Top Brand'!B9/1000</f>
        <v>178436.67439</v>
      </c>
      <c r="C62" s="14">
        <f>'Top Brand'!D9</f>
        <v>43.509308773750881</v>
      </c>
      <c r="D62" s="11">
        <f>'Top Brand'!B37/1000</f>
        <v>813871.80076000001</v>
      </c>
      <c r="E62" s="14">
        <f>'Top Brand'!E9</f>
        <v>32.271128792341131</v>
      </c>
      <c r="F62" s="14">
        <f>'Top Brand'!G9</f>
        <v>29.517450138862156</v>
      </c>
      <c r="G62" s="23">
        <f>'Top Brand'!H9</f>
        <v>52.962982109211843</v>
      </c>
      <c r="H62" s="14">
        <f>'Top Brand'!I9</f>
        <v>1.1026067032942066</v>
      </c>
      <c r="I62" s="16"/>
    </row>
    <row r="63" spans="1:9">
      <c r="A63" s="10" t="str">
        <f>'Top Brand'!A10</f>
        <v>Neoral / Sandimmun</v>
      </c>
      <c r="B63" s="11">
        <f>'Top Brand'!B10/1000</f>
        <v>66812.638070000001</v>
      </c>
      <c r="C63" s="14">
        <f>'Top Brand'!D10</f>
        <v>1.7180334069274235</v>
      </c>
      <c r="D63" s="11">
        <f>'Top Brand'!B38/1000</f>
        <v>328183.91308999999</v>
      </c>
      <c r="E63" s="14">
        <f>'Top Brand'!E10</f>
        <v>-2.7189351139913285</v>
      </c>
      <c r="F63" s="14">
        <f>'Top Brand'!G10</f>
        <v>3.6676672121500746</v>
      </c>
      <c r="G63" s="23">
        <f>'Top Brand'!H10</f>
        <v>24.856839897764075</v>
      </c>
      <c r="H63" s="14">
        <f>'Top Brand'!I10</f>
        <v>-1.631877197249068</v>
      </c>
      <c r="I63" s="16"/>
    </row>
    <row r="64" spans="1:9">
      <c r="A64" s="10" t="str">
        <f>'Top Brand'!A11</f>
        <v>Zelmac/Zelnorm</v>
      </c>
      <c r="B64" s="11">
        <f>'Top Brand'!B11/1000</f>
        <v>797.74811</v>
      </c>
      <c r="C64" s="14">
        <f>'Top Brand'!D11</f>
        <v>-19.058470270356821</v>
      </c>
      <c r="D64" s="11">
        <f>'Top Brand'!B39/1000</f>
        <v>3907.7169100000001</v>
      </c>
      <c r="E64" s="14">
        <f>'Top Brand'!E11</f>
        <v>-18.257270581849845</v>
      </c>
      <c r="F64" s="14">
        <f>'Top Brand'!G11</f>
        <v>5.9470293997567518</v>
      </c>
      <c r="G64" s="23">
        <f>'Top Brand'!H11</f>
        <v>1.2331201535500511</v>
      </c>
      <c r="H64" s="14">
        <f>'Top Brand'!I11</f>
        <v>0.74616977578629351</v>
      </c>
      <c r="I64" s="16"/>
    </row>
    <row r="65" spans="1:9">
      <c r="A65" s="10" t="str">
        <f>'Top Brand'!A12</f>
        <v>Zometa</v>
      </c>
      <c r="B65" s="11">
        <f>'Top Brand'!B12/1000</f>
        <v>111041.71098</v>
      </c>
      <c r="C65" s="14">
        <f>'Top Brand'!D12</f>
        <v>-0.74623194328173015</v>
      </c>
      <c r="D65" s="11">
        <f>'Top Brand'!B40/1000</f>
        <v>571777.83303999994</v>
      </c>
      <c r="E65" s="14">
        <f>'Top Brand'!E12</f>
        <v>-1.4594420192301193E-2</v>
      </c>
      <c r="F65" s="14">
        <f>'Top Brand'!G12</f>
        <v>10.917630644177613</v>
      </c>
      <c r="G65" s="23">
        <f>'Top Brand'!H12</f>
        <v>68.638779537539349</v>
      </c>
      <c r="H65" s="14">
        <f>'Top Brand'!I12</f>
        <v>-7.5048411485324777</v>
      </c>
      <c r="I65" s="16"/>
    </row>
    <row r="66" spans="1:9" s="16" customFormat="1">
      <c r="A66" s="15"/>
      <c r="B66" s="15"/>
      <c r="C66" s="15"/>
      <c r="D66" s="15"/>
      <c r="E66" s="15"/>
      <c r="F66" s="15"/>
      <c r="G66" s="15"/>
      <c r="H66" s="15"/>
      <c r="I66" s="15"/>
    </row>
    <row r="67" spans="1:9" s="16" customFormat="1">
      <c r="A67" s="15"/>
      <c r="B67" s="15"/>
      <c r="C67" s="15"/>
      <c r="D67" s="15"/>
      <c r="E67" s="15"/>
      <c r="F67" s="15"/>
      <c r="G67" s="15"/>
      <c r="H67" s="15"/>
      <c r="I67" s="15"/>
    </row>
    <row r="68" spans="1:9" s="16" customFormat="1">
      <c r="A68" s="36" t="s">
        <v>150</v>
      </c>
      <c r="B68" s="36"/>
      <c r="C68" s="36"/>
      <c r="D68" s="36"/>
      <c r="E68" s="36"/>
      <c r="F68" s="36"/>
      <c r="G68" s="36"/>
      <c r="H68" s="36"/>
      <c r="I68" s="36"/>
    </row>
    <row r="69" spans="1:9" ht="27">
      <c r="A69" s="9"/>
      <c r="B69" s="9" t="s">
        <v>97</v>
      </c>
      <c r="C69" s="9" t="s">
        <v>37</v>
      </c>
      <c r="D69" s="9" t="s">
        <v>52</v>
      </c>
      <c r="E69" s="9" t="s">
        <v>38</v>
      </c>
      <c r="F69" s="9" t="s">
        <v>39</v>
      </c>
      <c r="G69" s="9" t="s">
        <v>100</v>
      </c>
      <c r="H69" s="9" t="s">
        <v>29</v>
      </c>
      <c r="I69" s="9" t="s">
        <v>30</v>
      </c>
    </row>
    <row r="70" spans="1:9">
      <c r="A70" s="10" t="s">
        <v>99</v>
      </c>
      <c r="B70" s="10"/>
      <c r="C70" s="10">
        <f>'Business Franchise'!B13</f>
        <v>1900241301.2399998</v>
      </c>
      <c r="D70" s="14">
        <f>'Business Franchise'!D13</f>
        <v>10.747694908249599</v>
      </c>
      <c r="E70" s="10">
        <f>'Business Franchise'!B41</f>
        <v>9301657499.5799999</v>
      </c>
      <c r="F70" s="14">
        <f>'Business Franchise'!E13</f>
        <v>7.0999674709293092</v>
      </c>
      <c r="G70" s="14">
        <f>'Business Franchise'!F13</f>
        <v>4.9704025719280596</v>
      </c>
      <c r="H70" s="31">
        <f>'Business Franchise'!G13</f>
        <v>3.5041857978017328</v>
      </c>
      <c r="I70" s="14">
        <f>'Business Franchise'!H13</f>
        <v>6.9676875267051575E-2</v>
      </c>
    </row>
    <row r="71" spans="1:9">
      <c r="A71" s="10"/>
      <c r="B71" s="10" t="str">
        <f>'Business Franchise'!A3</f>
        <v>GM-CVM</v>
      </c>
      <c r="C71" s="10">
        <f>'Business Franchise'!B3</f>
        <v>825097168.88999999</v>
      </c>
      <c r="D71" s="14">
        <f>'Business Franchise'!D3</f>
        <v>7.3528817919278362</v>
      </c>
      <c r="E71" s="10">
        <f>'Business Franchise'!B31</f>
        <v>4065293153.3200002</v>
      </c>
      <c r="F71" s="14">
        <f>'Business Franchise'!E3</f>
        <v>3.97863827055071</v>
      </c>
      <c r="G71" s="14">
        <f>'Business Franchise'!F3</f>
        <v>0.97152490909269118</v>
      </c>
      <c r="H71" s="27">
        <f>'Business Franchise'!G3</f>
        <v>9.0508549900949546</v>
      </c>
      <c r="I71" s="14">
        <f>'Business Franchise'!H3</f>
        <v>0.26175517804450976</v>
      </c>
    </row>
    <row r="72" spans="1:9">
      <c r="A72" s="10"/>
      <c r="B72" s="10" t="s">
        <v>98</v>
      </c>
      <c r="C72" s="10">
        <f>SUM(C73:C74)</f>
        <v>502459829.69</v>
      </c>
      <c r="D72" s="14">
        <f>(C72-SUM('Business Franchise'!B22:B23))/SUM('Business Franchise'!B22:B23)*100</f>
        <v>23.757534139392934</v>
      </c>
      <c r="E72" s="10">
        <f>SUM(E73:E74)</f>
        <v>2395820472.6500001</v>
      </c>
      <c r="F72" s="14">
        <f>(E72-SUM('Business Franchise'!B50:B51))/SUM('Business Franchise'!B50:B51)*100</f>
        <v>17.547581899229218</v>
      </c>
      <c r="G72" s="14">
        <f>(SUM('Business Franchise'!B65,'Business Franchise'!B73)-SUM('Business Franchise'!B89,'Business Franchise'!B97))/SUM('Business Franchise'!B89,'Business Franchise'!B97)*100</f>
        <v>3.184657315774079</v>
      </c>
      <c r="H72" s="27">
        <f>SUM('Business Franchise'!B36:B37)/SUM('Business Franchise'!B64,'Business Franchise'!B73)*100</f>
        <v>3.9311450560801813</v>
      </c>
      <c r="I72" s="14">
        <f>(H72-SUM('Business Franchise'!B50:B51)/SUM('Business Franchise'!B89,'Business Franchise'!B97)*100)</f>
        <v>-1.514620633520285</v>
      </c>
    </row>
    <row r="73" spans="1:9">
      <c r="A73" s="10"/>
      <c r="B73" s="17" t="str">
        <f>'Business Franchise'!A8</f>
        <v>GM-NS</v>
      </c>
      <c r="C73" s="10">
        <f>'Business Franchise'!B8</f>
        <v>310837344.06</v>
      </c>
      <c r="D73" s="14">
        <f>'Business Franchise'!D8</f>
        <v>16.043728426832878</v>
      </c>
      <c r="E73" s="10">
        <f>'Business Franchise'!B36</f>
        <v>1514060357.49</v>
      </c>
      <c r="F73" s="14">
        <f>'Business Franchise'!E8</f>
        <v>11.631359902973061</v>
      </c>
      <c r="G73" s="14">
        <f>'Business Franchise'!F8</f>
        <v>1.2935432025816862</v>
      </c>
      <c r="H73" s="30">
        <f>'Business Franchise'!G8</f>
        <v>2.7968368046041787</v>
      </c>
      <c r="I73" s="14">
        <f>'Business Franchise'!H8</f>
        <v>-1.5222500166676465</v>
      </c>
    </row>
    <row r="74" spans="1:9">
      <c r="A74" s="10"/>
      <c r="B74" s="17" t="str">
        <f>'Business Franchise'!A9</f>
        <v>GM-NSO-Ophtha</v>
      </c>
      <c r="C74" s="10">
        <f>'Business Franchise'!B9</f>
        <v>191622485.63</v>
      </c>
      <c r="D74" s="14">
        <f>'Business Franchise'!D9</f>
        <v>38.714967117815171</v>
      </c>
      <c r="E74" s="10">
        <f>'Business Franchise'!B37</f>
        <v>881760115.15999997</v>
      </c>
      <c r="F74" s="14">
        <f>'Business Franchise'!E9</f>
        <v>29.315557551026338</v>
      </c>
      <c r="G74" s="14">
        <f>'Business Franchise'!F9</f>
        <v>13.04261870832458</v>
      </c>
      <c r="H74" s="27">
        <f>'Business Franchise'!G9</f>
        <v>12.948294812315147</v>
      </c>
      <c r="I74" s="14">
        <f>'Business Franchise'!H9</f>
        <v>1.6294003102831187</v>
      </c>
    </row>
    <row r="75" spans="1:9">
      <c r="A75" s="10"/>
      <c r="B75" s="10" t="str">
        <f>'Business Franchise'!A10</f>
        <v>GM-Respiratory</v>
      </c>
      <c r="C75" s="10">
        <f>'Business Franchise'!B10</f>
        <v>141720852.00999999</v>
      </c>
      <c r="D75" s="14">
        <f>'Business Franchise'!D10</f>
        <v>15.725265216267134</v>
      </c>
      <c r="E75" s="10">
        <f>'Business Franchise'!B38</f>
        <v>687504487.5</v>
      </c>
      <c r="F75" s="14">
        <f>'Business Franchise'!E10</f>
        <v>12.384508551264735</v>
      </c>
      <c r="G75" s="14">
        <f>'Business Franchise'!F10</f>
        <v>7.0986676530171611</v>
      </c>
      <c r="H75" s="27">
        <f>'Business Franchise'!G10</f>
        <v>4.0936414652342181</v>
      </c>
      <c r="I75" s="14">
        <f>'Business Franchise'!H10</f>
        <v>0.19253843575626473</v>
      </c>
    </row>
    <row r="76" spans="1:9">
      <c r="A76" s="10"/>
      <c r="B76" s="10" t="s">
        <v>177</v>
      </c>
      <c r="C76" s="10">
        <f>SUM(C77:C79)</f>
        <v>182893773.19</v>
      </c>
      <c r="D76" s="14">
        <f>(C76-SUM('Business Franchise'!B19:B21))/SUM('Business Franchise'!B19:B21)*100</f>
        <v>12.287126971924796</v>
      </c>
      <c r="E76" s="10">
        <f>SUM(E77:E79)</f>
        <v>885540799.66000009</v>
      </c>
      <c r="F76" s="14">
        <f>(E76-SUM('Business Franchise'!B47:B49))/SUM('Business Franchise'!B47:B49)*100</f>
        <v>9.628974684400843</v>
      </c>
      <c r="G76" s="14">
        <f>(SUM('Business Franchise'!B59,'Business Franchise'!B61,'Business Franchise'!B64,'Business Franchise'!B75)-SUM('Business Franchise'!B83,'Business Franchise'!B85,'Business Franchise'!B88,'Business Franchise'!B99))/SUM('Business Franchise'!B83,'Business Franchise'!B85,'Business Franchise'!B88,'Business Franchise'!B99)*100</f>
        <v>6.2394732934776886</v>
      </c>
      <c r="H76" s="27">
        <f>SUM('Business Franchise'!B33:B35)/SUM('Business Franchise'!B59,'Business Franchise'!B61,'Business Franchise'!B64,'Business Franchise'!B75)*100</f>
        <v>1.1909273187750744</v>
      </c>
      <c r="I76" s="14">
        <f>H76-SUM('Business Franchise'!B47:B49)/SUM('Business Franchise'!B83,'Business Franchise'!B85,'Business Franchise'!B88,'Business Franchise'!B99)*100</f>
        <v>3.6821012101017958E-2</v>
      </c>
    </row>
    <row r="77" spans="1:9">
      <c r="A77" s="10"/>
      <c r="B77" s="17" t="str">
        <f>'Business Franchise'!A5</f>
        <v>GM-IHC-A/B/Pain</v>
      </c>
      <c r="C77" s="10">
        <f>'Business Franchise'!B5</f>
        <v>49527435.490000002</v>
      </c>
      <c r="D77" s="14">
        <f>'Business Franchise'!D5</f>
        <v>11.365121784075264</v>
      </c>
      <c r="E77" s="10">
        <f>'Business Franchise'!B33</f>
        <v>236800687.47</v>
      </c>
      <c r="F77" s="14">
        <f>'Business Franchise'!E5</f>
        <v>10.702603909684196</v>
      </c>
      <c r="G77" s="14">
        <f>'Business Franchise'!F5</f>
        <v>6.2576863210930238</v>
      </c>
      <c r="H77" s="27">
        <f>'Business Franchise'!G5</f>
        <v>1.4981762108616203</v>
      </c>
      <c r="I77" s="14">
        <f>'Business Franchise'!H5</f>
        <v>0.14484200014703319</v>
      </c>
    </row>
    <row r="78" spans="1:9">
      <c r="A78" s="10"/>
      <c r="B78" s="17" t="str">
        <f>'Business Franchise'!A6</f>
        <v>GM-IHC-Infect. Diseases</v>
      </c>
      <c r="C78" s="10">
        <f>'Business Franchise'!B6</f>
        <v>9926247.8399999999</v>
      </c>
      <c r="D78" s="14">
        <f>'Business Franchise'!D6</f>
        <v>32.523018697631223</v>
      </c>
      <c r="E78" s="10">
        <f>'Business Franchise'!B34</f>
        <v>48161104.229999997</v>
      </c>
      <c r="F78" s="14">
        <f>'Business Franchise'!E6</f>
        <v>30.078654106376845</v>
      </c>
      <c r="G78" s="14">
        <f>'Business Franchise'!F6</f>
        <v>6.3841220153150493</v>
      </c>
      <c r="H78" s="30">
        <f>'Business Franchise'!G6</f>
        <v>0.18172202208840149</v>
      </c>
      <c r="I78" s="14">
        <f>'Business Franchise'!H6</f>
        <v>0.10896227977259353</v>
      </c>
    </row>
    <row r="79" spans="1:9">
      <c r="A79" s="10"/>
      <c r="B79" s="17" t="str">
        <f>'Business Franchise'!A7</f>
        <v>GM-IHC-Transplantation</v>
      </c>
      <c r="C79" s="10">
        <f>'Business Franchise'!B7</f>
        <v>123440089.86</v>
      </c>
      <c r="D79" s="14">
        <f>'Business Franchise'!D7</f>
        <v>11.290287576335215</v>
      </c>
      <c r="E79" s="10">
        <f>'Business Franchise'!B35</f>
        <v>600579007.96000004</v>
      </c>
      <c r="F79" s="14">
        <f>'Business Franchise'!E7</f>
        <v>7.8568033425009691</v>
      </c>
      <c r="G79" s="14">
        <f>'Business Franchise'!F7</f>
        <v>2.8694074513579468</v>
      </c>
      <c r="H79" s="27">
        <f>'Business Franchise'!G7</f>
        <v>24.715210563708141</v>
      </c>
      <c r="I79" s="14">
        <f>'Business Franchise'!H7</f>
        <v>1.1428536336529866</v>
      </c>
    </row>
    <row r="80" spans="1:9">
      <c r="A80" s="10"/>
      <c r="B80" s="10" t="str">
        <f>'Business Franchise'!A4</f>
        <v>GM-Established Medicines</v>
      </c>
      <c r="C80" s="17">
        <f>'Business Franchise'!B4</f>
        <v>247508262.59999999</v>
      </c>
      <c r="D80" s="14"/>
      <c r="E80" s="10">
        <f>'Business Franchise'!B32</f>
        <v>1264734257.02</v>
      </c>
      <c r="F80" s="14"/>
      <c r="G80" s="14"/>
      <c r="H80" s="27"/>
      <c r="I80" s="14"/>
    </row>
    <row r="81" spans="1:10">
      <c r="A81" s="10" t="str">
        <f>'Business Franchise'!A12</f>
        <v>Oncology</v>
      </c>
      <c r="B81" s="10"/>
      <c r="C81" s="10">
        <f>'Business Franchise'!B12</f>
        <v>738526029.53999996</v>
      </c>
      <c r="D81" s="14">
        <f>'Business Franchise'!D12</f>
        <v>6.8713072702153282</v>
      </c>
      <c r="E81" s="29">
        <f>'Business Franchise'!B40</f>
        <v>3797447079.0700002</v>
      </c>
      <c r="F81" s="14">
        <f>'Business Franchise'!E12</f>
        <v>8.9600786937832577</v>
      </c>
      <c r="G81" s="14">
        <f>'Business Franchise'!F12</f>
        <v>2.4478448286474963</v>
      </c>
      <c r="H81" s="30">
        <f>'Business Franchise'!G12</f>
        <v>11.733491488824747</v>
      </c>
      <c r="I81" s="14">
        <f>'Business Franchise'!H12</f>
        <v>0.70127739944599021</v>
      </c>
    </row>
    <row r="82" spans="1:10">
      <c r="A82" s="18"/>
      <c r="B82" s="18"/>
      <c r="C82" s="16"/>
      <c r="D82" s="16"/>
      <c r="E82" s="18"/>
    </row>
    <row r="83" spans="1:10">
      <c r="A83" s="35" t="s">
        <v>172</v>
      </c>
      <c r="B83" s="35"/>
      <c r="C83" s="16"/>
      <c r="D83" s="16"/>
      <c r="E83" s="16"/>
    </row>
    <row r="84" spans="1:10">
      <c r="A84" s="16" t="s">
        <v>151</v>
      </c>
      <c r="B84" s="16"/>
      <c r="C84" s="16"/>
      <c r="D84" s="16"/>
      <c r="E84" s="16"/>
    </row>
    <row r="85" spans="1:10">
      <c r="A85" s="16"/>
      <c r="B85" s="16"/>
      <c r="C85" s="16"/>
      <c r="D85" s="16"/>
      <c r="E85" s="16"/>
      <c r="J85" s="16"/>
    </row>
    <row r="86" spans="1:10">
      <c r="A86" s="16"/>
      <c r="B86" s="16"/>
      <c r="E86" s="16"/>
      <c r="I86" s="16"/>
      <c r="J86" s="16"/>
    </row>
    <row r="87" spans="1:10">
      <c r="E87" s="16"/>
    </row>
  </sheetData>
  <sheetProtection formatCells="0" formatColumns="0" formatRows="0" insertColumns="0" insertRows="0" insertHyperlinks="0" deleteColumns="0" deleteRows="0" sort="0" autoFilter="0" pivotTables="0"/>
  <mergeCells count="7">
    <mergeCell ref="A83:B83"/>
    <mergeCell ref="A68:I68"/>
    <mergeCell ref="A33:I33"/>
    <mergeCell ref="A1:H1"/>
    <mergeCell ref="A19:I19"/>
    <mergeCell ref="A54:I54"/>
    <mergeCell ref="A44:I44"/>
  </mergeCells>
  <phoneticPr fontId="2" type="noConversion"/>
  <conditionalFormatting sqref="A97:I65535 B2:G16 B17:I18 A1:A19 F31:I32 I1:IV16 A20:E32 B34:H43 J17:IV65535 I51:I54 I40:I43 A33:A51 B45:E51 F66:I85 F20:H30 A42:H42 A52:E85 F45:H65">
    <cfRule type="cellIs" dxfId="0" priority="1" stopIfTrue="1" operator="lessThan">
      <formula>0</formula>
    </cfRule>
  </conditionalFormatting>
  <pageMargins left="0.75" right="0.75" top="1" bottom="1" header="0.5" footer="0.5"/>
  <pageSetup scale="75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7"/>
  <sheetViews>
    <sheetView tabSelected="1" zoomScale="85" workbookViewId="0">
      <pane ySplit="16" topLeftCell="A17" activePane="bottomLeft" state="frozen"/>
      <selection pane="bottomLeft" sqref="A1:B1"/>
    </sheetView>
  </sheetViews>
  <sheetFormatPr defaultRowHeight="12.75"/>
  <cols>
    <col min="1" max="1" width="25.28515625" style="1" bestFit="1" customWidth="1"/>
    <col min="2" max="2" width="18" style="1" bestFit="1" customWidth="1"/>
    <col min="3" max="3" width="8.140625" style="1" bestFit="1" customWidth="1"/>
    <col min="4" max="4" width="39" style="1" bestFit="1" customWidth="1"/>
    <col min="5" max="5" width="30.7109375" style="1" bestFit="1" customWidth="1"/>
    <col min="6" max="6" width="17.7109375" style="1" bestFit="1" customWidth="1"/>
    <col min="7" max="7" width="30.28515625" style="1" bestFit="1" customWidth="1"/>
    <col min="8" max="16384" width="9.140625" style="1"/>
  </cols>
  <sheetData>
    <row r="1" spans="1:7">
      <c r="A1" s="38" t="s">
        <v>116</v>
      </c>
      <c r="B1" s="38"/>
      <c r="D1" s="1" t="s">
        <v>25</v>
      </c>
      <c r="E1" s="1" t="s">
        <v>26</v>
      </c>
      <c r="F1" s="1" t="s">
        <v>29</v>
      </c>
      <c r="G1" s="1" t="s">
        <v>30</v>
      </c>
    </row>
    <row r="2" spans="1:7">
      <c r="A2" t="s">
        <v>23</v>
      </c>
      <c r="B2" t="s">
        <v>24</v>
      </c>
    </row>
    <row r="3" spans="1:7">
      <c r="A3" t="s">
        <v>12</v>
      </c>
      <c r="B3">
        <v>1623099102.77</v>
      </c>
      <c r="D3" s="1">
        <f t="shared" ref="D3:D13" si="0">(B3-B20)/B20*100</f>
        <v>6.4936419367277631</v>
      </c>
      <c r="E3" s="1">
        <f t="shared" ref="E3:E13" si="1">(B35-B50)/B50*100</f>
        <v>5.3522223941706555</v>
      </c>
      <c r="F3" s="1">
        <f t="shared" ref="F3:F13" si="2">B35/$B$86*100</f>
        <v>2.7299803080291118</v>
      </c>
      <c r="G3" s="1">
        <f t="shared" ref="G3:G13" si="3">F3-C50</f>
        <v>1.7153241229228566E-2</v>
      </c>
    </row>
    <row r="4" spans="1:7">
      <c r="A4" t="s">
        <v>13</v>
      </c>
      <c r="B4">
        <v>1282544859.24</v>
      </c>
      <c r="D4" s="1">
        <f t="shared" si="0"/>
        <v>5.3214237621639349</v>
      </c>
      <c r="E4" s="1">
        <f t="shared" si="1"/>
        <v>2.9424825549917109</v>
      </c>
      <c r="F4" s="1">
        <f t="shared" si="2"/>
        <v>2.1572269649929301</v>
      </c>
      <c r="G4" s="1">
        <f t="shared" si="3"/>
        <v>-3.6625911797059985E-2</v>
      </c>
    </row>
    <row r="5" spans="1:7">
      <c r="A5" t="s">
        <v>14</v>
      </c>
      <c r="B5">
        <v>2864571968.9699998</v>
      </c>
      <c r="D5" s="1">
        <f t="shared" si="0"/>
        <v>2.5552393282408681</v>
      </c>
      <c r="E5" s="1">
        <f t="shared" si="1"/>
        <v>0.89883201728925555</v>
      </c>
      <c r="F5" s="1">
        <f t="shared" si="2"/>
        <v>4.8595784691855641</v>
      </c>
      <c r="G5" s="1">
        <f t="shared" si="3"/>
        <v>-0.18260631138415917</v>
      </c>
    </row>
    <row r="6" spans="1:7">
      <c r="A6" t="s">
        <v>15</v>
      </c>
      <c r="B6">
        <v>2357490933.3800001</v>
      </c>
      <c r="D6" s="1">
        <f t="shared" si="0"/>
        <v>-0.73715056325002493</v>
      </c>
      <c r="E6" s="1">
        <f t="shared" si="1"/>
        <v>-2.733735116021216</v>
      </c>
      <c r="F6" s="1">
        <f t="shared" si="2"/>
        <v>4.0321834883364041</v>
      </c>
      <c r="G6" s="1">
        <f t="shared" si="3"/>
        <v>-0.30776270275239437</v>
      </c>
    </row>
    <row r="7" spans="1:7">
      <c r="A7" t="s">
        <v>16</v>
      </c>
      <c r="B7">
        <v>1788112179.96</v>
      </c>
      <c r="D7" s="1">
        <f t="shared" si="0"/>
        <v>1.7650862460459362</v>
      </c>
      <c r="E7" s="1">
        <f t="shared" si="1"/>
        <v>3.5545044305621358</v>
      </c>
      <c r="F7" s="1">
        <f t="shared" si="2"/>
        <v>3.1312380308416934</v>
      </c>
      <c r="G7" s="1">
        <f t="shared" si="3"/>
        <v>-3.4342639789811003E-2</v>
      </c>
    </row>
    <row r="8" spans="1:7">
      <c r="A8" t="s">
        <v>17</v>
      </c>
      <c r="B8">
        <v>1906774338.8299999</v>
      </c>
      <c r="D8" s="1">
        <f t="shared" si="0"/>
        <v>10.434153565459292</v>
      </c>
      <c r="E8" s="1">
        <f t="shared" si="1"/>
        <v>7.3744551756942567</v>
      </c>
      <c r="F8" s="1">
        <f t="shared" si="2"/>
        <v>3.1777280796023413</v>
      </c>
      <c r="G8" s="1">
        <f t="shared" si="3"/>
        <v>7.94381507914661E-2</v>
      </c>
    </row>
    <row r="9" spans="1:7">
      <c r="A9" t="s">
        <v>18</v>
      </c>
      <c r="B9">
        <v>2967298674.1700001</v>
      </c>
      <c r="D9" s="1">
        <f t="shared" si="0"/>
        <v>7.2708259811840747</v>
      </c>
      <c r="E9" s="1">
        <f t="shared" si="1"/>
        <v>1.6411332874866889</v>
      </c>
      <c r="F9" s="1">
        <f t="shared" si="2"/>
        <v>4.9162037925056454</v>
      </c>
      <c r="G9" s="1">
        <f t="shared" si="3"/>
        <v>-0.14748114096949116</v>
      </c>
    </row>
    <row r="10" spans="1:7">
      <c r="A10" t="s">
        <v>19</v>
      </c>
      <c r="B10">
        <v>3843728231.0900002</v>
      </c>
      <c r="D10" s="1">
        <f t="shared" si="0"/>
        <v>13.152619031672414</v>
      </c>
      <c r="E10" s="1">
        <f t="shared" si="1"/>
        <v>11.061468629414641</v>
      </c>
      <c r="F10" s="1">
        <f t="shared" si="2"/>
        <v>6.3914122581087902</v>
      </c>
      <c r="G10" s="1">
        <f t="shared" si="3"/>
        <v>0.3666527449669692</v>
      </c>
    </row>
    <row r="11" spans="1:7">
      <c r="A11" t="s">
        <v>20</v>
      </c>
      <c r="B11">
        <v>4196342182.0500002</v>
      </c>
      <c r="D11" s="1">
        <f t="shared" si="0"/>
        <v>-3.4040163141262738</v>
      </c>
      <c r="E11" s="1">
        <f t="shared" si="1"/>
        <v>-4.6136810108015096</v>
      </c>
      <c r="F11" s="1">
        <f t="shared" si="2"/>
        <v>7.145105096282828</v>
      </c>
      <c r="G11" s="1">
        <f t="shared" si="3"/>
        <v>-0.69693084929589411</v>
      </c>
    </row>
    <row r="12" spans="1:7">
      <c r="A12" t="s">
        <v>21</v>
      </c>
      <c r="B12">
        <v>2442414680.8000002</v>
      </c>
      <c r="D12" s="1">
        <f t="shared" si="0"/>
        <v>2.0992686824029128</v>
      </c>
      <c r="E12" s="1">
        <f t="shared" si="1"/>
        <v>2.5608378231315383</v>
      </c>
      <c r="F12" s="1">
        <f t="shared" si="2"/>
        <v>4.2187639703352948</v>
      </c>
      <c r="G12" s="1">
        <f t="shared" si="3"/>
        <v>-8.7592385417245566E-2</v>
      </c>
    </row>
    <row r="13" spans="1:7">
      <c r="A13" t="s">
        <v>22</v>
      </c>
      <c r="B13">
        <v>2587494493.4099998</v>
      </c>
      <c r="D13" s="1">
        <f t="shared" si="0"/>
        <v>-2.6371498222853123</v>
      </c>
      <c r="E13" s="1">
        <f t="shared" si="1"/>
        <v>-3.0507179723289495</v>
      </c>
      <c r="F13" s="1">
        <f t="shared" si="2"/>
        <v>4.4441274080362545</v>
      </c>
      <c r="G13" s="1">
        <f t="shared" si="3"/>
        <v>-0.35484442523640158</v>
      </c>
    </row>
    <row r="14" spans="1:7">
      <c r="A14" s="20" t="s">
        <v>109</v>
      </c>
      <c r="B14" s="20">
        <f>B96</f>
        <v>2507374419.8800001</v>
      </c>
      <c r="D14" s="1">
        <f>(B96-B100)/B100*100</f>
        <v>10.044130192243918</v>
      </c>
      <c r="E14" s="1">
        <f>(B104-B108)/B108*100</f>
        <v>8.0424688767528263</v>
      </c>
      <c r="F14" s="1">
        <f>B104/$B$86*100</f>
        <v>4.1844499416362781</v>
      </c>
      <c r="G14" s="1">
        <f>F14-C108</f>
        <v>0.12982979434054887</v>
      </c>
    </row>
    <row r="15" spans="1:7">
      <c r="A15" t="s">
        <v>101</v>
      </c>
      <c r="B15" s="20"/>
    </row>
    <row r="16" spans="1:7">
      <c r="A16" s="20" t="s">
        <v>136</v>
      </c>
      <c r="B16" s="20"/>
      <c r="F16" s="1">
        <f>B113/B86*100</f>
        <v>4.3985055815983705</v>
      </c>
      <c r="G16" s="1">
        <f>F16-C117</f>
        <v>0.12024722497054086</v>
      </c>
    </row>
    <row r="18" spans="1:2">
      <c r="A18" s="38" t="s">
        <v>117</v>
      </c>
      <c r="B18" s="38"/>
    </row>
    <row r="19" spans="1:2">
      <c r="A19" t="s">
        <v>23</v>
      </c>
      <c r="B19" t="s">
        <v>24</v>
      </c>
    </row>
    <row r="20" spans="1:2">
      <c r="A20" t="s">
        <v>12</v>
      </c>
      <c r="B20">
        <v>1524127706.8299999</v>
      </c>
    </row>
    <row r="21" spans="1:2">
      <c r="A21" t="s">
        <v>13</v>
      </c>
      <c r="B21">
        <v>1217743563.8699999</v>
      </c>
    </row>
    <row r="22" spans="1:2">
      <c r="A22" t="s">
        <v>14</v>
      </c>
      <c r="B22">
        <v>2793199048.3699999</v>
      </c>
    </row>
    <row r="23" spans="1:2">
      <c r="A23" t="s">
        <v>15</v>
      </c>
      <c r="B23">
        <v>2374998246.3299999</v>
      </c>
    </row>
    <row r="24" spans="1:2">
      <c r="A24" t="s">
        <v>16</v>
      </c>
      <c r="B24">
        <v>1757097886.8299999</v>
      </c>
    </row>
    <row r="25" spans="1:2">
      <c r="A25" t="s">
        <v>17</v>
      </c>
      <c r="B25">
        <v>1726616519.6800001</v>
      </c>
    </row>
    <row r="26" spans="1:2">
      <c r="A26" t="s">
        <v>18</v>
      </c>
      <c r="B26">
        <v>2766174910.1199999</v>
      </c>
    </row>
    <row r="27" spans="1:2">
      <c r="A27" t="s">
        <v>19</v>
      </c>
      <c r="B27">
        <v>3396941461.8800001</v>
      </c>
    </row>
    <row r="28" spans="1:2">
      <c r="A28" t="s">
        <v>20</v>
      </c>
      <c r="B28">
        <v>4344220144.4899998</v>
      </c>
    </row>
    <row r="29" spans="1:2">
      <c r="A29" t="s">
        <v>21</v>
      </c>
      <c r="B29">
        <v>2392196058.1300001</v>
      </c>
    </row>
    <row r="30" spans="1:2">
      <c r="A30" t="s">
        <v>22</v>
      </c>
      <c r="B30">
        <v>2657578828.77</v>
      </c>
    </row>
    <row r="33" spans="1:2">
      <c r="A33" s="38" t="s">
        <v>118</v>
      </c>
      <c r="B33" s="38"/>
    </row>
    <row r="34" spans="1:2">
      <c r="A34" t="s">
        <v>23</v>
      </c>
      <c r="B34" t="s">
        <v>24</v>
      </c>
    </row>
    <row r="35" spans="1:2">
      <c r="A35" t="s">
        <v>12</v>
      </c>
      <c r="B35">
        <v>8130109487.5200005</v>
      </c>
    </row>
    <row r="36" spans="1:2">
      <c r="A36" t="s">
        <v>13</v>
      </c>
      <c r="B36">
        <v>6424402169.9499998</v>
      </c>
    </row>
    <row r="37" spans="1:2">
      <c r="A37" t="s">
        <v>14</v>
      </c>
      <c r="B37">
        <v>14472230770.85</v>
      </c>
    </row>
    <row r="38" spans="1:2">
      <c r="A38" t="s">
        <v>15</v>
      </c>
      <c r="B38">
        <v>12008179376.799999</v>
      </c>
    </row>
    <row r="39" spans="1:2">
      <c r="A39" t="s">
        <v>16</v>
      </c>
      <c r="B39">
        <v>9325088517.0699997</v>
      </c>
    </row>
    <row r="40" spans="1:2">
      <c r="A40" t="s">
        <v>17</v>
      </c>
      <c r="B40">
        <v>9463539767.2099991</v>
      </c>
    </row>
    <row r="41" spans="1:2">
      <c r="A41" t="s">
        <v>18</v>
      </c>
      <c r="B41">
        <v>14640865715.58</v>
      </c>
    </row>
    <row r="42" spans="1:2">
      <c r="A42" t="s">
        <v>19</v>
      </c>
      <c r="B42">
        <v>19034159801.619999</v>
      </c>
    </row>
    <row r="43" spans="1:2">
      <c r="A43" t="s">
        <v>20</v>
      </c>
      <c r="B43">
        <v>21278720055.880001</v>
      </c>
    </row>
    <row r="44" spans="1:2">
      <c r="A44" t="s">
        <v>21</v>
      </c>
      <c r="B44">
        <v>12563831643.75</v>
      </c>
    </row>
    <row r="45" spans="1:2">
      <c r="A45" t="s">
        <v>22</v>
      </c>
      <c r="B45">
        <v>13234982793.67</v>
      </c>
    </row>
    <row r="48" spans="1:2">
      <c r="A48" s="38" t="s">
        <v>119</v>
      </c>
      <c r="B48" s="38"/>
    </row>
    <row r="49" spans="1:3">
      <c r="A49" t="s">
        <v>23</v>
      </c>
      <c r="B49" t="s">
        <v>24</v>
      </c>
      <c r="C49" s="1" t="s">
        <v>31</v>
      </c>
    </row>
    <row r="50" spans="1:3">
      <c r="A50" t="s">
        <v>12</v>
      </c>
      <c r="B50">
        <v>7717074498.0600004</v>
      </c>
      <c r="C50" s="1">
        <f t="shared" ref="C50:C60" si="4">B50/$B$91*100</f>
        <v>2.7128270667998833</v>
      </c>
    </row>
    <row r="51" spans="1:3">
      <c r="A51" t="s">
        <v>13</v>
      </c>
      <c r="B51">
        <v>6240768641.3800001</v>
      </c>
      <c r="C51" s="1">
        <f t="shared" si="4"/>
        <v>2.1938528767899901</v>
      </c>
    </row>
    <row r="52" spans="1:3">
      <c r="A52" t="s">
        <v>14</v>
      </c>
      <c r="B52">
        <v>14343308521.52</v>
      </c>
      <c r="C52" s="1">
        <f t="shared" si="4"/>
        <v>5.0421847805697233</v>
      </c>
    </row>
    <row r="53" spans="1:3">
      <c r="A53" t="s">
        <v>15</v>
      </c>
      <c r="B53">
        <v>12345677497.870001</v>
      </c>
      <c r="C53" s="1">
        <f t="shared" si="4"/>
        <v>4.3399461910887984</v>
      </c>
    </row>
    <row r="54" spans="1:3">
      <c r="A54" t="s">
        <v>16</v>
      </c>
      <c r="B54">
        <v>9005005207.9799995</v>
      </c>
      <c r="C54" s="1">
        <f t="shared" si="4"/>
        <v>3.1655806706315044</v>
      </c>
    </row>
    <row r="55" spans="1:3">
      <c r="A55" t="s">
        <v>17</v>
      </c>
      <c r="B55">
        <v>8813585830.75</v>
      </c>
      <c r="C55" s="1">
        <f t="shared" si="4"/>
        <v>3.0982899288108752</v>
      </c>
    </row>
    <row r="56" spans="1:3">
      <c r="A56" t="s">
        <v>18</v>
      </c>
      <c r="B56">
        <v>14404469177.030001</v>
      </c>
      <c r="C56" s="1">
        <f t="shared" si="4"/>
        <v>5.0636849334751366</v>
      </c>
    </row>
    <row r="57" spans="1:3">
      <c r="A57" t="s">
        <v>19</v>
      </c>
      <c r="B57">
        <v>17138400956.26</v>
      </c>
      <c r="C57" s="1">
        <f t="shared" si="4"/>
        <v>6.024759513141821</v>
      </c>
    </row>
    <row r="58" spans="1:3">
      <c r="A58" t="s">
        <v>20</v>
      </c>
      <c r="B58">
        <v>22307937114.43</v>
      </c>
      <c r="C58" s="1">
        <f t="shared" si="4"/>
        <v>7.8420359455787221</v>
      </c>
    </row>
    <row r="59" spans="1:3">
      <c r="A59" t="s">
        <v>21</v>
      </c>
      <c r="B59">
        <v>12250125789.16</v>
      </c>
      <c r="C59" s="1">
        <f t="shared" si="4"/>
        <v>4.3063563557525404</v>
      </c>
    </row>
    <row r="60" spans="1:3">
      <c r="A60" t="s">
        <v>22</v>
      </c>
      <c r="B60">
        <v>13651450033.32</v>
      </c>
      <c r="C60" s="1">
        <f t="shared" si="4"/>
        <v>4.7989718332726561</v>
      </c>
    </row>
    <row r="63" spans="1:3">
      <c r="A63" s="38" t="s">
        <v>120</v>
      </c>
      <c r="B63" s="38"/>
    </row>
    <row r="64" spans="1:3">
      <c r="A64" t="s">
        <v>34</v>
      </c>
      <c r="B64" t="s">
        <v>24</v>
      </c>
    </row>
    <row r="65" spans="1:3">
      <c r="A65" t="s">
        <v>35</v>
      </c>
      <c r="B65">
        <v>59461236565.209999</v>
      </c>
      <c r="C65" s="1">
        <f>(B65-B70)/B70*100</f>
        <v>6.8188943423599797</v>
      </c>
    </row>
    <row r="68" spans="1:3">
      <c r="A68" s="38" t="s">
        <v>121</v>
      </c>
      <c r="B68" s="38"/>
    </row>
    <row r="69" spans="1:3">
      <c r="A69" t="s">
        <v>32</v>
      </c>
      <c r="B69" t="s">
        <v>24</v>
      </c>
    </row>
    <row r="70" spans="1:3">
      <c r="A70" t="s">
        <v>33</v>
      </c>
      <c r="B70" s="33">
        <v>55665467173.470001</v>
      </c>
    </row>
    <row r="74" spans="1:3">
      <c r="A74" s="38" t="s">
        <v>122</v>
      </c>
      <c r="B74" s="38"/>
    </row>
    <row r="75" spans="1:3">
      <c r="A75" t="s">
        <v>34</v>
      </c>
      <c r="B75" t="s">
        <v>24</v>
      </c>
    </row>
    <row r="76" spans="1:3">
      <c r="A76" t="s">
        <v>35</v>
      </c>
      <c r="B76">
        <v>297808356478.20001</v>
      </c>
      <c r="C76" s="1">
        <f>(B76-B81)/B81*100</f>
        <v>4.6902644747499167</v>
      </c>
    </row>
    <row r="79" spans="1:3">
      <c r="A79" s="38" t="s">
        <v>123</v>
      </c>
      <c r="B79" s="38"/>
    </row>
    <row r="80" spans="1:3">
      <c r="A80" t="s">
        <v>32</v>
      </c>
      <c r="B80" t="s">
        <v>24</v>
      </c>
    </row>
    <row r="81" spans="1:3">
      <c r="A81" t="s">
        <v>33</v>
      </c>
      <c r="B81">
        <v>284466142073.82001</v>
      </c>
    </row>
    <row r="84" spans="1:3">
      <c r="A84" s="38" t="s">
        <v>124</v>
      </c>
      <c r="B84" s="38"/>
    </row>
    <row r="85" spans="1:3">
      <c r="A85" t="s">
        <v>27</v>
      </c>
      <c r="B85" t="s">
        <v>24</v>
      </c>
    </row>
    <row r="86" spans="1:3">
      <c r="A86" t="s">
        <v>28</v>
      </c>
      <c r="B86">
        <v>297808356478.20001</v>
      </c>
      <c r="C86" s="1">
        <f>(B86-B91)/B91*100</f>
        <v>4.6902644747499167</v>
      </c>
    </row>
    <row r="89" spans="1:3">
      <c r="A89" s="38" t="s">
        <v>125</v>
      </c>
      <c r="B89" s="38"/>
    </row>
    <row r="90" spans="1:3">
      <c r="A90" t="s">
        <v>27</v>
      </c>
      <c r="B90" t="s">
        <v>24</v>
      </c>
    </row>
    <row r="91" spans="1:3">
      <c r="A91" t="s">
        <v>28</v>
      </c>
      <c r="B91">
        <v>284466142073.82001</v>
      </c>
    </row>
    <row r="94" spans="1:3">
      <c r="A94" s="38" t="s">
        <v>112</v>
      </c>
      <c r="B94" s="38"/>
    </row>
    <row r="95" spans="1:3">
      <c r="A95" t="s">
        <v>23</v>
      </c>
      <c r="B95" t="s">
        <v>24</v>
      </c>
    </row>
    <row r="96" spans="1:3">
      <c r="A96" t="s">
        <v>19</v>
      </c>
      <c r="B96">
        <v>2507374419.8800001</v>
      </c>
    </row>
    <row r="97" spans="1:3">
      <c r="A97" s="20"/>
      <c r="B97" s="20"/>
    </row>
    <row r="98" spans="1:3">
      <c r="A98" s="38" t="s">
        <v>113</v>
      </c>
      <c r="B98" s="38"/>
    </row>
    <row r="99" spans="1:3">
      <c r="A99" t="s">
        <v>23</v>
      </c>
      <c r="B99" t="s">
        <v>24</v>
      </c>
    </row>
    <row r="100" spans="1:3">
      <c r="A100" t="s">
        <v>19</v>
      </c>
      <c r="B100">
        <v>2278517187.1500001</v>
      </c>
    </row>
    <row r="101" spans="1:3">
      <c r="A101" s="20"/>
      <c r="B101" s="20"/>
    </row>
    <row r="102" spans="1:3">
      <c r="A102" s="38" t="s">
        <v>114</v>
      </c>
      <c r="B102" s="38"/>
    </row>
    <row r="103" spans="1:3">
      <c r="A103" t="s">
        <v>23</v>
      </c>
      <c r="B103" t="s">
        <v>24</v>
      </c>
    </row>
    <row r="104" spans="1:3">
      <c r="A104" t="s">
        <v>19</v>
      </c>
      <c r="B104">
        <v>12461641598.84</v>
      </c>
    </row>
    <row r="105" spans="1:3">
      <c r="A105" s="20"/>
      <c r="B105" s="20"/>
    </row>
    <row r="106" spans="1:3">
      <c r="A106" s="38" t="s">
        <v>115</v>
      </c>
      <c r="B106" s="38"/>
    </row>
    <row r="107" spans="1:3">
      <c r="A107" t="s">
        <v>23</v>
      </c>
      <c r="B107" t="s">
        <v>24</v>
      </c>
    </row>
    <row r="108" spans="1:3">
      <c r="A108" t="s">
        <v>19</v>
      </c>
      <c r="B108">
        <v>11534021508.76</v>
      </c>
      <c r="C108" s="1">
        <f>B108/B91*100</f>
        <v>4.0546201472957293</v>
      </c>
    </row>
    <row r="111" spans="1:3">
      <c r="A111" s="38" t="s">
        <v>134</v>
      </c>
      <c r="B111" s="38"/>
    </row>
    <row r="112" spans="1:3">
      <c r="A112" t="s">
        <v>132</v>
      </c>
      <c r="B112" t="s">
        <v>24</v>
      </c>
    </row>
    <row r="113" spans="1:3">
      <c r="A113" t="s">
        <v>133</v>
      </c>
      <c r="B113">
        <v>13099117182.16</v>
      </c>
    </row>
    <row r="115" spans="1:3">
      <c r="A115" s="38" t="s">
        <v>135</v>
      </c>
      <c r="B115" s="38"/>
    </row>
    <row r="116" spans="1:3">
      <c r="A116" t="s">
        <v>132</v>
      </c>
      <c r="B116" t="s">
        <v>24</v>
      </c>
    </row>
    <row r="117" spans="1:3">
      <c r="A117" t="s">
        <v>133</v>
      </c>
      <c r="B117" s="1">
        <v>12170196495.049999</v>
      </c>
      <c r="C117" s="1">
        <f>B117/B91*100</f>
        <v>4.2782583566278296</v>
      </c>
    </row>
  </sheetData>
  <mergeCells count="16">
    <mergeCell ref="A115:B115"/>
    <mergeCell ref="A94:B94"/>
    <mergeCell ref="A98:B98"/>
    <mergeCell ref="A102:B102"/>
    <mergeCell ref="A1:B1"/>
    <mergeCell ref="A18:B18"/>
    <mergeCell ref="A33:B33"/>
    <mergeCell ref="A48:B48"/>
    <mergeCell ref="A106:B106"/>
    <mergeCell ref="A111:B111"/>
    <mergeCell ref="A84:B84"/>
    <mergeCell ref="A89:B89"/>
    <mergeCell ref="A63:B63"/>
    <mergeCell ref="A68:B68"/>
    <mergeCell ref="A74:B74"/>
    <mergeCell ref="A79:B79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4"/>
  <sheetViews>
    <sheetView zoomScale="85" workbookViewId="0">
      <selection activeCell="E29" sqref="E29:F38"/>
    </sheetView>
  </sheetViews>
  <sheetFormatPr defaultRowHeight="12.75"/>
  <cols>
    <col min="1" max="1" width="17.42578125" style="1" bestFit="1" customWidth="1"/>
    <col min="2" max="2" width="27.5703125" style="1" bestFit="1" customWidth="1"/>
    <col min="3" max="3" width="16.140625" style="1" bestFit="1" customWidth="1"/>
    <col min="4" max="4" width="38.28515625" style="1" bestFit="1" customWidth="1"/>
    <col min="5" max="5" width="29.85546875" style="1" bestFit="1" customWidth="1"/>
    <col min="6" max="6" width="29.85546875" style="1" customWidth="1"/>
    <col min="7" max="7" width="17.7109375" style="1" bestFit="1" customWidth="1"/>
    <col min="8" max="8" width="30" style="1" bestFit="1" customWidth="1"/>
    <col min="9" max="16384" width="9.140625" style="1"/>
  </cols>
  <sheetData>
    <row r="1" spans="1:8">
      <c r="A1" s="38" t="s">
        <v>63</v>
      </c>
      <c r="B1" s="38"/>
      <c r="D1" s="1" t="s">
        <v>25</v>
      </c>
      <c r="E1" s="1" t="s">
        <v>26</v>
      </c>
      <c r="F1" s="1" t="s">
        <v>36</v>
      </c>
      <c r="G1" s="1" t="s">
        <v>29</v>
      </c>
      <c r="H1" s="1" t="s">
        <v>30</v>
      </c>
    </row>
    <row r="2" spans="1:8">
      <c r="A2" t="s">
        <v>0</v>
      </c>
      <c r="B2" t="s">
        <v>1</v>
      </c>
    </row>
    <row r="3" spans="1:8">
      <c r="A3" t="s">
        <v>2</v>
      </c>
      <c r="B3">
        <v>64876165.740000002</v>
      </c>
      <c r="D3" s="1">
        <f>(B3-B16)/B16*100</f>
        <v>13.773884578379542</v>
      </c>
      <c r="E3" s="1">
        <f>(B29-B42)/B42*100</f>
        <v>12.468197478911696</v>
      </c>
      <c r="F3" s="1">
        <f>(D29-D42)/D42*100</f>
        <v>18.104065303017151</v>
      </c>
      <c r="G3" s="1">
        <f>B29/D29*100</f>
        <v>4.3782365951031936</v>
      </c>
      <c r="H3" s="1">
        <f>G3-E42</f>
        <v>-0.21939680110272786</v>
      </c>
    </row>
    <row r="4" spans="1:8">
      <c r="A4" t="s">
        <v>3</v>
      </c>
      <c r="B4">
        <v>78179627.319999993</v>
      </c>
      <c r="D4" s="1">
        <f t="shared" ref="D4:D12" si="0">(B4-B17)/B17*100</f>
        <v>8.8247712925901354</v>
      </c>
      <c r="E4" s="1">
        <f t="shared" ref="E4:E12" si="1">(B30-B43)/B43*100</f>
        <v>8.8435242549272353</v>
      </c>
      <c r="F4" s="1">
        <f t="shared" ref="F4:F12" si="2">(D30-D43)/D43*100</f>
        <v>-2.8280173211659645</v>
      </c>
      <c r="G4" s="1">
        <f t="shared" ref="G4:G12" si="3">B30/D30*100</f>
        <v>4.5387770458741299</v>
      </c>
      <c r="H4" s="1">
        <f t="shared" ref="H4:H12" si="4">G4-E43</f>
        <v>0.486703507242777</v>
      </c>
    </row>
    <row r="5" spans="1:8">
      <c r="A5" t="s">
        <v>4</v>
      </c>
      <c r="B5">
        <v>182090958.09999999</v>
      </c>
      <c r="D5" s="1">
        <f t="shared" si="0"/>
        <v>13.567454346795424</v>
      </c>
      <c r="E5" s="1">
        <f t="shared" si="1"/>
        <v>8.5490548491031042</v>
      </c>
      <c r="F5" s="1">
        <f t="shared" si="2"/>
        <v>0.82345364551839184</v>
      </c>
      <c r="G5" s="1">
        <f t="shared" si="3"/>
        <v>5.6633782920383053</v>
      </c>
      <c r="H5" s="1">
        <f t="shared" si="4"/>
        <v>0.40307124009645978</v>
      </c>
    </row>
    <row r="6" spans="1:8">
      <c r="A6" t="s">
        <v>5</v>
      </c>
      <c r="B6">
        <v>225885063.08000001</v>
      </c>
      <c r="D6" s="1">
        <f t="shared" si="0"/>
        <v>29.219611315421279</v>
      </c>
      <c r="E6" s="1">
        <f t="shared" si="1"/>
        <v>14.636609791279763</v>
      </c>
      <c r="F6" s="1">
        <f t="shared" si="2"/>
        <v>2.1821376745527572</v>
      </c>
      <c r="G6" s="1">
        <f t="shared" si="3"/>
        <v>6.771363386102645</v>
      </c>
      <c r="H6" s="1">
        <f t="shared" si="4"/>
        <v>0.7356616410585497</v>
      </c>
    </row>
    <row r="7" spans="1:8">
      <c r="A7" t="s">
        <v>6</v>
      </c>
      <c r="B7">
        <v>113615534.48999999</v>
      </c>
      <c r="D7" s="1">
        <f t="shared" si="0"/>
        <v>10.342866046775079</v>
      </c>
      <c r="E7" s="1">
        <f t="shared" si="1"/>
        <v>9.5404965418509473</v>
      </c>
      <c r="F7" s="1">
        <f t="shared" si="2"/>
        <v>2.9377116516967772</v>
      </c>
      <c r="G7" s="1">
        <f t="shared" si="3"/>
        <v>5.2639521506717548</v>
      </c>
      <c r="H7" s="1">
        <f t="shared" si="4"/>
        <v>0.31729583870994116</v>
      </c>
    </row>
    <row r="8" spans="1:8">
      <c r="A8" t="s">
        <v>7</v>
      </c>
      <c r="B8">
        <v>290183556.04000002</v>
      </c>
      <c r="D8" s="1">
        <f t="shared" si="0"/>
        <v>13.67307536177271</v>
      </c>
      <c r="E8" s="1">
        <f t="shared" si="1"/>
        <v>5.0312224978644631</v>
      </c>
      <c r="F8" s="1">
        <f t="shared" si="2"/>
        <v>6.9081010963416389</v>
      </c>
      <c r="G8" s="1">
        <f t="shared" si="3"/>
        <v>4.3473838459400209</v>
      </c>
      <c r="H8" s="1">
        <f t="shared" si="4"/>
        <v>-7.7686534591903111E-2</v>
      </c>
    </row>
    <row r="9" spans="1:8">
      <c r="A9" t="s">
        <v>8</v>
      </c>
      <c r="B9">
        <v>17119393.32</v>
      </c>
      <c r="D9" s="1">
        <f t="shared" si="0"/>
        <v>7.1636542728472499</v>
      </c>
      <c r="E9" s="1">
        <f t="shared" si="1"/>
        <v>2.6570151281560475</v>
      </c>
      <c r="F9" s="1">
        <f t="shared" si="2"/>
        <v>2.0599529974206422E-2</v>
      </c>
      <c r="G9" s="1">
        <f t="shared" si="3"/>
        <v>3.1144808629624823</v>
      </c>
      <c r="H9" s="1">
        <f t="shared" si="4"/>
        <v>7.9985434186864879E-2</v>
      </c>
    </row>
    <row r="10" spans="1:8">
      <c r="A10" t="s">
        <v>9</v>
      </c>
      <c r="B10">
        <v>107957664.40000001</v>
      </c>
      <c r="D10" s="1">
        <f t="shared" si="0"/>
        <v>-1.0630552984391524</v>
      </c>
      <c r="E10" s="1">
        <f t="shared" si="1"/>
        <v>-0.46894927888857579</v>
      </c>
      <c r="F10" s="1">
        <f t="shared" si="2"/>
        <v>-1.4227530534809649</v>
      </c>
      <c r="G10" s="1">
        <f t="shared" si="3"/>
        <v>6.1765822078292398</v>
      </c>
      <c r="H10" s="1">
        <f t="shared" si="4"/>
        <v>5.9190045530767676E-2</v>
      </c>
    </row>
    <row r="11" spans="1:8">
      <c r="A11" t="s">
        <v>10</v>
      </c>
      <c r="B11">
        <v>70401542.150000006</v>
      </c>
      <c r="D11" s="1">
        <f t="shared" si="0"/>
        <v>18.074449840810701</v>
      </c>
      <c r="E11" s="1">
        <f t="shared" si="1"/>
        <v>12.464800126164793</v>
      </c>
      <c r="F11" s="1">
        <f t="shared" si="2"/>
        <v>2.8155500821309976</v>
      </c>
      <c r="G11" s="1">
        <f t="shared" si="3"/>
        <v>4.244867770595107</v>
      </c>
      <c r="H11" s="1">
        <f t="shared" si="4"/>
        <v>0.36420098089698483</v>
      </c>
    </row>
    <row r="12" spans="1:8">
      <c r="A12" t="s">
        <v>11</v>
      </c>
      <c r="B12">
        <v>928560983</v>
      </c>
      <c r="D12" s="1">
        <f t="shared" si="0"/>
        <v>3.1042704732965234</v>
      </c>
      <c r="E12" s="1">
        <f t="shared" si="1"/>
        <v>6.0048702417258841</v>
      </c>
      <c r="F12" s="1">
        <f t="shared" si="2"/>
        <v>3.7842669160031912</v>
      </c>
      <c r="G12" s="1">
        <f t="shared" si="3"/>
        <v>3.9869317741452646</v>
      </c>
      <c r="H12" s="1">
        <f t="shared" si="4"/>
        <v>8.3518747175557628E-2</v>
      </c>
    </row>
    <row r="14" spans="1:8">
      <c r="A14" s="38" t="s">
        <v>64</v>
      </c>
      <c r="B14" s="38"/>
    </row>
    <row r="15" spans="1:8">
      <c r="A15" t="s">
        <v>0</v>
      </c>
      <c r="B15" t="s">
        <v>1</v>
      </c>
    </row>
    <row r="16" spans="1:8">
      <c r="A16" t="s">
        <v>2</v>
      </c>
      <c r="B16">
        <v>57022018.700000003</v>
      </c>
    </row>
    <row r="17" spans="1:7">
      <c r="A17" t="s">
        <v>3</v>
      </c>
      <c r="B17">
        <v>71839918.790000007</v>
      </c>
    </row>
    <row r="18" spans="1:7">
      <c r="A18" t="s">
        <v>4</v>
      </c>
      <c r="B18">
        <v>160337271.93000001</v>
      </c>
    </row>
    <row r="19" spans="1:7">
      <c r="A19" t="s">
        <v>5</v>
      </c>
      <c r="B19">
        <v>174807106.12</v>
      </c>
    </row>
    <row r="20" spans="1:7">
      <c r="A20" t="s">
        <v>6</v>
      </c>
      <c r="B20">
        <v>102965908.5</v>
      </c>
    </row>
    <row r="21" spans="1:7">
      <c r="A21" t="s">
        <v>7</v>
      </c>
      <c r="B21">
        <v>255279058.05000001</v>
      </c>
    </row>
    <row r="22" spans="1:7">
      <c r="A22" t="s">
        <v>8</v>
      </c>
      <c r="B22">
        <v>15974999.58</v>
      </c>
    </row>
    <row r="23" spans="1:7">
      <c r="A23" t="s">
        <v>9</v>
      </c>
      <c r="B23">
        <v>109117645.31</v>
      </c>
    </row>
    <row r="24" spans="1:7">
      <c r="A24" t="s">
        <v>10</v>
      </c>
      <c r="B24">
        <v>59624704.789999999</v>
      </c>
    </row>
    <row r="25" spans="1:7">
      <c r="A25" t="s">
        <v>11</v>
      </c>
      <c r="B25">
        <v>900603805</v>
      </c>
    </row>
    <row r="27" spans="1:7">
      <c r="A27" s="38" t="s">
        <v>65</v>
      </c>
      <c r="B27" s="38"/>
      <c r="C27" s="38" t="s">
        <v>67</v>
      </c>
      <c r="D27" s="38"/>
      <c r="E27" s="1" t="s">
        <v>0</v>
      </c>
      <c r="F27" s="1" t="s">
        <v>1</v>
      </c>
    </row>
    <row r="28" spans="1:7">
      <c r="A28" t="s">
        <v>0</v>
      </c>
      <c r="B28" t="s">
        <v>1</v>
      </c>
      <c r="C28" t="s">
        <v>0</v>
      </c>
      <c r="D28" t="s">
        <v>1</v>
      </c>
    </row>
    <row r="29" spans="1:7">
      <c r="A29" t="s">
        <v>2</v>
      </c>
      <c r="B29">
        <v>301792249.55000001</v>
      </c>
      <c r="C29" t="s">
        <v>2</v>
      </c>
      <c r="D29">
        <v>6893009160.0699997</v>
      </c>
      <c r="E29" s="1" t="s">
        <v>2</v>
      </c>
      <c r="F29" s="1">
        <v>8435290906.3000002</v>
      </c>
      <c r="G29" s="1">
        <f>B29/F29*100</f>
        <v>3.5777337486322232</v>
      </c>
    </row>
    <row r="30" spans="1:7">
      <c r="A30" t="s">
        <v>3</v>
      </c>
      <c r="B30">
        <v>376518760.68000001</v>
      </c>
      <c r="C30" t="s">
        <v>3</v>
      </c>
      <c r="D30">
        <v>8295599384.4700003</v>
      </c>
      <c r="E30" s="1" t="s">
        <v>3</v>
      </c>
      <c r="F30" s="1">
        <v>9137674755.2000008</v>
      </c>
      <c r="G30" s="1">
        <f t="shared" ref="G30:G38" si="5">B30/F30*100</f>
        <v>4.1205095471989033</v>
      </c>
    </row>
    <row r="31" spans="1:7">
      <c r="A31" t="s">
        <v>4</v>
      </c>
      <c r="B31">
        <v>869039850.03999996</v>
      </c>
      <c r="C31" t="s">
        <v>4</v>
      </c>
      <c r="D31">
        <v>15344902021.85</v>
      </c>
      <c r="E31" s="1" t="s">
        <v>4</v>
      </c>
      <c r="F31" s="1">
        <v>16745790099.530001</v>
      </c>
      <c r="G31" s="1">
        <f t="shared" si="5"/>
        <v>5.1896019529373598</v>
      </c>
    </row>
    <row r="32" spans="1:7">
      <c r="A32" t="s">
        <v>5</v>
      </c>
      <c r="B32">
        <v>1015923377.22</v>
      </c>
      <c r="C32" t="s">
        <v>5</v>
      </c>
      <c r="D32">
        <v>15003232278.23</v>
      </c>
      <c r="E32" s="1" t="s">
        <v>5</v>
      </c>
      <c r="F32" s="1">
        <v>17233414058.389999</v>
      </c>
      <c r="G32" s="1">
        <f t="shared" si="5"/>
        <v>5.8950790236795996</v>
      </c>
    </row>
    <row r="33" spans="1:7">
      <c r="A33" t="s">
        <v>6</v>
      </c>
      <c r="B33">
        <v>554605847.40999997</v>
      </c>
      <c r="C33" t="s">
        <v>6</v>
      </c>
      <c r="D33">
        <v>10535921139.389999</v>
      </c>
      <c r="E33" s="1" t="s">
        <v>6</v>
      </c>
      <c r="F33" s="1">
        <v>11704263318.870001</v>
      </c>
      <c r="G33" s="1">
        <f t="shared" si="5"/>
        <v>4.7384942759775921</v>
      </c>
    </row>
    <row r="34" spans="1:7">
      <c r="A34" t="s">
        <v>7</v>
      </c>
      <c r="B34">
        <v>1440333551.1800001</v>
      </c>
      <c r="C34" t="s">
        <v>7</v>
      </c>
      <c r="D34">
        <v>33131041615.41</v>
      </c>
      <c r="E34" s="1" t="s">
        <v>7</v>
      </c>
      <c r="F34" s="1">
        <v>38655572676.279999</v>
      </c>
      <c r="G34" s="1">
        <f t="shared" si="5"/>
        <v>3.726069623239145</v>
      </c>
    </row>
    <row r="35" spans="1:7">
      <c r="A35" t="s">
        <v>8</v>
      </c>
      <c r="B35">
        <v>84232538.459999993</v>
      </c>
      <c r="C35" t="s">
        <v>8</v>
      </c>
      <c r="D35">
        <v>2704545064.3699999</v>
      </c>
      <c r="E35" s="1" t="s">
        <v>8</v>
      </c>
      <c r="F35" s="1">
        <v>3399767295.0300002</v>
      </c>
      <c r="G35" s="1">
        <f t="shared" si="5"/>
        <v>2.4775971750518502</v>
      </c>
    </row>
    <row r="36" spans="1:7">
      <c r="A36" t="s">
        <v>9</v>
      </c>
      <c r="B36">
        <v>545954463.51999998</v>
      </c>
      <c r="C36" t="s">
        <v>9</v>
      </c>
      <c r="D36">
        <v>8839103004.7000008</v>
      </c>
      <c r="E36" s="1" t="s">
        <v>9</v>
      </c>
      <c r="F36" s="1">
        <v>9422577854.2000008</v>
      </c>
      <c r="G36" s="1">
        <f t="shared" si="5"/>
        <v>5.7941093400108903</v>
      </c>
    </row>
    <row r="37" spans="1:7">
      <c r="A37" t="s">
        <v>10</v>
      </c>
      <c r="B37">
        <v>335405434.87</v>
      </c>
      <c r="C37" t="s">
        <v>10</v>
      </c>
      <c r="D37">
        <v>7901434225.8999996</v>
      </c>
      <c r="E37" s="1" t="s">
        <v>10</v>
      </c>
      <c r="F37" s="1">
        <v>8688359755.0599995</v>
      </c>
      <c r="G37" s="1">
        <f t="shared" si="5"/>
        <v>3.8603999411357686</v>
      </c>
    </row>
    <row r="38" spans="1:7">
      <c r="A38" t="s">
        <v>11</v>
      </c>
      <c r="B38">
        <v>4886247646</v>
      </c>
      <c r="C38" t="s">
        <v>11</v>
      </c>
      <c r="D38">
        <v>122556590451</v>
      </c>
      <c r="E38" s="1" t="s">
        <v>11</v>
      </c>
      <c r="F38" s="1">
        <v>130423968060</v>
      </c>
      <c r="G38" s="1">
        <f t="shared" si="5"/>
        <v>3.7464338178640135</v>
      </c>
    </row>
    <row r="40" spans="1:7">
      <c r="A40" s="38" t="s">
        <v>66</v>
      </c>
      <c r="B40" s="38"/>
      <c r="C40" s="38" t="s">
        <v>68</v>
      </c>
      <c r="D40" s="38"/>
    </row>
    <row r="41" spans="1:7">
      <c r="A41" t="s">
        <v>0</v>
      </c>
      <c r="B41" t="s">
        <v>1</v>
      </c>
      <c r="C41" t="s">
        <v>0</v>
      </c>
      <c r="D41" t="s">
        <v>1</v>
      </c>
    </row>
    <row r="42" spans="1:7">
      <c r="A42" t="s">
        <v>2</v>
      </c>
      <c r="B42">
        <v>268335632.93000001</v>
      </c>
      <c r="C42" t="s">
        <v>2</v>
      </c>
      <c r="D42">
        <v>5836386023.1099997</v>
      </c>
      <c r="E42" s="1">
        <f>B42/D42*100</f>
        <v>4.5976333962059215</v>
      </c>
    </row>
    <row r="43" spans="1:7">
      <c r="A43" t="s">
        <v>3</v>
      </c>
      <c r="B43">
        <v>345926653.19999999</v>
      </c>
      <c r="C43" t="s">
        <v>3</v>
      </c>
      <c r="D43">
        <v>8537028015.46</v>
      </c>
      <c r="E43" s="1">
        <f t="shared" ref="E43:E51" si="6">B43/D43*100</f>
        <v>4.0520735386313529</v>
      </c>
    </row>
    <row r="44" spans="1:7">
      <c r="A44" t="s">
        <v>4</v>
      </c>
      <c r="B44">
        <v>800596422.74000001</v>
      </c>
      <c r="C44" t="s">
        <v>4</v>
      </c>
      <c r="D44">
        <v>15219575869.52</v>
      </c>
      <c r="E44" s="1">
        <f t="shared" si="6"/>
        <v>5.2603070519418456</v>
      </c>
    </row>
    <row r="45" spans="1:7">
      <c r="A45" t="s">
        <v>5</v>
      </c>
      <c r="B45">
        <v>886211986.78999996</v>
      </c>
      <c r="C45" t="s">
        <v>5</v>
      </c>
      <c r="D45">
        <v>14682832655.17</v>
      </c>
      <c r="E45" s="1">
        <f t="shared" si="6"/>
        <v>6.0357017450440953</v>
      </c>
    </row>
    <row r="46" spans="1:7">
      <c r="A46" t="s">
        <v>6</v>
      </c>
      <c r="B46">
        <v>506302111.93000001</v>
      </c>
      <c r="C46" t="s">
        <v>6</v>
      </c>
      <c r="D46">
        <v>10235239321.27</v>
      </c>
      <c r="E46" s="1">
        <f t="shared" si="6"/>
        <v>4.9466563119618137</v>
      </c>
    </row>
    <row r="47" spans="1:7">
      <c r="A47" t="s">
        <v>7</v>
      </c>
      <c r="B47">
        <v>1371338461.96</v>
      </c>
      <c r="C47" t="s">
        <v>7</v>
      </c>
      <c r="D47">
        <v>30990206799.720001</v>
      </c>
      <c r="E47" s="1">
        <f t="shared" si="6"/>
        <v>4.425070380531924</v>
      </c>
    </row>
    <row r="48" spans="1:7">
      <c r="A48" t="s">
        <v>8</v>
      </c>
      <c r="B48">
        <v>82052393.939999998</v>
      </c>
      <c r="C48" t="s">
        <v>8</v>
      </c>
      <c r="D48">
        <v>2703988055.54</v>
      </c>
      <c r="E48" s="1">
        <f t="shared" si="6"/>
        <v>3.0344954287756174</v>
      </c>
    </row>
    <row r="49" spans="1:5">
      <c r="A49" t="s">
        <v>9</v>
      </c>
      <c r="B49">
        <v>548526775.88</v>
      </c>
      <c r="C49" t="s">
        <v>9</v>
      </c>
      <c r="D49">
        <v>8966676670.8299999</v>
      </c>
      <c r="E49" s="1">
        <f t="shared" si="6"/>
        <v>6.1173921622984722</v>
      </c>
    </row>
    <row r="50" spans="1:5">
      <c r="A50" t="s">
        <v>10</v>
      </c>
      <c r="B50">
        <v>298231477.31</v>
      </c>
      <c r="C50" t="s">
        <v>10</v>
      </c>
      <c r="D50">
        <v>7685057580.8699999</v>
      </c>
      <c r="E50" s="1">
        <f t="shared" si="6"/>
        <v>3.8806667896981222</v>
      </c>
    </row>
    <row r="51" spans="1:5">
      <c r="A51" t="s">
        <v>11</v>
      </c>
      <c r="B51">
        <v>4609455806</v>
      </c>
      <c r="C51" t="s">
        <v>11</v>
      </c>
      <c r="D51">
        <v>118087831704</v>
      </c>
      <c r="E51" s="1">
        <f t="shared" si="6"/>
        <v>3.9034130269697069</v>
      </c>
    </row>
    <row r="54" spans="1:5">
      <c r="A54" s="38"/>
      <c r="B54" s="38"/>
    </row>
  </sheetData>
  <mergeCells count="7">
    <mergeCell ref="A54:B54"/>
    <mergeCell ref="C27:D27"/>
    <mergeCell ref="C40:D40"/>
    <mergeCell ref="A1:B1"/>
    <mergeCell ref="A14:B14"/>
    <mergeCell ref="A27:B27"/>
    <mergeCell ref="A40:B40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4"/>
  <sheetViews>
    <sheetView topLeftCell="A16" zoomScale="85" workbookViewId="0">
      <selection activeCell="D37" sqref="D37:E44"/>
    </sheetView>
  </sheetViews>
  <sheetFormatPr defaultColWidth="14.28515625" defaultRowHeight="12.75"/>
  <cols>
    <col min="1" max="1" width="14.42578125" bestFit="1" customWidth="1"/>
    <col min="2" max="2" width="26.42578125" bestFit="1" customWidth="1"/>
    <col min="3" max="3" width="14.28515625" customWidth="1"/>
    <col min="4" max="4" width="15.5703125" bestFit="1" customWidth="1"/>
    <col min="5" max="5" width="38.28515625" bestFit="1" customWidth="1"/>
    <col min="6" max="6" width="29.85546875" bestFit="1" customWidth="1"/>
    <col min="7" max="7" width="26.85546875" bestFit="1" customWidth="1"/>
    <col min="8" max="8" width="17.7109375" bestFit="1" customWidth="1"/>
    <col min="9" max="9" width="30" bestFit="1" customWidth="1"/>
  </cols>
  <sheetData>
    <row r="1" spans="1:9">
      <c r="E1" s="5" t="s">
        <v>25</v>
      </c>
      <c r="F1" s="5" t="s">
        <v>26</v>
      </c>
      <c r="G1" s="5" t="s">
        <v>36</v>
      </c>
      <c r="H1" s="5" t="s">
        <v>29</v>
      </c>
      <c r="I1" s="5" t="s">
        <v>30</v>
      </c>
    </row>
    <row r="2" spans="1:9">
      <c r="A2" s="39" t="s">
        <v>127</v>
      </c>
      <c r="B2" s="39"/>
    </row>
    <row r="3" spans="1:9">
      <c r="A3" t="s">
        <v>106</v>
      </c>
      <c r="B3" t="s">
        <v>1</v>
      </c>
    </row>
    <row r="4" spans="1:9">
      <c r="A4" t="s">
        <v>152</v>
      </c>
      <c r="B4">
        <v>156344673.87</v>
      </c>
      <c r="D4" t="s">
        <v>152</v>
      </c>
      <c r="E4" s="6">
        <f t="shared" ref="E4:E11" si="0">(B4-B15)/B15*100</f>
        <v>11.916798950941812</v>
      </c>
      <c r="F4" s="6">
        <f t="shared" ref="F4:F11" si="1">(B26-B37)/B37*100</f>
        <v>15.10885097746776</v>
      </c>
      <c r="G4" s="7">
        <f t="shared" ref="G4:G11" si="2">(E26-E37)/E37*100</f>
        <v>8.489048524728144</v>
      </c>
      <c r="H4" s="7">
        <f>B26/E26*100</f>
        <v>4.3361881368773858</v>
      </c>
      <c r="I4" s="7">
        <f t="shared" ref="I4:I11" si="3">H4-F37</f>
        <v>0.2493701276686382</v>
      </c>
    </row>
    <row r="5" spans="1:9">
      <c r="A5" t="s">
        <v>107</v>
      </c>
      <c r="B5">
        <v>1034657458.36</v>
      </c>
      <c r="D5" t="s">
        <v>107</v>
      </c>
      <c r="E5" s="6">
        <f t="shared" si="0"/>
        <v>13.703918263759219</v>
      </c>
      <c r="F5" s="6">
        <f t="shared" si="1"/>
        <v>7.7558304162140406</v>
      </c>
      <c r="G5" s="7">
        <f t="shared" si="2"/>
        <v>1.9017616773916353</v>
      </c>
      <c r="H5" s="7">
        <f t="shared" ref="H5:H10" si="4">B27/E27*100</f>
        <v>5.5669522807087199</v>
      </c>
      <c r="I5" s="7">
        <f t="shared" si="3"/>
        <v>0.30243673303926588</v>
      </c>
    </row>
    <row r="6" spans="1:9">
      <c r="A6" t="s">
        <v>153</v>
      </c>
      <c r="B6">
        <v>8434161.3499999996</v>
      </c>
      <c r="D6" t="s">
        <v>153</v>
      </c>
      <c r="E6" s="6">
        <f t="shared" si="0"/>
        <v>13.665115034557379</v>
      </c>
      <c r="F6" s="6">
        <f t="shared" si="1"/>
        <v>15.52470408826486</v>
      </c>
      <c r="G6" s="7">
        <f t="shared" si="2"/>
        <v>9.7201070343881373</v>
      </c>
      <c r="H6" s="7">
        <f t="shared" si="4"/>
        <v>4.0528217628425196</v>
      </c>
      <c r="I6" s="7">
        <f t="shared" si="3"/>
        <v>0.20363607464001143</v>
      </c>
    </row>
    <row r="7" spans="1:9">
      <c r="A7" t="s">
        <v>154</v>
      </c>
      <c r="B7">
        <v>29740064.149999999</v>
      </c>
      <c r="D7" t="s">
        <v>154</v>
      </c>
      <c r="E7" s="6">
        <f t="shared" si="0"/>
        <v>20.669273755461603</v>
      </c>
      <c r="F7" s="6">
        <f t="shared" si="1"/>
        <v>20.08142265811431</v>
      </c>
      <c r="G7" s="7">
        <f t="shared" si="2"/>
        <v>17.967276624426319</v>
      </c>
      <c r="H7" s="7">
        <f t="shared" si="4"/>
        <v>1.1393014631557192</v>
      </c>
      <c r="I7" s="7">
        <f t="shared" si="3"/>
        <v>2.0058470462690048E-2</v>
      </c>
    </row>
    <row r="8" spans="1:9">
      <c r="A8" t="s">
        <v>7</v>
      </c>
      <c r="B8">
        <v>290183556.04000002</v>
      </c>
      <c r="D8" t="s">
        <v>7</v>
      </c>
      <c r="E8" s="6">
        <f t="shared" si="0"/>
        <v>13.67307536177271</v>
      </c>
      <c r="F8" s="6">
        <f t="shared" si="1"/>
        <v>5.0312224978644631</v>
      </c>
      <c r="G8" s="7">
        <f t="shared" si="2"/>
        <v>6.9081010963416389</v>
      </c>
      <c r="H8" s="7">
        <f t="shared" si="4"/>
        <v>4.3473838459400209</v>
      </c>
      <c r="I8" s="7">
        <f t="shared" si="3"/>
        <v>-7.7686534591903111E-2</v>
      </c>
    </row>
    <row r="9" spans="1:9">
      <c r="A9" t="s">
        <v>155</v>
      </c>
      <c r="B9">
        <v>111249009.94</v>
      </c>
      <c r="D9" t="s">
        <v>155</v>
      </c>
      <c r="E9" s="6">
        <f t="shared" si="0"/>
        <v>15.890265553809455</v>
      </c>
      <c r="F9" s="6">
        <f t="shared" si="1"/>
        <v>14.913584574929398</v>
      </c>
      <c r="G9" s="7">
        <f t="shared" si="2"/>
        <v>15.741584678961534</v>
      </c>
      <c r="H9" s="7">
        <f t="shared" si="4"/>
        <v>3.8264468843642367</v>
      </c>
      <c r="I9" s="7">
        <f t="shared" si="3"/>
        <v>-2.7571139043714332E-2</v>
      </c>
    </row>
    <row r="10" spans="1:9">
      <c r="A10" t="s">
        <v>156</v>
      </c>
      <c r="B10">
        <v>1006740610.3200001</v>
      </c>
      <c r="D10" t="s">
        <v>156</v>
      </c>
      <c r="E10" s="6">
        <f t="shared" si="0"/>
        <v>3.5268762285113513</v>
      </c>
      <c r="F10" s="6">
        <f t="shared" si="1"/>
        <v>6.2030317540742308</v>
      </c>
      <c r="G10" s="7">
        <f t="shared" si="2"/>
        <v>3.3384677585236675</v>
      </c>
      <c r="H10" s="7">
        <f t="shared" si="4"/>
        <v>4.0219169532411039</v>
      </c>
      <c r="I10" s="7">
        <f t="shared" si="3"/>
        <v>0.10848125808712528</v>
      </c>
    </row>
    <row r="11" spans="1:9">
      <c r="A11" t="s">
        <v>176</v>
      </c>
      <c r="B11">
        <v>1417796.75</v>
      </c>
      <c r="D11" t="s">
        <v>176</v>
      </c>
      <c r="E11" s="6">
        <f t="shared" si="0"/>
        <v>-1.0419514895757596</v>
      </c>
      <c r="F11" s="6">
        <f t="shared" si="1"/>
        <v>-2.439732455645236</v>
      </c>
      <c r="G11" s="7">
        <f t="shared" si="2"/>
        <v>1.5634037441212421</v>
      </c>
      <c r="H11" s="7">
        <f t="shared" ref="H11" si="5">B33/E33*100</f>
        <v>3.2190707636674052</v>
      </c>
      <c r="I11" s="7">
        <f t="shared" si="3"/>
        <v>-0.13208634035149913</v>
      </c>
    </row>
    <row r="13" spans="1:9">
      <c r="A13" s="39" t="s">
        <v>126</v>
      </c>
      <c r="B13" s="39"/>
    </row>
    <row r="14" spans="1:9">
      <c r="A14" t="s">
        <v>106</v>
      </c>
      <c r="B14" t="s">
        <v>1</v>
      </c>
    </row>
    <row r="15" spans="1:9">
      <c r="A15" t="s">
        <v>152</v>
      </c>
      <c r="B15">
        <v>139697235.21000001</v>
      </c>
    </row>
    <row r="16" spans="1:9">
      <c r="A16" t="s">
        <v>107</v>
      </c>
      <c r="B16">
        <v>909957611.10000002</v>
      </c>
    </row>
    <row r="17" spans="1:6">
      <c r="A17" t="s">
        <v>153</v>
      </c>
      <c r="B17">
        <v>7420184.5899999999</v>
      </c>
    </row>
    <row r="18" spans="1:6">
      <c r="A18" t="s">
        <v>154</v>
      </c>
      <c r="B18">
        <v>24645929.510000002</v>
      </c>
    </row>
    <row r="19" spans="1:6">
      <c r="A19" t="s">
        <v>7</v>
      </c>
      <c r="B19">
        <v>255279058.05000001</v>
      </c>
    </row>
    <row r="20" spans="1:6">
      <c r="A20" t="s">
        <v>155</v>
      </c>
      <c r="B20">
        <v>95995129.019999996</v>
      </c>
    </row>
    <row r="21" spans="1:6">
      <c r="A21" t="s">
        <v>156</v>
      </c>
      <c r="B21">
        <v>972443723.78999996</v>
      </c>
    </row>
    <row r="22" spans="1:6">
      <c r="A22" t="s">
        <v>176</v>
      </c>
      <c r="B22">
        <v>1432725.05</v>
      </c>
    </row>
    <row r="24" spans="1:6">
      <c r="A24" s="39" t="s">
        <v>128</v>
      </c>
      <c r="B24" s="39"/>
      <c r="D24" s="39" t="s">
        <v>130</v>
      </c>
      <c r="E24" s="39"/>
    </row>
    <row r="25" spans="1:6">
      <c r="A25" t="s">
        <v>106</v>
      </c>
      <c r="B25" t="s">
        <v>1</v>
      </c>
      <c r="D25" t="s">
        <v>106</v>
      </c>
      <c r="E25" t="s">
        <v>1</v>
      </c>
    </row>
    <row r="26" spans="1:6">
      <c r="A26" t="s">
        <v>152</v>
      </c>
      <c r="B26">
        <v>774455353.27999997</v>
      </c>
      <c r="D26" t="s">
        <v>152</v>
      </c>
      <c r="E26">
        <v>17860280246.919998</v>
      </c>
    </row>
    <row r="27" spans="1:6">
      <c r="A27" t="s">
        <v>107</v>
      </c>
      <c r="B27">
        <v>4901880242.8400002</v>
      </c>
      <c r="D27" t="s">
        <v>107</v>
      </c>
      <c r="E27">
        <v>88053211086.910004</v>
      </c>
    </row>
    <row r="28" spans="1:6">
      <c r="A28" t="s">
        <v>153</v>
      </c>
      <c r="B28">
        <v>41666667.659999996</v>
      </c>
      <c r="D28" t="s">
        <v>153</v>
      </c>
      <c r="E28">
        <v>1028090305.92</v>
      </c>
      <c r="F28">
        <v>39462256.869999997</v>
      </c>
    </row>
    <row r="29" spans="1:6">
      <c r="A29" t="s">
        <v>154</v>
      </c>
      <c r="B29">
        <v>148124902.31</v>
      </c>
      <c r="D29" t="s">
        <v>154</v>
      </c>
      <c r="E29">
        <v>13001379099.41</v>
      </c>
      <c r="F29">
        <f>F28-B28</f>
        <v>-2204410.7899999991</v>
      </c>
    </row>
    <row r="30" spans="1:6">
      <c r="A30" t="s">
        <v>7</v>
      </c>
      <c r="B30">
        <v>1440333551.1800001</v>
      </c>
      <c r="D30" t="s">
        <v>7</v>
      </c>
      <c r="E30">
        <v>33131041615.41</v>
      </c>
      <c r="F30">
        <f>F29-B33</f>
        <v>-9180159.0399999991</v>
      </c>
    </row>
    <row r="31" spans="1:6">
      <c r="A31" t="s">
        <v>155</v>
      </c>
      <c r="B31">
        <v>522901706.44999999</v>
      </c>
      <c r="D31" t="s">
        <v>155</v>
      </c>
      <c r="E31">
        <v>13665463607.68</v>
      </c>
    </row>
    <row r="32" spans="1:6">
      <c r="A32" t="s">
        <v>156</v>
      </c>
      <c r="B32">
        <v>5262766406.6800003</v>
      </c>
      <c r="D32" t="s">
        <v>156</v>
      </c>
      <c r="E32">
        <v>130852189835.47</v>
      </c>
    </row>
    <row r="33" spans="1:6">
      <c r="A33" t="s">
        <v>176</v>
      </c>
      <c r="B33">
        <v>6975748.25</v>
      </c>
      <c r="D33" t="s">
        <v>176</v>
      </c>
      <c r="E33">
        <v>216700680.47999999</v>
      </c>
    </row>
    <row r="34" spans="1:6">
      <c r="F34" s="7"/>
    </row>
    <row r="35" spans="1:6">
      <c r="A35" s="39" t="s">
        <v>129</v>
      </c>
      <c r="B35" s="39"/>
      <c r="D35" s="39" t="s">
        <v>131</v>
      </c>
      <c r="E35" s="39"/>
      <c r="F35" s="7"/>
    </row>
    <row r="36" spans="1:6">
      <c r="A36" t="s">
        <v>106</v>
      </c>
      <c r="B36" t="s">
        <v>1</v>
      </c>
      <c r="D36" t="s">
        <v>106</v>
      </c>
      <c r="E36" t="s">
        <v>1</v>
      </c>
    </row>
    <row r="37" spans="1:6">
      <c r="A37" t="s">
        <v>152</v>
      </c>
      <c r="B37">
        <v>672802609.62</v>
      </c>
      <c r="D37" t="s">
        <v>152</v>
      </c>
      <c r="E37">
        <v>16462749457.01</v>
      </c>
      <c r="F37" s="7">
        <f t="shared" ref="F37:F44" si="6">B37/E37*100</f>
        <v>4.0868180092087476</v>
      </c>
    </row>
    <row r="38" spans="1:6">
      <c r="A38" t="s">
        <v>107</v>
      </c>
      <c r="B38">
        <v>4549062657.5900002</v>
      </c>
      <c r="D38" t="s">
        <v>107</v>
      </c>
      <c r="E38">
        <v>86409900709.740005</v>
      </c>
      <c r="F38" s="7">
        <f t="shared" si="6"/>
        <v>5.2645155476694541</v>
      </c>
    </row>
    <row r="39" spans="1:6">
      <c r="A39" t="s">
        <v>153</v>
      </c>
      <c r="B39">
        <v>36067322.560000002</v>
      </c>
      <c r="D39" t="s">
        <v>153</v>
      </c>
      <c r="E39">
        <v>937011759.92999995</v>
      </c>
      <c r="F39" s="7">
        <f t="shared" si="6"/>
        <v>3.8491856882025082</v>
      </c>
    </row>
    <row r="40" spans="1:6">
      <c r="A40" t="s">
        <v>154</v>
      </c>
      <c r="B40">
        <v>123353720.36</v>
      </c>
      <c r="D40" t="s">
        <v>154</v>
      </c>
      <c r="E40">
        <v>11021174236.99</v>
      </c>
      <c r="F40" s="7">
        <f t="shared" si="6"/>
        <v>1.1192429926930292</v>
      </c>
    </row>
    <row r="41" spans="1:6">
      <c r="A41" t="s">
        <v>7</v>
      </c>
      <c r="B41">
        <v>1371338461.96</v>
      </c>
      <c r="D41" t="s">
        <v>7</v>
      </c>
      <c r="E41">
        <v>30990206799.720001</v>
      </c>
      <c r="F41" s="7">
        <f t="shared" si="6"/>
        <v>4.425070380531924</v>
      </c>
    </row>
    <row r="42" spans="1:6">
      <c r="A42" t="s">
        <v>155</v>
      </c>
      <c r="B42">
        <v>455039069.91000003</v>
      </c>
      <c r="D42" t="s">
        <v>155</v>
      </c>
      <c r="E42">
        <v>11806874465.719999</v>
      </c>
      <c r="F42" s="7">
        <f t="shared" si="6"/>
        <v>3.8540180234079511</v>
      </c>
    </row>
    <row r="43" spans="1:6">
      <c r="A43" t="s">
        <v>156</v>
      </c>
      <c r="B43">
        <v>4955382459.1999998</v>
      </c>
      <c r="D43" t="s">
        <v>156</v>
      </c>
      <c r="E43">
        <v>126624859719.46001</v>
      </c>
      <c r="F43" s="7">
        <f t="shared" si="6"/>
        <v>3.9134356951539786</v>
      </c>
    </row>
    <row r="44" spans="1:6">
      <c r="A44" t="s">
        <v>176</v>
      </c>
      <c r="B44">
        <v>7150193.8499999996</v>
      </c>
      <c r="D44" t="s">
        <v>176</v>
      </c>
      <c r="E44">
        <v>213364925.25</v>
      </c>
      <c r="F44" s="7">
        <f t="shared" si="6"/>
        <v>3.3511571040189043</v>
      </c>
    </row>
  </sheetData>
  <mergeCells count="6">
    <mergeCell ref="D24:E24"/>
    <mergeCell ref="D35:E35"/>
    <mergeCell ref="A2:B2"/>
    <mergeCell ref="A13:B13"/>
    <mergeCell ref="A24:B24"/>
    <mergeCell ref="A35:B35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4"/>
  <sheetViews>
    <sheetView zoomScale="85" workbookViewId="0">
      <selection activeCell="D32" sqref="D32:E37"/>
    </sheetView>
  </sheetViews>
  <sheetFormatPr defaultColWidth="14.28515625" defaultRowHeight="12.75"/>
  <cols>
    <col min="1" max="1" width="14.42578125" bestFit="1" customWidth="1"/>
    <col min="2" max="2" width="26.42578125" bestFit="1" customWidth="1"/>
    <col min="3" max="3" width="14.28515625" customWidth="1"/>
    <col min="4" max="4" width="15.5703125" bestFit="1" customWidth="1"/>
    <col min="5" max="5" width="38.28515625" bestFit="1" customWidth="1"/>
    <col min="6" max="6" width="29.85546875" bestFit="1" customWidth="1"/>
    <col min="7" max="7" width="26.85546875" bestFit="1" customWidth="1"/>
    <col min="8" max="8" width="17.7109375" bestFit="1" customWidth="1"/>
    <col min="9" max="9" width="30" bestFit="1" customWidth="1"/>
  </cols>
  <sheetData>
    <row r="1" spans="1:9">
      <c r="E1" s="5" t="s">
        <v>25</v>
      </c>
      <c r="F1" s="5" t="s">
        <v>26</v>
      </c>
      <c r="G1" s="5" t="s">
        <v>36</v>
      </c>
      <c r="H1" s="5" t="s">
        <v>29</v>
      </c>
      <c r="I1" s="5" t="s">
        <v>30</v>
      </c>
    </row>
    <row r="2" spans="1:9">
      <c r="A2" s="39" t="s">
        <v>159</v>
      </c>
      <c r="B2" s="39"/>
    </row>
    <row r="3" spans="1:9">
      <c r="A3" t="s">
        <v>106</v>
      </c>
      <c r="B3" t="s">
        <v>1</v>
      </c>
    </row>
    <row r="4" spans="1:9">
      <c r="A4" t="s">
        <v>160</v>
      </c>
      <c r="B4" s="1">
        <v>236656224.46000001</v>
      </c>
      <c r="D4" t="str">
        <f t="shared" ref="D4:D9" si="0">A4</f>
        <v>EGM</v>
      </c>
      <c r="E4" s="6">
        <f t="shared" ref="E4:E9" si="1">(B4-B14)/B14*100</f>
        <v>11.252681063386653</v>
      </c>
      <c r="F4" s="6">
        <f t="shared" ref="F4:F9" si="2">(B26-B39)/B39*100</f>
        <v>13.288756564237831</v>
      </c>
      <c r="G4" s="7">
        <f t="shared" ref="G4:G9" si="3">(E19-E32)/E32*100</f>
        <v>12.587078146983229</v>
      </c>
      <c r="H4" s="7">
        <f t="shared" ref="H4:H9" si="4">B26/E19*100</f>
        <v>2.6472228005018099</v>
      </c>
      <c r="I4" s="7">
        <f t="shared" ref="I4:I9" si="5">H4-F32</f>
        <v>1.6396146988542082E-2</v>
      </c>
    </row>
    <row r="5" spans="1:9">
      <c r="A5" t="s">
        <v>161</v>
      </c>
      <c r="B5" s="1">
        <v>984085971.91999996</v>
      </c>
      <c r="D5" t="str">
        <f t="shared" si="0"/>
        <v>Europe- Onco</v>
      </c>
      <c r="E5" s="6">
        <f t="shared" si="1"/>
        <v>14.218597730854093</v>
      </c>
      <c r="F5" s="6">
        <f t="shared" si="2"/>
        <v>7.9280989605061007</v>
      </c>
      <c r="G5" s="7">
        <f t="shared" si="3"/>
        <v>1.3486519207140846</v>
      </c>
      <c r="H5" s="7">
        <f t="shared" si="4"/>
        <v>5.1598277203565104</v>
      </c>
      <c r="I5" s="7">
        <f t="shared" si="5"/>
        <v>0.31455027511379718</v>
      </c>
    </row>
    <row r="6" spans="1:9">
      <c r="A6" t="s">
        <v>153</v>
      </c>
      <c r="B6" s="1">
        <v>9851958.0999999996</v>
      </c>
      <c r="D6" t="str">
        <f t="shared" si="0"/>
        <v>GEM</v>
      </c>
      <c r="E6" s="6">
        <f t="shared" si="1"/>
        <v>11.284972970762174</v>
      </c>
      <c r="F6" s="6">
        <f t="shared" si="2"/>
        <v>12.552548019035969</v>
      </c>
      <c r="G6" s="7">
        <f t="shared" si="3"/>
        <v>8.9285226443489663</v>
      </c>
      <c r="H6" s="7">
        <f t="shared" si="4"/>
        <v>3.0449808862679046</v>
      </c>
      <c r="I6" s="7">
        <f t="shared" si="5"/>
        <v>9.8043875429683069E-2</v>
      </c>
    </row>
    <row r="7" spans="1:9">
      <c r="A7" t="s">
        <v>7</v>
      </c>
      <c r="B7" s="1">
        <v>290183556.04000002</v>
      </c>
      <c r="D7" t="str">
        <f t="shared" si="0"/>
        <v>Japan</v>
      </c>
      <c r="E7" s="6">
        <f t="shared" si="1"/>
        <v>13.67307536177271</v>
      </c>
      <c r="F7" s="6">
        <f t="shared" si="2"/>
        <v>5.0312224978644631</v>
      </c>
      <c r="G7" s="7">
        <f t="shared" si="3"/>
        <v>7.0377744819973529</v>
      </c>
      <c r="H7" s="7">
        <f t="shared" si="4"/>
        <v>3.726069623239145</v>
      </c>
      <c r="I7" s="7">
        <f t="shared" si="5"/>
        <v>-7.1184093812483251E-2</v>
      </c>
    </row>
    <row r="8" spans="1:9">
      <c r="A8" t="s">
        <v>155</v>
      </c>
      <c r="B8" s="1">
        <v>111249009.94</v>
      </c>
      <c r="D8" t="str">
        <f t="shared" si="0"/>
        <v>Latin America</v>
      </c>
      <c r="E8" s="6">
        <f t="shared" si="1"/>
        <v>15.890265553809455</v>
      </c>
      <c r="F8" s="6">
        <f t="shared" si="2"/>
        <v>14.913584574929398</v>
      </c>
      <c r="G8" s="7">
        <f t="shared" si="3"/>
        <v>16.289673913032946</v>
      </c>
      <c r="H8" s="7">
        <f t="shared" si="4"/>
        <v>3.1122647166661848</v>
      </c>
      <c r="I8" s="7">
        <f t="shared" si="5"/>
        <v>-3.7269347308260148E-2</v>
      </c>
    </row>
    <row r="9" spans="1:9">
      <c r="A9" t="s">
        <v>156</v>
      </c>
      <c r="B9" s="1">
        <v>1006740610.3200001</v>
      </c>
      <c r="D9" t="str">
        <f t="shared" si="0"/>
        <v>North America</v>
      </c>
      <c r="E9" s="6">
        <f t="shared" si="1"/>
        <v>3.5268762285113513</v>
      </c>
      <c r="F9" s="6">
        <f t="shared" si="2"/>
        <v>6.2030317540742308</v>
      </c>
      <c r="G9" s="7">
        <f t="shared" si="3"/>
        <v>3.1937413110028596</v>
      </c>
      <c r="H9" s="7">
        <f t="shared" si="4"/>
        <v>3.770926094391617</v>
      </c>
      <c r="I9" s="7">
        <f t="shared" si="5"/>
        <v>0.10685016868123309</v>
      </c>
    </row>
    <row r="12" spans="1:9">
      <c r="A12" s="39" t="s">
        <v>162</v>
      </c>
      <c r="B12" s="39"/>
    </row>
    <row r="13" spans="1:9">
      <c r="A13" t="s">
        <v>106</v>
      </c>
      <c r="B13" t="s">
        <v>1</v>
      </c>
    </row>
    <row r="14" spans="1:9">
      <c r="A14" t="s">
        <v>160</v>
      </c>
      <c r="B14" s="1">
        <v>212719569.72</v>
      </c>
    </row>
    <row r="15" spans="1:9">
      <c r="A15" t="s">
        <v>161</v>
      </c>
      <c r="B15" s="1">
        <v>861581206.10000002</v>
      </c>
    </row>
    <row r="16" spans="1:9">
      <c r="A16" t="s">
        <v>153</v>
      </c>
      <c r="B16" s="1">
        <v>8852909.6400000006</v>
      </c>
    </row>
    <row r="17" spans="1:6">
      <c r="A17" t="s">
        <v>7</v>
      </c>
      <c r="B17" s="1">
        <v>255279058.05000001</v>
      </c>
      <c r="D17" s="39" t="s">
        <v>163</v>
      </c>
      <c r="E17" s="39"/>
    </row>
    <row r="18" spans="1:6">
      <c r="A18" t="s">
        <v>155</v>
      </c>
      <c r="B18" s="1">
        <v>95995129.019999996</v>
      </c>
      <c r="D18" t="s">
        <v>106</v>
      </c>
      <c r="E18" s="1" t="s">
        <v>1</v>
      </c>
    </row>
    <row r="19" spans="1:6">
      <c r="A19" t="s">
        <v>156</v>
      </c>
      <c r="B19" s="1">
        <v>972443723.78999996</v>
      </c>
      <c r="D19" t="s">
        <v>160</v>
      </c>
      <c r="E19" s="1">
        <v>44280749013.940002</v>
      </c>
    </row>
    <row r="20" spans="1:6">
      <c r="D20" t="s">
        <v>161</v>
      </c>
      <c r="E20" s="1">
        <v>90162902066.399994</v>
      </c>
    </row>
    <row r="21" spans="1:6">
      <c r="D21" t="s">
        <v>153</v>
      </c>
      <c r="E21" s="1">
        <v>1597462109.8399999</v>
      </c>
    </row>
    <row r="22" spans="1:6">
      <c r="D22" t="s">
        <v>7</v>
      </c>
      <c r="E22" s="1">
        <v>38655572676.279999</v>
      </c>
    </row>
    <row r="23" spans="1:6">
      <c r="D23" t="s">
        <v>155</v>
      </c>
      <c r="E23" s="1">
        <v>16801324888.91</v>
      </c>
    </row>
    <row r="24" spans="1:6">
      <c r="A24" s="39" t="s">
        <v>164</v>
      </c>
      <c r="B24" s="39"/>
      <c r="D24" t="s">
        <v>156</v>
      </c>
      <c r="E24" s="1">
        <v>139561642815.20001</v>
      </c>
    </row>
    <row r="25" spans="1:6">
      <c r="A25" t="s">
        <v>106</v>
      </c>
      <c r="B25" t="s">
        <v>1</v>
      </c>
    </row>
    <row r="26" spans="1:6">
      <c r="A26" t="s">
        <v>160</v>
      </c>
      <c r="B26" s="1">
        <v>1172210084.1300001</v>
      </c>
    </row>
    <row r="27" spans="1:6">
      <c r="A27" t="s">
        <v>161</v>
      </c>
      <c r="B27" s="1">
        <v>4652250414.3000002</v>
      </c>
    </row>
    <row r="28" spans="1:6">
      <c r="A28" t="s">
        <v>153</v>
      </c>
      <c r="B28" s="1">
        <v>48642415.909999996</v>
      </c>
    </row>
    <row r="29" spans="1:6">
      <c r="A29" t="s">
        <v>7</v>
      </c>
      <c r="B29" s="1">
        <v>1440333551.1800001</v>
      </c>
    </row>
    <row r="30" spans="1:6">
      <c r="A30" t="s">
        <v>155</v>
      </c>
      <c r="B30" s="1">
        <v>522901706.44999999</v>
      </c>
      <c r="D30" s="39" t="s">
        <v>165</v>
      </c>
      <c r="E30" s="39"/>
    </row>
    <row r="31" spans="1:6">
      <c r="A31" t="s">
        <v>156</v>
      </c>
      <c r="B31" s="1">
        <v>5262766406.6800003</v>
      </c>
      <c r="D31" t="s">
        <v>106</v>
      </c>
      <c r="E31" t="s">
        <v>1</v>
      </c>
    </row>
    <row r="32" spans="1:6">
      <c r="D32" t="s">
        <v>160</v>
      </c>
      <c r="E32" s="1">
        <v>39330223097.300003</v>
      </c>
      <c r="F32" s="7">
        <f t="shared" ref="F32:F37" si="6">B39/E32*100</f>
        <v>2.6308266535132678</v>
      </c>
    </row>
    <row r="33" spans="1:6">
      <c r="D33" t="s">
        <v>161</v>
      </c>
      <c r="E33" s="1">
        <v>88963099516.050003</v>
      </c>
      <c r="F33" s="7">
        <f t="shared" si="6"/>
        <v>4.8452774452427132</v>
      </c>
    </row>
    <row r="34" spans="1:6">
      <c r="D34" t="s">
        <v>153</v>
      </c>
      <c r="E34" s="1">
        <v>1466523249.4300001</v>
      </c>
      <c r="F34" s="7">
        <f t="shared" si="6"/>
        <v>2.9469370108382216</v>
      </c>
    </row>
    <row r="35" spans="1:6">
      <c r="D35" t="s">
        <v>7</v>
      </c>
      <c r="E35" s="1">
        <v>36113954034.779999</v>
      </c>
      <c r="F35" s="7">
        <f t="shared" si="6"/>
        <v>3.7972537170516283</v>
      </c>
    </row>
    <row r="36" spans="1:6">
      <c r="D36" t="s">
        <v>155</v>
      </c>
      <c r="E36" s="1">
        <v>14447821825.93</v>
      </c>
      <c r="F36" s="7">
        <f t="shared" si="6"/>
        <v>3.1495340639744449</v>
      </c>
    </row>
    <row r="37" spans="1:6">
      <c r="A37" s="39" t="s">
        <v>166</v>
      </c>
      <c r="B37" s="39"/>
      <c r="D37" t="s">
        <v>156</v>
      </c>
      <c r="E37" s="1">
        <v>135242351950.97</v>
      </c>
      <c r="F37" s="7">
        <f t="shared" si="6"/>
        <v>3.6640759257103839</v>
      </c>
    </row>
    <row r="38" spans="1:6">
      <c r="A38" t="s">
        <v>106</v>
      </c>
      <c r="B38" t="s">
        <v>1</v>
      </c>
      <c r="F38" s="7"/>
    </row>
    <row r="39" spans="1:6">
      <c r="A39" t="s">
        <v>160</v>
      </c>
      <c r="B39" s="1">
        <v>1034709992.13</v>
      </c>
    </row>
    <row r="40" spans="1:6">
      <c r="A40" t="s">
        <v>161</v>
      </c>
      <c r="B40" s="1">
        <v>4310508995.4399996</v>
      </c>
    </row>
    <row r="41" spans="1:6">
      <c r="A41" t="s">
        <v>153</v>
      </c>
      <c r="B41" s="1">
        <v>43217516.409999996</v>
      </c>
    </row>
    <row r="42" spans="1:6">
      <c r="A42" t="s">
        <v>7</v>
      </c>
      <c r="B42" s="1">
        <v>1371338461.96</v>
      </c>
    </row>
    <row r="43" spans="1:6">
      <c r="A43" t="s">
        <v>155</v>
      </c>
      <c r="B43" s="1">
        <v>455039069.91000003</v>
      </c>
    </row>
    <row r="44" spans="1:6">
      <c r="A44" t="s">
        <v>156</v>
      </c>
      <c r="B44" s="1">
        <v>4955382459.1999998</v>
      </c>
    </row>
  </sheetData>
  <mergeCells count="6">
    <mergeCell ref="D30:E30"/>
    <mergeCell ref="A37:B37"/>
    <mergeCell ref="A2:B2"/>
    <mergeCell ref="A12:B12"/>
    <mergeCell ref="D17:E17"/>
    <mergeCell ref="A24:B24"/>
  </mergeCells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2"/>
  <sheetViews>
    <sheetView zoomScale="85" workbookViewId="0">
      <pane xSplit="2" ySplit="13" topLeftCell="C14" activePane="bottomRight" state="frozen"/>
      <selection pane="topRight" activeCell="C1" sqref="C1"/>
      <selection pane="bottomLeft" activeCell="A15" sqref="A15"/>
      <selection pane="bottomRight" activeCell="A48" sqref="A48"/>
    </sheetView>
  </sheetViews>
  <sheetFormatPr defaultRowHeight="12.75"/>
  <cols>
    <col min="1" max="1" width="34" style="1" bestFit="1" customWidth="1"/>
    <col min="2" max="2" width="26.42578125" style="1" bestFit="1" customWidth="1"/>
    <col min="3" max="3" width="15" style="1" bestFit="1" customWidth="1"/>
    <col min="4" max="4" width="29.28515625" style="1" bestFit="1" customWidth="1"/>
    <col min="5" max="5" width="23.7109375" style="1" bestFit="1" customWidth="1"/>
    <col min="6" max="6" width="9.140625" style="1"/>
    <col min="7" max="7" width="15" style="1" bestFit="1" customWidth="1"/>
    <col min="8" max="8" width="27" style="1" bestFit="1" customWidth="1"/>
    <col min="9" max="16384" width="9.140625" style="1"/>
  </cols>
  <sheetData>
    <row r="1" spans="1:8">
      <c r="A1" s="38" t="s">
        <v>137</v>
      </c>
      <c r="B1" s="38"/>
      <c r="D1" s="1" t="s">
        <v>96</v>
      </c>
      <c r="E1" s="1" t="s">
        <v>50</v>
      </c>
      <c r="G1" s="1" t="s">
        <v>62</v>
      </c>
      <c r="H1" s="1" t="s">
        <v>36</v>
      </c>
    </row>
    <row r="2" spans="1:8">
      <c r="A2" t="s">
        <v>71</v>
      </c>
      <c r="B2" t="s">
        <v>1</v>
      </c>
    </row>
    <row r="3" spans="1:8">
      <c r="A3" t="s">
        <v>72</v>
      </c>
      <c r="B3">
        <v>825097168.88999999</v>
      </c>
      <c r="D3" s="1">
        <f t="shared" ref="D3:D13" si="0">(B3-B17)/B17*100</f>
        <v>7.3528817919278362</v>
      </c>
      <c r="E3" s="1">
        <f t="shared" ref="E3:E13" si="1">(B31-B45)/B45*100</f>
        <v>3.97863827055071</v>
      </c>
      <c r="F3" s="1">
        <f>(B60-B84)/B84*100</f>
        <v>0.97152490909269118</v>
      </c>
      <c r="G3" s="1">
        <f>B31/B60*100</f>
        <v>9.0508549900949546</v>
      </c>
      <c r="H3" s="1">
        <f t="shared" ref="H3:H13" si="2">G3-C45</f>
        <v>0.26175517804450976</v>
      </c>
    </row>
    <row r="4" spans="1:8">
      <c r="A4" t="s">
        <v>167</v>
      </c>
      <c r="B4">
        <v>247508262.59999999</v>
      </c>
      <c r="D4" s="1">
        <f t="shared" si="0"/>
        <v>-3.0472831289493914</v>
      </c>
      <c r="E4" s="1">
        <f t="shared" si="1"/>
        <v>-3.7911971620659326</v>
      </c>
      <c r="H4" s="1">
        <f t="shared" si="2"/>
        <v>0</v>
      </c>
    </row>
    <row r="5" spans="1:8">
      <c r="A5" t="s">
        <v>168</v>
      </c>
      <c r="B5">
        <v>49527435.490000002</v>
      </c>
      <c r="D5" s="1">
        <f t="shared" si="0"/>
        <v>11.365121784075264</v>
      </c>
      <c r="E5" s="1">
        <f t="shared" si="1"/>
        <v>10.702603909684196</v>
      </c>
      <c r="F5" s="1">
        <f>(B59-B83)/B83*100</f>
        <v>6.2576863210930238</v>
      </c>
      <c r="G5" s="1">
        <f>B33/B59*100</f>
        <v>1.4981762108616203</v>
      </c>
      <c r="H5" s="1">
        <f t="shared" si="2"/>
        <v>0.14484200014703319</v>
      </c>
    </row>
    <row r="6" spans="1:8">
      <c r="A6" t="s">
        <v>169</v>
      </c>
      <c r="B6">
        <v>9926247.8399999999</v>
      </c>
      <c r="D6" s="1">
        <f t="shared" si="0"/>
        <v>32.523018697631223</v>
      </c>
      <c r="E6" s="1">
        <f t="shared" si="1"/>
        <v>30.078654106376845</v>
      </c>
      <c r="F6" s="1">
        <f>(B64-B88)/B88*100</f>
        <v>6.3841220153150493</v>
      </c>
      <c r="G6" s="1">
        <f>B34/B63*100</f>
        <v>0.18172202208840149</v>
      </c>
      <c r="H6" s="1">
        <f t="shared" si="2"/>
        <v>0.10896227977259353</v>
      </c>
    </row>
    <row r="7" spans="1:8">
      <c r="A7" t="s">
        <v>170</v>
      </c>
      <c r="B7">
        <v>123440089.86</v>
      </c>
      <c r="D7" s="1">
        <f t="shared" si="0"/>
        <v>11.290287576335215</v>
      </c>
      <c r="E7" s="1">
        <f t="shared" si="1"/>
        <v>7.8568033425009691</v>
      </c>
      <c r="F7" s="1">
        <f>(B75-B99)/B99*100</f>
        <v>2.8694074513579468</v>
      </c>
      <c r="G7" s="1">
        <f>B35/B75*100</f>
        <v>24.715210563708141</v>
      </c>
      <c r="H7" s="1">
        <f t="shared" si="2"/>
        <v>1.1428536336529866</v>
      </c>
    </row>
    <row r="8" spans="1:8">
      <c r="A8" t="s">
        <v>73</v>
      </c>
      <c r="B8">
        <v>310837344.06</v>
      </c>
      <c r="D8" s="1">
        <f t="shared" si="0"/>
        <v>16.043728426832878</v>
      </c>
      <c r="E8" s="1">
        <f t="shared" si="1"/>
        <v>11.631359902973061</v>
      </c>
      <c r="F8" s="1">
        <f>(B65-B89)/B89*100</f>
        <v>1.2935432025816862</v>
      </c>
      <c r="G8" s="1">
        <f>B36/B64*100</f>
        <v>2.7968368046041787</v>
      </c>
      <c r="H8" s="1">
        <f t="shared" si="2"/>
        <v>-1.5222500166676465</v>
      </c>
    </row>
    <row r="9" spans="1:8">
      <c r="A9" t="s">
        <v>74</v>
      </c>
      <c r="B9">
        <v>191622485.63</v>
      </c>
      <c r="D9" s="1">
        <f t="shared" si="0"/>
        <v>38.714967117815171</v>
      </c>
      <c r="E9" s="1">
        <f t="shared" si="1"/>
        <v>29.315557551026338</v>
      </c>
      <c r="F9" s="1">
        <f>(B73-B97)/B97*100</f>
        <v>13.04261870832458</v>
      </c>
      <c r="G9" s="1">
        <f>B37/B73*100</f>
        <v>12.948294812315147</v>
      </c>
      <c r="H9" s="1">
        <f t="shared" si="2"/>
        <v>1.6294003102831187</v>
      </c>
    </row>
    <row r="10" spans="1:8">
      <c r="A10" t="s">
        <v>75</v>
      </c>
      <c r="B10">
        <v>141720852.00999999</v>
      </c>
      <c r="D10" s="1">
        <f t="shared" si="0"/>
        <v>15.725265216267134</v>
      </c>
      <c r="E10" s="1">
        <f t="shared" si="1"/>
        <v>12.384508551264735</v>
      </c>
      <c r="F10" s="1">
        <f>(B74-B98)/B98*100</f>
        <v>7.0986676530171611</v>
      </c>
      <c r="G10" s="1">
        <f>B38/B74*100</f>
        <v>4.0936414652342181</v>
      </c>
      <c r="H10" s="1">
        <f t="shared" si="2"/>
        <v>0.19253843575626473</v>
      </c>
    </row>
    <row r="11" spans="1:8">
      <c r="A11" t="s">
        <v>76</v>
      </c>
      <c r="B11">
        <v>561414.86</v>
      </c>
      <c r="D11" s="1">
        <f t="shared" si="0"/>
        <v>-8.0342910640593139</v>
      </c>
      <c r="E11" s="1">
        <f t="shared" si="1"/>
        <v>-8.9795242790393495</v>
      </c>
      <c r="H11" s="1">
        <f t="shared" si="2"/>
        <v>0</v>
      </c>
    </row>
    <row r="12" spans="1:8">
      <c r="A12" t="s">
        <v>77</v>
      </c>
      <c r="B12">
        <v>738526029.53999996</v>
      </c>
      <c r="D12" s="1">
        <f t="shared" si="0"/>
        <v>6.8713072702153282</v>
      </c>
      <c r="E12" s="1">
        <f t="shared" si="1"/>
        <v>8.9600786937832577</v>
      </c>
      <c r="F12" s="1">
        <f>(B72-B96)/B96*100</f>
        <v>2.4478448286474963</v>
      </c>
      <c r="G12" s="1">
        <f>B40/B72*100</f>
        <v>11.733491488824747</v>
      </c>
      <c r="H12" s="1">
        <f t="shared" si="2"/>
        <v>0.70127739944599021</v>
      </c>
    </row>
    <row r="13" spans="1:8">
      <c r="A13" s="1" t="s">
        <v>110</v>
      </c>
      <c r="B13" s="1">
        <f>SUM(B3:B11)</f>
        <v>1900241301.2399998</v>
      </c>
      <c r="D13" s="1">
        <f t="shared" si="0"/>
        <v>10.747694908249599</v>
      </c>
      <c r="E13" s="1">
        <f t="shared" si="1"/>
        <v>7.0999674709293092</v>
      </c>
      <c r="F13" s="19">
        <f>(B78-B102)/B102*100</f>
        <v>4.9704025719280596</v>
      </c>
      <c r="G13" s="34">
        <f>B41/B78*100</f>
        <v>3.5041857978017328</v>
      </c>
      <c r="H13" s="1">
        <f t="shared" si="2"/>
        <v>6.9676875267051575E-2</v>
      </c>
    </row>
    <row r="15" spans="1:8">
      <c r="A15" s="38" t="s">
        <v>138</v>
      </c>
      <c r="B15" s="38"/>
    </row>
    <row r="16" spans="1:8">
      <c r="A16" t="s">
        <v>71</v>
      </c>
      <c r="B16" t="s">
        <v>1</v>
      </c>
    </row>
    <row r="17" spans="1:5">
      <c r="A17" t="s">
        <v>72</v>
      </c>
      <c r="B17">
        <v>768584089.33000004</v>
      </c>
    </row>
    <row r="18" spans="1:5">
      <c r="A18" t="s">
        <v>167</v>
      </c>
      <c r="B18">
        <v>255287598.52000001</v>
      </c>
    </row>
    <row r="19" spans="1:5">
      <c r="A19" t="s">
        <v>168</v>
      </c>
      <c r="B19">
        <v>44473022.340000004</v>
      </c>
    </row>
    <row r="20" spans="1:5">
      <c r="A20" t="s">
        <v>169</v>
      </c>
      <c r="B20">
        <v>7490206.5599999996</v>
      </c>
    </row>
    <row r="21" spans="1:5">
      <c r="A21" t="s">
        <v>170</v>
      </c>
      <c r="B21">
        <v>110917217.08</v>
      </c>
      <c r="D21"/>
      <c r="E21"/>
    </row>
    <row r="22" spans="1:5">
      <c r="A22" t="s">
        <v>73</v>
      </c>
      <c r="B22">
        <v>267862251.81999999</v>
      </c>
      <c r="D22"/>
      <c r="E22"/>
    </row>
    <row r="23" spans="1:5">
      <c r="A23" t="s">
        <v>74</v>
      </c>
      <c r="B23">
        <v>138141175.11000001</v>
      </c>
      <c r="D23"/>
      <c r="E23"/>
    </row>
    <row r="24" spans="1:5">
      <c r="A24" t="s">
        <v>75</v>
      </c>
      <c r="B24">
        <v>122463190.51000001</v>
      </c>
      <c r="D24"/>
      <c r="E24"/>
    </row>
    <row r="25" spans="1:5">
      <c r="A25" t="s">
        <v>76</v>
      </c>
      <c r="B25">
        <v>610461.07999999996</v>
      </c>
      <c r="D25"/>
      <c r="E25"/>
    </row>
    <row r="26" spans="1:5">
      <c r="A26" t="s">
        <v>77</v>
      </c>
      <c r="B26">
        <v>691042383.97000003</v>
      </c>
      <c r="D26"/>
      <c r="E26"/>
    </row>
    <row r="27" spans="1:5">
      <c r="A27" s="1" t="s">
        <v>110</v>
      </c>
      <c r="B27" s="1">
        <f>SUM(B17:B25)</f>
        <v>1715829212.3499997</v>
      </c>
      <c r="D27"/>
      <c r="E27"/>
    </row>
    <row r="28" spans="1:5">
      <c r="D28"/>
      <c r="E28"/>
    </row>
    <row r="29" spans="1:5">
      <c r="A29" s="38" t="s">
        <v>139</v>
      </c>
      <c r="B29" s="38"/>
      <c r="D29"/>
      <c r="E29"/>
    </row>
    <row r="30" spans="1:5">
      <c r="A30" t="s">
        <v>71</v>
      </c>
      <c r="B30" t="s">
        <v>1</v>
      </c>
      <c r="D30"/>
      <c r="E30"/>
    </row>
    <row r="31" spans="1:5">
      <c r="A31" t="s">
        <v>72</v>
      </c>
      <c r="B31">
        <v>4065293153.3200002</v>
      </c>
    </row>
    <row r="32" spans="1:5">
      <c r="A32" t="s">
        <v>167</v>
      </c>
      <c r="B32">
        <v>1264734257.02</v>
      </c>
    </row>
    <row r="33" spans="1:3">
      <c r="A33" t="s">
        <v>168</v>
      </c>
      <c r="B33">
        <v>236800687.47</v>
      </c>
    </row>
    <row r="34" spans="1:3">
      <c r="A34" t="s">
        <v>169</v>
      </c>
      <c r="B34">
        <v>48161104.229999997</v>
      </c>
    </row>
    <row r="35" spans="1:3">
      <c r="A35" t="s">
        <v>170</v>
      </c>
      <c r="B35">
        <v>600579007.96000004</v>
      </c>
    </row>
    <row r="36" spans="1:3">
      <c r="A36" t="s">
        <v>73</v>
      </c>
      <c r="B36">
        <v>1514060357.49</v>
      </c>
    </row>
    <row r="37" spans="1:3">
      <c r="A37" t="s">
        <v>74</v>
      </c>
      <c r="B37">
        <v>881760115.15999997</v>
      </c>
    </row>
    <row r="38" spans="1:3">
      <c r="A38" t="s">
        <v>75</v>
      </c>
      <c r="B38">
        <v>687504487.5</v>
      </c>
    </row>
    <row r="39" spans="1:3">
      <c r="A39" t="s">
        <v>76</v>
      </c>
      <c r="B39">
        <v>2764329.43</v>
      </c>
    </row>
    <row r="40" spans="1:3">
      <c r="A40" t="s">
        <v>77</v>
      </c>
      <c r="B40">
        <v>3797447079.0700002</v>
      </c>
    </row>
    <row r="41" spans="1:3">
      <c r="A41" s="1" t="s">
        <v>110</v>
      </c>
      <c r="B41">
        <f>SUM(B31:B39)</f>
        <v>9301657499.5799999</v>
      </c>
    </row>
    <row r="43" spans="1:3">
      <c r="A43" s="38" t="s">
        <v>140</v>
      </c>
      <c r="B43" s="38"/>
    </row>
    <row r="44" spans="1:3">
      <c r="A44" t="s">
        <v>71</v>
      </c>
      <c r="B44" t="s">
        <v>1</v>
      </c>
    </row>
    <row r="45" spans="1:3">
      <c r="A45" t="s">
        <v>72</v>
      </c>
      <c r="B45">
        <v>3909738789.5599999</v>
      </c>
      <c r="C45" s="1">
        <f>B45/B84*100</f>
        <v>8.7890998120504449</v>
      </c>
    </row>
    <row r="46" spans="1:3">
      <c r="A46" t="s">
        <v>167</v>
      </c>
      <c r="B46">
        <v>1314572284.1500001</v>
      </c>
    </row>
    <row r="47" spans="1:3">
      <c r="A47" t="s">
        <v>168</v>
      </c>
      <c r="B47">
        <v>213907061.90000001</v>
      </c>
      <c r="C47" s="1">
        <f>B47/B59*100</f>
        <v>1.3533342107145871</v>
      </c>
    </row>
    <row r="48" spans="1:3">
      <c r="A48" t="s">
        <v>169</v>
      </c>
      <c r="B48">
        <v>37024602.200000003</v>
      </c>
      <c r="C48" s="1">
        <f>B48/B88*100</f>
        <v>7.2759742315807965E-2</v>
      </c>
    </row>
    <row r="49" spans="1:5">
      <c r="A49" t="s">
        <v>170</v>
      </c>
      <c r="B49">
        <v>556829972.10000002</v>
      </c>
      <c r="C49" s="1">
        <f>B49/B99*100</f>
        <v>23.572356930055154</v>
      </c>
    </row>
    <row r="50" spans="1:5">
      <c r="A50" t="s">
        <v>73</v>
      </c>
      <c r="B50">
        <v>1356303783.0999999</v>
      </c>
      <c r="C50" s="1">
        <f>B50/B89*100</f>
        <v>4.3190868212718252</v>
      </c>
    </row>
    <row r="51" spans="1:5">
      <c r="A51" t="s">
        <v>74</v>
      </c>
      <c r="B51">
        <v>681867001.82000005</v>
      </c>
      <c r="C51" s="1">
        <f>B51/B97*100</f>
        <v>11.318894502032029</v>
      </c>
    </row>
    <row r="52" spans="1:5">
      <c r="A52" t="s">
        <v>75</v>
      </c>
      <c r="B52">
        <v>611743109.75999999</v>
      </c>
      <c r="C52" s="1">
        <f>B52/B98*100</f>
        <v>3.9011030294779534</v>
      </c>
    </row>
    <row r="53" spans="1:5">
      <c r="A53" t="s">
        <v>76</v>
      </c>
      <c r="B53">
        <v>3037041.29</v>
      </c>
    </row>
    <row r="54" spans="1:5">
      <c r="A54" t="s">
        <v>77</v>
      </c>
      <c r="B54">
        <v>3485172849.1700001</v>
      </c>
      <c r="C54" s="1">
        <f>B54/B96*100</f>
        <v>11.032214089378757</v>
      </c>
    </row>
    <row r="55" spans="1:5">
      <c r="A55" s="1" t="s">
        <v>110</v>
      </c>
      <c r="B55" s="1">
        <f>SUM(B45:B53)</f>
        <v>8685023645.8800011</v>
      </c>
      <c r="C55" s="1">
        <f>B55/B102*100</f>
        <v>3.4345089225346812</v>
      </c>
    </row>
    <row r="57" spans="1:5">
      <c r="A57" s="38" t="s">
        <v>141</v>
      </c>
      <c r="B57" s="38"/>
    </row>
    <row r="58" spans="1:5">
      <c r="A58" t="s">
        <v>78</v>
      </c>
      <c r="B58" t="s">
        <v>1</v>
      </c>
    </row>
    <row r="59" spans="1:5">
      <c r="A59" t="s">
        <v>79</v>
      </c>
      <c r="B59" s="1">
        <v>15805930287.32</v>
      </c>
      <c r="D59"/>
    </row>
    <row r="60" spans="1:5">
      <c r="A60" t="s">
        <v>80</v>
      </c>
      <c r="B60" s="1">
        <v>44916122927.269997</v>
      </c>
      <c r="D60"/>
    </row>
    <row r="61" spans="1:5">
      <c r="A61" t="s">
        <v>81</v>
      </c>
      <c r="B61">
        <v>1986580935.9100001</v>
      </c>
      <c r="D61"/>
      <c r="E61"/>
    </row>
    <row r="62" spans="1:5">
      <c r="A62" t="s">
        <v>82</v>
      </c>
      <c r="B62" s="1">
        <v>1040107041.42</v>
      </c>
      <c r="D62"/>
    </row>
    <row r="63" spans="1:5">
      <c r="A63" t="s">
        <v>83</v>
      </c>
      <c r="B63" s="1">
        <v>26502623994.889999</v>
      </c>
      <c r="D63"/>
    </row>
    <row r="64" spans="1:5">
      <c r="A64" t="s">
        <v>84</v>
      </c>
      <c r="B64" s="1">
        <v>54134740897.199997</v>
      </c>
      <c r="D64"/>
    </row>
    <row r="65" spans="1:4">
      <c r="A65" t="s">
        <v>85</v>
      </c>
      <c r="B65" s="1">
        <v>31808764568.619999</v>
      </c>
      <c r="D65"/>
    </row>
    <row r="66" spans="1:4">
      <c r="A66" t="s">
        <v>86</v>
      </c>
      <c r="B66" s="1">
        <v>2830186485.6599998</v>
      </c>
      <c r="D66"/>
    </row>
    <row r="67" spans="1:4">
      <c r="A67" t="s">
        <v>87</v>
      </c>
      <c r="B67" s="1">
        <v>9107452305.1700001</v>
      </c>
      <c r="D67"/>
    </row>
    <row r="68" spans="1:4">
      <c r="A68" t="s">
        <v>88</v>
      </c>
      <c r="B68" s="1">
        <v>135070513.56</v>
      </c>
      <c r="D68"/>
    </row>
    <row r="69" spans="1:4">
      <c r="A69" t="s">
        <v>89</v>
      </c>
      <c r="B69" s="1">
        <v>2291458365.48</v>
      </c>
      <c r="D69"/>
    </row>
    <row r="70" spans="1:4">
      <c r="A70" t="s">
        <v>90</v>
      </c>
      <c r="B70" s="1">
        <v>47113527542.199997</v>
      </c>
      <c r="D70"/>
    </row>
    <row r="71" spans="1:4">
      <c r="A71" t="s">
        <v>171</v>
      </c>
      <c r="B71" s="1">
        <v>0</v>
      </c>
      <c r="D71"/>
    </row>
    <row r="72" spans="1:4">
      <c r="A72" t="s">
        <v>77</v>
      </c>
      <c r="B72" s="1">
        <v>32364169545.669998</v>
      </c>
      <c r="D72"/>
    </row>
    <row r="73" spans="1:4">
      <c r="A73" t="s">
        <v>91</v>
      </c>
      <c r="B73" s="1">
        <v>6809855104.0200005</v>
      </c>
      <c r="D73"/>
    </row>
    <row r="74" spans="1:4">
      <c r="A74" t="s">
        <v>92</v>
      </c>
      <c r="B74" s="1">
        <v>16794448007.690001</v>
      </c>
      <c r="D74"/>
    </row>
    <row r="75" spans="1:4">
      <c r="A75" t="s">
        <v>93</v>
      </c>
      <c r="B75" s="1">
        <v>2429997536.9899998</v>
      </c>
      <c r="D75"/>
    </row>
    <row r="76" spans="1:4">
      <c r="A76" t="s">
        <v>94</v>
      </c>
      <c r="B76" s="1">
        <v>166230780.24000001</v>
      </c>
      <c r="D76"/>
    </row>
    <row r="77" spans="1:4">
      <c r="A77" t="s">
        <v>95</v>
      </c>
      <c r="B77" s="1">
        <v>1571089638.8900001</v>
      </c>
      <c r="D77"/>
    </row>
    <row r="78" spans="1:4">
      <c r="A78" s="1" t="s">
        <v>111</v>
      </c>
      <c r="B78" s="1">
        <f>SUM(B59:B61,B62:B70,B71,B73:B77)</f>
        <v>265444186932.53</v>
      </c>
    </row>
    <row r="81" spans="1:2">
      <c r="A81" s="38" t="s">
        <v>142</v>
      </c>
      <c r="B81" s="38"/>
    </row>
    <row r="82" spans="1:2">
      <c r="A82" t="s">
        <v>78</v>
      </c>
      <c r="B82" t="s">
        <v>1</v>
      </c>
    </row>
    <row r="83" spans="1:2">
      <c r="A83" t="s">
        <v>79</v>
      </c>
      <c r="B83" s="1">
        <v>14875093590.459999</v>
      </c>
    </row>
    <row r="84" spans="1:2">
      <c r="A84" t="s">
        <v>80</v>
      </c>
      <c r="B84" s="1">
        <v>44483950269.849998</v>
      </c>
    </row>
    <row r="85" spans="1:2">
      <c r="A85" t="s">
        <v>81</v>
      </c>
      <c r="B85" s="1">
        <v>1866808968.47</v>
      </c>
    </row>
    <row r="86" spans="1:2">
      <c r="A86" t="s">
        <v>82</v>
      </c>
      <c r="B86" s="1">
        <v>981723647.48000002</v>
      </c>
    </row>
    <row r="87" spans="1:2">
      <c r="A87" t="s">
        <v>83</v>
      </c>
      <c r="B87" s="1">
        <v>25271467915.41</v>
      </c>
    </row>
    <row r="88" spans="1:2">
      <c r="A88" t="s">
        <v>84</v>
      </c>
      <c r="B88" s="1">
        <v>50886109573.199997</v>
      </c>
    </row>
    <row r="89" spans="1:2">
      <c r="A89" t="s">
        <v>85</v>
      </c>
      <c r="B89" s="1">
        <v>31402558902.5</v>
      </c>
    </row>
    <row r="90" spans="1:2">
      <c r="A90" t="s">
        <v>86</v>
      </c>
      <c r="B90" s="1">
        <v>2775325916.6599998</v>
      </c>
    </row>
    <row r="91" spans="1:2">
      <c r="A91" t="s">
        <v>87</v>
      </c>
      <c r="B91" s="1">
        <v>9145049928.0200005</v>
      </c>
    </row>
    <row r="92" spans="1:2">
      <c r="A92" t="s">
        <v>88</v>
      </c>
      <c r="B92" s="1">
        <v>125725277.75</v>
      </c>
    </row>
    <row r="93" spans="1:2">
      <c r="A93" t="s">
        <v>89</v>
      </c>
      <c r="B93" s="1">
        <v>2152972475.3099999</v>
      </c>
    </row>
    <row r="94" spans="1:2">
      <c r="A94" t="s">
        <v>90</v>
      </c>
      <c r="B94" s="1">
        <v>43188260591.889999</v>
      </c>
    </row>
    <row r="95" spans="1:2">
      <c r="A95" t="s">
        <v>171</v>
      </c>
      <c r="B95" s="1">
        <v>0</v>
      </c>
    </row>
    <row r="96" spans="1:2">
      <c r="A96" t="s">
        <v>77</v>
      </c>
      <c r="B96" s="1">
        <v>31590873970.849998</v>
      </c>
    </row>
    <row r="97" spans="1:2">
      <c r="A97" t="s">
        <v>91</v>
      </c>
      <c r="B97" s="1">
        <v>6024148398.04</v>
      </c>
    </row>
    <row r="98" spans="1:2">
      <c r="A98" t="s">
        <v>92</v>
      </c>
      <c r="B98" s="1">
        <v>15681285655.299999</v>
      </c>
    </row>
    <row r="99" spans="1:2">
      <c r="A99" t="s">
        <v>93</v>
      </c>
      <c r="B99" s="1">
        <v>2362215936.8800001</v>
      </c>
    </row>
    <row r="100" spans="1:2">
      <c r="A100" t="s">
        <v>94</v>
      </c>
      <c r="B100" s="1">
        <v>157022704.75</v>
      </c>
    </row>
    <row r="101" spans="1:2">
      <c r="A101" t="s">
        <v>95</v>
      </c>
      <c r="B101" s="1">
        <v>1495548351</v>
      </c>
    </row>
    <row r="102" spans="1:2">
      <c r="A102" s="1" t="s">
        <v>111</v>
      </c>
      <c r="B102" s="1">
        <f>SUM(B83:B85,B86:B94,B95,B97:B101)</f>
        <v>252875268102.97</v>
      </c>
    </row>
  </sheetData>
  <mergeCells count="6">
    <mergeCell ref="A57:B57"/>
    <mergeCell ref="A81:B81"/>
    <mergeCell ref="A1:B1"/>
    <mergeCell ref="A15:B15"/>
    <mergeCell ref="A29:B29"/>
    <mergeCell ref="A43:B43"/>
  </mergeCells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81"/>
  <sheetViews>
    <sheetView zoomScale="85" workbookViewId="0">
      <pane xSplit="2" ySplit="12" topLeftCell="C13" activePane="bottomRight" state="frozen"/>
      <selection pane="topRight" activeCell="C1" sqref="C1"/>
      <selection pane="bottomLeft" activeCell="A13" sqref="A13"/>
      <selection pane="bottomRight" activeCell="A73" sqref="A73:B81"/>
    </sheetView>
  </sheetViews>
  <sheetFormatPr defaultRowHeight="12.75"/>
  <cols>
    <col min="1" max="1" width="26.140625" style="1" bestFit="1" customWidth="1"/>
    <col min="2" max="2" width="26.42578125" style="1" bestFit="1" customWidth="1"/>
    <col min="3" max="3" width="18.7109375" style="1" bestFit="1" customWidth="1"/>
    <col min="4" max="4" width="31" style="1" bestFit="1" customWidth="1"/>
    <col min="5" max="5" width="22.140625" style="1" bestFit="1" customWidth="1"/>
    <col min="6" max="6" width="16" style="1" bestFit="1" customWidth="1"/>
    <col min="7" max="7" width="21.85546875" style="1" bestFit="1" customWidth="1"/>
    <col min="8" max="8" width="15" style="1" bestFit="1" customWidth="1"/>
    <col min="9" max="16384" width="9.140625" style="1"/>
  </cols>
  <sheetData>
    <row r="1" spans="1:9">
      <c r="A1" s="38" t="s">
        <v>143</v>
      </c>
      <c r="B1" s="38"/>
      <c r="D1" s="1" t="s">
        <v>52</v>
      </c>
      <c r="E1" s="1" t="s">
        <v>50</v>
      </c>
      <c r="F1" s="1" t="s">
        <v>51</v>
      </c>
      <c r="G1" s="1" t="s">
        <v>61</v>
      </c>
      <c r="H1" s="1" t="s">
        <v>62</v>
      </c>
    </row>
    <row r="2" spans="1:9">
      <c r="A2" t="s">
        <v>40</v>
      </c>
      <c r="B2" t="s">
        <v>1</v>
      </c>
    </row>
    <row r="3" spans="1:9">
      <c r="A3" t="s">
        <v>41</v>
      </c>
      <c r="B3" s="1">
        <v>592223671.75</v>
      </c>
      <c r="D3" s="1">
        <f>(B3-B17)/B17*100</f>
        <v>0.82004823891457623</v>
      </c>
      <c r="E3" s="1">
        <f>(B31-B45)/B45*100</f>
        <v>-1.5879000942141719</v>
      </c>
      <c r="G3" s="3">
        <f>(B65-B78)/B78*100</f>
        <v>-3.489432516354654</v>
      </c>
      <c r="H3" s="3">
        <f>B31/B65*100</f>
        <v>13.652337355189015</v>
      </c>
      <c r="I3" s="1">
        <f>H3-C45</f>
        <v>0.26379238064978594</v>
      </c>
    </row>
    <row r="4" spans="1:9" s="4" customFormat="1">
      <c r="A4" t="s">
        <v>42</v>
      </c>
      <c r="B4" s="1">
        <v>84915426.670000002</v>
      </c>
      <c r="D4" s="1">
        <f t="shared" ref="D4:D12" si="0">(B4-B18)/B18*100</f>
        <v>-23.312719140519864</v>
      </c>
      <c r="E4" s="1">
        <f t="shared" ref="E4:E12" si="1">(B32-B46)/B46*100</f>
        <v>-0.37619142268309347</v>
      </c>
      <c r="G4" s="3">
        <f>(B63-B76)/B76*100</f>
        <v>-25.181151509933532</v>
      </c>
      <c r="H4" s="4">
        <f>B32/B63*100</f>
        <v>43.436290138894108</v>
      </c>
      <c r="I4" s="4">
        <f>H4-C46</f>
        <v>10.815039683985916</v>
      </c>
    </row>
    <row r="5" spans="1:9">
      <c r="A5" t="s">
        <v>43</v>
      </c>
      <c r="B5" s="1">
        <v>309395708.81999999</v>
      </c>
      <c r="D5" s="1">
        <f t="shared" si="0"/>
        <v>8.5160896577291858</v>
      </c>
      <c r="E5" s="1">
        <f t="shared" si="1"/>
        <v>6.4335440593463717</v>
      </c>
      <c r="G5" s="3">
        <f>(B64-B77)/B77*100</f>
        <v>9.3279672086354175</v>
      </c>
      <c r="H5" s="3">
        <f>B33/B64*100</f>
        <v>86.27220445640063</v>
      </c>
      <c r="I5" s="1">
        <f>H5-C47</f>
        <v>-2.3461425429897105</v>
      </c>
    </row>
    <row r="6" spans="1:9">
      <c r="A6" t="s">
        <v>44</v>
      </c>
      <c r="B6" s="1">
        <v>11368269.210000001</v>
      </c>
      <c r="D6" s="1">
        <f t="shared" si="0"/>
        <v>-8.9443985797600831</v>
      </c>
      <c r="E6" s="1">
        <f t="shared" si="1"/>
        <v>-12.265973309938177</v>
      </c>
      <c r="G6" s="3">
        <f>(B66-B79)/B79*100</f>
        <v>-6.2055296594849407</v>
      </c>
      <c r="H6" s="3">
        <f>B34/B66*100</f>
        <v>17.165075539696538</v>
      </c>
    </row>
    <row r="7" spans="1:9">
      <c r="A7" t="s">
        <v>45</v>
      </c>
      <c r="B7" s="1">
        <v>31653240.059999999</v>
      </c>
      <c r="D7" s="1">
        <f t="shared" si="0"/>
        <v>-20.671813633907011</v>
      </c>
      <c r="E7" s="1">
        <f t="shared" si="1"/>
        <v>-24.215002717425936</v>
      </c>
      <c r="G7" s="3">
        <f>(B62-B75)/B75*100</f>
        <v>1.2302884680056705</v>
      </c>
      <c r="H7" s="3">
        <f>B35/B62*100</f>
        <v>1.0972250514068855</v>
      </c>
      <c r="I7" s="1">
        <f t="shared" ref="I7:I12" si="2">H7-C49</f>
        <v>-0.36840023659165699</v>
      </c>
    </row>
    <row r="8" spans="1:9" s="4" customFormat="1">
      <c r="A8" t="s">
        <v>46</v>
      </c>
      <c r="B8" s="1">
        <v>6246394</v>
      </c>
      <c r="D8" s="1">
        <f t="shared" si="0"/>
        <v>-77.05597929159093</v>
      </c>
      <c r="E8" s="1">
        <f t="shared" si="1"/>
        <v>-73.42598495692009</v>
      </c>
      <c r="G8" s="3">
        <f>(B65-B78)/B78*100</f>
        <v>-3.489432516354654</v>
      </c>
      <c r="H8" s="3">
        <f>B36/B65*100</f>
        <v>0.17831413335967375</v>
      </c>
      <c r="I8" s="4">
        <f t="shared" si="2"/>
        <v>-0.4692808263405519</v>
      </c>
    </row>
    <row r="9" spans="1:9" s="2" customFormat="1">
      <c r="A9" t="s">
        <v>173</v>
      </c>
      <c r="B9" s="1">
        <v>178436674.38999999</v>
      </c>
      <c r="D9" s="1">
        <f t="shared" si="0"/>
        <v>43.509308773750881</v>
      </c>
      <c r="E9" s="1">
        <f t="shared" si="1"/>
        <v>32.271128792341131</v>
      </c>
      <c r="G9" s="3">
        <f>(B68-B81)/B81*100</f>
        <v>29.517450138862156</v>
      </c>
      <c r="H9" s="3">
        <f>B37/B68*100</f>
        <v>52.962982109211843</v>
      </c>
      <c r="I9" s="2">
        <f t="shared" si="2"/>
        <v>1.1026067032942066</v>
      </c>
    </row>
    <row r="10" spans="1:9" s="4" customFormat="1">
      <c r="A10" t="s">
        <v>47</v>
      </c>
      <c r="B10" s="1">
        <v>66812638.07</v>
      </c>
      <c r="D10" s="1">
        <f t="shared" si="0"/>
        <v>1.7180334069274235</v>
      </c>
      <c r="E10" s="1">
        <f t="shared" si="1"/>
        <v>-2.7189351139913285</v>
      </c>
      <c r="G10" s="3">
        <f>(B61-B74)/B74*100</f>
        <v>3.6676672121500746</v>
      </c>
      <c r="H10" s="3">
        <f>B38/B61*100</f>
        <v>24.856839897764075</v>
      </c>
      <c r="I10" s="4">
        <f t="shared" si="2"/>
        <v>-1.631877197249068</v>
      </c>
    </row>
    <row r="11" spans="1:9">
      <c r="A11" t="s">
        <v>48</v>
      </c>
      <c r="B11" s="1">
        <v>797748.11</v>
      </c>
      <c r="D11" s="1">
        <f t="shared" si="0"/>
        <v>-19.058470270356821</v>
      </c>
      <c r="E11" s="1">
        <f t="shared" si="1"/>
        <v>-18.257270581849845</v>
      </c>
      <c r="G11" s="3">
        <f>(B67-B80)/B80*100</f>
        <v>5.9470293997567518</v>
      </c>
      <c r="H11" s="3">
        <f t="shared" ref="H11" si="3">B39/B66*100</f>
        <v>1.2331201535500511</v>
      </c>
      <c r="I11" s="1">
        <f t="shared" si="2"/>
        <v>0.74616977578629351</v>
      </c>
    </row>
    <row r="12" spans="1:9">
      <c r="A12" t="s">
        <v>49</v>
      </c>
      <c r="B12" s="1">
        <v>111041710.98</v>
      </c>
      <c r="D12" s="1">
        <f t="shared" si="0"/>
        <v>-0.74623194328173015</v>
      </c>
      <c r="E12" s="1">
        <f t="shared" si="1"/>
        <v>-1.4594420192301193E-2</v>
      </c>
      <c r="G12" s="3">
        <f>(B60-B73)/B73*100</f>
        <v>10.917630644177613</v>
      </c>
      <c r="H12" s="3">
        <f>B40/B60*100</f>
        <v>68.638779537539349</v>
      </c>
      <c r="I12" s="1">
        <f t="shared" si="2"/>
        <v>-7.5048411485324777</v>
      </c>
    </row>
    <row r="13" spans="1:9">
      <c r="H13" s="3"/>
    </row>
    <row r="14" spans="1:9">
      <c r="H14" s="3"/>
    </row>
    <row r="15" spans="1:9">
      <c r="A15" s="38" t="s">
        <v>144</v>
      </c>
      <c r="B15" s="38"/>
      <c r="H15" s="3"/>
    </row>
    <row r="16" spans="1:9">
      <c r="A16" t="s">
        <v>40</v>
      </c>
      <c r="B16" t="s">
        <v>1</v>
      </c>
      <c r="H16" s="3"/>
    </row>
    <row r="17" spans="1:8">
      <c r="A17" t="s">
        <v>41</v>
      </c>
      <c r="B17" s="1">
        <v>587406653.83000004</v>
      </c>
      <c r="H17" s="3"/>
    </row>
    <row r="18" spans="1:8">
      <c r="A18" t="s">
        <v>42</v>
      </c>
      <c r="B18" s="1">
        <v>110729479.15000001</v>
      </c>
      <c r="H18" s="3"/>
    </row>
    <row r="19" spans="1:8">
      <c r="A19" t="s">
        <v>43</v>
      </c>
      <c r="B19" s="1">
        <v>285115055.10000002</v>
      </c>
      <c r="H19" s="3"/>
    </row>
    <row r="20" spans="1:8">
      <c r="A20" t="s">
        <v>44</v>
      </c>
      <c r="B20" s="1">
        <v>12484975.15</v>
      </c>
      <c r="H20" s="3"/>
    </row>
    <row r="21" spans="1:8">
      <c r="A21" t="s">
        <v>45</v>
      </c>
      <c r="B21" s="1">
        <v>39901630.82</v>
      </c>
      <c r="H21" s="3"/>
    </row>
    <row r="22" spans="1:8">
      <c r="A22" t="s">
        <v>46</v>
      </c>
      <c r="B22" s="1">
        <v>27224496</v>
      </c>
      <c r="H22" s="3"/>
    </row>
    <row r="23" spans="1:8">
      <c r="A23" t="s">
        <v>173</v>
      </c>
      <c r="B23" s="1">
        <v>124338048.81</v>
      </c>
      <c r="H23" s="3"/>
    </row>
    <row r="24" spans="1:8">
      <c r="A24" t="s">
        <v>47</v>
      </c>
      <c r="B24" s="1">
        <v>65684162.219999999</v>
      </c>
      <c r="H24" s="3"/>
    </row>
    <row r="25" spans="1:8">
      <c r="A25" t="s">
        <v>48</v>
      </c>
      <c r="B25" s="1">
        <v>985585.66</v>
      </c>
      <c r="H25" s="3"/>
    </row>
    <row r="26" spans="1:8">
      <c r="A26" t="s">
        <v>49</v>
      </c>
      <c r="B26" s="1">
        <v>111876569.68000001</v>
      </c>
      <c r="H26" s="3"/>
    </row>
    <row r="27" spans="1:8">
      <c r="H27" s="3"/>
    </row>
    <row r="28" spans="1:8">
      <c r="H28" s="3"/>
    </row>
    <row r="29" spans="1:8">
      <c r="A29" s="38" t="s">
        <v>145</v>
      </c>
      <c r="B29" s="38"/>
      <c r="H29" s="3"/>
    </row>
    <row r="30" spans="1:8">
      <c r="A30" t="s">
        <v>40</v>
      </c>
      <c r="B30" t="s">
        <v>1</v>
      </c>
      <c r="H30" s="3"/>
    </row>
    <row r="31" spans="1:8">
      <c r="A31" t="s">
        <v>41</v>
      </c>
      <c r="B31" s="1">
        <v>2970349910.75</v>
      </c>
      <c r="H31" s="3"/>
    </row>
    <row r="32" spans="1:8">
      <c r="A32" t="s">
        <v>42</v>
      </c>
      <c r="B32" s="1">
        <v>552905502.25</v>
      </c>
      <c r="H32" s="3"/>
    </row>
    <row r="33" spans="1:8">
      <c r="A33" t="s">
        <v>43</v>
      </c>
      <c r="B33" s="1">
        <v>1542230231.22</v>
      </c>
      <c r="H33" s="3"/>
    </row>
    <row r="34" spans="1:8">
      <c r="A34" t="s">
        <v>44</v>
      </c>
      <c r="B34" s="1">
        <v>54395555.659999996</v>
      </c>
      <c r="H34" s="3"/>
    </row>
    <row r="35" spans="1:8">
      <c r="A35" t="s">
        <v>45</v>
      </c>
      <c r="B35" s="1">
        <v>163596505.11000001</v>
      </c>
      <c r="H35" s="3"/>
    </row>
    <row r="36" spans="1:8">
      <c r="A36" t="s">
        <v>46</v>
      </c>
      <c r="B36" s="1">
        <v>38795948</v>
      </c>
      <c r="H36" s="3"/>
    </row>
    <row r="37" spans="1:8">
      <c r="A37" t="s">
        <v>173</v>
      </c>
      <c r="B37" s="1">
        <v>813871800.75999999</v>
      </c>
      <c r="H37" s="3"/>
    </row>
    <row r="38" spans="1:8">
      <c r="A38" t="s">
        <v>47</v>
      </c>
      <c r="B38" s="1">
        <v>328183913.08999997</v>
      </c>
      <c r="H38" s="3"/>
    </row>
    <row r="39" spans="1:8">
      <c r="A39" t="s">
        <v>48</v>
      </c>
      <c r="B39" s="1">
        <v>3907716.91</v>
      </c>
      <c r="H39" s="3"/>
    </row>
    <row r="40" spans="1:8">
      <c r="A40" t="s">
        <v>49</v>
      </c>
      <c r="B40" s="1">
        <v>571777833.03999996</v>
      </c>
      <c r="H40" s="3"/>
    </row>
    <row r="41" spans="1:8">
      <c r="H41" s="3"/>
    </row>
    <row r="42" spans="1:8">
      <c r="H42" s="3"/>
    </row>
    <row r="43" spans="1:8">
      <c r="A43" s="38" t="s">
        <v>146</v>
      </c>
      <c r="B43" s="38"/>
      <c r="H43" s="3"/>
    </row>
    <row r="44" spans="1:8">
      <c r="A44" t="s">
        <v>40</v>
      </c>
      <c r="B44" t="s">
        <v>1</v>
      </c>
    </row>
    <row r="45" spans="1:8">
      <c r="A45" t="s">
        <v>41</v>
      </c>
      <c r="B45" s="1">
        <v>3018277136.2399998</v>
      </c>
      <c r="C45" s="1">
        <f>B45/B78*100</f>
        <v>13.388544974539229</v>
      </c>
      <c r="D45"/>
    </row>
    <row r="46" spans="1:8">
      <c r="A46" t="s">
        <v>42</v>
      </c>
      <c r="B46" s="1">
        <v>554993339.59000003</v>
      </c>
      <c r="C46" s="1">
        <f>B46/B76*100</f>
        <v>32.621250454908193</v>
      </c>
      <c r="D46"/>
    </row>
    <row r="47" spans="1:8">
      <c r="A47" t="s">
        <v>43</v>
      </c>
      <c r="B47" s="1">
        <v>1449007683.48</v>
      </c>
      <c r="C47" s="1">
        <f>B47/B77*100</f>
        <v>88.61834699939034</v>
      </c>
      <c r="D47"/>
    </row>
    <row r="48" spans="1:8">
      <c r="A48" t="s">
        <v>44</v>
      </c>
      <c r="B48" s="1">
        <v>62000523.299999997</v>
      </c>
      <c r="C48" s="1">
        <f>B48/B79*100</f>
        <v>18.350795345212862</v>
      </c>
      <c r="D48"/>
    </row>
    <row r="49" spans="1:4">
      <c r="A49" t="s">
        <v>45</v>
      </c>
      <c r="B49" s="1">
        <v>215869249.81999999</v>
      </c>
      <c r="C49" s="1">
        <f>B49/B75*100</f>
        <v>1.4656252879985425</v>
      </c>
      <c r="D49"/>
    </row>
    <row r="50" spans="1:4">
      <c r="A50" t="s">
        <v>46</v>
      </c>
      <c r="B50" s="1">
        <v>145992045</v>
      </c>
      <c r="C50" s="1">
        <f>B50/B78*100</f>
        <v>0.64759495970022563</v>
      </c>
      <c r="D50"/>
    </row>
    <row r="51" spans="1:4">
      <c r="A51" t="s">
        <v>173</v>
      </c>
      <c r="B51" s="1">
        <v>615305704.41999996</v>
      </c>
      <c r="C51" s="1">
        <f>B51/B81*100</f>
        <v>51.860375405917637</v>
      </c>
      <c r="D51"/>
    </row>
    <row r="52" spans="1:4">
      <c r="A52" t="s">
        <v>47</v>
      </c>
      <c r="B52" s="1">
        <v>337356415.12</v>
      </c>
      <c r="C52" s="1">
        <f>B52/B74*100</f>
        <v>26.488717095013143</v>
      </c>
      <c r="D52"/>
    </row>
    <row r="53" spans="1:4">
      <c r="A53" t="s">
        <v>48</v>
      </c>
      <c r="B53" s="1">
        <v>4780507.01</v>
      </c>
      <c r="C53" s="1">
        <f>B53/B80*100</f>
        <v>0.48695037776375755</v>
      </c>
      <c r="D53"/>
    </row>
    <row r="54" spans="1:4">
      <c r="A54" t="s">
        <v>49</v>
      </c>
      <c r="B54" s="1">
        <v>571861292.88</v>
      </c>
      <c r="C54" s="1">
        <f>B54/B73*100</f>
        <v>76.143620686071827</v>
      </c>
    </row>
    <row r="58" spans="1:4">
      <c r="A58" s="38" t="s">
        <v>147</v>
      </c>
      <c r="B58" s="38"/>
    </row>
    <row r="59" spans="1:4">
      <c r="A59" t="s">
        <v>53</v>
      </c>
      <c r="B59" t="s">
        <v>1</v>
      </c>
    </row>
    <row r="60" spans="1:4">
      <c r="A60" t="s">
        <v>54</v>
      </c>
      <c r="B60">
        <v>833024475.22000003</v>
      </c>
    </row>
    <row r="61" spans="1:4">
      <c r="A61" t="s">
        <v>55</v>
      </c>
      <c r="B61">
        <v>1320296201.9300001</v>
      </c>
    </row>
    <row r="62" spans="1:4">
      <c r="A62" t="s">
        <v>56</v>
      </c>
      <c r="B62">
        <v>14910022779.76</v>
      </c>
    </row>
    <row r="63" spans="1:4">
      <c r="A63" t="s">
        <v>57</v>
      </c>
      <c r="B63">
        <v>1272911430.7</v>
      </c>
    </row>
    <row r="64" spans="1:4">
      <c r="A64" t="s">
        <v>58</v>
      </c>
      <c r="B64">
        <v>1787632808.2</v>
      </c>
    </row>
    <row r="65" spans="1:2">
      <c r="A65" t="s">
        <v>174</v>
      </c>
      <c r="B65">
        <v>21757079637.509998</v>
      </c>
    </row>
    <row r="66" spans="1:2">
      <c r="A66" t="s">
        <v>59</v>
      </c>
      <c r="B66">
        <v>316896686.73000002</v>
      </c>
    </row>
    <row r="67" spans="1:2">
      <c r="A67" t="s">
        <v>60</v>
      </c>
      <c r="B67">
        <v>1040107041.42</v>
      </c>
    </row>
    <row r="68" spans="1:2">
      <c r="A68" t="s">
        <v>175</v>
      </c>
      <c r="B68">
        <v>1536680466.9000001</v>
      </c>
    </row>
    <row r="71" spans="1:2">
      <c r="A71" s="38" t="s">
        <v>148</v>
      </c>
      <c r="B71" s="38"/>
    </row>
    <row r="72" spans="1:2">
      <c r="A72" t="s">
        <v>53</v>
      </c>
      <c r="B72" t="s">
        <v>1</v>
      </c>
    </row>
    <row r="73" spans="1:2">
      <c r="A73" t="s">
        <v>54</v>
      </c>
      <c r="B73">
        <v>751029814.09000003</v>
      </c>
    </row>
    <row r="74" spans="1:2">
      <c r="A74" t="s">
        <v>55</v>
      </c>
      <c r="B74">
        <v>1273585330.3499999</v>
      </c>
    </row>
    <row r="75" spans="1:2">
      <c r="A75" t="s">
        <v>56</v>
      </c>
      <c r="B75">
        <v>14728815856.799999</v>
      </c>
    </row>
    <row r="76" spans="1:2">
      <c r="A76" t="s">
        <v>57</v>
      </c>
      <c r="B76">
        <v>1701324541.0599999</v>
      </c>
    </row>
    <row r="77" spans="1:2">
      <c r="A77" t="s">
        <v>58</v>
      </c>
      <c r="B77">
        <v>1635110259.3800001</v>
      </c>
    </row>
    <row r="78" spans="1:2">
      <c r="A78" t="s">
        <v>174</v>
      </c>
      <c r="B78">
        <v>22543727805.970001</v>
      </c>
    </row>
    <row r="79" spans="1:2">
      <c r="A79" t="s">
        <v>59</v>
      </c>
      <c r="B79">
        <v>337862867.16000003</v>
      </c>
    </row>
    <row r="80" spans="1:2">
      <c r="A80" t="s">
        <v>60</v>
      </c>
      <c r="B80">
        <v>981723647.48000002</v>
      </c>
    </row>
    <row r="81" spans="1:2">
      <c r="A81" t="s">
        <v>175</v>
      </c>
      <c r="B81">
        <v>1186465966.75</v>
      </c>
    </row>
  </sheetData>
  <mergeCells count="6">
    <mergeCell ref="A43:B43"/>
    <mergeCell ref="A58:B58"/>
    <mergeCell ref="A71:B71"/>
    <mergeCell ref="A1:B1"/>
    <mergeCell ref="A15:B15"/>
    <mergeCell ref="A29:B29"/>
  </mergeCells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Overview</vt:lpstr>
      <vt:lpstr>Competition Overview</vt:lpstr>
      <vt:lpstr>CPO Performance</vt:lpstr>
      <vt:lpstr>Region Performance_GenMed</vt:lpstr>
      <vt:lpstr>Region Performance_Onco</vt:lpstr>
      <vt:lpstr>Business Franchise</vt:lpstr>
      <vt:lpstr>Top Brand</vt:lpstr>
      <vt:lpstr>Overview!Print_Area</vt:lpstr>
    </vt:vector>
  </TitlesOfParts>
  <Company>Novartis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Overview </dc:title>
  <dc:creator>ghodgbh2</dc:creator>
  <cp:lastModifiedBy>skhan</cp:lastModifiedBy>
  <cp:lastPrinted>2010-12-01T11:59:39Z</cp:lastPrinted>
  <dcterms:created xsi:type="dcterms:W3CDTF">2009-01-05T09:59:29Z</dcterms:created>
  <dcterms:modified xsi:type="dcterms:W3CDTF">2011-09-28T04:47:57Z</dcterms:modified>
</cp:coreProperties>
</file>