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ket.bhadane/Desktop/General/AniketBhadane.github.io/backtest results/"/>
    </mc:Choice>
  </mc:AlternateContent>
  <xr:revisionPtr revIDLastSave="0" documentId="13_ncr:1_{921745D3-CC97-414A-AC33-139E12A4D678}" xr6:coauthVersionLast="47" xr6:coauthVersionMax="47" xr10:uidLastSave="{00000000-0000-0000-0000-000000000000}"/>
  <bookViews>
    <workbookView xWindow="-20" yWindow="760" windowWidth="34560" windowHeight="20180" activeTab="3" xr2:uid="{2F6EBC25-3AA2-2041-A9CD-E7098B4FE5BF}"/>
  </bookViews>
  <sheets>
    <sheet name="total" sheetId="1" r:id="rId1"/>
    <sheet name="Agreement" sheetId="32" r:id="rId2"/>
    <sheet name="Crypto" sheetId="33" r:id="rId3"/>
    <sheet name="month wise 2024-25" sheetId="17" r:id="rId4"/>
    <sheet name="covered call" sheetId="12" r:id="rId5"/>
    <sheet name="P-bfly+Call" sheetId="19" r:id="rId6"/>
    <sheet name="All Weekly Fly" sheetId="16" r:id="rId7"/>
    <sheet name="NF Weekly Fly" sheetId="28" r:id="rId8"/>
    <sheet name="Nifty Daily Range" sheetId="23" r:id="rId9"/>
    <sheet name="NF Weekly Range" sheetId="34" r:id="rId10"/>
    <sheet name="BNF Daily Range" sheetId="24" r:id="rId11"/>
    <sheet name="month wise 2023-24" sheetId="5" r:id="rId12"/>
    <sheet name="laptops" sheetId="9" r:id="rId13"/>
    <sheet name="Sheet7" sheetId="13" r:id="rId14"/>
    <sheet name="Sheet6" sheetId="36" r:id="rId15"/>
    <sheet name="graphs 2023-24" sheetId="7" r:id="rId16"/>
    <sheet name="graphs 2024-25" sheetId="18" r:id="rId17"/>
  </sheets>
  <definedNames>
    <definedName name="_xlnm._FilterDatabase" localSheetId="4" hidden="1">'covered call'!$A$1:$AQ$8</definedName>
    <definedName name="_xlnm._FilterDatabase" localSheetId="15" hidden="1">'graphs 2023-24'!$A$1:$B$100</definedName>
    <definedName name="_xlnm._FilterDatabase" localSheetId="16" hidden="1">'graphs 2024-25'!$A$1:$B$100</definedName>
    <definedName name="_xlnm._FilterDatabase" localSheetId="12" hidden="1">laptops!$A$1:$J$24</definedName>
    <definedName name="_xlnm._FilterDatabase" localSheetId="8" hidden="1">'Nifty Daily Range'!$A$1:$K$1033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3" i="32" l="1"/>
  <c r="Q21" i="32"/>
  <c r="I54" i="1"/>
  <c r="J54" i="1"/>
  <c r="J53" i="1"/>
  <c r="I53" i="1"/>
  <c r="K9" i="1"/>
  <c r="K33" i="36"/>
  <c r="J25" i="36"/>
  <c r="J26" i="36" s="1"/>
  <c r="J27" i="36" s="1"/>
  <c r="J28" i="36" s="1"/>
  <c r="G28" i="36"/>
  <c r="G27" i="36"/>
  <c r="G26" i="36"/>
  <c r="G25" i="36"/>
  <c r="F82" i="17"/>
  <c r="F83" i="17" s="1"/>
  <c r="F79" i="17"/>
  <c r="F78" i="17"/>
  <c r="R37" i="17"/>
  <c r="AC12" i="12"/>
  <c r="AC11" i="12"/>
  <c r="AC14" i="12" s="1"/>
  <c r="AC13" i="12"/>
  <c r="CY3" i="16"/>
  <c r="CY2" i="16"/>
  <c r="CV3" i="16"/>
  <c r="CV2" i="16"/>
  <c r="CS3" i="16"/>
  <c r="CS2" i="16"/>
  <c r="CX2" i="16"/>
  <c r="CX3" i="16" s="1"/>
  <c r="CX4" i="16" s="1"/>
  <c r="CX5" i="16" s="1"/>
  <c r="CX6" i="16" s="1"/>
  <c r="CX7" i="16" s="1"/>
  <c r="CX8" i="16" s="1"/>
  <c r="CX9" i="16" s="1"/>
  <c r="CX10" i="16" s="1"/>
  <c r="CX11" i="16" s="1"/>
  <c r="CX12" i="16" s="1"/>
  <c r="CX13" i="16" s="1"/>
  <c r="CX14" i="16" s="1"/>
  <c r="CX15" i="16" s="1"/>
  <c r="CX16" i="16" s="1"/>
  <c r="CX17" i="16" s="1"/>
  <c r="CX18" i="16" s="1"/>
  <c r="CX19" i="16" s="1"/>
  <c r="CX20" i="16" s="1"/>
  <c r="CX21" i="16" s="1"/>
  <c r="CX22" i="16" s="1"/>
  <c r="CX23" i="16" s="1"/>
  <c r="CX24" i="16" s="1"/>
  <c r="CX25" i="16" s="1"/>
  <c r="CX26" i="16" s="1"/>
  <c r="CX27" i="16" s="1"/>
  <c r="CX28" i="16" s="1"/>
  <c r="CX29" i="16" s="1"/>
  <c r="CX30" i="16" s="1"/>
  <c r="CX31" i="16" s="1"/>
  <c r="CX32" i="16" s="1"/>
  <c r="CX33" i="16" s="1"/>
  <c r="CX34" i="16" s="1"/>
  <c r="CX35" i="16" s="1"/>
  <c r="CX36" i="16" s="1"/>
  <c r="CX37" i="16" s="1"/>
  <c r="CX38" i="16" s="1"/>
  <c r="CU2" i="16"/>
  <c r="CU3" i="16" s="1"/>
  <c r="CU4" i="16" s="1"/>
  <c r="CU5" i="16" s="1"/>
  <c r="CU6" i="16" s="1"/>
  <c r="CU7" i="16" s="1"/>
  <c r="CU8" i="16" s="1"/>
  <c r="CU9" i="16" s="1"/>
  <c r="CU10" i="16" s="1"/>
  <c r="CU11" i="16" s="1"/>
  <c r="CU12" i="16" s="1"/>
  <c r="CU13" i="16" s="1"/>
  <c r="CU14" i="16" s="1"/>
  <c r="CU15" i="16" s="1"/>
  <c r="CU16" i="16" s="1"/>
  <c r="CU17" i="16" s="1"/>
  <c r="CU18" i="16" s="1"/>
  <c r="CU19" i="16" s="1"/>
  <c r="CU20" i="16" s="1"/>
  <c r="CU21" i="16" s="1"/>
  <c r="CU22" i="16" s="1"/>
  <c r="CU23" i="16" s="1"/>
  <c r="CU24" i="16" s="1"/>
  <c r="CU25" i="16" s="1"/>
  <c r="CU26" i="16" s="1"/>
  <c r="CU27" i="16" s="1"/>
  <c r="CU28" i="16" s="1"/>
  <c r="CU29" i="16" s="1"/>
  <c r="CU30" i="16" s="1"/>
  <c r="CU31" i="16" s="1"/>
  <c r="CU32" i="16" s="1"/>
  <c r="CU33" i="16" s="1"/>
  <c r="CU34" i="16" s="1"/>
  <c r="CU35" i="16" s="1"/>
  <c r="CU36" i="16" s="1"/>
  <c r="CU37" i="16" s="1"/>
  <c r="CU38" i="16" s="1"/>
  <c r="CR2" i="16"/>
  <c r="CR3" i="16" s="1"/>
  <c r="CR4" i="16" s="1"/>
  <c r="CR5" i="16" s="1"/>
  <c r="CR6" i="16" s="1"/>
  <c r="CR7" i="16" s="1"/>
  <c r="CR8" i="16" s="1"/>
  <c r="CR9" i="16" s="1"/>
  <c r="CR10" i="16" s="1"/>
  <c r="CR11" i="16" s="1"/>
  <c r="CR12" i="16" s="1"/>
  <c r="CR13" i="16" s="1"/>
  <c r="CR14" i="16" s="1"/>
  <c r="CR15" i="16" s="1"/>
  <c r="CR16" i="16" s="1"/>
  <c r="CR17" i="16" s="1"/>
  <c r="CR18" i="16" s="1"/>
  <c r="CR19" i="16" s="1"/>
  <c r="CR20" i="16" s="1"/>
  <c r="CR21" i="16" s="1"/>
  <c r="CR22" i="16" s="1"/>
  <c r="CR23" i="16" s="1"/>
  <c r="CR24" i="16" s="1"/>
  <c r="CR25" i="16" s="1"/>
  <c r="CR26" i="16" s="1"/>
  <c r="CR27" i="16" s="1"/>
  <c r="CR28" i="16" s="1"/>
  <c r="CR29" i="16" s="1"/>
  <c r="CR30" i="16" s="1"/>
  <c r="CR31" i="16" s="1"/>
  <c r="CR32" i="16" s="1"/>
  <c r="CR33" i="16" s="1"/>
  <c r="CR34" i="16" s="1"/>
  <c r="CR35" i="16" s="1"/>
  <c r="CR36" i="16" s="1"/>
  <c r="CR37" i="16" s="1"/>
  <c r="CR38" i="16" s="1"/>
  <c r="CH3" i="16"/>
  <c r="CH2" i="16"/>
  <c r="CE3" i="16"/>
  <c r="CE2" i="16"/>
  <c r="CB3" i="16"/>
  <c r="CB2" i="16"/>
  <c r="CG2" i="16"/>
  <c r="CG3" i="16" s="1"/>
  <c r="CG4" i="16" s="1"/>
  <c r="CG5" i="16" s="1"/>
  <c r="CG6" i="16" s="1"/>
  <c r="CG7" i="16" s="1"/>
  <c r="CG8" i="16" s="1"/>
  <c r="CG9" i="16" s="1"/>
  <c r="CG10" i="16" s="1"/>
  <c r="CG11" i="16" s="1"/>
  <c r="CG12" i="16" s="1"/>
  <c r="CG13" i="16" s="1"/>
  <c r="CG14" i="16" s="1"/>
  <c r="CG15" i="16" s="1"/>
  <c r="CG16" i="16" s="1"/>
  <c r="CG17" i="16" s="1"/>
  <c r="CG18" i="16" s="1"/>
  <c r="CG19" i="16" s="1"/>
  <c r="CG20" i="16" s="1"/>
  <c r="CG21" i="16" s="1"/>
  <c r="CG22" i="16" s="1"/>
  <c r="CG23" i="16" s="1"/>
  <c r="CG24" i="16" s="1"/>
  <c r="CG25" i="16" s="1"/>
  <c r="CG26" i="16" s="1"/>
  <c r="CG27" i="16" s="1"/>
  <c r="CG28" i="16" s="1"/>
  <c r="CG29" i="16" s="1"/>
  <c r="CG30" i="16" s="1"/>
  <c r="CG31" i="16" s="1"/>
  <c r="CG32" i="16" s="1"/>
  <c r="CG33" i="16" s="1"/>
  <c r="CG34" i="16" s="1"/>
  <c r="CG35" i="16" s="1"/>
  <c r="CG36" i="16" s="1"/>
  <c r="CG37" i="16" s="1"/>
  <c r="CG38" i="16" s="1"/>
  <c r="CG39" i="16" s="1"/>
  <c r="CG40" i="16" s="1"/>
  <c r="CG41" i="16" s="1"/>
  <c r="CG42" i="16" s="1"/>
  <c r="CG43" i="16" s="1"/>
  <c r="CG44" i="16" s="1"/>
  <c r="CG45" i="16" s="1"/>
  <c r="CG46" i="16" s="1"/>
  <c r="CG47" i="16" s="1"/>
  <c r="CG48" i="16" s="1"/>
  <c r="CG49" i="16" s="1"/>
  <c r="CG50" i="16" s="1"/>
  <c r="CG51" i="16" s="1"/>
  <c r="CG52" i="16" s="1"/>
  <c r="CG53" i="16" s="1"/>
  <c r="CD2" i="16"/>
  <c r="CD3" i="16" s="1"/>
  <c r="CD4" i="16" s="1"/>
  <c r="CD5" i="16" s="1"/>
  <c r="CD6" i="16" s="1"/>
  <c r="CD7" i="16" s="1"/>
  <c r="CD8" i="16" s="1"/>
  <c r="CD9" i="16" s="1"/>
  <c r="CD10" i="16" s="1"/>
  <c r="CD11" i="16" s="1"/>
  <c r="CD12" i="16" s="1"/>
  <c r="CD13" i="16" s="1"/>
  <c r="CD14" i="16" s="1"/>
  <c r="CD15" i="16" s="1"/>
  <c r="CD16" i="16" s="1"/>
  <c r="CD17" i="16" s="1"/>
  <c r="CD18" i="16" s="1"/>
  <c r="CD19" i="16" s="1"/>
  <c r="CD20" i="16" s="1"/>
  <c r="CD21" i="16" s="1"/>
  <c r="CD22" i="16" s="1"/>
  <c r="CD23" i="16" s="1"/>
  <c r="CD24" i="16" s="1"/>
  <c r="CD25" i="16" s="1"/>
  <c r="CD26" i="16" s="1"/>
  <c r="CD27" i="16" s="1"/>
  <c r="CD28" i="16" s="1"/>
  <c r="CD29" i="16" s="1"/>
  <c r="CD30" i="16" s="1"/>
  <c r="CD31" i="16" s="1"/>
  <c r="CD32" i="16" s="1"/>
  <c r="CD33" i="16" s="1"/>
  <c r="CD34" i="16" s="1"/>
  <c r="CD35" i="16" s="1"/>
  <c r="CD36" i="16" s="1"/>
  <c r="CD37" i="16" s="1"/>
  <c r="CD38" i="16" s="1"/>
  <c r="CD39" i="16" s="1"/>
  <c r="CD40" i="16" s="1"/>
  <c r="CD41" i="16" s="1"/>
  <c r="CD42" i="16" s="1"/>
  <c r="CD43" i="16" s="1"/>
  <c r="CD44" i="16" s="1"/>
  <c r="CD45" i="16" s="1"/>
  <c r="CD46" i="16" s="1"/>
  <c r="CD47" i="16" s="1"/>
  <c r="CD48" i="16" s="1"/>
  <c r="CD49" i="16" s="1"/>
  <c r="CD50" i="16" s="1"/>
  <c r="CD51" i="16" s="1"/>
  <c r="CD52" i="16" s="1"/>
  <c r="CD53" i="16" s="1"/>
  <c r="CA3" i="16"/>
  <c r="CA4" i="16" s="1"/>
  <c r="CA5" i="16" s="1"/>
  <c r="CA6" i="16" s="1"/>
  <c r="CA7" i="16" s="1"/>
  <c r="CA8" i="16" s="1"/>
  <c r="CA9" i="16" s="1"/>
  <c r="CA10" i="16" s="1"/>
  <c r="CA11" i="16" s="1"/>
  <c r="CA12" i="16" s="1"/>
  <c r="CA13" i="16" s="1"/>
  <c r="CA14" i="16" s="1"/>
  <c r="CA15" i="16" s="1"/>
  <c r="CA16" i="16" s="1"/>
  <c r="CA17" i="16" s="1"/>
  <c r="CA18" i="16" s="1"/>
  <c r="CA19" i="16" s="1"/>
  <c r="CA20" i="16" s="1"/>
  <c r="CA21" i="16" s="1"/>
  <c r="CA22" i="16" s="1"/>
  <c r="CA23" i="16" s="1"/>
  <c r="CA24" i="16" s="1"/>
  <c r="CA25" i="16" s="1"/>
  <c r="CA26" i="16" s="1"/>
  <c r="CA27" i="16" s="1"/>
  <c r="CA28" i="16" s="1"/>
  <c r="CA29" i="16" s="1"/>
  <c r="CA30" i="16" s="1"/>
  <c r="CA31" i="16" s="1"/>
  <c r="CA32" i="16" s="1"/>
  <c r="CA33" i="16" s="1"/>
  <c r="CA34" i="16" s="1"/>
  <c r="CA35" i="16" s="1"/>
  <c r="CA36" i="16" s="1"/>
  <c r="CA37" i="16" s="1"/>
  <c r="CA38" i="16" s="1"/>
  <c r="CA39" i="16" s="1"/>
  <c r="CA40" i="16" s="1"/>
  <c r="CA41" i="16" s="1"/>
  <c r="CA42" i="16" s="1"/>
  <c r="CA43" i="16" s="1"/>
  <c r="CA44" i="16" s="1"/>
  <c r="CA45" i="16" s="1"/>
  <c r="CA46" i="16" s="1"/>
  <c r="CA47" i="16" s="1"/>
  <c r="CA48" i="16" s="1"/>
  <c r="CA49" i="16" s="1"/>
  <c r="CA50" i="16" s="1"/>
  <c r="CA51" i="16" s="1"/>
  <c r="CA52" i="16" s="1"/>
  <c r="CA53" i="16" s="1"/>
  <c r="CA2" i="16"/>
  <c r="BQ3" i="16"/>
  <c r="BQ2" i="16"/>
  <c r="BN3" i="16"/>
  <c r="BN2" i="16"/>
  <c r="BK3" i="16"/>
  <c r="BK2" i="16"/>
  <c r="BP2" i="16"/>
  <c r="BP3" i="16" s="1"/>
  <c r="BP4" i="16" s="1"/>
  <c r="BP5" i="16" s="1"/>
  <c r="BP6" i="16" s="1"/>
  <c r="BP7" i="16" s="1"/>
  <c r="BP8" i="16" s="1"/>
  <c r="BP9" i="16" s="1"/>
  <c r="BP10" i="16" s="1"/>
  <c r="BP11" i="16" s="1"/>
  <c r="BP12" i="16" s="1"/>
  <c r="BP13" i="16" s="1"/>
  <c r="BP14" i="16" s="1"/>
  <c r="BP15" i="16" s="1"/>
  <c r="BP16" i="16" s="1"/>
  <c r="BP17" i="16" s="1"/>
  <c r="BP18" i="16" s="1"/>
  <c r="BP19" i="16" s="1"/>
  <c r="BP20" i="16" s="1"/>
  <c r="BP21" i="16" s="1"/>
  <c r="BP22" i="16" s="1"/>
  <c r="BP23" i="16" s="1"/>
  <c r="BP24" i="16" s="1"/>
  <c r="BP25" i="16" s="1"/>
  <c r="BP26" i="16" s="1"/>
  <c r="BP27" i="16" s="1"/>
  <c r="BP28" i="16" s="1"/>
  <c r="BP29" i="16" s="1"/>
  <c r="BP30" i="16" s="1"/>
  <c r="BP31" i="16" s="1"/>
  <c r="BP32" i="16" s="1"/>
  <c r="BP33" i="16" s="1"/>
  <c r="BP34" i="16" s="1"/>
  <c r="BP35" i="16" s="1"/>
  <c r="BP36" i="16" s="1"/>
  <c r="BP37" i="16" s="1"/>
  <c r="BP38" i="16" s="1"/>
  <c r="BP39" i="16" s="1"/>
  <c r="BP40" i="16" s="1"/>
  <c r="BP41" i="16" s="1"/>
  <c r="BP42" i="16" s="1"/>
  <c r="BP43" i="16" s="1"/>
  <c r="BP44" i="16" s="1"/>
  <c r="BP45" i="16" s="1"/>
  <c r="BP46" i="16" s="1"/>
  <c r="BP47" i="16" s="1"/>
  <c r="BP48" i="16" s="1"/>
  <c r="BP49" i="16" s="1"/>
  <c r="BP50" i="16" s="1"/>
  <c r="BP51" i="16" s="1"/>
  <c r="BP52" i="16" s="1"/>
  <c r="BM2" i="16"/>
  <c r="BM3" i="16" s="1"/>
  <c r="BM4" i="16" s="1"/>
  <c r="BM5" i="16" s="1"/>
  <c r="BM6" i="16" s="1"/>
  <c r="BM7" i="16" s="1"/>
  <c r="BM8" i="16" s="1"/>
  <c r="BM9" i="16" s="1"/>
  <c r="BM10" i="16" s="1"/>
  <c r="BM11" i="16" s="1"/>
  <c r="BM12" i="16" s="1"/>
  <c r="BM13" i="16" s="1"/>
  <c r="BM14" i="16" s="1"/>
  <c r="BM15" i="16" s="1"/>
  <c r="BM16" i="16" s="1"/>
  <c r="BM17" i="16" s="1"/>
  <c r="BM18" i="16" s="1"/>
  <c r="BM19" i="16" s="1"/>
  <c r="BM20" i="16" s="1"/>
  <c r="BM21" i="16" s="1"/>
  <c r="BM22" i="16" s="1"/>
  <c r="BM23" i="16" s="1"/>
  <c r="BM24" i="16" s="1"/>
  <c r="BM25" i="16" s="1"/>
  <c r="BM26" i="16" s="1"/>
  <c r="BM27" i="16" s="1"/>
  <c r="BM28" i="16" s="1"/>
  <c r="BM29" i="16" s="1"/>
  <c r="BM30" i="16" s="1"/>
  <c r="BM31" i="16" s="1"/>
  <c r="BM32" i="16" s="1"/>
  <c r="BM33" i="16" s="1"/>
  <c r="BM34" i="16" s="1"/>
  <c r="BM35" i="16" s="1"/>
  <c r="BM36" i="16" s="1"/>
  <c r="BM37" i="16" s="1"/>
  <c r="BM38" i="16" s="1"/>
  <c r="BM39" i="16" s="1"/>
  <c r="BM40" i="16" s="1"/>
  <c r="BM41" i="16" s="1"/>
  <c r="BM42" i="16" s="1"/>
  <c r="BM43" i="16" s="1"/>
  <c r="BM44" i="16" s="1"/>
  <c r="BM45" i="16" s="1"/>
  <c r="BM46" i="16" s="1"/>
  <c r="BM47" i="16" s="1"/>
  <c r="BM48" i="16" s="1"/>
  <c r="BM49" i="16" s="1"/>
  <c r="BM50" i="16" s="1"/>
  <c r="BM51" i="16" s="1"/>
  <c r="BM52" i="16" s="1"/>
  <c r="BJ2" i="16"/>
  <c r="BJ3" i="16" s="1"/>
  <c r="BJ4" i="16" s="1"/>
  <c r="BJ5" i="16" s="1"/>
  <c r="BJ6" i="16" s="1"/>
  <c r="BJ7" i="16" s="1"/>
  <c r="BJ8" i="16" s="1"/>
  <c r="BJ9" i="16" s="1"/>
  <c r="BJ10" i="16" s="1"/>
  <c r="BJ11" i="16" s="1"/>
  <c r="BJ12" i="16" s="1"/>
  <c r="BJ13" i="16" s="1"/>
  <c r="BJ14" i="16" s="1"/>
  <c r="BJ15" i="16" s="1"/>
  <c r="BJ16" i="16" s="1"/>
  <c r="BJ17" i="16" s="1"/>
  <c r="BJ18" i="16" s="1"/>
  <c r="BJ19" i="16" s="1"/>
  <c r="BJ20" i="16" s="1"/>
  <c r="BJ21" i="16" s="1"/>
  <c r="BJ22" i="16" s="1"/>
  <c r="BJ23" i="16" s="1"/>
  <c r="BJ24" i="16" s="1"/>
  <c r="BJ25" i="16" s="1"/>
  <c r="BJ26" i="16" s="1"/>
  <c r="BJ27" i="16" s="1"/>
  <c r="BJ28" i="16" s="1"/>
  <c r="BJ29" i="16" s="1"/>
  <c r="BJ30" i="16" s="1"/>
  <c r="BJ31" i="16" s="1"/>
  <c r="BJ32" i="16" s="1"/>
  <c r="BJ33" i="16" s="1"/>
  <c r="BJ34" i="16" s="1"/>
  <c r="BJ35" i="16" s="1"/>
  <c r="BJ36" i="16" s="1"/>
  <c r="BJ37" i="16" s="1"/>
  <c r="BJ38" i="16" s="1"/>
  <c r="BJ39" i="16" s="1"/>
  <c r="BJ40" i="16" s="1"/>
  <c r="BJ41" i="16" s="1"/>
  <c r="BJ42" i="16" s="1"/>
  <c r="BJ43" i="16" s="1"/>
  <c r="BJ44" i="16" s="1"/>
  <c r="BJ45" i="16" s="1"/>
  <c r="BJ46" i="16" s="1"/>
  <c r="BJ47" i="16" s="1"/>
  <c r="BJ48" i="16" s="1"/>
  <c r="BJ49" i="16" s="1"/>
  <c r="BJ50" i="16" s="1"/>
  <c r="BJ51" i="16" s="1"/>
  <c r="BJ52" i="16" s="1"/>
  <c r="AZ3" i="16"/>
  <c r="AZ2" i="16"/>
  <c r="AW3" i="16"/>
  <c r="AW2" i="16"/>
  <c r="AT3" i="16"/>
  <c r="AT2" i="16"/>
  <c r="AC2" i="16"/>
  <c r="AY2" i="16"/>
  <c r="AY3" i="16" s="1"/>
  <c r="AY4" i="16" s="1"/>
  <c r="AY5" i="16" s="1"/>
  <c r="AY6" i="16" s="1"/>
  <c r="AY7" i="16" s="1"/>
  <c r="AY8" i="16" s="1"/>
  <c r="AY9" i="16" s="1"/>
  <c r="AY10" i="16" s="1"/>
  <c r="AY11" i="16" s="1"/>
  <c r="AY12" i="16" s="1"/>
  <c r="AY13" i="16" s="1"/>
  <c r="AY14" i="16" s="1"/>
  <c r="AY15" i="16" s="1"/>
  <c r="AY16" i="16" s="1"/>
  <c r="AY17" i="16" s="1"/>
  <c r="AY18" i="16" s="1"/>
  <c r="AY19" i="16" s="1"/>
  <c r="AY20" i="16" s="1"/>
  <c r="AY21" i="16" s="1"/>
  <c r="AY22" i="16" s="1"/>
  <c r="AY23" i="16" s="1"/>
  <c r="AY24" i="16" s="1"/>
  <c r="AY25" i="16" s="1"/>
  <c r="AY26" i="16" s="1"/>
  <c r="AY27" i="16" s="1"/>
  <c r="AY28" i="16" s="1"/>
  <c r="AY29" i="16" s="1"/>
  <c r="AY30" i="16" s="1"/>
  <c r="AY31" i="16" s="1"/>
  <c r="AY32" i="16" s="1"/>
  <c r="AY33" i="16" s="1"/>
  <c r="AY34" i="16" s="1"/>
  <c r="AY35" i="16" s="1"/>
  <c r="AY36" i="16" s="1"/>
  <c r="AY37" i="16" s="1"/>
  <c r="AY38" i="16" s="1"/>
  <c r="AY39" i="16" s="1"/>
  <c r="AY40" i="16" s="1"/>
  <c r="AY41" i="16" s="1"/>
  <c r="AY42" i="16" s="1"/>
  <c r="AY43" i="16" s="1"/>
  <c r="AY44" i="16" s="1"/>
  <c r="AY45" i="16" s="1"/>
  <c r="AY46" i="16" s="1"/>
  <c r="AY47" i="16" s="1"/>
  <c r="AY48" i="16" s="1"/>
  <c r="AY49" i="16" s="1"/>
  <c r="AY50" i="16" s="1"/>
  <c r="AY51" i="16" s="1"/>
  <c r="AY52" i="16" s="1"/>
  <c r="AY53" i="16" s="1"/>
  <c r="AY54" i="16" s="1"/>
  <c r="AY55" i="16" s="1"/>
  <c r="AY56" i="16" s="1"/>
  <c r="AY57" i="16" s="1"/>
  <c r="AY58" i="16" s="1"/>
  <c r="AY59" i="16" s="1"/>
  <c r="AY60" i="16" s="1"/>
  <c r="AY61" i="16" s="1"/>
  <c r="AY62" i="16" s="1"/>
  <c r="AY63" i="16" s="1"/>
  <c r="AY64" i="16" s="1"/>
  <c r="AY65" i="16" s="1"/>
  <c r="AY66" i="16" s="1"/>
  <c r="AY67" i="16" s="1"/>
  <c r="AY68" i="16" s="1"/>
  <c r="AY69" i="16" s="1"/>
  <c r="AY70" i="16" s="1"/>
  <c r="AY71" i="16" s="1"/>
  <c r="AY72" i="16" s="1"/>
  <c r="AY73" i="16" s="1"/>
  <c r="AY74" i="16" s="1"/>
  <c r="AY75" i="16" s="1"/>
  <c r="AY76" i="16" s="1"/>
  <c r="AY77" i="16" s="1"/>
  <c r="AY78" i="16" s="1"/>
  <c r="AY79" i="16" s="1"/>
  <c r="AY80" i="16" s="1"/>
  <c r="AY81" i="16" s="1"/>
  <c r="AY82" i="16" s="1"/>
  <c r="AV2" i="16"/>
  <c r="AV3" i="16" s="1"/>
  <c r="AV4" i="16" s="1"/>
  <c r="AV5" i="16" s="1"/>
  <c r="AV6" i="16" s="1"/>
  <c r="AV7" i="16" s="1"/>
  <c r="AV8" i="16" s="1"/>
  <c r="AV9" i="16" s="1"/>
  <c r="AV10" i="16" s="1"/>
  <c r="AV11" i="16" s="1"/>
  <c r="AV12" i="16" s="1"/>
  <c r="AV13" i="16" s="1"/>
  <c r="AV14" i="16" s="1"/>
  <c r="AV15" i="16" s="1"/>
  <c r="AV16" i="16" s="1"/>
  <c r="AV17" i="16" s="1"/>
  <c r="AV18" i="16" s="1"/>
  <c r="AV19" i="16" s="1"/>
  <c r="AV20" i="16" s="1"/>
  <c r="AV21" i="16" s="1"/>
  <c r="AV22" i="16" s="1"/>
  <c r="AV23" i="16" s="1"/>
  <c r="AV24" i="16" s="1"/>
  <c r="AV25" i="16" s="1"/>
  <c r="AV26" i="16" s="1"/>
  <c r="AV27" i="16" s="1"/>
  <c r="AV28" i="16" s="1"/>
  <c r="AV29" i="16" s="1"/>
  <c r="AV30" i="16" s="1"/>
  <c r="AV31" i="16" s="1"/>
  <c r="AV32" i="16" s="1"/>
  <c r="AV33" i="16" s="1"/>
  <c r="AV34" i="16" s="1"/>
  <c r="AV35" i="16" s="1"/>
  <c r="AV36" i="16" s="1"/>
  <c r="AV37" i="16" s="1"/>
  <c r="AV38" i="16" s="1"/>
  <c r="AV39" i="16" s="1"/>
  <c r="AV40" i="16" s="1"/>
  <c r="AV41" i="16" s="1"/>
  <c r="AV42" i="16" s="1"/>
  <c r="AV43" i="16" s="1"/>
  <c r="AV44" i="16" s="1"/>
  <c r="AV45" i="16" s="1"/>
  <c r="AV46" i="16" s="1"/>
  <c r="AV47" i="16" s="1"/>
  <c r="AV48" i="16" s="1"/>
  <c r="AV49" i="16" s="1"/>
  <c r="AV50" i="16" s="1"/>
  <c r="AV51" i="16" s="1"/>
  <c r="AV52" i="16" s="1"/>
  <c r="AV53" i="16" s="1"/>
  <c r="AV54" i="16" s="1"/>
  <c r="AV55" i="16" s="1"/>
  <c r="AV56" i="16" s="1"/>
  <c r="AV57" i="16" s="1"/>
  <c r="AV58" i="16" s="1"/>
  <c r="AV59" i="16" s="1"/>
  <c r="AV60" i="16" s="1"/>
  <c r="AV61" i="16" s="1"/>
  <c r="AV62" i="16" s="1"/>
  <c r="AV63" i="16" s="1"/>
  <c r="AV64" i="16" s="1"/>
  <c r="AV65" i="16" s="1"/>
  <c r="AV66" i="16" s="1"/>
  <c r="AV67" i="16" s="1"/>
  <c r="AV68" i="16" s="1"/>
  <c r="AV69" i="16" s="1"/>
  <c r="AV70" i="16" s="1"/>
  <c r="AV71" i="16" s="1"/>
  <c r="AV72" i="16" s="1"/>
  <c r="AV73" i="16" s="1"/>
  <c r="AV74" i="16" s="1"/>
  <c r="AV75" i="16" s="1"/>
  <c r="AV76" i="16" s="1"/>
  <c r="AV77" i="16" s="1"/>
  <c r="AV78" i="16" s="1"/>
  <c r="AV79" i="16" s="1"/>
  <c r="AV80" i="16" s="1"/>
  <c r="AV81" i="16" s="1"/>
  <c r="AV82" i="16" s="1"/>
  <c r="AS2" i="16"/>
  <c r="AS3" i="16" s="1"/>
  <c r="AS4" i="16" s="1"/>
  <c r="AS5" i="16" s="1"/>
  <c r="AS6" i="16" s="1"/>
  <c r="AS7" i="16" s="1"/>
  <c r="AS8" i="16" s="1"/>
  <c r="AS9" i="16" s="1"/>
  <c r="AS10" i="16" s="1"/>
  <c r="AS11" i="16" s="1"/>
  <c r="AS12" i="16" s="1"/>
  <c r="AS13" i="16" s="1"/>
  <c r="AS14" i="16" s="1"/>
  <c r="AS15" i="16" s="1"/>
  <c r="AS16" i="16" s="1"/>
  <c r="AS17" i="16" s="1"/>
  <c r="AS18" i="16" s="1"/>
  <c r="AS19" i="16" s="1"/>
  <c r="AS20" i="16" s="1"/>
  <c r="AS21" i="16" s="1"/>
  <c r="AS22" i="16" s="1"/>
  <c r="AS23" i="16" s="1"/>
  <c r="AS24" i="16" s="1"/>
  <c r="AS25" i="16" s="1"/>
  <c r="AS26" i="16" s="1"/>
  <c r="AS27" i="16" s="1"/>
  <c r="AS28" i="16" s="1"/>
  <c r="AS29" i="16" s="1"/>
  <c r="AS30" i="16" s="1"/>
  <c r="AS31" i="16" s="1"/>
  <c r="AS32" i="16" s="1"/>
  <c r="AS33" i="16" s="1"/>
  <c r="AS34" i="16" s="1"/>
  <c r="AS35" i="16" s="1"/>
  <c r="AS36" i="16" s="1"/>
  <c r="AS37" i="16" s="1"/>
  <c r="AS38" i="16" s="1"/>
  <c r="AS39" i="16" s="1"/>
  <c r="AS40" i="16" s="1"/>
  <c r="AS41" i="16" s="1"/>
  <c r="AS42" i="16" s="1"/>
  <c r="AS43" i="16" s="1"/>
  <c r="AS44" i="16" s="1"/>
  <c r="AS45" i="16" s="1"/>
  <c r="AS46" i="16" s="1"/>
  <c r="AS47" i="16" s="1"/>
  <c r="AS48" i="16" s="1"/>
  <c r="AS49" i="16" s="1"/>
  <c r="AS50" i="16" s="1"/>
  <c r="AS51" i="16" s="1"/>
  <c r="AS52" i="16" s="1"/>
  <c r="AS53" i="16" s="1"/>
  <c r="AS54" i="16" s="1"/>
  <c r="AS55" i="16" s="1"/>
  <c r="AS56" i="16" s="1"/>
  <c r="AS57" i="16" s="1"/>
  <c r="AS58" i="16" s="1"/>
  <c r="AS59" i="16" s="1"/>
  <c r="AS60" i="16" s="1"/>
  <c r="AS61" i="16" s="1"/>
  <c r="AS62" i="16" s="1"/>
  <c r="AS63" i="16" s="1"/>
  <c r="AS64" i="16" s="1"/>
  <c r="AS65" i="16" s="1"/>
  <c r="AS66" i="16" s="1"/>
  <c r="AS67" i="16" s="1"/>
  <c r="AS68" i="16" s="1"/>
  <c r="AS69" i="16" s="1"/>
  <c r="AS70" i="16" s="1"/>
  <c r="AS71" i="16" s="1"/>
  <c r="AS72" i="16" s="1"/>
  <c r="AS73" i="16" s="1"/>
  <c r="AS74" i="16" s="1"/>
  <c r="AS75" i="16" s="1"/>
  <c r="AS76" i="16" s="1"/>
  <c r="AS77" i="16" s="1"/>
  <c r="AS78" i="16" s="1"/>
  <c r="AS79" i="16" s="1"/>
  <c r="AS80" i="16" s="1"/>
  <c r="AS81" i="16" s="1"/>
  <c r="AS82" i="16" s="1"/>
  <c r="AI3" i="16"/>
  <c r="AI2" i="16"/>
  <c r="AF3" i="16"/>
  <c r="AF2" i="16"/>
  <c r="AC3" i="16"/>
  <c r="AH2" i="16"/>
  <c r="AH3" i="16" s="1"/>
  <c r="AH4" i="16" s="1"/>
  <c r="AH5" i="16" s="1"/>
  <c r="AH6" i="16" s="1"/>
  <c r="AH7" i="16" s="1"/>
  <c r="AH8" i="16" s="1"/>
  <c r="AH9" i="16" s="1"/>
  <c r="AH10" i="16" s="1"/>
  <c r="AH11" i="16" s="1"/>
  <c r="AH12" i="16" s="1"/>
  <c r="AH13" i="16" s="1"/>
  <c r="AH14" i="16" s="1"/>
  <c r="AH15" i="16" s="1"/>
  <c r="AH16" i="16" s="1"/>
  <c r="AH17" i="16" s="1"/>
  <c r="AH18" i="16" s="1"/>
  <c r="AH19" i="16" s="1"/>
  <c r="AH20" i="16" s="1"/>
  <c r="AH21" i="16" s="1"/>
  <c r="AH22" i="16" s="1"/>
  <c r="AH23" i="16" s="1"/>
  <c r="AH24" i="16" s="1"/>
  <c r="AH25" i="16" s="1"/>
  <c r="AH26" i="16" s="1"/>
  <c r="AH27" i="16" s="1"/>
  <c r="AH28" i="16" s="1"/>
  <c r="AH29" i="16" s="1"/>
  <c r="AH30" i="16" s="1"/>
  <c r="AH31" i="16" s="1"/>
  <c r="AH32" i="16" s="1"/>
  <c r="AH33" i="16" s="1"/>
  <c r="AH34" i="16" s="1"/>
  <c r="AH35" i="16" s="1"/>
  <c r="AH36" i="16" s="1"/>
  <c r="AH37" i="16" s="1"/>
  <c r="AH38" i="16" s="1"/>
  <c r="AH39" i="16" s="1"/>
  <c r="AH40" i="16" s="1"/>
  <c r="AH41" i="16" s="1"/>
  <c r="AH42" i="16" s="1"/>
  <c r="AH43" i="16" s="1"/>
  <c r="AH44" i="16" s="1"/>
  <c r="AH45" i="16" s="1"/>
  <c r="AH46" i="16" s="1"/>
  <c r="AH47" i="16" s="1"/>
  <c r="AE2" i="16"/>
  <c r="AE3" i="16" s="1"/>
  <c r="AE4" i="16" s="1"/>
  <c r="AE5" i="16" s="1"/>
  <c r="AE6" i="16" s="1"/>
  <c r="AE7" i="16" s="1"/>
  <c r="AE8" i="16" s="1"/>
  <c r="AE9" i="16" s="1"/>
  <c r="AE10" i="16" s="1"/>
  <c r="AE11" i="16" s="1"/>
  <c r="AE12" i="16" s="1"/>
  <c r="AE13" i="16" s="1"/>
  <c r="AE14" i="16" s="1"/>
  <c r="AE15" i="16" s="1"/>
  <c r="AE16" i="16" s="1"/>
  <c r="AE17" i="16" s="1"/>
  <c r="AE18" i="16" s="1"/>
  <c r="AE19" i="16" s="1"/>
  <c r="AE20" i="16" s="1"/>
  <c r="AE21" i="16" s="1"/>
  <c r="AE22" i="16" s="1"/>
  <c r="AE23" i="16" s="1"/>
  <c r="AE24" i="16" s="1"/>
  <c r="AE25" i="16" s="1"/>
  <c r="AE26" i="16" s="1"/>
  <c r="AE27" i="16" s="1"/>
  <c r="AE28" i="16" s="1"/>
  <c r="AE29" i="16" s="1"/>
  <c r="AE30" i="16" s="1"/>
  <c r="AE31" i="16" s="1"/>
  <c r="AE32" i="16" s="1"/>
  <c r="AE33" i="16" s="1"/>
  <c r="AE34" i="16" s="1"/>
  <c r="AE35" i="16" s="1"/>
  <c r="AE36" i="16" s="1"/>
  <c r="AE37" i="16" s="1"/>
  <c r="AE38" i="16" s="1"/>
  <c r="AE39" i="16" s="1"/>
  <c r="AE40" i="16" s="1"/>
  <c r="AE41" i="16" s="1"/>
  <c r="AE42" i="16" s="1"/>
  <c r="AE43" i="16" s="1"/>
  <c r="AE44" i="16" s="1"/>
  <c r="AE45" i="16" s="1"/>
  <c r="AE46" i="16" s="1"/>
  <c r="AE47" i="16" s="1"/>
  <c r="AB2" i="16"/>
  <c r="AB3" i="16" s="1"/>
  <c r="AB4" i="16" s="1"/>
  <c r="AB5" i="16" s="1"/>
  <c r="AB6" i="16" s="1"/>
  <c r="AB7" i="16" s="1"/>
  <c r="AB8" i="16" s="1"/>
  <c r="AB9" i="16" s="1"/>
  <c r="AB10" i="16" s="1"/>
  <c r="AB11" i="16" s="1"/>
  <c r="AB12" i="16" s="1"/>
  <c r="AB13" i="16" s="1"/>
  <c r="AB14" i="16" s="1"/>
  <c r="AB15" i="16" s="1"/>
  <c r="AB16" i="16" s="1"/>
  <c r="AB17" i="16" s="1"/>
  <c r="AB18" i="16" s="1"/>
  <c r="AB19" i="16" s="1"/>
  <c r="AB20" i="16" s="1"/>
  <c r="AB21" i="16" s="1"/>
  <c r="AB22" i="16" s="1"/>
  <c r="AB23" i="16" s="1"/>
  <c r="AB24" i="16" s="1"/>
  <c r="AB25" i="16" s="1"/>
  <c r="AB26" i="16" s="1"/>
  <c r="AB27" i="16" s="1"/>
  <c r="AB28" i="16" s="1"/>
  <c r="AB29" i="16" s="1"/>
  <c r="AB30" i="16" s="1"/>
  <c r="AB31" i="16" s="1"/>
  <c r="AB32" i="16" s="1"/>
  <c r="AB33" i="16" s="1"/>
  <c r="AB34" i="16" s="1"/>
  <c r="AB35" i="16" s="1"/>
  <c r="AB36" i="16" s="1"/>
  <c r="AB37" i="16" s="1"/>
  <c r="AB38" i="16" s="1"/>
  <c r="AB39" i="16" s="1"/>
  <c r="AB40" i="16" s="1"/>
  <c r="AB41" i="16" s="1"/>
  <c r="AB42" i="16" s="1"/>
  <c r="AB43" i="16" s="1"/>
  <c r="AB44" i="16" s="1"/>
  <c r="AB45" i="16" s="1"/>
  <c r="AB46" i="16" s="1"/>
  <c r="AB47" i="16" s="1"/>
  <c r="R2" i="16"/>
  <c r="R3" i="16"/>
  <c r="O3" i="16"/>
  <c r="O2" i="16"/>
  <c r="L3" i="16"/>
  <c r="L2" i="16"/>
  <c r="Q2" i="16"/>
  <c r="Q3" i="16" s="1"/>
  <c r="Q4" i="16" s="1"/>
  <c r="Q5" i="16" s="1"/>
  <c r="Q6" i="16" s="1"/>
  <c r="Q7" i="16" s="1"/>
  <c r="Q8" i="16" s="1"/>
  <c r="Q9" i="16" s="1"/>
  <c r="Q10" i="16" s="1"/>
  <c r="Q11" i="16" s="1"/>
  <c r="Q12" i="16" s="1"/>
  <c r="Q13" i="16" s="1"/>
  <c r="Q14" i="16" s="1"/>
  <c r="Q15" i="16" s="1"/>
  <c r="Q16" i="16" s="1"/>
  <c r="Q17" i="16" s="1"/>
  <c r="Q18" i="16" s="1"/>
  <c r="Q19" i="16" s="1"/>
  <c r="Q20" i="16" s="1"/>
  <c r="Q21" i="16" s="1"/>
  <c r="Q22" i="16" s="1"/>
  <c r="Q23" i="16" s="1"/>
  <c r="Q24" i="16" s="1"/>
  <c r="Q25" i="16" s="1"/>
  <c r="Q26" i="16" s="1"/>
  <c r="Q27" i="16" s="1"/>
  <c r="Q28" i="16" s="1"/>
  <c r="Q29" i="16" s="1"/>
  <c r="Q30" i="16" s="1"/>
  <c r="Q31" i="16" s="1"/>
  <c r="Q32" i="16" s="1"/>
  <c r="Q33" i="16" s="1"/>
  <c r="Q34" i="16" s="1"/>
  <c r="Q35" i="16" s="1"/>
  <c r="Q36" i="16" s="1"/>
  <c r="Q37" i="16" s="1"/>
  <c r="Q38" i="16" s="1"/>
  <c r="Q39" i="16" s="1"/>
  <c r="Q40" i="16" s="1"/>
  <c r="Q41" i="16" s="1"/>
  <c r="Q42" i="16" s="1"/>
  <c r="Q43" i="16" s="1"/>
  <c r="Q44" i="16" s="1"/>
  <c r="Q45" i="16" s="1"/>
  <c r="Q46" i="16" s="1"/>
  <c r="Q47" i="16" s="1"/>
  <c r="K2" i="16"/>
  <c r="K3" i="16" s="1"/>
  <c r="K4" i="16" s="1"/>
  <c r="K5" i="16" s="1"/>
  <c r="K6" i="16" s="1"/>
  <c r="K7" i="16" s="1"/>
  <c r="K8" i="16" s="1"/>
  <c r="K9" i="16" s="1"/>
  <c r="K10" i="16" s="1"/>
  <c r="K11" i="16" s="1"/>
  <c r="K12" i="16" s="1"/>
  <c r="K13" i="16" s="1"/>
  <c r="K14" i="16" s="1"/>
  <c r="K15" i="16" s="1"/>
  <c r="K16" i="16" s="1"/>
  <c r="K17" i="16" s="1"/>
  <c r="K18" i="16" s="1"/>
  <c r="K19" i="16" s="1"/>
  <c r="K20" i="16" s="1"/>
  <c r="K21" i="16" s="1"/>
  <c r="K22" i="16" s="1"/>
  <c r="K23" i="16" s="1"/>
  <c r="K24" i="16" s="1"/>
  <c r="K25" i="16" s="1"/>
  <c r="K26" i="16" s="1"/>
  <c r="K27" i="16" s="1"/>
  <c r="K28" i="16" s="1"/>
  <c r="K29" i="16" s="1"/>
  <c r="K30" i="16" s="1"/>
  <c r="K31" i="16" s="1"/>
  <c r="K32" i="16" s="1"/>
  <c r="K33" i="16" s="1"/>
  <c r="K34" i="16" s="1"/>
  <c r="K35" i="16" s="1"/>
  <c r="K36" i="16" s="1"/>
  <c r="K37" i="16" s="1"/>
  <c r="K38" i="16" s="1"/>
  <c r="K39" i="16" s="1"/>
  <c r="K40" i="16" s="1"/>
  <c r="K41" i="16" s="1"/>
  <c r="K42" i="16" s="1"/>
  <c r="K43" i="16" s="1"/>
  <c r="K44" i="16" s="1"/>
  <c r="K45" i="16" s="1"/>
  <c r="K46" i="16" s="1"/>
  <c r="K47" i="16" s="1"/>
  <c r="N2" i="16"/>
  <c r="N3" i="16" s="1"/>
  <c r="N4" i="16" s="1"/>
  <c r="N5" i="16" s="1"/>
  <c r="N6" i="16" s="1"/>
  <c r="N7" i="16" s="1"/>
  <c r="N8" i="16" s="1"/>
  <c r="N9" i="16" s="1"/>
  <c r="N10" i="16" s="1"/>
  <c r="N11" i="16" s="1"/>
  <c r="N12" i="16" s="1"/>
  <c r="N13" i="16" s="1"/>
  <c r="N14" i="16" s="1"/>
  <c r="N15" i="16" s="1"/>
  <c r="N16" i="16" s="1"/>
  <c r="N17" i="16" s="1"/>
  <c r="N18" i="16" s="1"/>
  <c r="N19" i="16" s="1"/>
  <c r="N20" i="16" s="1"/>
  <c r="N21" i="16" s="1"/>
  <c r="N22" i="16" s="1"/>
  <c r="N23" i="16" s="1"/>
  <c r="N24" i="16" s="1"/>
  <c r="N25" i="16" s="1"/>
  <c r="N26" i="16" s="1"/>
  <c r="N27" i="16" s="1"/>
  <c r="N28" i="16" s="1"/>
  <c r="N29" i="16" s="1"/>
  <c r="N30" i="16" s="1"/>
  <c r="N31" i="16" s="1"/>
  <c r="N32" i="16" s="1"/>
  <c r="N33" i="16" s="1"/>
  <c r="N34" i="16" s="1"/>
  <c r="N35" i="16" s="1"/>
  <c r="N36" i="16" s="1"/>
  <c r="N37" i="16" s="1"/>
  <c r="N38" i="16" s="1"/>
  <c r="N39" i="16" s="1"/>
  <c r="N40" i="16" s="1"/>
  <c r="N41" i="16" s="1"/>
  <c r="N42" i="16" s="1"/>
  <c r="N43" i="16" s="1"/>
  <c r="N44" i="16" s="1"/>
  <c r="N45" i="16" s="1"/>
  <c r="N46" i="16" s="1"/>
  <c r="N47" i="16" s="1"/>
  <c r="K20" i="1"/>
  <c r="E3" i="34"/>
  <c r="E4" i="34"/>
  <c r="E5" i="34"/>
  <c r="E6" i="34"/>
  <c r="E7" i="34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40" i="34"/>
  <c r="E41" i="34"/>
  <c r="E42" i="34"/>
  <c r="E43" i="34"/>
  <c r="E44" i="34"/>
  <c r="E45" i="34"/>
  <c r="E46" i="34"/>
  <c r="E47" i="34"/>
  <c r="E48" i="34"/>
  <c r="E49" i="34"/>
  <c r="E50" i="34"/>
  <c r="E51" i="34"/>
  <c r="E52" i="34"/>
  <c r="E53" i="34"/>
  <c r="E54" i="34"/>
  <c r="E55" i="34"/>
  <c r="E56" i="34"/>
  <c r="E57" i="34"/>
  <c r="E58" i="34"/>
  <c r="E59" i="34"/>
  <c r="E60" i="34"/>
  <c r="E61" i="34"/>
  <c r="E62" i="34"/>
  <c r="E63" i="34"/>
  <c r="E64" i="34"/>
  <c r="E65" i="34"/>
  <c r="E66" i="34"/>
  <c r="E67" i="34"/>
  <c r="E68" i="34"/>
  <c r="E69" i="34"/>
  <c r="E2" i="34"/>
  <c r="F9" i="33"/>
  <c r="G8" i="33"/>
  <c r="G7" i="33"/>
  <c r="G9" i="33" s="1"/>
  <c r="L3" i="32"/>
  <c r="M3" i="32" s="1"/>
  <c r="K3" i="32"/>
  <c r="N11" i="32"/>
  <c r="N9" i="32"/>
  <c r="N8" i="32"/>
  <c r="M9" i="32"/>
  <c r="M8" i="32"/>
  <c r="N10" i="32"/>
  <c r="L9" i="32"/>
  <c r="L8" i="32"/>
  <c r="K9" i="32"/>
  <c r="K8" i="32"/>
  <c r="H13" i="32"/>
  <c r="H14" i="32" s="1"/>
  <c r="H17" i="32"/>
  <c r="H6" i="32"/>
  <c r="C13" i="32"/>
  <c r="C4" i="32"/>
  <c r="C6" i="32" s="1"/>
  <c r="C3" i="32"/>
  <c r="AE9" i="32"/>
  <c r="AE10" i="32" s="1"/>
  <c r="AE13" i="32" s="1"/>
  <c r="AE14" i="32" s="1"/>
  <c r="AE15" i="32" s="1"/>
  <c r="AE4" i="32"/>
  <c r="AE17" i="32" s="1"/>
  <c r="AE3" i="32"/>
  <c r="AE6" i="32" s="1"/>
  <c r="F36" i="13"/>
  <c r="F82" i="13"/>
  <c r="F80" i="13"/>
  <c r="F81" i="13" s="1"/>
  <c r="F83" i="13" s="1"/>
  <c r="J78" i="13"/>
  <c r="F73" i="13"/>
  <c r="F74" i="13" s="1"/>
  <c r="F76" i="13" s="1"/>
  <c r="F75" i="13"/>
  <c r="F66" i="13"/>
  <c r="F65" i="13"/>
  <c r="F68" i="13"/>
  <c r="F67" i="13"/>
  <c r="J63" i="13"/>
  <c r="B66" i="13"/>
  <c r="B65" i="13"/>
  <c r="B63" i="13"/>
  <c r="C41" i="13"/>
  <c r="F34" i="13"/>
  <c r="B41" i="13"/>
  <c r="B8" i="13"/>
  <c r="A8" i="13"/>
  <c r="B54" i="1"/>
  <c r="B55" i="1"/>
  <c r="B56" i="1"/>
  <c r="B57" i="1"/>
  <c r="B58" i="1"/>
  <c r="G92" i="1"/>
  <c r="G93" i="1" s="1"/>
  <c r="G94" i="1" s="1"/>
  <c r="F92" i="1"/>
  <c r="F93" i="1" s="1"/>
  <c r="F94" i="1" s="1"/>
  <c r="G91" i="1"/>
  <c r="F91" i="1"/>
  <c r="E91" i="1"/>
  <c r="E92" i="1" s="1"/>
  <c r="E93" i="1" s="1"/>
  <c r="E94" i="1" s="1"/>
  <c r="D91" i="1"/>
  <c r="D92" i="1" s="1"/>
  <c r="D93" i="1" s="1"/>
  <c r="D94" i="1" s="1"/>
  <c r="C91" i="1"/>
  <c r="C92" i="1" s="1"/>
  <c r="C93" i="1" s="1"/>
  <c r="C94" i="1" s="1"/>
  <c r="H11" i="1"/>
  <c r="H9" i="1"/>
  <c r="L66" i="1"/>
  <c r="N4" i="12"/>
  <c r="M11" i="12"/>
  <c r="G23" i="1"/>
  <c r="D18" i="13"/>
  <c r="D17" i="13"/>
  <c r="E11" i="1"/>
  <c r="AG19" i="13"/>
  <c r="AG10" i="13"/>
  <c r="Y19" i="13"/>
  <c r="Y10" i="13"/>
  <c r="K11" i="1"/>
  <c r="B11" i="1"/>
  <c r="N10" i="12"/>
  <c r="N9" i="12"/>
  <c r="E44" i="17"/>
  <c r="E39" i="17"/>
  <c r="E9" i="1"/>
  <c r="E21" i="1" s="1"/>
  <c r="H20" i="1"/>
  <c r="E20" i="1"/>
  <c r="I37" i="13"/>
  <c r="K37" i="13" s="1"/>
  <c r="C17" i="17"/>
  <c r="AL2" i="28"/>
  <c r="AL3" i="28" s="1"/>
  <c r="AL4" i="28" s="1"/>
  <c r="AL5" i="28" s="1"/>
  <c r="AL6" i="28" s="1"/>
  <c r="AL7" i="28" s="1"/>
  <c r="AL8" i="28" s="1"/>
  <c r="AL9" i="28" s="1"/>
  <c r="AL10" i="28" s="1"/>
  <c r="AL11" i="28" s="1"/>
  <c r="AL12" i="28" s="1"/>
  <c r="AL13" i="28" s="1"/>
  <c r="AL14" i="28" s="1"/>
  <c r="AL15" i="28" s="1"/>
  <c r="AL16" i="28" s="1"/>
  <c r="AL17" i="28" s="1"/>
  <c r="AL18" i="28" s="1"/>
  <c r="AL19" i="28" s="1"/>
  <c r="AL20" i="28" s="1"/>
  <c r="AL21" i="28" s="1"/>
  <c r="AL22" i="28" s="1"/>
  <c r="AL23" i="28" s="1"/>
  <c r="AL24" i="28" s="1"/>
  <c r="AL25" i="28" s="1"/>
  <c r="AL26" i="28" s="1"/>
  <c r="AL27" i="28" s="1"/>
  <c r="AL28" i="28" s="1"/>
  <c r="AL29" i="28" s="1"/>
  <c r="AL30" i="28" s="1"/>
  <c r="AL31" i="28" s="1"/>
  <c r="AL32" i="28" s="1"/>
  <c r="AL33" i="28" s="1"/>
  <c r="AL34" i="28" s="1"/>
  <c r="AL35" i="28" s="1"/>
  <c r="AL36" i="28" s="1"/>
  <c r="AL37" i="28" s="1"/>
  <c r="AL38" i="28" s="1"/>
  <c r="AL39" i="28" s="1"/>
  <c r="AL40" i="28" s="1"/>
  <c r="AL41" i="28" s="1"/>
  <c r="AL42" i="28" s="1"/>
  <c r="AL43" i="28" s="1"/>
  <c r="AL44" i="28" s="1"/>
  <c r="AL45" i="28" s="1"/>
  <c r="AL46" i="28" s="1"/>
  <c r="AL47" i="28" s="1"/>
  <c r="AL48" i="28" s="1"/>
  <c r="AL49" i="28" s="1"/>
  <c r="AL50" i="28" s="1"/>
  <c r="AL51" i="28" s="1"/>
  <c r="AL52" i="28" s="1"/>
  <c r="AL53" i="28" s="1"/>
  <c r="AL54" i="28" s="1"/>
  <c r="AL55" i="28" s="1"/>
  <c r="AL56" i="28" s="1"/>
  <c r="AL57" i="28" s="1"/>
  <c r="AL58" i="28" s="1"/>
  <c r="AL59" i="28" s="1"/>
  <c r="AL60" i="28" s="1"/>
  <c r="AL61" i="28" s="1"/>
  <c r="AL62" i="28" s="1"/>
  <c r="AL63" i="28" s="1"/>
  <c r="AL64" i="28" s="1"/>
  <c r="AL65" i="28" s="1"/>
  <c r="AL66" i="28" s="1"/>
  <c r="AL67" i="28" s="1"/>
  <c r="AL68" i="28" s="1"/>
  <c r="AL69" i="28" s="1"/>
  <c r="V3" i="28"/>
  <c r="V4" i="28" s="1"/>
  <c r="V5" i="28" s="1"/>
  <c r="V6" i="28" s="1"/>
  <c r="V7" i="28" s="1"/>
  <c r="V8" i="28" s="1"/>
  <c r="V9" i="28" s="1"/>
  <c r="V10" i="28" s="1"/>
  <c r="V11" i="28" s="1"/>
  <c r="V12" i="28" s="1"/>
  <c r="V13" i="28" s="1"/>
  <c r="V14" i="28" s="1"/>
  <c r="V15" i="28" s="1"/>
  <c r="V16" i="28" s="1"/>
  <c r="V17" i="28" s="1"/>
  <c r="V18" i="28" s="1"/>
  <c r="V19" i="28" s="1"/>
  <c r="V20" i="28" s="1"/>
  <c r="V21" i="28" s="1"/>
  <c r="V22" i="28" s="1"/>
  <c r="V23" i="28" s="1"/>
  <c r="V24" i="28" s="1"/>
  <c r="V25" i="28" s="1"/>
  <c r="V26" i="28" s="1"/>
  <c r="V27" i="28" s="1"/>
  <c r="V28" i="28" s="1"/>
  <c r="V29" i="28" s="1"/>
  <c r="V30" i="28" s="1"/>
  <c r="V31" i="28" s="1"/>
  <c r="V32" i="28" s="1"/>
  <c r="V33" i="28" s="1"/>
  <c r="V34" i="28" s="1"/>
  <c r="V35" i="28" s="1"/>
  <c r="V36" i="28" s="1"/>
  <c r="V37" i="28" s="1"/>
  <c r="V38" i="28" s="1"/>
  <c r="V39" i="28" s="1"/>
  <c r="V40" i="28" s="1"/>
  <c r="V41" i="28" s="1"/>
  <c r="V42" i="28" s="1"/>
  <c r="V43" i="28" s="1"/>
  <c r="V44" i="28" s="1"/>
  <c r="V45" i="28" s="1"/>
  <c r="V46" i="28" s="1"/>
  <c r="V47" i="28" s="1"/>
  <c r="V48" i="28" s="1"/>
  <c r="V49" i="28" s="1"/>
  <c r="V50" i="28" s="1"/>
  <c r="V51" i="28" s="1"/>
  <c r="V52" i="28" s="1"/>
  <c r="V53" i="28" s="1"/>
  <c r="V54" i="28" s="1"/>
  <c r="V55" i="28" s="1"/>
  <c r="V56" i="28" s="1"/>
  <c r="V57" i="28" s="1"/>
  <c r="V58" i="28" s="1"/>
  <c r="V59" i="28" s="1"/>
  <c r="V60" i="28" s="1"/>
  <c r="V61" i="28" s="1"/>
  <c r="V62" i="28" s="1"/>
  <c r="V63" i="28" s="1"/>
  <c r="V64" i="28" s="1"/>
  <c r="V65" i="28" s="1"/>
  <c r="V66" i="28" s="1"/>
  <c r="V67" i="28" s="1"/>
  <c r="V68" i="28" s="1"/>
  <c r="V69" i="28" s="1"/>
  <c r="AH2" i="28"/>
  <c r="AH3" i="28" s="1"/>
  <c r="AH4" i="28" s="1"/>
  <c r="AH5" i="28" s="1"/>
  <c r="AH6" i="28" s="1"/>
  <c r="AH7" i="28" s="1"/>
  <c r="AH8" i="28" s="1"/>
  <c r="AH9" i="28" s="1"/>
  <c r="AH10" i="28" s="1"/>
  <c r="AH11" i="28" s="1"/>
  <c r="AH12" i="28" s="1"/>
  <c r="AH13" i="28" s="1"/>
  <c r="AH14" i="28" s="1"/>
  <c r="AH15" i="28" s="1"/>
  <c r="AH16" i="28" s="1"/>
  <c r="AH17" i="28" s="1"/>
  <c r="AH18" i="28" s="1"/>
  <c r="AH19" i="28" s="1"/>
  <c r="AH20" i="28" s="1"/>
  <c r="AH21" i="28" s="1"/>
  <c r="AH22" i="28" s="1"/>
  <c r="AH23" i="28" s="1"/>
  <c r="AH24" i="28" s="1"/>
  <c r="AH25" i="28" s="1"/>
  <c r="AH26" i="28" s="1"/>
  <c r="AH27" i="28" s="1"/>
  <c r="AH28" i="28" s="1"/>
  <c r="AH29" i="28" s="1"/>
  <c r="AH30" i="28" s="1"/>
  <c r="AH31" i="28" s="1"/>
  <c r="AH32" i="28" s="1"/>
  <c r="AH33" i="28" s="1"/>
  <c r="AH34" i="28" s="1"/>
  <c r="AH35" i="28" s="1"/>
  <c r="AH36" i="28" s="1"/>
  <c r="AH37" i="28" s="1"/>
  <c r="AH38" i="28" s="1"/>
  <c r="AH39" i="28" s="1"/>
  <c r="AH40" i="28" s="1"/>
  <c r="AH41" i="28" s="1"/>
  <c r="AH42" i="28" s="1"/>
  <c r="AH43" i="28" s="1"/>
  <c r="AH44" i="28" s="1"/>
  <c r="AH45" i="28" s="1"/>
  <c r="AH46" i="28" s="1"/>
  <c r="AH47" i="28" s="1"/>
  <c r="AH48" i="28" s="1"/>
  <c r="AH49" i="28" s="1"/>
  <c r="AH50" i="28" s="1"/>
  <c r="AH51" i="28" s="1"/>
  <c r="AH52" i="28" s="1"/>
  <c r="AH53" i="28" s="1"/>
  <c r="AH54" i="28" s="1"/>
  <c r="AH55" i="28" s="1"/>
  <c r="AH56" i="28" s="1"/>
  <c r="AH57" i="28" s="1"/>
  <c r="AH58" i="28" s="1"/>
  <c r="AH59" i="28" s="1"/>
  <c r="AH60" i="28" s="1"/>
  <c r="AH61" i="28" s="1"/>
  <c r="AH62" i="28" s="1"/>
  <c r="AH63" i="28" s="1"/>
  <c r="AH64" i="28" s="1"/>
  <c r="AH65" i="28" s="1"/>
  <c r="AH66" i="28" s="1"/>
  <c r="AH67" i="28" s="1"/>
  <c r="AH68" i="28" s="1"/>
  <c r="AH69" i="28" s="1"/>
  <c r="AD2" i="28"/>
  <c r="AD3" i="28" s="1"/>
  <c r="AD4" i="28" s="1"/>
  <c r="AD5" i="28" s="1"/>
  <c r="AD6" i="28" s="1"/>
  <c r="AD7" i="28" s="1"/>
  <c r="AD8" i="28" s="1"/>
  <c r="AD9" i="28" s="1"/>
  <c r="AD10" i="28" s="1"/>
  <c r="AD11" i="28" s="1"/>
  <c r="AD12" i="28" s="1"/>
  <c r="AD13" i="28" s="1"/>
  <c r="AD14" i="28" s="1"/>
  <c r="AD15" i="28" s="1"/>
  <c r="AD16" i="28" s="1"/>
  <c r="AD17" i="28" s="1"/>
  <c r="AD18" i="28" s="1"/>
  <c r="AD19" i="28" s="1"/>
  <c r="AD20" i="28" s="1"/>
  <c r="AD21" i="28" s="1"/>
  <c r="AD22" i="28" s="1"/>
  <c r="AD23" i="28" s="1"/>
  <c r="AD24" i="28" s="1"/>
  <c r="AD25" i="28" s="1"/>
  <c r="AD26" i="28" s="1"/>
  <c r="AD27" i="28" s="1"/>
  <c r="AD28" i="28" s="1"/>
  <c r="AD29" i="28" s="1"/>
  <c r="AD30" i="28" s="1"/>
  <c r="AD31" i="28" s="1"/>
  <c r="AD32" i="28" s="1"/>
  <c r="AD33" i="28" s="1"/>
  <c r="AD34" i="28" s="1"/>
  <c r="AD35" i="28" s="1"/>
  <c r="AD36" i="28" s="1"/>
  <c r="AD37" i="28" s="1"/>
  <c r="AD38" i="28" s="1"/>
  <c r="AD39" i="28" s="1"/>
  <c r="AD40" i="28" s="1"/>
  <c r="AD41" i="28" s="1"/>
  <c r="AD42" i="28" s="1"/>
  <c r="AD43" i="28" s="1"/>
  <c r="AD44" i="28" s="1"/>
  <c r="AD45" i="28" s="1"/>
  <c r="AD46" i="28" s="1"/>
  <c r="AD47" i="28" s="1"/>
  <c r="AD48" i="28" s="1"/>
  <c r="AD49" i="28" s="1"/>
  <c r="AD50" i="28" s="1"/>
  <c r="AD51" i="28" s="1"/>
  <c r="AD52" i="28" s="1"/>
  <c r="AD53" i="28" s="1"/>
  <c r="AD54" i="28" s="1"/>
  <c r="AD55" i="28" s="1"/>
  <c r="AD56" i="28" s="1"/>
  <c r="AD57" i="28" s="1"/>
  <c r="AD58" i="28" s="1"/>
  <c r="AD59" i="28" s="1"/>
  <c r="AD60" i="28" s="1"/>
  <c r="AD61" i="28" s="1"/>
  <c r="AD62" i="28" s="1"/>
  <c r="AD63" i="28" s="1"/>
  <c r="AD64" i="28" s="1"/>
  <c r="AD65" i="28" s="1"/>
  <c r="AD66" i="28" s="1"/>
  <c r="AD67" i="28" s="1"/>
  <c r="AD68" i="28" s="1"/>
  <c r="AD69" i="28" s="1"/>
  <c r="Z2" i="28"/>
  <c r="Z3" i="28" s="1"/>
  <c r="Z4" i="28" s="1"/>
  <c r="Z5" i="28" s="1"/>
  <c r="Z6" i="28" s="1"/>
  <c r="Z7" i="28" s="1"/>
  <c r="Z8" i="28" s="1"/>
  <c r="Z9" i="28" s="1"/>
  <c r="Z10" i="28" s="1"/>
  <c r="Z11" i="28" s="1"/>
  <c r="Z12" i="28" s="1"/>
  <c r="Z13" i="28" s="1"/>
  <c r="Z14" i="28" s="1"/>
  <c r="Z15" i="28" s="1"/>
  <c r="Z16" i="28" s="1"/>
  <c r="Z17" i="28" s="1"/>
  <c r="Z18" i="28" s="1"/>
  <c r="Z19" i="28" s="1"/>
  <c r="Z20" i="28" s="1"/>
  <c r="Z21" i="28" s="1"/>
  <c r="Z22" i="28" s="1"/>
  <c r="Z23" i="28" s="1"/>
  <c r="Z24" i="28" s="1"/>
  <c r="Z25" i="28" s="1"/>
  <c r="Z26" i="28" s="1"/>
  <c r="Z27" i="28" s="1"/>
  <c r="Z28" i="28" s="1"/>
  <c r="Z29" i="28" s="1"/>
  <c r="Z30" i="28" s="1"/>
  <c r="Z31" i="28" s="1"/>
  <c r="Z32" i="28" s="1"/>
  <c r="Z33" i="28" s="1"/>
  <c r="Z34" i="28" s="1"/>
  <c r="Z35" i="28" s="1"/>
  <c r="Z36" i="28" s="1"/>
  <c r="Z37" i="28" s="1"/>
  <c r="Z38" i="28" s="1"/>
  <c r="Z39" i="28" s="1"/>
  <c r="Z40" i="28" s="1"/>
  <c r="Z41" i="28" s="1"/>
  <c r="Z42" i="28" s="1"/>
  <c r="Z43" i="28" s="1"/>
  <c r="Z44" i="28" s="1"/>
  <c r="Z45" i="28" s="1"/>
  <c r="Z46" i="28" s="1"/>
  <c r="Z47" i="28" s="1"/>
  <c r="Z48" i="28" s="1"/>
  <c r="Z49" i="28" s="1"/>
  <c r="Z50" i="28" s="1"/>
  <c r="Z51" i="28" s="1"/>
  <c r="Z52" i="28" s="1"/>
  <c r="Z53" i="28" s="1"/>
  <c r="Z54" i="28" s="1"/>
  <c r="Z55" i="28" s="1"/>
  <c r="Z56" i="28" s="1"/>
  <c r="Z57" i="28" s="1"/>
  <c r="Z58" i="28" s="1"/>
  <c r="Z59" i="28" s="1"/>
  <c r="Z60" i="28" s="1"/>
  <c r="Z61" i="28" s="1"/>
  <c r="Z62" i="28" s="1"/>
  <c r="Z63" i="28" s="1"/>
  <c r="Z64" i="28" s="1"/>
  <c r="Z65" i="28" s="1"/>
  <c r="Z66" i="28" s="1"/>
  <c r="Z67" i="28" s="1"/>
  <c r="Z68" i="28" s="1"/>
  <c r="Z69" i="28" s="1"/>
  <c r="V2" i="28"/>
  <c r="Q2" i="28"/>
  <c r="Q3" i="28" s="1"/>
  <c r="Q4" i="28" s="1"/>
  <c r="Q5" i="28" s="1"/>
  <c r="Q6" i="28" s="1"/>
  <c r="Q7" i="28" s="1"/>
  <c r="Q8" i="28" s="1"/>
  <c r="Q9" i="28" s="1"/>
  <c r="Q10" i="28" s="1"/>
  <c r="Q11" i="28" s="1"/>
  <c r="Q12" i="28" s="1"/>
  <c r="Q13" i="28" s="1"/>
  <c r="Q14" i="28" s="1"/>
  <c r="Q15" i="28" s="1"/>
  <c r="Q16" i="28" s="1"/>
  <c r="Q17" i="28" s="1"/>
  <c r="Q18" i="28" s="1"/>
  <c r="Q19" i="28" s="1"/>
  <c r="Q20" i="28" s="1"/>
  <c r="Q21" i="28" s="1"/>
  <c r="Q22" i="28" s="1"/>
  <c r="Q23" i="28" s="1"/>
  <c r="Q24" i="28" s="1"/>
  <c r="Q25" i="28" s="1"/>
  <c r="Q26" i="28" s="1"/>
  <c r="Q27" i="28" s="1"/>
  <c r="Q28" i="28" s="1"/>
  <c r="Q29" i="28" s="1"/>
  <c r="Q30" i="28" s="1"/>
  <c r="Q31" i="28" s="1"/>
  <c r="Q32" i="28" s="1"/>
  <c r="Q33" i="28" s="1"/>
  <c r="Q34" i="28" s="1"/>
  <c r="Q35" i="28" s="1"/>
  <c r="Q36" i="28" s="1"/>
  <c r="Q37" i="28" s="1"/>
  <c r="Q38" i="28" s="1"/>
  <c r="Q39" i="28" s="1"/>
  <c r="Q40" i="28" s="1"/>
  <c r="Q41" i="28" s="1"/>
  <c r="Q42" i="28" s="1"/>
  <c r="Q43" i="28" s="1"/>
  <c r="Q44" i="28" s="1"/>
  <c r="Q45" i="28" s="1"/>
  <c r="Q46" i="28" s="1"/>
  <c r="Q47" i="28" s="1"/>
  <c r="Q48" i="28" s="1"/>
  <c r="Q49" i="28" s="1"/>
  <c r="Q50" i="28" s="1"/>
  <c r="Q51" i="28" s="1"/>
  <c r="Q52" i="28" s="1"/>
  <c r="Q53" i="28" s="1"/>
  <c r="Q54" i="28" s="1"/>
  <c r="Q55" i="28" s="1"/>
  <c r="Q56" i="28" s="1"/>
  <c r="Q57" i="28" s="1"/>
  <c r="Q58" i="28" s="1"/>
  <c r="Q59" i="28" s="1"/>
  <c r="Q60" i="28" s="1"/>
  <c r="Q61" i="28" s="1"/>
  <c r="Q62" i="28" s="1"/>
  <c r="Q63" i="28" s="1"/>
  <c r="Q64" i="28" s="1"/>
  <c r="Q65" i="28" s="1"/>
  <c r="Q66" i="28" s="1"/>
  <c r="Q67" i="28" s="1"/>
  <c r="Q68" i="28" s="1"/>
  <c r="Q69" i="28" s="1"/>
  <c r="L4" i="28"/>
  <c r="L5" i="28" s="1"/>
  <c r="L6" i="28" s="1"/>
  <c r="L7" i="28" s="1"/>
  <c r="L8" i="28" s="1"/>
  <c r="L9" i="28" s="1"/>
  <c r="L10" i="28" s="1"/>
  <c r="L11" i="28" s="1"/>
  <c r="L12" i="28" s="1"/>
  <c r="L13" i="28" s="1"/>
  <c r="L14" i="28" s="1"/>
  <c r="L15" i="28" s="1"/>
  <c r="L16" i="28" s="1"/>
  <c r="L17" i="28" s="1"/>
  <c r="L18" i="28" s="1"/>
  <c r="L19" i="28" s="1"/>
  <c r="L20" i="28" s="1"/>
  <c r="L21" i="28" s="1"/>
  <c r="L22" i="28" s="1"/>
  <c r="L23" i="28" s="1"/>
  <c r="L24" i="28" s="1"/>
  <c r="L25" i="28" s="1"/>
  <c r="L26" i="28" s="1"/>
  <c r="L27" i="28" s="1"/>
  <c r="L28" i="28" s="1"/>
  <c r="L29" i="28" s="1"/>
  <c r="L30" i="28" s="1"/>
  <c r="L31" i="28" s="1"/>
  <c r="L32" i="28" s="1"/>
  <c r="L33" i="28" s="1"/>
  <c r="L34" i="28" s="1"/>
  <c r="L35" i="28" s="1"/>
  <c r="L36" i="28" s="1"/>
  <c r="L37" i="28" s="1"/>
  <c r="L38" i="28" s="1"/>
  <c r="L39" i="28" s="1"/>
  <c r="L40" i="28" s="1"/>
  <c r="L41" i="28" s="1"/>
  <c r="L42" i="28" s="1"/>
  <c r="L43" i="28" s="1"/>
  <c r="L44" i="28" s="1"/>
  <c r="L45" i="28" s="1"/>
  <c r="L46" i="28" s="1"/>
  <c r="L47" i="28" s="1"/>
  <c r="L48" i="28" s="1"/>
  <c r="L49" i="28" s="1"/>
  <c r="L50" i="28" s="1"/>
  <c r="L51" i="28" s="1"/>
  <c r="L52" i="28" s="1"/>
  <c r="L53" i="28" s="1"/>
  <c r="L54" i="28" s="1"/>
  <c r="L55" i="28" s="1"/>
  <c r="L56" i="28" s="1"/>
  <c r="L57" i="28" s="1"/>
  <c r="L58" i="28" s="1"/>
  <c r="L59" i="28" s="1"/>
  <c r="L60" i="28" s="1"/>
  <c r="L61" i="28" s="1"/>
  <c r="L62" i="28" s="1"/>
  <c r="L63" i="28" s="1"/>
  <c r="L64" i="28" s="1"/>
  <c r="L65" i="28" s="1"/>
  <c r="L66" i="28" s="1"/>
  <c r="L67" i="28" s="1"/>
  <c r="L68" i="28" s="1"/>
  <c r="L69" i="28" s="1"/>
  <c r="L3" i="28"/>
  <c r="L2" i="28"/>
  <c r="V5" i="19"/>
  <c r="H15" i="32" l="1"/>
  <c r="H16" i="32" s="1"/>
  <c r="H19" i="32" s="1"/>
  <c r="C14" i="32"/>
  <c r="C15" i="32" s="1"/>
  <c r="C17" i="32"/>
  <c r="AE16" i="32"/>
  <c r="AE19" i="32" s="1"/>
  <c r="J71" i="13"/>
  <c r="H21" i="1"/>
  <c r="K21" i="1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C16" i="32" l="1"/>
  <c r="C19" i="32" s="1"/>
  <c r="G314" i="24"/>
  <c r="F314" i="24"/>
  <c r="G313" i="24"/>
  <c r="F313" i="24"/>
  <c r="G312" i="24"/>
  <c r="F312" i="24"/>
  <c r="G311" i="24"/>
  <c r="F311" i="24"/>
  <c r="G310" i="24"/>
  <c r="F310" i="24"/>
  <c r="G309" i="24"/>
  <c r="F309" i="24"/>
  <c r="G308" i="24"/>
  <c r="F308" i="24"/>
  <c r="G307" i="24"/>
  <c r="F307" i="24"/>
  <c r="G306" i="24"/>
  <c r="F306" i="24"/>
  <c r="G305" i="24"/>
  <c r="F305" i="24"/>
  <c r="G304" i="24"/>
  <c r="F304" i="24"/>
  <c r="G303" i="24"/>
  <c r="F303" i="24"/>
  <c r="G302" i="24"/>
  <c r="F302" i="24"/>
  <c r="G301" i="24"/>
  <c r="F301" i="24"/>
  <c r="G300" i="24"/>
  <c r="F300" i="24"/>
  <c r="G299" i="24"/>
  <c r="F299" i="24"/>
  <c r="G298" i="24"/>
  <c r="F298" i="24"/>
  <c r="G297" i="24"/>
  <c r="F297" i="24"/>
  <c r="G296" i="24"/>
  <c r="F296" i="24"/>
  <c r="G295" i="24"/>
  <c r="F295" i="24"/>
  <c r="G294" i="24"/>
  <c r="F294" i="24"/>
  <c r="G293" i="24"/>
  <c r="F293" i="24"/>
  <c r="G292" i="24"/>
  <c r="F292" i="24"/>
  <c r="G291" i="24"/>
  <c r="F291" i="24"/>
  <c r="G290" i="24"/>
  <c r="F290" i="24"/>
  <c r="G289" i="24"/>
  <c r="F289" i="24"/>
  <c r="G288" i="24"/>
  <c r="F288" i="24"/>
  <c r="G287" i="24"/>
  <c r="F287" i="24"/>
  <c r="G286" i="24"/>
  <c r="F286" i="24"/>
  <c r="G285" i="24"/>
  <c r="F285" i="24"/>
  <c r="G284" i="24"/>
  <c r="F284" i="24"/>
  <c r="G283" i="24"/>
  <c r="F283" i="24"/>
  <c r="G282" i="24"/>
  <c r="F282" i="24"/>
  <c r="G281" i="24"/>
  <c r="F281" i="24"/>
  <c r="G280" i="24"/>
  <c r="F280" i="24"/>
  <c r="G279" i="24"/>
  <c r="F279" i="24"/>
  <c r="G278" i="24"/>
  <c r="F278" i="24"/>
  <c r="G277" i="24"/>
  <c r="F277" i="24"/>
  <c r="G276" i="24"/>
  <c r="F276" i="24"/>
  <c r="G275" i="24"/>
  <c r="F275" i="24"/>
  <c r="G274" i="24"/>
  <c r="F274" i="24"/>
  <c r="G273" i="24"/>
  <c r="F273" i="24"/>
  <c r="G272" i="24"/>
  <c r="F272" i="24"/>
  <c r="G271" i="24"/>
  <c r="F271" i="24"/>
  <c r="G270" i="24"/>
  <c r="F270" i="24"/>
  <c r="G269" i="24"/>
  <c r="F269" i="24"/>
  <c r="G268" i="24"/>
  <c r="F268" i="24"/>
  <c r="G267" i="24"/>
  <c r="F267" i="24"/>
  <c r="G266" i="24"/>
  <c r="F266" i="24"/>
  <c r="G265" i="24"/>
  <c r="F265" i="24"/>
  <c r="G264" i="24"/>
  <c r="F264" i="24"/>
  <c r="G263" i="24"/>
  <c r="F263" i="24"/>
  <c r="G262" i="24"/>
  <c r="F262" i="24"/>
  <c r="G261" i="24"/>
  <c r="F261" i="24"/>
  <c r="G260" i="24"/>
  <c r="F260" i="24"/>
  <c r="G259" i="24"/>
  <c r="F259" i="24"/>
  <c r="G258" i="24"/>
  <c r="F258" i="24"/>
  <c r="G257" i="24"/>
  <c r="F257" i="24"/>
  <c r="G256" i="24"/>
  <c r="F256" i="24"/>
  <c r="G255" i="24"/>
  <c r="F255" i="24"/>
  <c r="G254" i="24"/>
  <c r="F254" i="24"/>
  <c r="G253" i="24"/>
  <c r="F253" i="24"/>
  <c r="G252" i="24"/>
  <c r="F252" i="24"/>
  <c r="G251" i="24"/>
  <c r="F251" i="24"/>
  <c r="G250" i="24"/>
  <c r="F250" i="24"/>
  <c r="G249" i="24"/>
  <c r="F249" i="24"/>
  <c r="G248" i="24"/>
  <c r="F248" i="24"/>
  <c r="G247" i="24"/>
  <c r="F247" i="24"/>
  <c r="G246" i="24"/>
  <c r="F246" i="24"/>
  <c r="G245" i="24"/>
  <c r="F245" i="24"/>
  <c r="G244" i="24"/>
  <c r="F244" i="24"/>
  <c r="G243" i="24"/>
  <c r="F243" i="24"/>
  <c r="G242" i="24"/>
  <c r="F242" i="24"/>
  <c r="G241" i="24"/>
  <c r="F241" i="24"/>
  <c r="G240" i="24"/>
  <c r="F240" i="24"/>
  <c r="G239" i="24"/>
  <c r="F239" i="24"/>
  <c r="G238" i="24"/>
  <c r="F238" i="24"/>
  <c r="G237" i="24"/>
  <c r="F237" i="24"/>
  <c r="G236" i="24"/>
  <c r="F236" i="24"/>
  <c r="G235" i="24"/>
  <c r="F235" i="24"/>
  <c r="G234" i="24"/>
  <c r="F234" i="24"/>
  <c r="G233" i="24"/>
  <c r="F233" i="24"/>
  <c r="G232" i="24"/>
  <c r="F232" i="24"/>
  <c r="G231" i="24"/>
  <c r="F231" i="24"/>
  <c r="G230" i="24"/>
  <c r="F230" i="24"/>
  <c r="G229" i="24"/>
  <c r="F229" i="24"/>
  <c r="G228" i="24"/>
  <c r="F228" i="24"/>
  <c r="G227" i="24"/>
  <c r="F227" i="24"/>
  <c r="G226" i="24"/>
  <c r="F226" i="24"/>
  <c r="G225" i="24"/>
  <c r="F225" i="24"/>
  <c r="G224" i="24"/>
  <c r="F224" i="24"/>
  <c r="G223" i="24"/>
  <c r="F223" i="24"/>
  <c r="G222" i="24"/>
  <c r="F222" i="24"/>
  <c r="G221" i="24"/>
  <c r="F221" i="24"/>
  <c r="G220" i="24"/>
  <c r="F220" i="24"/>
  <c r="G219" i="24"/>
  <c r="F219" i="24"/>
  <c r="G218" i="24"/>
  <c r="F218" i="24"/>
  <c r="G217" i="24"/>
  <c r="F217" i="24"/>
  <c r="G216" i="24"/>
  <c r="F216" i="24"/>
  <c r="G215" i="24"/>
  <c r="F215" i="24"/>
  <c r="G214" i="24"/>
  <c r="F214" i="24"/>
  <c r="G213" i="24"/>
  <c r="F213" i="24"/>
  <c r="G212" i="24"/>
  <c r="F212" i="24"/>
  <c r="G211" i="24"/>
  <c r="F211" i="24"/>
  <c r="G210" i="24"/>
  <c r="F210" i="24"/>
  <c r="G209" i="24"/>
  <c r="F209" i="24"/>
  <c r="G208" i="24"/>
  <c r="F208" i="24"/>
  <c r="G207" i="24"/>
  <c r="F207" i="24"/>
  <c r="G206" i="24"/>
  <c r="F206" i="24"/>
  <c r="G205" i="24"/>
  <c r="F205" i="24"/>
  <c r="G204" i="24"/>
  <c r="F204" i="24"/>
  <c r="G203" i="24"/>
  <c r="F203" i="24"/>
  <c r="G202" i="24"/>
  <c r="F202" i="24"/>
  <c r="G201" i="24"/>
  <c r="F201" i="24"/>
  <c r="G200" i="24"/>
  <c r="F200" i="24"/>
  <c r="G199" i="24"/>
  <c r="F199" i="24"/>
  <c r="G198" i="24"/>
  <c r="F198" i="24"/>
  <c r="G197" i="24"/>
  <c r="F197" i="24"/>
  <c r="G196" i="24"/>
  <c r="F196" i="24"/>
  <c r="G195" i="24"/>
  <c r="F195" i="24"/>
  <c r="G194" i="24"/>
  <c r="F194" i="24"/>
  <c r="G193" i="24"/>
  <c r="F193" i="24"/>
  <c r="G192" i="24"/>
  <c r="F192" i="24"/>
  <c r="G191" i="24"/>
  <c r="F191" i="24"/>
  <c r="G190" i="24"/>
  <c r="F190" i="24"/>
  <c r="G189" i="24"/>
  <c r="F189" i="24"/>
  <c r="G188" i="24"/>
  <c r="F188" i="24"/>
  <c r="G187" i="24"/>
  <c r="F187" i="24"/>
  <c r="G186" i="24"/>
  <c r="F186" i="24"/>
  <c r="G185" i="24"/>
  <c r="F185" i="24"/>
  <c r="G184" i="24"/>
  <c r="F184" i="24"/>
  <c r="G183" i="24"/>
  <c r="F183" i="24"/>
  <c r="G182" i="24"/>
  <c r="F182" i="24"/>
  <c r="G181" i="24"/>
  <c r="F181" i="24"/>
  <c r="G180" i="24"/>
  <c r="F180" i="24"/>
  <c r="G179" i="24"/>
  <c r="F179" i="24"/>
  <c r="G178" i="24"/>
  <c r="F178" i="24"/>
  <c r="G177" i="24"/>
  <c r="F177" i="24"/>
  <c r="G176" i="24"/>
  <c r="F176" i="24"/>
  <c r="G175" i="24"/>
  <c r="F175" i="24"/>
  <c r="G174" i="24"/>
  <c r="F174" i="24"/>
  <c r="G173" i="24"/>
  <c r="F173" i="24"/>
  <c r="G172" i="24"/>
  <c r="F172" i="24"/>
  <c r="G171" i="24"/>
  <c r="F171" i="24"/>
  <c r="G170" i="24"/>
  <c r="F170" i="24"/>
  <c r="G169" i="24"/>
  <c r="F169" i="24"/>
  <c r="G168" i="24"/>
  <c r="F168" i="24"/>
  <c r="G167" i="24"/>
  <c r="F167" i="24"/>
  <c r="G166" i="24"/>
  <c r="F166" i="24"/>
  <c r="G165" i="24"/>
  <c r="F165" i="24"/>
  <c r="G164" i="24"/>
  <c r="F164" i="24"/>
  <c r="G163" i="24"/>
  <c r="F163" i="24"/>
  <c r="G162" i="24"/>
  <c r="F162" i="24"/>
  <c r="G161" i="24"/>
  <c r="F161" i="24"/>
  <c r="G160" i="24"/>
  <c r="F160" i="24"/>
  <c r="G159" i="24"/>
  <c r="F159" i="24"/>
  <c r="G158" i="24"/>
  <c r="F158" i="24"/>
  <c r="G157" i="24"/>
  <c r="F157" i="24"/>
  <c r="G156" i="24"/>
  <c r="F156" i="24"/>
  <c r="G155" i="24"/>
  <c r="F155" i="24"/>
  <c r="G154" i="24"/>
  <c r="F154" i="24"/>
  <c r="G153" i="24"/>
  <c r="F153" i="24"/>
  <c r="G152" i="24"/>
  <c r="F152" i="24"/>
  <c r="G151" i="24"/>
  <c r="F151" i="24"/>
  <c r="G150" i="24"/>
  <c r="F150" i="24"/>
  <c r="G149" i="24"/>
  <c r="F149" i="24"/>
  <c r="G148" i="24"/>
  <c r="F148" i="24"/>
  <c r="G147" i="24"/>
  <c r="F147" i="24"/>
  <c r="G146" i="24"/>
  <c r="F146" i="24"/>
  <c r="G145" i="24"/>
  <c r="F145" i="24"/>
  <c r="G144" i="24"/>
  <c r="F144" i="24"/>
  <c r="G143" i="24"/>
  <c r="F143" i="24"/>
  <c r="G142" i="24"/>
  <c r="F142" i="24"/>
  <c r="G141" i="24"/>
  <c r="F141" i="24"/>
  <c r="G140" i="24"/>
  <c r="F140" i="24"/>
  <c r="G139" i="24"/>
  <c r="F139" i="24"/>
  <c r="G138" i="24"/>
  <c r="F138" i="24"/>
  <c r="G137" i="24"/>
  <c r="F137" i="24"/>
  <c r="G136" i="24"/>
  <c r="F136" i="24"/>
  <c r="G135" i="24"/>
  <c r="F135" i="24"/>
  <c r="G134" i="24"/>
  <c r="F134" i="24"/>
  <c r="G133" i="24"/>
  <c r="F133" i="24"/>
  <c r="G132" i="24"/>
  <c r="F132" i="24"/>
  <c r="G131" i="24"/>
  <c r="F131" i="24"/>
  <c r="G130" i="24"/>
  <c r="F130" i="24"/>
  <c r="G129" i="24"/>
  <c r="F129" i="24"/>
  <c r="G128" i="24"/>
  <c r="F128" i="24"/>
  <c r="G127" i="24"/>
  <c r="F127" i="24"/>
  <c r="G126" i="24"/>
  <c r="F126" i="24"/>
  <c r="G125" i="24"/>
  <c r="F125" i="24"/>
  <c r="G124" i="24"/>
  <c r="F124" i="24"/>
  <c r="G123" i="24"/>
  <c r="F123" i="24"/>
  <c r="G122" i="24"/>
  <c r="F122" i="24"/>
  <c r="G121" i="24"/>
  <c r="F121" i="24"/>
  <c r="G120" i="24"/>
  <c r="F120" i="24"/>
  <c r="G119" i="24"/>
  <c r="F119" i="24"/>
  <c r="G118" i="24"/>
  <c r="F118" i="24"/>
  <c r="G117" i="24"/>
  <c r="F117" i="24"/>
  <c r="G116" i="24"/>
  <c r="F116" i="24"/>
  <c r="G115" i="24"/>
  <c r="F115" i="24"/>
  <c r="G114" i="24"/>
  <c r="F114" i="24"/>
  <c r="G113" i="24"/>
  <c r="F113" i="24"/>
  <c r="G112" i="24"/>
  <c r="F112" i="24"/>
  <c r="G111" i="24"/>
  <c r="F111" i="24"/>
  <c r="G110" i="24"/>
  <c r="F110" i="24"/>
  <c r="G109" i="24"/>
  <c r="F109" i="24"/>
  <c r="G108" i="24"/>
  <c r="F108" i="24"/>
  <c r="G107" i="24"/>
  <c r="F107" i="24"/>
  <c r="G106" i="24"/>
  <c r="F106" i="24"/>
  <c r="G105" i="24"/>
  <c r="F105" i="24"/>
  <c r="G104" i="24"/>
  <c r="F104" i="24"/>
  <c r="G103" i="24"/>
  <c r="F103" i="24"/>
  <c r="G102" i="24"/>
  <c r="F102" i="24"/>
  <c r="G101" i="24"/>
  <c r="F101" i="24"/>
  <c r="G100" i="24"/>
  <c r="F100" i="24"/>
  <c r="G99" i="24"/>
  <c r="F99" i="24"/>
  <c r="G98" i="24"/>
  <c r="F98" i="24"/>
  <c r="G97" i="24"/>
  <c r="F97" i="24"/>
  <c r="G96" i="24"/>
  <c r="F96" i="24"/>
  <c r="G95" i="24"/>
  <c r="F95" i="24"/>
  <c r="G94" i="24"/>
  <c r="F94" i="24"/>
  <c r="G93" i="24"/>
  <c r="F93" i="24"/>
  <c r="G92" i="24"/>
  <c r="F92" i="24"/>
  <c r="G91" i="24"/>
  <c r="F91" i="24"/>
  <c r="G90" i="24"/>
  <c r="F90" i="24"/>
  <c r="G89" i="24"/>
  <c r="F89" i="24"/>
  <c r="G88" i="24"/>
  <c r="F88" i="24"/>
  <c r="G87" i="24"/>
  <c r="F87" i="24"/>
  <c r="G86" i="24"/>
  <c r="F86" i="24"/>
  <c r="G85" i="24"/>
  <c r="F85" i="24"/>
  <c r="G84" i="24"/>
  <c r="F84" i="24"/>
  <c r="G83" i="24"/>
  <c r="F83" i="24"/>
  <c r="G82" i="24"/>
  <c r="F82" i="24"/>
  <c r="G81" i="24"/>
  <c r="F81" i="24"/>
  <c r="G80" i="24"/>
  <c r="F80" i="24"/>
  <c r="G79" i="24"/>
  <c r="F79" i="24"/>
  <c r="G78" i="24"/>
  <c r="F78" i="24"/>
  <c r="G77" i="24"/>
  <c r="F77" i="24"/>
  <c r="G76" i="24"/>
  <c r="F76" i="24"/>
  <c r="G75" i="24"/>
  <c r="F75" i="24"/>
  <c r="G74" i="24"/>
  <c r="F74" i="24"/>
  <c r="G73" i="24"/>
  <c r="F73" i="24"/>
  <c r="G72" i="24"/>
  <c r="F72" i="24"/>
  <c r="G71" i="24"/>
  <c r="F71" i="24"/>
  <c r="G70" i="24"/>
  <c r="F70" i="24"/>
  <c r="G69" i="24"/>
  <c r="F69" i="24"/>
  <c r="G68" i="24"/>
  <c r="F68" i="24"/>
  <c r="G67" i="24"/>
  <c r="F67" i="24"/>
  <c r="G66" i="24"/>
  <c r="F66" i="24"/>
  <c r="G65" i="24"/>
  <c r="F65" i="24"/>
  <c r="G64" i="24"/>
  <c r="F64" i="24"/>
  <c r="G63" i="24"/>
  <c r="F63" i="24"/>
  <c r="G62" i="24"/>
  <c r="F62" i="24"/>
  <c r="G61" i="24"/>
  <c r="F61" i="24"/>
  <c r="G60" i="24"/>
  <c r="F60" i="24"/>
  <c r="G59" i="24"/>
  <c r="F59" i="24"/>
  <c r="G58" i="24"/>
  <c r="F58" i="24"/>
  <c r="G57" i="24"/>
  <c r="F57" i="24"/>
  <c r="G56" i="24"/>
  <c r="F56" i="24"/>
  <c r="G55" i="24"/>
  <c r="F55" i="24"/>
  <c r="G54" i="24"/>
  <c r="F54" i="24"/>
  <c r="G53" i="24"/>
  <c r="F53" i="24"/>
  <c r="G52" i="24"/>
  <c r="F52" i="24"/>
  <c r="G51" i="24"/>
  <c r="F51" i="24"/>
  <c r="G50" i="24"/>
  <c r="F50" i="24"/>
  <c r="G49" i="24"/>
  <c r="F49" i="24"/>
  <c r="G48" i="24"/>
  <c r="F48" i="24"/>
  <c r="G47" i="24"/>
  <c r="F47" i="24"/>
  <c r="G46" i="24"/>
  <c r="F46" i="24"/>
  <c r="G45" i="24"/>
  <c r="F45" i="24"/>
  <c r="G44" i="24"/>
  <c r="F44" i="24"/>
  <c r="G43" i="24"/>
  <c r="F43" i="24"/>
  <c r="G42" i="24"/>
  <c r="F42" i="24"/>
  <c r="G41" i="24"/>
  <c r="F41" i="24"/>
  <c r="G40" i="24"/>
  <c r="F40" i="24"/>
  <c r="G39" i="24"/>
  <c r="F39" i="24"/>
  <c r="G38" i="24"/>
  <c r="F38" i="24"/>
  <c r="G37" i="24"/>
  <c r="F37" i="24"/>
  <c r="G36" i="24"/>
  <c r="F36" i="24"/>
  <c r="G35" i="24"/>
  <c r="F35" i="24"/>
  <c r="G34" i="24"/>
  <c r="F34" i="24"/>
  <c r="G33" i="24"/>
  <c r="F33" i="24"/>
  <c r="G32" i="24"/>
  <c r="F32" i="24"/>
  <c r="G31" i="24"/>
  <c r="F31" i="24"/>
  <c r="G30" i="24"/>
  <c r="F30" i="24"/>
  <c r="G29" i="24"/>
  <c r="F29" i="24"/>
  <c r="G28" i="24"/>
  <c r="F28" i="24"/>
  <c r="G27" i="24"/>
  <c r="F27" i="24"/>
  <c r="G26" i="24"/>
  <c r="F26" i="24"/>
  <c r="G25" i="24"/>
  <c r="F25" i="24"/>
  <c r="G24" i="24"/>
  <c r="F24" i="24"/>
  <c r="G23" i="24"/>
  <c r="F23" i="24"/>
  <c r="G22" i="24"/>
  <c r="F22" i="24"/>
  <c r="G21" i="24"/>
  <c r="F21" i="24"/>
  <c r="G20" i="24"/>
  <c r="F20" i="24"/>
  <c r="G19" i="24"/>
  <c r="F19" i="24"/>
  <c r="G18" i="24"/>
  <c r="F18" i="24"/>
  <c r="G17" i="24"/>
  <c r="F17" i="24"/>
  <c r="G16" i="24"/>
  <c r="F16" i="24"/>
  <c r="G15" i="24"/>
  <c r="F15" i="24"/>
  <c r="G14" i="24"/>
  <c r="F14" i="24"/>
  <c r="G13" i="24"/>
  <c r="F13" i="24"/>
  <c r="G12" i="24"/>
  <c r="F12" i="24"/>
  <c r="G11" i="24"/>
  <c r="F11" i="24"/>
  <c r="G10" i="24"/>
  <c r="F10" i="24"/>
  <c r="G9" i="24"/>
  <c r="F9" i="24"/>
  <c r="G8" i="24"/>
  <c r="F8" i="24"/>
  <c r="G7" i="24"/>
  <c r="F7" i="24"/>
  <c r="G6" i="24"/>
  <c r="F6" i="24"/>
  <c r="G5" i="24"/>
  <c r="F5" i="24"/>
  <c r="G4" i="24"/>
  <c r="F4" i="24"/>
  <c r="G3" i="24"/>
  <c r="F3" i="24"/>
  <c r="G2" i="24"/>
  <c r="G3" i="23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102" i="23"/>
  <c r="G103" i="23"/>
  <c r="G104" i="23"/>
  <c r="G105" i="23"/>
  <c r="G106" i="23"/>
  <c r="G107" i="23"/>
  <c r="G108" i="23"/>
  <c r="G109" i="23"/>
  <c r="G110" i="23"/>
  <c r="G111" i="23"/>
  <c r="G112" i="23"/>
  <c r="G113" i="23"/>
  <c r="G114" i="23"/>
  <c r="G115" i="23"/>
  <c r="G116" i="23"/>
  <c r="G117" i="23"/>
  <c r="G118" i="23"/>
  <c r="G119" i="23"/>
  <c r="G120" i="23"/>
  <c r="G121" i="23"/>
  <c r="G122" i="23"/>
  <c r="G123" i="23"/>
  <c r="G124" i="23"/>
  <c r="G125" i="23"/>
  <c r="G126" i="23"/>
  <c r="G127" i="23"/>
  <c r="G128" i="23"/>
  <c r="G129" i="23"/>
  <c r="G130" i="23"/>
  <c r="G131" i="23"/>
  <c r="G132" i="23"/>
  <c r="G133" i="23"/>
  <c r="G134" i="23"/>
  <c r="G135" i="23"/>
  <c r="G136" i="23"/>
  <c r="G137" i="23"/>
  <c r="G138" i="23"/>
  <c r="G139" i="23"/>
  <c r="G140" i="23"/>
  <c r="G141" i="23"/>
  <c r="G142" i="23"/>
  <c r="G143" i="23"/>
  <c r="G144" i="23"/>
  <c r="G145" i="23"/>
  <c r="G146" i="23"/>
  <c r="G147" i="23"/>
  <c r="G148" i="23"/>
  <c r="G149" i="23"/>
  <c r="G150" i="23"/>
  <c r="G151" i="23"/>
  <c r="G152" i="23"/>
  <c r="G153" i="23"/>
  <c r="G154" i="23"/>
  <c r="G155" i="23"/>
  <c r="G156" i="23"/>
  <c r="G157" i="23"/>
  <c r="G158" i="23"/>
  <c r="G159" i="23"/>
  <c r="G160" i="23"/>
  <c r="G161" i="23"/>
  <c r="G162" i="23"/>
  <c r="G163" i="23"/>
  <c r="G164" i="23"/>
  <c r="G165" i="23"/>
  <c r="G166" i="23"/>
  <c r="G167" i="23"/>
  <c r="G168" i="23"/>
  <c r="G169" i="23"/>
  <c r="G170" i="23"/>
  <c r="G171" i="23"/>
  <c r="G172" i="23"/>
  <c r="G173" i="23"/>
  <c r="G174" i="23"/>
  <c r="G175" i="23"/>
  <c r="G176" i="23"/>
  <c r="G177" i="23"/>
  <c r="G178" i="23"/>
  <c r="G179" i="23"/>
  <c r="G180" i="23"/>
  <c r="G181" i="23"/>
  <c r="G182" i="23"/>
  <c r="G183" i="23"/>
  <c r="G184" i="23"/>
  <c r="G185" i="23"/>
  <c r="G186" i="23"/>
  <c r="G187" i="23"/>
  <c r="G188" i="23"/>
  <c r="G189" i="23"/>
  <c r="G190" i="23"/>
  <c r="G191" i="23"/>
  <c r="G192" i="23"/>
  <c r="G193" i="23"/>
  <c r="G194" i="23"/>
  <c r="G195" i="23"/>
  <c r="G196" i="23"/>
  <c r="G197" i="23"/>
  <c r="G198" i="23"/>
  <c r="G199" i="23"/>
  <c r="G200" i="23"/>
  <c r="G201" i="23"/>
  <c r="G202" i="23"/>
  <c r="G203" i="23"/>
  <c r="G204" i="23"/>
  <c r="G205" i="23"/>
  <c r="G206" i="23"/>
  <c r="G207" i="23"/>
  <c r="G208" i="23"/>
  <c r="G209" i="23"/>
  <c r="G210" i="23"/>
  <c r="G211" i="23"/>
  <c r="G212" i="23"/>
  <c r="G213" i="23"/>
  <c r="G214" i="23"/>
  <c r="G215" i="23"/>
  <c r="G216" i="23"/>
  <c r="G217" i="23"/>
  <c r="G218" i="23"/>
  <c r="G219" i="23"/>
  <c r="G220" i="23"/>
  <c r="G221" i="23"/>
  <c r="G222" i="23"/>
  <c r="G223" i="23"/>
  <c r="G224" i="23"/>
  <c r="G225" i="23"/>
  <c r="G226" i="23"/>
  <c r="G227" i="23"/>
  <c r="G228" i="23"/>
  <c r="G229" i="23"/>
  <c r="G230" i="23"/>
  <c r="G231" i="23"/>
  <c r="G232" i="23"/>
  <c r="G233" i="23"/>
  <c r="G234" i="23"/>
  <c r="G235" i="23"/>
  <c r="G236" i="23"/>
  <c r="G237" i="23"/>
  <c r="G238" i="23"/>
  <c r="G239" i="23"/>
  <c r="G240" i="23"/>
  <c r="G241" i="23"/>
  <c r="G242" i="23"/>
  <c r="G243" i="23"/>
  <c r="G244" i="23"/>
  <c r="G245" i="23"/>
  <c r="G246" i="23"/>
  <c r="G247" i="23"/>
  <c r="G248" i="23"/>
  <c r="G249" i="23"/>
  <c r="G250" i="23"/>
  <c r="G251" i="23"/>
  <c r="G252" i="23"/>
  <c r="G253" i="23"/>
  <c r="G254" i="23"/>
  <c r="G255" i="23"/>
  <c r="G256" i="23"/>
  <c r="G257" i="23"/>
  <c r="G258" i="23"/>
  <c r="G259" i="23"/>
  <c r="G260" i="23"/>
  <c r="G261" i="23"/>
  <c r="G262" i="23"/>
  <c r="G263" i="23"/>
  <c r="G264" i="23"/>
  <c r="G265" i="23"/>
  <c r="G266" i="23"/>
  <c r="G267" i="23"/>
  <c r="G268" i="23"/>
  <c r="G269" i="23"/>
  <c r="G270" i="23"/>
  <c r="G271" i="23"/>
  <c r="G272" i="23"/>
  <c r="G273" i="23"/>
  <c r="G274" i="23"/>
  <c r="G275" i="23"/>
  <c r="G276" i="23"/>
  <c r="G277" i="23"/>
  <c r="G278" i="23"/>
  <c r="G279" i="23"/>
  <c r="G280" i="23"/>
  <c r="G281" i="23"/>
  <c r="G282" i="23"/>
  <c r="G283" i="23"/>
  <c r="G284" i="23"/>
  <c r="G285" i="23"/>
  <c r="G286" i="23"/>
  <c r="G287" i="23"/>
  <c r="G288" i="23"/>
  <c r="G289" i="23"/>
  <c r="G290" i="23"/>
  <c r="G291" i="23"/>
  <c r="G292" i="23"/>
  <c r="G293" i="23"/>
  <c r="G294" i="23"/>
  <c r="G295" i="23"/>
  <c r="G296" i="23"/>
  <c r="G297" i="23"/>
  <c r="G298" i="23"/>
  <c r="G299" i="23"/>
  <c r="G300" i="23"/>
  <c r="G301" i="23"/>
  <c r="G302" i="23"/>
  <c r="G303" i="23"/>
  <c r="G304" i="23"/>
  <c r="G305" i="23"/>
  <c r="G306" i="23"/>
  <c r="G307" i="23"/>
  <c r="G308" i="23"/>
  <c r="G309" i="23"/>
  <c r="G310" i="23"/>
  <c r="G311" i="23"/>
  <c r="G312" i="23"/>
  <c r="G313" i="23"/>
  <c r="G314" i="23"/>
  <c r="G2" i="23"/>
  <c r="F314" i="23"/>
  <c r="F313" i="23"/>
  <c r="F312" i="23"/>
  <c r="F311" i="23"/>
  <c r="F310" i="23"/>
  <c r="F309" i="23"/>
  <c r="F308" i="23"/>
  <c r="F307" i="23"/>
  <c r="F306" i="23"/>
  <c r="F305" i="23"/>
  <c r="F304" i="23"/>
  <c r="F303" i="23"/>
  <c r="F302" i="23"/>
  <c r="F301" i="23"/>
  <c r="F300" i="23"/>
  <c r="F299" i="23"/>
  <c r="F298" i="23"/>
  <c r="F297" i="23"/>
  <c r="F296" i="23"/>
  <c r="F295" i="23"/>
  <c r="F294" i="23"/>
  <c r="F293" i="23"/>
  <c r="F292" i="23"/>
  <c r="F291" i="23"/>
  <c r="F290" i="23"/>
  <c r="F289" i="23"/>
  <c r="F288" i="23"/>
  <c r="F287" i="23"/>
  <c r="F286" i="23"/>
  <c r="F285" i="23"/>
  <c r="F284" i="23"/>
  <c r="F283" i="23"/>
  <c r="F282" i="23"/>
  <c r="F281" i="23"/>
  <c r="F280" i="23"/>
  <c r="F279" i="23"/>
  <c r="F278" i="23"/>
  <c r="F277" i="23"/>
  <c r="F276" i="23"/>
  <c r="F275" i="23"/>
  <c r="F274" i="23"/>
  <c r="F273" i="23"/>
  <c r="F272" i="23"/>
  <c r="F271" i="23"/>
  <c r="F270" i="23"/>
  <c r="F269" i="23"/>
  <c r="F268" i="23"/>
  <c r="F267" i="23"/>
  <c r="F266" i="23"/>
  <c r="F265" i="23"/>
  <c r="F264" i="23"/>
  <c r="F263" i="23"/>
  <c r="F262" i="23"/>
  <c r="F261" i="23"/>
  <c r="F260" i="23"/>
  <c r="F259" i="23"/>
  <c r="F258" i="23"/>
  <c r="F257" i="23"/>
  <c r="F256" i="23"/>
  <c r="F255" i="23"/>
  <c r="F254" i="23"/>
  <c r="F253" i="23"/>
  <c r="F252" i="23"/>
  <c r="F251" i="23"/>
  <c r="F250" i="23"/>
  <c r="F249" i="23"/>
  <c r="F248" i="23"/>
  <c r="F247" i="23"/>
  <c r="F246" i="23"/>
  <c r="F245" i="23"/>
  <c r="F244" i="23"/>
  <c r="F243" i="23"/>
  <c r="F242" i="23"/>
  <c r="F241" i="23"/>
  <c r="F240" i="23"/>
  <c r="F239" i="23"/>
  <c r="F238" i="23"/>
  <c r="F237" i="23"/>
  <c r="F236" i="23"/>
  <c r="F235" i="23"/>
  <c r="F234" i="23"/>
  <c r="F233" i="23"/>
  <c r="F232" i="23"/>
  <c r="F231" i="23"/>
  <c r="F230" i="23"/>
  <c r="F229" i="23"/>
  <c r="F228" i="23"/>
  <c r="F227" i="23"/>
  <c r="F226" i="23"/>
  <c r="F225" i="23"/>
  <c r="F224" i="23"/>
  <c r="F223" i="23"/>
  <c r="F222" i="23"/>
  <c r="F221" i="23"/>
  <c r="F220" i="23"/>
  <c r="F219" i="23"/>
  <c r="F218" i="23"/>
  <c r="F217" i="23"/>
  <c r="F216" i="23"/>
  <c r="F215" i="23"/>
  <c r="F214" i="23"/>
  <c r="F213" i="23"/>
  <c r="F212" i="23"/>
  <c r="F211" i="23"/>
  <c r="F210" i="23"/>
  <c r="F209" i="23"/>
  <c r="F208" i="23"/>
  <c r="F207" i="23"/>
  <c r="F206" i="23"/>
  <c r="F205" i="23"/>
  <c r="F204" i="23"/>
  <c r="F203" i="23"/>
  <c r="F202" i="23"/>
  <c r="F201" i="23"/>
  <c r="F200" i="23"/>
  <c r="F199" i="23"/>
  <c r="F198" i="23"/>
  <c r="F197" i="23"/>
  <c r="F196" i="23"/>
  <c r="F195" i="23"/>
  <c r="F194" i="23"/>
  <c r="F193" i="23"/>
  <c r="F192" i="23"/>
  <c r="F191" i="23"/>
  <c r="F190" i="23"/>
  <c r="F189" i="23"/>
  <c r="F188" i="23"/>
  <c r="F187" i="23"/>
  <c r="F186" i="23"/>
  <c r="F185" i="23"/>
  <c r="F184" i="23"/>
  <c r="F183" i="23"/>
  <c r="F182" i="23"/>
  <c r="F181" i="23"/>
  <c r="F180" i="23"/>
  <c r="F179" i="23"/>
  <c r="F178" i="23"/>
  <c r="F177" i="23"/>
  <c r="F176" i="23"/>
  <c r="F175" i="23"/>
  <c r="F174" i="23"/>
  <c r="F173" i="23"/>
  <c r="F172" i="23"/>
  <c r="F171" i="23"/>
  <c r="F170" i="23"/>
  <c r="F169" i="23"/>
  <c r="F168" i="23"/>
  <c r="F167" i="23"/>
  <c r="F166" i="23"/>
  <c r="F165" i="23"/>
  <c r="F164" i="23"/>
  <c r="F163" i="23"/>
  <c r="F162" i="23"/>
  <c r="F161" i="23"/>
  <c r="F160" i="23"/>
  <c r="F159" i="23"/>
  <c r="F158" i="23"/>
  <c r="F157" i="23"/>
  <c r="F156" i="23"/>
  <c r="F155" i="23"/>
  <c r="F154" i="23"/>
  <c r="F153" i="23"/>
  <c r="F152" i="23"/>
  <c r="F151" i="23"/>
  <c r="F150" i="23"/>
  <c r="F149" i="23"/>
  <c r="F148" i="23"/>
  <c r="F147" i="23"/>
  <c r="F146" i="23"/>
  <c r="F145" i="23"/>
  <c r="F144" i="23"/>
  <c r="F143" i="23"/>
  <c r="F142" i="23"/>
  <c r="F141" i="23"/>
  <c r="F140" i="23"/>
  <c r="F139" i="23"/>
  <c r="F138" i="23"/>
  <c r="F137" i="23"/>
  <c r="F136" i="23"/>
  <c r="F135" i="23"/>
  <c r="F134" i="23"/>
  <c r="F133" i="23"/>
  <c r="F132" i="23"/>
  <c r="F131" i="23"/>
  <c r="F130" i="23"/>
  <c r="F129" i="23"/>
  <c r="F128" i="23"/>
  <c r="F127" i="23"/>
  <c r="F126" i="23"/>
  <c r="F125" i="23"/>
  <c r="F124" i="23"/>
  <c r="F123" i="23"/>
  <c r="F122" i="23"/>
  <c r="F121" i="23"/>
  <c r="F120" i="23"/>
  <c r="F119" i="23"/>
  <c r="F118" i="23"/>
  <c r="F117" i="23"/>
  <c r="F116" i="23"/>
  <c r="F115" i="23"/>
  <c r="F114" i="23"/>
  <c r="F113" i="23"/>
  <c r="F112" i="23"/>
  <c r="F111" i="23"/>
  <c r="F110" i="23"/>
  <c r="F109" i="23"/>
  <c r="F108" i="23"/>
  <c r="F107" i="23"/>
  <c r="F106" i="23"/>
  <c r="F105" i="23"/>
  <c r="F104" i="23"/>
  <c r="F103" i="23"/>
  <c r="F102" i="23"/>
  <c r="F101" i="23"/>
  <c r="F100" i="23"/>
  <c r="F99" i="23"/>
  <c r="F98" i="23"/>
  <c r="F97" i="23"/>
  <c r="F96" i="23"/>
  <c r="F95" i="23"/>
  <c r="F94" i="23"/>
  <c r="F93" i="23"/>
  <c r="F92" i="23"/>
  <c r="F91" i="23"/>
  <c r="F90" i="23"/>
  <c r="F89" i="23"/>
  <c r="F88" i="23"/>
  <c r="F87" i="23"/>
  <c r="F86" i="23"/>
  <c r="F85" i="23"/>
  <c r="F84" i="23"/>
  <c r="F83" i="23"/>
  <c r="F82" i="23"/>
  <c r="F81" i="23"/>
  <c r="F80" i="23"/>
  <c r="F79" i="23"/>
  <c r="F78" i="23"/>
  <c r="F77" i="23"/>
  <c r="F76" i="23"/>
  <c r="F75" i="23"/>
  <c r="F74" i="23"/>
  <c r="F73" i="23"/>
  <c r="F72" i="23"/>
  <c r="F71" i="23"/>
  <c r="F70" i="23"/>
  <c r="F69" i="23"/>
  <c r="F68" i="23"/>
  <c r="F67" i="23"/>
  <c r="F66" i="23"/>
  <c r="F65" i="23"/>
  <c r="F64" i="23"/>
  <c r="F63" i="23"/>
  <c r="F62" i="23"/>
  <c r="F61" i="23"/>
  <c r="F60" i="23"/>
  <c r="F59" i="23"/>
  <c r="F58" i="23"/>
  <c r="F57" i="23"/>
  <c r="F56" i="23"/>
  <c r="F55" i="23"/>
  <c r="F54" i="23"/>
  <c r="F53" i="23"/>
  <c r="F52" i="23"/>
  <c r="F51" i="23"/>
  <c r="F50" i="23"/>
  <c r="F49" i="23"/>
  <c r="F48" i="23"/>
  <c r="F47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F34" i="23"/>
  <c r="F33" i="23"/>
  <c r="F32" i="23"/>
  <c r="F31" i="23"/>
  <c r="F30" i="23"/>
  <c r="F29" i="23"/>
  <c r="F28" i="23"/>
  <c r="F27" i="23"/>
  <c r="F26" i="23"/>
  <c r="F25" i="23"/>
  <c r="F24" i="23"/>
  <c r="F23" i="23"/>
  <c r="F22" i="23"/>
  <c r="F21" i="23"/>
  <c r="F20" i="23"/>
  <c r="F19" i="23"/>
  <c r="F18" i="23"/>
  <c r="F17" i="23"/>
  <c r="F16" i="23"/>
  <c r="F15" i="23"/>
  <c r="F14" i="23"/>
  <c r="F13" i="23"/>
  <c r="F12" i="23"/>
  <c r="F11" i="23"/>
  <c r="F10" i="23"/>
  <c r="F9" i="23"/>
  <c r="F8" i="23"/>
  <c r="F7" i="23"/>
  <c r="F6" i="23"/>
  <c r="F5" i="23"/>
  <c r="F4" i="23"/>
  <c r="F3" i="23"/>
  <c r="R34" i="19"/>
  <c r="O35" i="19"/>
  <c r="P38" i="19"/>
  <c r="M38" i="19"/>
  <c r="N38" i="19" s="1"/>
  <c r="G38" i="19"/>
  <c r="J38" i="19" s="1"/>
  <c r="F38" i="19"/>
  <c r="I38" i="19" s="1"/>
  <c r="E38" i="19"/>
  <c r="H38" i="19" s="1"/>
  <c r="K38" i="19" s="1"/>
  <c r="D38" i="19"/>
  <c r="P37" i="19"/>
  <c r="M37" i="19"/>
  <c r="N37" i="19" s="1"/>
  <c r="J37" i="19"/>
  <c r="H37" i="19"/>
  <c r="K37" i="19" s="1"/>
  <c r="G37" i="19"/>
  <c r="F37" i="19"/>
  <c r="I37" i="19" s="1"/>
  <c r="E37" i="19"/>
  <c r="D37" i="19"/>
  <c r="P36" i="19"/>
  <c r="N36" i="19"/>
  <c r="M36" i="19"/>
  <c r="G36" i="19"/>
  <c r="J36" i="19" s="1"/>
  <c r="F36" i="19"/>
  <c r="I36" i="19" s="1"/>
  <c r="E36" i="19"/>
  <c r="H36" i="19" s="1"/>
  <c r="K36" i="19" s="1"/>
  <c r="D36" i="19"/>
  <c r="P35" i="19"/>
  <c r="M35" i="19"/>
  <c r="N35" i="19" s="1"/>
  <c r="J35" i="19"/>
  <c r="I35" i="19"/>
  <c r="K35" i="19" s="1"/>
  <c r="H35" i="19"/>
  <c r="G35" i="19"/>
  <c r="F35" i="19"/>
  <c r="E35" i="19"/>
  <c r="D35" i="19"/>
  <c r="P34" i="19"/>
  <c r="N34" i="19"/>
  <c r="M34" i="19"/>
  <c r="G34" i="19"/>
  <c r="J34" i="19" s="1"/>
  <c r="F34" i="19"/>
  <c r="I34" i="19" s="1"/>
  <c r="E34" i="19"/>
  <c r="H34" i="19" s="1"/>
  <c r="D34" i="19"/>
  <c r="P33" i="19"/>
  <c r="M33" i="19"/>
  <c r="N33" i="19" s="1"/>
  <c r="J33" i="19"/>
  <c r="I33" i="19"/>
  <c r="K33" i="19" s="1"/>
  <c r="H33" i="19"/>
  <c r="G33" i="19"/>
  <c r="F33" i="19"/>
  <c r="E33" i="19"/>
  <c r="D33" i="19"/>
  <c r="P32" i="19"/>
  <c r="N32" i="19"/>
  <c r="M32" i="19"/>
  <c r="G32" i="19"/>
  <c r="J32" i="19" s="1"/>
  <c r="F32" i="19"/>
  <c r="I32" i="19" s="1"/>
  <c r="E32" i="19"/>
  <c r="H32" i="19" s="1"/>
  <c r="D32" i="19"/>
  <c r="P31" i="19"/>
  <c r="M31" i="19"/>
  <c r="N31" i="19" s="1"/>
  <c r="J31" i="19"/>
  <c r="I31" i="19"/>
  <c r="K31" i="19" s="1"/>
  <c r="H31" i="19"/>
  <c r="G31" i="19"/>
  <c r="F31" i="19"/>
  <c r="E31" i="19"/>
  <c r="D31" i="19"/>
  <c r="P30" i="19"/>
  <c r="N30" i="19"/>
  <c r="M30" i="19"/>
  <c r="J30" i="19"/>
  <c r="G30" i="19"/>
  <c r="F30" i="19"/>
  <c r="I30" i="19" s="1"/>
  <c r="E30" i="19"/>
  <c r="H30" i="19" s="1"/>
  <c r="K30" i="19" s="1"/>
  <c r="D30" i="19"/>
  <c r="P29" i="19"/>
  <c r="M29" i="19"/>
  <c r="N29" i="19" s="1"/>
  <c r="J29" i="19"/>
  <c r="I29" i="19"/>
  <c r="K29" i="19" s="1"/>
  <c r="H29" i="19"/>
  <c r="G29" i="19"/>
  <c r="F29" i="19"/>
  <c r="E29" i="19"/>
  <c r="D29" i="19"/>
  <c r="P28" i="19"/>
  <c r="N28" i="19"/>
  <c r="M28" i="19"/>
  <c r="J28" i="19"/>
  <c r="G28" i="19"/>
  <c r="F28" i="19"/>
  <c r="I28" i="19" s="1"/>
  <c r="E28" i="19"/>
  <c r="H28" i="19" s="1"/>
  <c r="D28" i="19"/>
  <c r="P27" i="19"/>
  <c r="M27" i="19"/>
  <c r="N27" i="19" s="1"/>
  <c r="J27" i="19"/>
  <c r="I27" i="19"/>
  <c r="K27" i="19" s="1"/>
  <c r="H27" i="19"/>
  <c r="G27" i="19"/>
  <c r="F27" i="19"/>
  <c r="E27" i="19"/>
  <c r="D27" i="19"/>
  <c r="P26" i="19"/>
  <c r="N26" i="19"/>
  <c r="M26" i="19"/>
  <c r="J26" i="19"/>
  <c r="G26" i="19"/>
  <c r="F26" i="19"/>
  <c r="I26" i="19" s="1"/>
  <c r="E26" i="19"/>
  <c r="H26" i="19" s="1"/>
  <c r="K26" i="19" s="1"/>
  <c r="D26" i="19"/>
  <c r="P25" i="19"/>
  <c r="M25" i="19"/>
  <c r="N25" i="19" s="1"/>
  <c r="J25" i="19"/>
  <c r="I25" i="19"/>
  <c r="K25" i="19" s="1"/>
  <c r="H25" i="19"/>
  <c r="G25" i="19"/>
  <c r="F25" i="19"/>
  <c r="E25" i="19"/>
  <c r="D25" i="19"/>
  <c r="P24" i="19"/>
  <c r="N24" i="19"/>
  <c r="M24" i="19"/>
  <c r="J24" i="19"/>
  <c r="G24" i="19"/>
  <c r="F24" i="19"/>
  <c r="I24" i="19" s="1"/>
  <c r="E24" i="19"/>
  <c r="H24" i="19" s="1"/>
  <c r="K24" i="19" s="1"/>
  <c r="D24" i="19"/>
  <c r="P23" i="19"/>
  <c r="M23" i="19"/>
  <c r="N23" i="19" s="1"/>
  <c r="J23" i="19"/>
  <c r="I23" i="19"/>
  <c r="K23" i="19" s="1"/>
  <c r="H23" i="19"/>
  <c r="G23" i="19"/>
  <c r="F23" i="19"/>
  <c r="E23" i="19"/>
  <c r="D23" i="19"/>
  <c r="P22" i="19"/>
  <c r="N22" i="19"/>
  <c r="M22" i="19"/>
  <c r="J22" i="19"/>
  <c r="G22" i="19"/>
  <c r="F22" i="19"/>
  <c r="I22" i="19" s="1"/>
  <c r="E22" i="19"/>
  <c r="H22" i="19" s="1"/>
  <c r="K22" i="19" s="1"/>
  <c r="D22" i="19"/>
  <c r="P21" i="19"/>
  <c r="M21" i="19"/>
  <c r="N21" i="19" s="1"/>
  <c r="J21" i="19"/>
  <c r="I21" i="19"/>
  <c r="K21" i="19" s="1"/>
  <c r="H21" i="19"/>
  <c r="G21" i="19"/>
  <c r="F21" i="19"/>
  <c r="E21" i="19"/>
  <c r="D21" i="19"/>
  <c r="P20" i="19"/>
  <c r="N20" i="19"/>
  <c r="M20" i="19"/>
  <c r="J20" i="19"/>
  <c r="G20" i="19"/>
  <c r="F20" i="19"/>
  <c r="I20" i="19" s="1"/>
  <c r="E20" i="19"/>
  <c r="H20" i="19" s="1"/>
  <c r="K20" i="19" s="1"/>
  <c r="D20" i="19"/>
  <c r="P19" i="19"/>
  <c r="M19" i="19"/>
  <c r="N19" i="19" s="1"/>
  <c r="J19" i="19"/>
  <c r="I19" i="19"/>
  <c r="K19" i="19" s="1"/>
  <c r="H19" i="19"/>
  <c r="G19" i="19"/>
  <c r="F19" i="19"/>
  <c r="E19" i="19"/>
  <c r="D19" i="19"/>
  <c r="P18" i="19"/>
  <c r="N18" i="19"/>
  <c r="M18" i="19"/>
  <c r="J18" i="19"/>
  <c r="G18" i="19"/>
  <c r="F18" i="19"/>
  <c r="I18" i="19" s="1"/>
  <c r="E18" i="19"/>
  <c r="H18" i="19" s="1"/>
  <c r="D18" i="19"/>
  <c r="P17" i="19"/>
  <c r="M17" i="19"/>
  <c r="N17" i="19" s="1"/>
  <c r="J17" i="19"/>
  <c r="I17" i="19"/>
  <c r="K17" i="19" s="1"/>
  <c r="H17" i="19"/>
  <c r="G17" i="19"/>
  <c r="F17" i="19"/>
  <c r="E17" i="19"/>
  <c r="D17" i="19"/>
  <c r="P16" i="19"/>
  <c r="N16" i="19"/>
  <c r="M16" i="19"/>
  <c r="J16" i="19"/>
  <c r="G16" i="19"/>
  <c r="F16" i="19"/>
  <c r="I16" i="19" s="1"/>
  <c r="E16" i="19"/>
  <c r="H16" i="19" s="1"/>
  <c r="D16" i="19"/>
  <c r="P15" i="19"/>
  <c r="M15" i="19"/>
  <c r="N15" i="19" s="1"/>
  <c r="J15" i="19"/>
  <c r="I15" i="19"/>
  <c r="K15" i="19" s="1"/>
  <c r="H15" i="19"/>
  <c r="G15" i="19"/>
  <c r="F15" i="19"/>
  <c r="E15" i="19"/>
  <c r="D15" i="19"/>
  <c r="P14" i="19"/>
  <c r="N14" i="19"/>
  <c r="M14" i="19"/>
  <c r="J14" i="19"/>
  <c r="G14" i="19"/>
  <c r="F14" i="19"/>
  <c r="I14" i="19" s="1"/>
  <c r="E14" i="19"/>
  <c r="H14" i="19" s="1"/>
  <c r="K14" i="19" s="1"/>
  <c r="D14" i="19"/>
  <c r="P13" i="19"/>
  <c r="M13" i="19"/>
  <c r="N13" i="19" s="1"/>
  <c r="J13" i="19"/>
  <c r="I13" i="19"/>
  <c r="K13" i="19" s="1"/>
  <c r="H13" i="19"/>
  <c r="G13" i="19"/>
  <c r="F13" i="19"/>
  <c r="E13" i="19"/>
  <c r="D13" i="19"/>
  <c r="P12" i="19"/>
  <c r="N12" i="19"/>
  <c r="M12" i="19"/>
  <c r="J12" i="19"/>
  <c r="G12" i="19"/>
  <c r="F12" i="19"/>
  <c r="I12" i="19" s="1"/>
  <c r="E12" i="19"/>
  <c r="H12" i="19" s="1"/>
  <c r="K12" i="19" s="1"/>
  <c r="D12" i="19"/>
  <c r="P11" i="19"/>
  <c r="M11" i="19"/>
  <c r="N11" i="19" s="1"/>
  <c r="J11" i="19"/>
  <c r="I11" i="19"/>
  <c r="K11" i="19" s="1"/>
  <c r="H11" i="19"/>
  <c r="G11" i="19"/>
  <c r="F11" i="19"/>
  <c r="E11" i="19"/>
  <c r="D11" i="19"/>
  <c r="P10" i="19"/>
  <c r="N10" i="19"/>
  <c r="M10" i="19"/>
  <c r="J10" i="19"/>
  <c r="G10" i="19"/>
  <c r="F10" i="19"/>
  <c r="I10" i="19" s="1"/>
  <c r="E10" i="19"/>
  <c r="H10" i="19" s="1"/>
  <c r="K10" i="19" s="1"/>
  <c r="D10" i="19"/>
  <c r="P9" i="19"/>
  <c r="M9" i="19"/>
  <c r="N9" i="19" s="1"/>
  <c r="J9" i="19"/>
  <c r="I9" i="19"/>
  <c r="K9" i="19" s="1"/>
  <c r="H9" i="19"/>
  <c r="G9" i="19"/>
  <c r="F9" i="19"/>
  <c r="E9" i="19"/>
  <c r="D9" i="19"/>
  <c r="P8" i="19"/>
  <c r="N8" i="19"/>
  <c r="M8" i="19"/>
  <c r="J8" i="19"/>
  <c r="G8" i="19"/>
  <c r="F8" i="19"/>
  <c r="I8" i="19" s="1"/>
  <c r="E8" i="19"/>
  <c r="H8" i="19" s="1"/>
  <c r="K8" i="19" s="1"/>
  <c r="D8" i="19"/>
  <c r="P7" i="19"/>
  <c r="M7" i="19"/>
  <c r="N7" i="19" s="1"/>
  <c r="J7" i="19"/>
  <c r="I7" i="19"/>
  <c r="K7" i="19" s="1"/>
  <c r="H7" i="19"/>
  <c r="G7" i="19"/>
  <c r="F7" i="19"/>
  <c r="E7" i="19"/>
  <c r="D7" i="19"/>
  <c r="P6" i="19"/>
  <c r="N6" i="19"/>
  <c r="M6" i="19"/>
  <c r="J6" i="19"/>
  <c r="G6" i="19"/>
  <c r="F6" i="19"/>
  <c r="I6" i="19" s="1"/>
  <c r="E6" i="19"/>
  <c r="H6" i="19" s="1"/>
  <c r="K6" i="19" s="1"/>
  <c r="D6" i="19"/>
  <c r="P5" i="19"/>
  <c r="N5" i="19"/>
  <c r="O5" i="19" s="1"/>
  <c r="O6" i="19" s="1"/>
  <c r="M5" i="19"/>
  <c r="K5" i="19"/>
  <c r="J5" i="19"/>
  <c r="I5" i="19"/>
  <c r="H5" i="19"/>
  <c r="G5" i="19"/>
  <c r="F5" i="19"/>
  <c r="E5" i="19"/>
  <c r="D5" i="19"/>
  <c r="P4" i="19"/>
  <c r="Q4" i="19" s="1"/>
  <c r="Q5" i="19" s="1"/>
  <c r="N4" i="19"/>
  <c r="M4" i="19"/>
  <c r="G4" i="19"/>
  <c r="J4" i="19" s="1"/>
  <c r="F4" i="19"/>
  <c r="I4" i="19" s="1"/>
  <c r="E4" i="19"/>
  <c r="H4" i="19" s="1"/>
  <c r="D4" i="19"/>
  <c r="P3" i="19"/>
  <c r="N3" i="19"/>
  <c r="O3" i="19" s="1"/>
  <c r="O4" i="19" s="1"/>
  <c r="M3" i="19"/>
  <c r="K3" i="19"/>
  <c r="J3" i="19"/>
  <c r="I3" i="19"/>
  <c r="H3" i="19"/>
  <c r="G3" i="19"/>
  <c r="F3" i="19"/>
  <c r="E3" i="19"/>
  <c r="D3" i="19"/>
  <c r="P2" i="19"/>
  <c r="Q2" i="19" s="1"/>
  <c r="Q3" i="19" s="1"/>
  <c r="O2" i="19"/>
  <c r="N2" i="19"/>
  <c r="M2" i="19"/>
  <c r="G2" i="19"/>
  <c r="J2" i="19" s="1"/>
  <c r="F2" i="19"/>
  <c r="I2" i="19" s="1"/>
  <c r="E2" i="19"/>
  <c r="H2" i="19" s="1"/>
  <c r="D2" i="19"/>
  <c r="O7" i="19" l="1"/>
  <c r="O8" i="19" s="1"/>
  <c r="O9" i="19" s="1"/>
  <c r="O10" i="19" s="1"/>
  <c r="O11" i="19" s="1"/>
  <c r="O12" i="19" s="1"/>
  <c r="O13" i="19" s="1"/>
  <c r="O14" i="19" s="1"/>
  <c r="O15" i="19" s="1"/>
  <c r="O16" i="19" s="1"/>
  <c r="O17" i="19" s="1"/>
  <c r="O18" i="19" s="1"/>
  <c r="O19" i="19" s="1"/>
  <c r="O20" i="19" s="1"/>
  <c r="O21" i="19" s="1"/>
  <c r="O22" i="19" s="1"/>
  <c r="O23" i="19" s="1"/>
  <c r="O24" i="19" s="1"/>
  <c r="O25" i="19" s="1"/>
  <c r="O26" i="19" s="1"/>
  <c r="O27" i="19" s="1"/>
  <c r="O28" i="19" s="1"/>
  <c r="O29" i="19" s="1"/>
  <c r="O30" i="19" s="1"/>
  <c r="O31" i="19" s="1"/>
  <c r="O32" i="19" s="1"/>
  <c r="O33" i="19" s="1"/>
  <c r="O34" i="19" s="1"/>
  <c r="O36" i="19" s="1"/>
  <c r="O37" i="19" s="1"/>
  <c r="O38" i="19" s="1"/>
  <c r="K16" i="19"/>
  <c r="K28" i="19"/>
  <c r="K34" i="19"/>
  <c r="Q6" i="19"/>
  <c r="Q7" i="19" s="1"/>
  <c r="Q8" i="19" s="1"/>
  <c r="Q9" i="19" s="1"/>
  <c r="Q10" i="19" s="1"/>
  <c r="Q11" i="19" s="1"/>
  <c r="Q12" i="19" s="1"/>
  <c r="Q13" i="19" s="1"/>
  <c r="Q14" i="19" s="1"/>
  <c r="Q15" i="19" s="1"/>
  <c r="Q16" i="19" s="1"/>
  <c r="Q17" i="19" s="1"/>
  <c r="Q18" i="19" s="1"/>
  <c r="Q19" i="19" s="1"/>
  <c r="Q20" i="19" s="1"/>
  <c r="Q21" i="19" s="1"/>
  <c r="Q22" i="19" s="1"/>
  <c r="Q23" i="19" s="1"/>
  <c r="Q24" i="19" s="1"/>
  <c r="Q25" i="19" s="1"/>
  <c r="Q26" i="19" s="1"/>
  <c r="Q27" i="19" s="1"/>
  <c r="Q28" i="19" s="1"/>
  <c r="Q29" i="19" s="1"/>
  <c r="Q30" i="19" s="1"/>
  <c r="Q31" i="19" s="1"/>
  <c r="Q32" i="19" s="1"/>
  <c r="Q33" i="19" s="1"/>
  <c r="Q34" i="19" s="1"/>
  <c r="Q35" i="19" s="1"/>
  <c r="Q36" i="19" s="1"/>
  <c r="Q37" i="19" s="1"/>
  <c r="Q38" i="19" s="1"/>
  <c r="K4" i="19"/>
  <c r="K32" i="19"/>
  <c r="K2" i="19"/>
  <c r="L2" i="19" s="1"/>
  <c r="R2" i="19" s="1"/>
  <c r="K18" i="19"/>
  <c r="L3" i="19" l="1"/>
  <c r="R3" i="19" s="1"/>
  <c r="L4" i="19" l="1"/>
  <c r="R4" i="19" l="1"/>
  <c r="L5" i="19"/>
  <c r="R5" i="19" l="1"/>
  <c r="L6" i="19"/>
  <c r="R6" i="19" l="1"/>
  <c r="L7" i="19"/>
  <c r="R7" i="19" l="1"/>
  <c r="L8" i="19"/>
  <c r="R8" i="19" l="1"/>
  <c r="L9" i="19"/>
  <c r="R9" i="19" l="1"/>
  <c r="L10" i="19"/>
  <c r="R10" i="19" l="1"/>
  <c r="L11" i="19"/>
  <c r="R11" i="19" l="1"/>
  <c r="L12" i="19"/>
  <c r="R12" i="19" l="1"/>
  <c r="L13" i="19"/>
  <c r="R13" i="19" l="1"/>
  <c r="L14" i="19"/>
  <c r="R14" i="19" l="1"/>
  <c r="L15" i="19"/>
  <c r="R15" i="19" l="1"/>
  <c r="L16" i="19"/>
  <c r="R16" i="19" l="1"/>
  <c r="L17" i="19"/>
  <c r="R17" i="19" l="1"/>
  <c r="L18" i="19"/>
  <c r="R18" i="19" l="1"/>
  <c r="L19" i="19"/>
  <c r="R19" i="19" l="1"/>
  <c r="L20" i="19"/>
  <c r="R20" i="19" l="1"/>
  <c r="L21" i="19"/>
  <c r="R21" i="19" l="1"/>
  <c r="L22" i="19"/>
  <c r="R22" i="19" l="1"/>
  <c r="L23" i="19"/>
  <c r="R23" i="19" l="1"/>
  <c r="L24" i="19"/>
  <c r="R24" i="19" l="1"/>
  <c r="L25" i="19"/>
  <c r="R25" i="19" l="1"/>
  <c r="L26" i="19"/>
  <c r="R26" i="19" l="1"/>
  <c r="L27" i="19"/>
  <c r="R27" i="19" l="1"/>
  <c r="L28" i="19"/>
  <c r="R28" i="19" l="1"/>
  <c r="L29" i="19"/>
  <c r="R29" i="19" l="1"/>
  <c r="L30" i="19"/>
  <c r="R30" i="19" l="1"/>
  <c r="L31" i="19"/>
  <c r="R31" i="19" l="1"/>
  <c r="L32" i="19"/>
  <c r="R32" i="19" l="1"/>
  <c r="L33" i="19"/>
  <c r="R33" i="19" l="1"/>
  <c r="L34" i="19"/>
  <c r="L35" i="19" l="1"/>
  <c r="R35" i="19" l="1"/>
  <c r="L36" i="19"/>
  <c r="R36" i="19" l="1"/>
  <c r="L37" i="19"/>
  <c r="R37" i="19" l="1"/>
  <c r="L38" i="19"/>
  <c r="R38" i="19" s="1"/>
  <c r="E12" i="18" l="1"/>
  <c r="E11" i="18"/>
  <c r="E8" i="18"/>
  <c r="E7" i="18"/>
  <c r="E3" i="18"/>
  <c r="E2" i="18"/>
  <c r="C2" i="18"/>
  <c r="C3" i="18" s="1"/>
  <c r="C4" i="18" s="1"/>
  <c r="C5" i="18" s="1"/>
  <c r="C6" i="18" s="1"/>
  <c r="C7" i="18" s="1"/>
  <c r="C8" i="18" s="1"/>
  <c r="C9" i="18" s="1"/>
  <c r="C10" i="18" s="1"/>
  <c r="C11" i="18" s="1"/>
  <c r="C12" i="18" l="1"/>
  <c r="C13" i="18" s="1"/>
  <c r="C14" i="18" s="1"/>
  <c r="C15" i="18" s="1"/>
  <c r="C16" i="18" s="1"/>
  <c r="C17" i="18" s="1"/>
  <c r="C18" i="18" s="1"/>
  <c r="C19" i="18" s="1"/>
  <c r="C20" i="18" s="1"/>
  <c r="C21" i="18" s="1"/>
  <c r="C22" i="18" s="1"/>
  <c r="C23" i="18" s="1"/>
  <c r="C24" i="18" s="1"/>
  <c r="C25" i="18" s="1"/>
  <c r="C26" i="18" s="1"/>
  <c r="C27" i="18" s="1"/>
  <c r="C28" i="18" s="1"/>
  <c r="C29" i="18" s="1"/>
  <c r="C30" i="18" s="1"/>
  <c r="C31" i="18" s="1"/>
  <c r="C32" i="18" s="1"/>
  <c r="C33" i="18" s="1"/>
  <c r="C34" i="18" s="1"/>
  <c r="C35" i="18" s="1"/>
  <c r="C36" i="18" s="1"/>
  <c r="C37" i="18" s="1"/>
  <c r="C38" i="18" s="1"/>
  <c r="C39" i="18" s="1"/>
  <c r="C40" i="18" s="1"/>
  <c r="C41" i="18" s="1"/>
  <c r="C42" i="18" s="1"/>
  <c r="C43" i="18" s="1"/>
  <c r="C44" i="18" s="1"/>
  <c r="C45" i="18" s="1"/>
  <c r="C46" i="18" s="1"/>
  <c r="C47" i="18" s="1"/>
  <c r="C48" i="18" s="1"/>
  <c r="C49" i="18" s="1"/>
  <c r="C50" i="18" s="1"/>
  <c r="C51" i="18" s="1"/>
  <c r="C52" i="18" s="1"/>
  <c r="C53" i="18" s="1"/>
  <c r="C54" i="18" s="1"/>
  <c r="C55" i="18" s="1"/>
  <c r="C56" i="18" s="1"/>
  <c r="C57" i="18" s="1"/>
  <c r="C58" i="18" s="1"/>
  <c r="C59" i="18" s="1"/>
  <c r="C60" i="18" s="1"/>
  <c r="C61" i="18" s="1"/>
  <c r="C62" i="18" s="1"/>
  <c r="C63" i="18" s="1"/>
  <c r="C64" i="18" s="1"/>
  <c r="C65" i="18" s="1"/>
  <c r="C66" i="18" s="1"/>
  <c r="C67" i="18" s="1"/>
  <c r="C68" i="18" s="1"/>
  <c r="C69" i="18" s="1"/>
  <c r="C70" i="18" s="1"/>
  <c r="C71" i="18" s="1"/>
  <c r="C72" i="18" s="1"/>
  <c r="C73" i="18" s="1"/>
  <c r="C74" i="18" s="1"/>
  <c r="C75" i="18" s="1"/>
  <c r="C76" i="18" s="1"/>
  <c r="C77" i="18" s="1"/>
  <c r="C78" i="18" s="1"/>
  <c r="C79" i="18" s="1"/>
  <c r="C80" i="18" s="1"/>
  <c r="C81" i="18" s="1"/>
  <c r="C82" i="18" s="1"/>
  <c r="C83" i="18" s="1"/>
  <c r="C84" i="18" s="1"/>
  <c r="C85" i="18" s="1"/>
  <c r="C86" i="18" s="1"/>
  <c r="C87" i="18" s="1"/>
  <c r="C88" i="18" s="1"/>
  <c r="C89" i="18" s="1"/>
  <c r="C90" i="18" s="1"/>
  <c r="C91" i="18" s="1"/>
  <c r="C92" i="18" s="1"/>
  <c r="C93" i="18" s="1"/>
  <c r="C94" i="18" s="1"/>
  <c r="C95" i="18" s="1"/>
  <c r="C96" i="18" s="1"/>
  <c r="C97" i="18" s="1"/>
  <c r="C98" i="18" s="1"/>
  <c r="C99" i="18" s="1"/>
  <c r="C100" i="18" s="1"/>
  <c r="C101" i="18" s="1"/>
  <c r="C102" i="18" s="1"/>
  <c r="C103" i="18" s="1"/>
  <c r="C104" i="18" s="1"/>
  <c r="C105" i="18" s="1"/>
  <c r="C106" i="18" s="1"/>
  <c r="C107" i="18" s="1"/>
  <c r="C108" i="18" s="1"/>
  <c r="C109" i="18" s="1"/>
  <c r="C110" i="18" s="1"/>
  <c r="C111" i="18" s="1"/>
  <c r="C112" i="18" s="1"/>
  <c r="C113" i="18" s="1"/>
  <c r="C114" i="18" s="1"/>
  <c r="C115" i="18" s="1"/>
  <c r="C116" i="18" s="1"/>
  <c r="C117" i="18" s="1"/>
  <c r="C118" i="18" s="1"/>
  <c r="C119" i="18" s="1"/>
  <c r="C120" i="18" s="1"/>
  <c r="C121" i="18" s="1"/>
  <c r="C122" i="18" s="1"/>
  <c r="C123" i="18" s="1"/>
  <c r="C124" i="18" s="1"/>
  <c r="C125" i="18" s="1"/>
  <c r="C126" i="18" s="1"/>
  <c r="C127" i="18" s="1"/>
  <c r="C128" i="18" s="1"/>
  <c r="C129" i="18" s="1"/>
  <c r="C130" i="18" s="1"/>
  <c r="C131" i="18" s="1"/>
  <c r="C132" i="18" s="1"/>
  <c r="C133" i="18" s="1"/>
  <c r="C134" i="18" s="1"/>
  <c r="C135" i="18" s="1"/>
  <c r="C136" i="18" s="1"/>
  <c r="C137" i="18" s="1"/>
  <c r="C138" i="18" s="1"/>
  <c r="C139" i="18" s="1"/>
  <c r="C140" i="18" s="1"/>
  <c r="C141" i="18" s="1"/>
  <c r="C142" i="18" s="1"/>
  <c r="C143" i="18" s="1"/>
  <c r="C144" i="18" s="1"/>
  <c r="C145" i="18" s="1"/>
  <c r="C146" i="18" s="1"/>
  <c r="C147" i="18" s="1"/>
  <c r="C148" i="18" s="1"/>
  <c r="C149" i="18" s="1"/>
  <c r="C150" i="18" s="1"/>
  <c r="C151" i="18" s="1"/>
  <c r="C152" i="18" s="1"/>
  <c r="C153" i="18" s="1"/>
  <c r="C154" i="18" s="1"/>
  <c r="C155" i="18" s="1"/>
  <c r="C156" i="18" s="1"/>
  <c r="C157" i="18" s="1"/>
  <c r="C158" i="18" s="1"/>
  <c r="C159" i="18" s="1"/>
  <c r="C160" i="18" s="1"/>
  <c r="C161" i="18" s="1"/>
  <c r="C162" i="18" s="1"/>
  <c r="C163" i="18" s="1"/>
  <c r="C164" i="18" s="1"/>
  <c r="C165" i="18" s="1"/>
  <c r="C166" i="18" s="1"/>
  <c r="C167" i="18" s="1"/>
  <c r="C168" i="18" s="1"/>
  <c r="C169" i="18" s="1"/>
  <c r="C170" i="18" s="1"/>
  <c r="C171" i="18" s="1"/>
  <c r="C172" i="18" s="1"/>
  <c r="C173" i="18" s="1"/>
  <c r="C174" i="18" s="1"/>
  <c r="C175" i="18" s="1"/>
  <c r="C176" i="18" s="1"/>
  <c r="C177" i="18" s="1"/>
  <c r="C178" i="18" s="1"/>
  <c r="C179" i="18" s="1"/>
  <c r="C180" i="18" s="1"/>
  <c r="C181" i="18" s="1"/>
  <c r="C182" i="18" s="1"/>
  <c r="C183" i="18" s="1"/>
  <c r="C184" i="18" s="1"/>
  <c r="C185" i="18" s="1"/>
  <c r="C186" i="18" s="1"/>
  <c r="C187" i="18" s="1"/>
  <c r="C188" i="18" s="1"/>
  <c r="C189" i="18" s="1"/>
  <c r="C190" i="18" s="1"/>
  <c r="C191" i="18" s="1"/>
  <c r="C192" i="18" s="1"/>
  <c r="C193" i="18" s="1"/>
  <c r="C194" i="18" s="1"/>
  <c r="C195" i="18" s="1"/>
  <c r="C196" i="18" s="1"/>
  <c r="C197" i="18" s="1"/>
  <c r="C198" i="18" s="1"/>
  <c r="C199" i="18" s="1"/>
  <c r="C200" i="18" s="1"/>
  <c r="C201" i="18" s="1"/>
  <c r="C202" i="18" s="1"/>
  <c r="C203" i="18" s="1"/>
  <c r="C204" i="18" s="1"/>
  <c r="C205" i="18" s="1"/>
  <c r="C206" i="18" s="1"/>
  <c r="C207" i="18" s="1"/>
  <c r="C208" i="18" s="1"/>
  <c r="C209" i="18" s="1"/>
  <c r="C210" i="18" s="1"/>
  <c r="C211" i="18" s="1"/>
  <c r="C212" i="18" s="1"/>
  <c r="C213" i="18" s="1"/>
  <c r="C214" i="18" s="1"/>
  <c r="C215" i="18" s="1"/>
  <c r="C216" i="18" s="1"/>
  <c r="C217" i="18" s="1"/>
  <c r="C218" i="18" s="1"/>
  <c r="C219" i="18" s="1"/>
  <c r="C220" i="18" s="1"/>
  <c r="C221" i="18" s="1"/>
  <c r="C222" i="18" s="1"/>
  <c r="C223" i="18" s="1"/>
  <c r="C224" i="18" s="1"/>
  <c r="C225" i="18" s="1"/>
  <c r="C226" i="18" s="1"/>
  <c r="C227" i="18" s="1"/>
  <c r="C228" i="18" s="1"/>
  <c r="C229" i="18" s="1"/>
  <c r="C230" i="18" s="1"/>
  <c r="C231" i="18" s="1"/>
  <c r="C232" i="18" s="1"/>
  <c r="C233" i="18" s="1"/>
  <c r="C234" i="18" s="1"/>
  <c r="C235" i="18" s="1"/>
  <c r="C236" i="18" s="1"/>
  <c r="C237" i="18" s="1"/>
  <c r="C238" i="18" s="1"/>
  <c r="C239" i="18" s="1"/>
  <c r="C240" i="18" s="1"/>
  <c r="C241" i="18" s="1"/>
  <c r="C242" i="18" s="1"/>
  <c r="C243" i="18" s="1"/>
  <c r="C244" i="18" s="1"/>
  <c r="C245" i="18" s="1"/>
  <c r="C246" i="18" s="1"/>
  <c r="C247" i="18" s="1"/>
  <c r="C248" i="18" s="1"/>
  <c r="C249" i="18" s="1"/>
  <c r="C250" i="18" s="1"/>
  <c r="C251" i="18" s="1"/>
  <c r="C252" i="18" s="1"/>
  <c r="C253" i="18" s="1"/>
  <c r="C254" i="18" s="1"/>
  <c r="C255" i="18" s="1"/>
  <c r="C256" i="18" s="1"/>
  <c r="C257" i="18" s="1"/>
  <c r="C258" i="18" s="1"/>
  <c r="C259" i="18" s="1"/>
  <c r="C260" i="18" s="1"/>
  <c r="C261" i="18" s="1"/>
  <c r="C262" i="18" s="1"/>
  <c r="C263" i="18" s="1"/>
  <c r="C264" i="18" s="1"/>
  <c r="C265" i="18" s="1"/>
  <c r="C266" i="18" s="1"/>
  <c r="C267" i="18" s="1"/>
  <c r="C268" i="18" s="1"/>
  <c r="C269" i="18" s="1"/>
  <c r="C270" i="18" s="1"/>
  <c r="C271" i="18" s="1"/>
  <c r="C272" i="18" s="1"/>
  <c r="C273" i="18" s="1"/>
  <c r="C274" i="18" s="1"/>
  <c r="C275" i="18" s="1"/>
  <c r="C276" i="18" s="1"/>
  <c r="C277" i="18" s="1"/>
  <c r="C278" i="18" s="1"/>
  <c r="C279" i="18" s="1"/>
  <c r="C280" i="18" s="1"/>
  <c r="C281" i="18" s="1"/>
  <c r="C282" i="18" s="1"/>
  <c r="C283" i="18" s="1"/>
  <c r="C284" i="18" s="1"/>
  <c r="C285" i="18" s="1"/>
  <c r="C286" i="18" s="1"/>
  <c r="C287" i="18" s="1"/>
  <c r="C288" i="18" s="1"/>
  <c r="C289" i="18" s="1"/>
  <c r="C290" i="18" s="1"/>
  <c r="C291" i="18" s="1"/>
  <c r="C292" i="18" s="1"/>
  <c r="C293" i="18" s="1"/>
  <c r="C294" i="18" s="1"/>
  <c r="C295" i="18" s="1"/>
  <c r="C296" i="18" s="1"/>
  <c r="C297" i="18" s="1"/>
  <c r="C298" i="18" s="1"/>
  <c r="C299" i="18" s="1"/>
  <c r="C300" i="18" s="1"/>
  <c r="C301" i="18" s="1"/>
  <c r="C302" i="18" s="1"/>
  <c r="C303" i="18" s="1"/>
  <c r="C304" i="18" s="1"/>
  <c r="C305" i="18" s="1"/>
  <c r="C306" i="18" s="1"/>
  <c r="C307" i="18" s="1"/>
  <c r="C308" i="18" s="1"/>
  <c r="C309" i="18" s="1"/>
  <c r="C310" i="18" s="1"/>
  <c r="C311" i="18" s="1"/>
  <c r="C312" i="18" s="1"/>
  <c r="C313" i="18" s="1"/>
  <c r="C314" i="18" s="1"/>
  <c r="C315" i="18" s="1"/>
  <c r="C316" i="18" s="1"/>
  <c r="C317" i="18" s="1"/>
  <c r="C318" i="18" s="1"/>
  <c r="C319" i="18" s="1"/>
  <c r="C320" i="18" s="1"/>
  <c r="C321" i="18" s="1"/>
  <c r="C322" i="18" s="1"/>
  <c r="C323" i="18" s="1"/>
  <c r="C324" i="18" s="1"/>
  <c r="C325" i="18" s="1"/>
  <c r="C326" i="18" s="1"/>
  <c r="C327" i="18" s="1"/>
  <c r="C328" i="18" s="1"/>
  <c r="C329" i="18" s="1"/>
  <c r="C330" i="18" s="1"/>
  <c r="C331" i="18" s="1"/>
  <c r="C332" i="18" s="1"/>
  <c r="C333" i="18" s="1"/>
  <c r="C334" i="18" s="1"/>
  <c r="C335" i="18" s="1"/>
  <c r="C336" i="18" s="1"/>
  <c r="C337" i="18" s="1"/>
  <c r="C338" i="18" s="1"/>
  <c r="C339" i="18" s="1"/>
  <c r="C340" i="18" s="1"/>
  <c r="C341" i="18" s="1"/>
  <c r="C342" i="18" s="1"/>
  <c r="C343" i="18" s="1"/>
  <c r="C344" i="18" s="1"/>
  <c r="C345" i="18" s="1"/>
  <c r="C346" i="18" s="1"/>
  <c r="C347" i="18" s="1"/>
  <c r="C348" i="18" s="1"/>
  <c r="C349" i="18" s="1"/>
  <c r="C350" i="18" s="1"/>
  <c r="C351" i="18" s="1"/>
  <c r="C352" i="18" s="1"/>
  <c r="C353" i="18" s="1"/>
  <c r="C354" i="18" s="1"/>
  <c r="C355" i="18" s="1"/>
  <c r="C356" i="18" s="1"/>
  <c r="C357" i="18" s="1"/>
  <c r="C358" i="18" s="1"/>
  <c r="C359" i="18" s="1"/>
  <c r="C360" i="18" s="1"/>
  <c r="C361" i="18" s="1"/>
  <c r="C362" i="18" s="1"/>
  <c r="C363" i="18" s="1"/>
  <c r="C364" i="18" s="1"/>
  <c r="C365" i="18" s="1"/>
  <c r="C366" i="18" s="1"/>
  <c r="C367" i="18" s="1"/>
  <c r="C368" i="18" s="1"/>
  <c r="C369" i="18" s="1"/>
  <c r="C370" i="18" s="1"/>
  <c r="C371" i="18" s="1"/>
  <c r="C372" i="18" s="1"/>
  <c r="C373" i="18" s="1"/>
  <c r="C374" i="18" s="1"/>
  <c r="C375" i="18" s="1"/>
  <c r="C376" i="18" s="1"/>
  <c r="C377" i="18" s="1"/>
  <c r="C378" i="18" s="1"/>
  <c r="C379" i="18" s="1"/>
  <c r="C380" i="18" s="1"/>
  <c r="C381" i="18" s="1"/>
  <c r="C382" i="18" s="1"/>
  <c r="C383" i="18" s="1"/>
  <c r="C384" i="18" s="1"/>
  <c r="C385" i="18" s="1"/>
  <c r="C386" i="18" s="1"/>
  <c r="C387" i="18" s="1"/>
  <c r="C388" i="18" s="1"/>
  <c r="C389" i="18" s="1"/>
  <c r="C390" i="18" s="1"/>
  <c r="C391" i="18" s="1"/>
  <c r="C392" i="18" s="1"/>
  <c r="C393" i="18" s="1"/>
  <c r="C394" i="18" s="1"/>
  <c r="C395" i="18" s="1"/>
  <c r="C396" i="18" s="1"/>
  <c r="C397" i="18" s="1"/>
  <c r="C398" i="18" s="1"/>
  <c r="C399" i="18" s="1"/>
  <c r="C400" i="18" s="1"/>
  <c r="C401" i="18" s="1"/>
  <c r="C402" i="18" s="1"/>
  <c r="C403" i="18" s="1"/>
  <c r="C404" i="18" s="1"/>
  <c r="C405" i="18" s="1"/>
  <c r="C406" i="18" s="1"/>
  <c r="C407" i="18" s="1"/>
  <c r="C408" i="18" s="1"/>
  <c r="C409" i="18" s="1"/>
  <c r="C410" i="18" s="1"/>
  <c r="C411" i="18" s="1"/>
  <c r="C412" i="18" s="1"/>
  <c r="C413" i="18" s="1"/>
  <c r="C414" i="18" s="1"/>
  <c r="C415" i="18" s="1"/>
  <c r="C416" i="18" s="1"/>
  <c r="C417" i="18" s="1"/>
  <c r="C418" i="18" s="1"/>
  <c r="C419" i="18" s="1"/>
  <c r="C420" i="18" s="1"/>
  <c r="C421" i="18" s="1"/>
  <c r="C422" i="18" s="1"/>
  <c r="C423" i="18" s="1"/>
  <c r="C424" i="18" s="1"/>
  <c r="C425" i="18" s="1"/>
  <c r="C426" i="18" s="1"/>
  <c r="C427" i="18" s="1"/>
  <c r="C428" i="18" s="1"/>
  <c r="C429" i="18" s="1"/>
  <c r="C430" i="18" s="1"/>
  <c r="C431" i="18" s="1"/>
  <c r="C432" i="18" s="1"/>
  <c r="C433" i="18" s="1"/>
  <c r="C434" i="18" s="1"/>
  <c r="C435" i="18" s="1"/>
  <c r="C436" i="18" s="1"/>
  <c r="C437" i="18" s="1"/>
  <c r="C438" i="18" s="1"/>
  <c r="C439" i="18" s="1"/>
  <c r="C440" i="18" s="1"/>
  <c r="C441" i="18" s="1"/>
  <c r="C442" i="18" s="1"/>
  <c r="C443" i="18" s="1"/>
  <c r="C444" i="18" s="1"/>
  <c r="C445" i="18" s="1"/>
  <c r="C446" i="18" s="1"/>
  <c r="C447" i="18" s="1"/>
  <c r="C448" i="18" s="1"/>
  <c r="C449" i="18" s="1"/>
  <c r="C450" i="18" s="1"/>
  <c r="C451" i="18" s="1"/>
  <c r="C452" i="18" s="1"/>
  <c r="C453" i="18" s="1"/>
  <c r="C454" i="18" s="1"/>
  <c r="C455" i="18" s="1"/>
  <c r="C456" i="18" s="1"/>
  <c r="C457" i="18" s="1"/>
  <c r="C458" i="18" s="1"/>
  <c r="C459" i="18" s="1"/>
  <c r="C460" i="18" s="1"/>
  <c r="C461" i="18" s="1"/>
  <c r="C462" i="18" s="1"/>
  <c r="C463" i="18" s="1"/>
  <c r="C464" i="18" s="1"/>
  <c r="C465" i="18" s="1"/>
  <c r="C466" i="18" s="1"/>
  <c r="C467" i="18" s="1"/>
  <c r="C468" i="18" s="1"/>
  <c r="C469" i="18" s="1"/>
  <c r="C470" i="18" s="1"/>
  <c r="C471" i="18" s="1"/>
  <c r="C472" i="18" s="1"/>
  <c r="C473" i="18" s="1"/>
  <c r="C474" i="18" s="1"/>
  <c r="C475" i="18" s="1"/>
  <c r="C476" i="18" s="1"/>
  <c r="C477" i="18" s="1"/>
  <c r="C478" i="18" s="1"/>
  <c r="C479" i="18" s="1"/>
  <c r="C480" i="18" s="1"/>
  <c r="C481" i="18" s="1"/>
  <c r="C482" i="18" s="1"/>
  <c r="C483" i="18" s="1"/>
  <c r="C484" i="18" s="1"/>
  <c r="C485" i="18" s="1"/>
  <c r="C486" i="18" s="1"/>
  <c r="C487" i="18" s="1"/>
  <c r="C488" i="18" s="1"/>
  <c r="C489" i="18" s="1"/>
  <c r="C490" i="18" s="1"/>
  <c r="C491" i="18" s="1"/>
  <c r="C492" i="18" s="1"/>
  <c r="C493" i="18" s="1"/>
  <c r="C494" i="18" s="1"/>
  <c r="C495" i="18" s="1"/>
  <c r="C496" i="18" s="1"/>
  <c r="C497" i="18" s="1"/>
  <c r="C498" i="18" s="1"/>
  <c r="C499" i="18" s="1"/>
  <c r="C500" i="18" s="1"/>
  <c r="C501" i="18" s="1"/>
  <c r="E4" i="18"/>
  <c r="E5" i="18" s="1"/>
  <c r="E9" i="18"/>
  <c r="E14" i="18" l="1"/>
  <c r="E15" i="18"/>
  <c r="W61" i="17" l="1"/>
  <c r="W63" i="17" s="1"/>
  <c r="X58" i="17"/>
  <c r="X57" i="17"/>
  <c r="X56" i="17"/>
  <c r="X55" i="17"/>
  <c r="Y54" i="17"/>
  <c r="Z54" i="17" s="1"/>
  <c r="X54" i="17"/>
  <c r="X53" i="17"/>
  <c r="X52" i="17"/>
  <c r="X51" i="17"/>
  <c r="X50" i="17"/>
  <c r="Y49" i="17"/>
  <c r="Z49" i="17" s="1"/>
  <c r="X49" i="17"/>
  <c r="X48" i="17"/>
  <c r="X47" i="17"/>
  <c r="X46" i="17"/>
  <c r="X45" i="17"/>
  <c r="Y44" i="17"/>
  <c r="Z44" i="17" s="1"/>
  <c r="X44" i="17"/>
  <c r="X43" i="17"/>
  <c r="X42" i="17"/>
  <c r="X41" i="17"/>
  <c r="X40" i="17"/>
  <c r="Y39" i="17"/>
  <c r="Z39" i="17" s="1"/>
  <c r="X39" i="17"/>
  <c r="X38" i="17"/>
  <c r="X37" i="17"/>
  <c r="AB36" i="17"/>
  <c r="AD38" i="17" s="1"/>
  <c r="X36" i="17"/>
  <c r="X35" i="17"/>
  <c r="Y34" i="17"/>
  <c r="Z34" i="17" s="1"/>
  <c r="X34" i="17"/>
  <c r="X26" i="17"/>
  <c r="Y22" i="17"/>
  <c r="Z22" i="17" s="1"/>
  <c r="X24" i="17"/>
  <c r="X23" i="17"/>
  <c r="X22" i="17"/>
  <c r="X21" i="17"/>
  <c r="W29" i="17"/>
  <c r="X19" i="17"/>
  <c r="X18" i="17"/>
  <c r="Y17" i="17"/>
  <c r="Z17" i="17" s="1"/>
  <c r="X17" i="17"/>
  <c r="X16" i="17"/>
  <c r="X15" i="17"/>
  <c r="X14" i="17"/>
  <c r="X13" i="17"/>
  <c r="Y12" i="17"/>
  <c r="Z12" i="17" s="1"/>
  <c r="X12" i="17"/>
  <c r="X11" i="17"/>
  <c r="X10" i="17"/>
  <c r="X9" i="17"/>
  <c r="X8" i="17"/>
  <c r="Y7" i="17"/>
  <c r="Z7" i="17" s="1"/>
  <c r="X7" i="17"/>
  <c r="X6" i="17"/>
  <c r="X5" i="17"/>
  <c r="X4" i="17"/>
  <c r="X3" i="17"/>
  <c r="Y2" i="17"/>
  <c r="Z2" i="17" s="1"/>
  <c r="X2" i="17"/>
  <c r="M61" i="17"/>
  <c r="M63" i="17" s="1"/>
  <c r="N58" i="17"/>
  <c r="N57" i="17"/>
  <c r="N56" i="17"/>
  <c r="N55" i="17"/>
  <c r="O54" i="17"/>
  <c r="P54" i="17" s="1"/>
  <c r="N54" i="17"/>
  <c r="N53" i="17"/>
  <c r="N52" i="17"/>
  <c r="N51" i="17"/>
  <c r="N50" i="17"/>
  <c r="O49" i="17"/>
  <c r="P49" i="17" s="1"/>
  <c r="N49" i="17"/>
  <c r="N48" i="17"/>
  <c r="N47" i="17"/>
  <c r="N46" i="17"/>
  <c r="N45" i="17"/>
  <c r="O44" i="17"/>
  <c r="P44" i="17" s="1"/>
  <c r="N44" i="17"/>
  <c r="N43" i="17"/>
  <c r="N42" i="17"/>
  <c r="N41" i="17"/>
  <c r="N40" i="17"/>
  <c r="O39" i="17"/>
  <c r="P39" i="17" s="1"/>
  <c r="N39" i="17"/>
  <c r="N38" i="17"/>
  <c r="N37" i="17"/>
  <c r="N36" i="17"/>
  <c r="N35" i="17"/>
  <c r="O34" i="17"/>
  <c r="P34" i="17" s="1"/>
  <c r="N34" i="17"/>
  <c r="N26" i="17"/>
  <c r="O22" i="17"/>
  <c r="P22" i="17" s="1"/>
  <c r="N24" i="17"/>
  <c r="N23" i="17"/>
  <c r="N22" i="17"/>
  <c r="N21" i="17"/>
  <c r="M29" i="17"/>
  <c r="M31" i="17" s="1"/>
  <c r="N19" i="17"/>
  <c r="N18" i="17"/>
  <c r="O17" i="17"/>
  <c r="P17" i="17" s="1"/>
  <c r="N17" i="17"/>
  <c r="N16" i="17"/>
  <c r="N15" i="17"/>
  <c r="N14" i="17"/>
  <c r="N13" i="17"/>
  <c r="O12" i="17"/>
  <c r="P12" i="17" s="1"/>
  <c r="N12" i="17"/>
  <c r="N11" i="17"/>
  <c r="N10" i="17"/>
  <c r="N9" i="17"/>
  <c r="N8" i="17"/>
  <c r="O7" i="17"/>
  <c r="P7" i="17" s="1"/>
  <c r="N7" i="17"/>
  <c r="N6" i="17"/>
  <c r="N5" i="17"/>
  <c r="N4" i="17"/>
  <c r="N3" i="17"/>
  <c r="O2" i="17"/>
  <c r="P2" i="17" s="1"/>
  <c r="N2" i="17"/>
  <c r="C61" i="17"/>
  <c r="C63" i="17" s="1"/>
  <c r="D58" i="17"/>
  <c r="D57" i="17"/>
  <c r="D56" i="17"/>
  <c r="D55" i="17"/>
  <c r="E54" i="17"/>
  <c r="F54" i="17" s="1"/>
  <c r="D54" i="17"/>
  <c r="D53" i="17"/>
  <c r="D52" i="17"/>
  <c r="D51" i="17"/>
  <c r="D50" i="17"/>
  <c r="E49" i="17"/>
  <c r="F49" i="17" s="1"/>
  <c r="D49" i="17"/>
  <c r="D48" i="17"/>
  <c r="D47" i="17"/>
  <c r="D46" i="17"/>
  <c r="D45" i="17"/>
  <c r="F44" i="17"/>
  <c r="D44" i="17"/>
  <c r="D43" i="17"/>
  <c r="D42" i="17"/>
  <c r="D41" i="17"/>
  <c r="D40" i="17"/>
  <c r="F39" i="17"/>
  <c r="D39" i="17"/>
  <c r="D38" i="17"/>
  <c r="D37" i="17"/>
  <c r="D36" i="17"/>
  <c r="D35" i="17"/>
  <c r="E34" i="17"/>
  <c r="F34" i="17" s="1"/>
  <c r="D34" i="17"/>
  <c r="E22" i="17"/>
  <c r="F22" i="17" s="1"/>
  <c r="E17" i="17"/>
  <c r="F17" i="17" s="1"/>
  <c r="E12" i="17"/>
  <c r="F12" i="17" s="1"/>
  <c r="E7" i="17"/>
  <c r="F7" i="17" s="1"/>
  <c r="E2" i="17"/>
  <c r="F2" i="17" s="1"/>
  <c r="D2" i="17"/>
  <c r="W79" i="17"/>
  <c r="W80" i="17" s="1"/>
  <c r="W81" i="17" s="1"/>
  <c r="W82" i="17" s="1"/>
  <c r="V79" i="17"/>
  <c r="V80" i="17" s="1"/>
  <c r="V81" i="17" s="1"/>
  <c r="V82" i="17" s="1"/>
  <c r="T75" i="17"/>
  <c r="S75" i="17" s="1"/>
  <c r="T74" i="17"/>
  <c r="S74" i="17"/>
  <c r="T73" i="17"/>
  <c r="S73" i="17" s="1"/>
  <c r="T72" i="17"/>
  <c r="S72" i="17" s="1"/>
  <c r="T71" i="17"/>
  <c r="S71" i="17" s="1"/>
  <c r="T70" i="17"/>
  <c r="S70" i="17"/>
  <c r="AB69" i="17"/>
  <c r="Y69" i="17"/>
  <c r="Y73" i="17" s="1"/>
  <c r="X69" i="17"/>
  <c r="X72" i="17" s="1"/>
  <c r="W69" i="17"/>
  <c r="W72" i="17" s="1"/>
  <c r="AH61" i="17"/>
  <c r="AH62" i="17" s="1"/>
  <c r="AI58" i="17"/>
  <c r="AI57" i="17"/>
  <c r="AI56" i="17"/>
  <c r="AI55" i="17"/>
  <c r="AJ54" i="17"/>
  <c r="AK54" i="17" s="1"/>
  <c r="AI54" i="17"/>
  <c r="AI53" i="17"/>
  <c r="AI52" i="17"/>
  <c r="AI51" i="17"/>
  <c r="AI50" i="17"/>
  <c r="AJ49" i="17"/>
  <c r="AK49" i="17" s="1"/>
  <c r="AI49" i="17"/>
  <c r="AI48" i="17"/>
  <c r="AI47" i="17"/>
  <c r="AI46" i="17"/>
  <c r="AI45" i="17"/>
  <c r="AJ44" i="17"/>
  <c r="AK44" i="17" s="1"/>
  <c r="AI44" i="17"/>
  <c r="AI43" i="17"/>
  <c r="AI42" i="17"/>
  <c r="AI41" i="17"/>
  <c r="AI40" i="17"/>
  <c r="AJ39" i="17"/>
  <c r="AK39" i="17" s="1"/>
  <c r="AI39" i="17"/>
  <c r="AI38" i="17"/>
  <c r="AI37" i="17"/>
  <c r="AI36" i="17"/>
  <c r="AI35" i="17"/>
  <c r="AJ34" i="17"/>
  <c r="AK34" i="17" s="1"/>
  <c r="AI34" i="17"/>
  <c r="AH29" i="17"/>
  <c r="AH31" i="17" s="1"/>
  <c r="AI26" i="17"/>
  <c r="AI25" i="17"/>
  <c r="AI24" i="17"/>
  <c r="AI23" i="17"/>
  <c r="AI22" i="17"/>
  <c r="AI21" i="17"/>
  <c r="AI20" i="17"/>
  <c r="AI19" i="17"/>
  <c r="AI18" i="17"/>
  <c r="AJ17" i="17"/>
  <c r="AK17" i="17" s="1"/>
  <c r="AI17" i="17"/>
  <c r="AI16" i="17"/>
  <c r="AI15" i="17"/>
  <c r="AI14" i="17"/>
  <c r="AI13" i="17"/>
  <c r="AJ12" i="17"/>
  <c r="AK12" i="17" s="1"/>
  <c r="AI12" i="17"/>
  <c r="AI11" i="17"/>
  <c r="AI10" i="17"/>
  <c r="AI9" i="17"/>
  <c r="AI8" i="17"/>
  <c r="AJ7" i="17"/>
  <c r="AK7" i="17" s="1"/>
  <c r="AI7" i="17"/>
  <c r="AI6" i="17"/>
  <c r="AI5" i="17"/>
  <c r="AI4" i="17"/>
  <c r="AI3" i="17"/>
  <c r="AJ2" i="17"/>
  <c r="AK2" i="17" s="1"/>
  <c r="AI2" i="17"/>
  <c r="AI69" i="5"/>
  <c r="AO26" i="12"/>
  <c r="L84" i="5"/>
  <c r="AO25" i="12"/>
  <c r="L8" i="12" s="1"/>
  <c r="AB71" i="17" l="1"/>
  <c r="AB72" i="17" s="1"/>
  <c r="AC75" i="17" s="1"/>
  <c r="AF69" i="17"/>
  <c r="AH69" i="17" s="1"/>
  <c r="R36" i="17"/>
  <c r="T38" i="17" s="1"/>
  <c r="H36" i="17"/>
  <c r="J38" i="17" s="1"/>
  <c r="AM4" i="17"/>
  <c r="AM7" i="17" s="1"/>
  <c r="AH63" i="17"/>
  <c r="AM36" i="17"/>
  <c r="AB39" i="17"/>
  <c r="Y75" i="17"/>
  <c r="X71" i="17"/>
  <c r="X73" i="17"/>
  <c r="Y71" i="17"/>
  <c r="W74" i="17"/>
  <c r="W71" i="17"/>
  <c r="X70" i="17"/>
  <c r="X74" i="17"/>
  <c r="Y72" i="17"/>
  <c r="Y70" i="17"/>
  <c r="Y74" i="17"/>
  <c r="W31" i="17"/>
  <c r="W30" i="17"/>
  <c r="AB4" i="17"/>
  <c r="X25" i="17"/>
  <c r="X20" i="17"/>
  <c r="W62" i="17"/>
  <c r="M30" i="17"/>
  <c r="R4" i="17"/>
  <c r="N25" i="17"/>
  <c r="N20" i="17"/>
  <c r="M62" i="17"/>
  <c r="C29" i="17"/>
  <c r="C62" i="17"/>
  <c r="AB76" i="17"/>
  <c r="AB78" i="17" s="1"/>
  <c r="AB79" i="17" s="1"/>
  <c r="AC79" i="17" s="1"/>
  <c r="W70" i="17"/>
  <c r="AJ22" i="17"/>
  <c r="AK22" i="17" s="1"/>
  <c r="X75" i="17"/>
  <c r="AH30" i="17"/>
  <c r="W75" i="17"/>
  <c r="W73" i="17"/>
  <c r="AO24" i="12"/>
  <c r="L7" i="12" s="1"/>
  <c r="N6" i="12"/>
  <c r="AO23" i="12"/>
  <c r="H13" i="12"/>
  <c r="AO22" i="12"/>
  <c r="N14" i="12"/>
  <c r="Z14" i="12" s="1"/>
  <c r="AO15" i="12"/>
  <c r="AO16" i="12"/>
  <c r="AO17" i="12"/>
  <c r="AO18" i="12"/>
  <c r="AO19" i="12"/>
  <c r="AO20" i="12"/>
  <c r="AO21" i="12"/>
  <c r="N5" i="12"/>
  <c r="Z5" i="12" s="1"/>
  <c r="N7" i="12"/>
  <c r="N8" i="12"/>
  <c r="Z8" i="12" s="1"/>
  <c r="Z9" i="12"/>
  <c r="Z10" i="12"/>
  <c r="N11" i="12"/>
  <c r="Z11" i="12" s="1"/>
  <c r="N12" i="12"/>
  <c r="N13" i="12"/>
  <c r="Z13" i="12" s="1"/>
  <c r="N15" i="12"/>
  <c r="Z15" i="12" s="1"/>
  <c r="N16" i="12"/>
  <c r="Z16" i="12" s="1"/>
  <c r="N17" i="12"/>
  <c r="Z17" i="12" s="1"/>
  <c r="N18" i="12"/>
  <c r="Z18" i="12" s="1"/>
  <c r="N19" i="12"/>
  <c r="Z19" i="12" s="1"/>
  <c r="N20" i="12"/>
  <c r="Z20" i="12" s="1"/>
  <c r="N21" i="12"/>
  <c r="Z21" i="12" s="1"/>
  <c r="N22" i="12"/>
  <c r="Z22" i="12" s="1"/>
  <c r="N23" i="12"/>
  <c r="Z23" i="12" s="1"/>
  <c r="N24" i="12"/>
  <c r="Z24" i="12" s="1"/>
  <c r="N25" i="12"/>
  <c r="Z25" i="12" s="1"/>
  <c r="N26" i="12"/>
  <c r="Z26" i="12" s="1"/>
  <c r="N27" i="12"/>
  <c r="Z27" i="12" s="1"/>
  <c r="N28" i="12"/>
  <c r="Z28" i="12" s="1"/>
  <c r="N29" i="12"/>
  <c r="Z29" i="12" s="1"/>
  <c r="N30" i="12"/>
  <c r="Z30" i="12" s="1"/>
  <c r="N31" i="12"/>
  <c r="Z31" i="12" s="1"/>
  <c r="N32" i="12"/>
  <c r="Z32" i="12" s="1"/>
  <c r="N33" i="12"/>
  <c r="Z33" i="12" s="1"/>
  <c r="N34" i="12"/>
  <c r="Z34" i="12" s="1"/>
  <c r="N35" i="12"/>
  <c r="Z35" i="12" s="1"/>
  <c r="N36" i="12"/>
  <c r="Z36" i="12" s="1"/>
  <c r="N37" i="12"/>
  <c r="Z37" i="12" s="1"/>
  <c r="N38" i="12"/>
  <c r="Z38" i="12" s="1"/>
  <c r="N39" i="12"/>
  <c r="Z39" i="12" s="1"/>
  <c r="N40" i="12"/>
  <c r="Z40" i="12" s="1"/>
  <c r="N41" i="12"/>
  <c r="Z41" i="12" s="1"/>
  <c r="N42" i="12"/>
  <c r="Z42" i="12" s="1"/>
  <c r="N43" i="12"/>
  <c r="Z43" i="12" s="1"/>
  <c r="N44" i="12"/>
  <c r="Z44" i="12" s="1"/>
  <c r="N45" i="12"/>
  <c r="Z45" i="12" s="1"/>
  <c r="N46" i="12"/>
  <c r="Z46" i="12" s="1"/>
  <c r="Z4" i="12"/>
  <c r="N3" i="12"/>
  <c r="AH25" i="5"/>
  <c r="Z12" i="12" l="1"/>
  <c r="AO6" i="17"/>
  <c r="R39" i="17"/>
  <c r="H39" i="17"/>
  <c r="Z7" i="12"/>
  <c r="L6" i="12"/>
  <c r="AM39" i="17"/>
  <c r="AO38" i="17"/>
  <c r="AD6" i="17"/>
  <c r="AB7" i="17"/>
  <c r="R7" i="17"/>
  <c r="T6" i="17"/>
  <c r="C30" i="17"/>
  <c r="C31" i="17"/>
  <c r="H4" i="17"/>
  <c r="Z6" i="12"/>
  <c r="AB71" i="5"/>
  <c r="H7" i="17" l="1"/>
  <c r="J6" i="17"/>
  <c r="AH20" i="5"/>
  <c r="AF6" i="12"/>
  <c r="AF8" i="12"/>
  <c r="AF7" i="12"/>
  <c r="H77" i="5" l="1"/>
  <c r="H79" i="5" s="1"/>
  <c r="AO14" i="12" l="1"/>
  <c r="I8" i="12"/>
  <c r="G8" i="12"/>
  <c r="N2" i="12" l="1"/>
  <c r="AO13" i="12"/>
  <c r="I7" i="12"/>
  <c r="G7" i="12"/>
  <c r="AH61" i="5"/>
  <c r="AI58" i="5"/>
  <c r="AI57" i="5"/>
  <c r="AI56" i="5"/>
  <c r="AI55" i="5"/>
  <c r="AJ54" i="5"/>
  <c r="AK54" i="5" s="1"/>
  <c r="AI54" i="5"/>
  <c r="AI53" i="5"/>
  <c r="AI52" i="5"/>
  <c r="AI51" i="5"/>
  <c r="AI50" i="5"/>
  <c r="AJ49" i="5"/>
  <c r="AK49" i="5" s="1"/>
  <c r="AI49" i="5"/>
  <c r="AI48" i="5"/>
  <c r="AI47" i="5"/>
  <c r="AI46" i="5"/>
  <c r="AI45" i="5"/>
  <c r="AJ44" i="5"/>
  <c r="AK44" i="5" s="1"/>
  <c r="AI44" i="5"/>
  <c r="AI43" i="5"/>
  <c r="AI42" i="5"/>
  <c r="AI41" i="5"/>
  <c r="AI40" i="5"/>
  <c r="AJ39" i="5"/>
  <c r="AK39" i="5" s="1"/>
  <c r="AI39" i="5"/>
  <c r="AI38" i="5"/>
  <c r="AI37" i="5"/>
  <c r="AI36" i="5"/>
  <c r="AI35" i="5"/>
  <c r="AJ34" i="5"/>
  <c r="AK34" i="5" s="1"/>
  <c r="AI34" i="5"/>
  <c r="AH29" i="5"/>
  <c r="AI26" i="5"/>
  <c r="AI25" i="5"/>
  <c r="AI24" i="5"/>
  <c r="AI23" i="5"/>
  <c r="AJ22" i="5"/>
  <c r="AK22" i="5" s="1"/>
  <c r="AI22" i="5"/>
  <c r="AI21" i="5"/>
  <c r="AI20" i="5"/>
  <c r="AI19" i="5"/>
  <c r="AI18" i="5"/>
  <c r="AJ17" i="5"/>
  <c r="AK17" i="5" s="1"/>
  <c r="AI17" i="5"/>
  <c r="AI16" i="5"/>
  <c r="AI15" i="5"/>
  <c r="AI14" i="5"/>
  <c r="AI13" i="5"/>
  <c r="AJ12" i="5"/>
  <c r="AK12" i="5" s="1"/>
  <c r="AI12" i="5"/>
  <c r="AI11" i="5"/>
  <c r="AI10" i="5"/>
  <c r="AI9" i="5"/>
  <c r="AI8" i="5"/>
  <c r="AJ7" i="5"/>
  <c r="AK7" i="5" s="1"/>
  <c r="AI7" i="5"/>
  <c r="AI6" i="5"/>
  <c r="AI5" i="5"/>
  <c r="AI4" i="5"/>
  <c r="AI3" i="5"/>
  <c r="AJ2" i="5"/>
  <c r="AK2" i="5" s="1"/>
  <c r="AI2" i="5"/>
  <c r="M75" i="5"/>
  <c r="M71" i="5"/>
  <c r="AO11" i="12"/>
  <c r="AO10" i="12"/>
  <c r="AO9" i="12"/>
  <c r="AO12" i="12"/>
  <c r="G6" i="12"/>
  <c r="AO8" i="12"/>
  <c r="B20" i="1"/>
  <c r="AH63" i="5" l="1"/>
  <c r="AM36" i="5"/>
  <c r="AH30" i="5"/>
  <c r="AH31" i="5"/>
  <c r="AM4" i="5"/>
  <c r="AH62" i="5"/>
  <c r="J71" i="5"/>
  <c r="I6" i="12"/>
  <c r="L2" i="12"/>
  <c r="Z2" i="12" s="1"/>
  <c r="AO7" i="12"/>
  <c r="G5" i="12"/>
  <c r="I5" i="12"/>
  <c r="Y69" i="5"/>
  <c r="X69" i="5"/>
  <c r="W69" i="5"/>
  <c r="T71" i="5"/>
  <c r="S71" i="5" s="1"/>
  <c r="T72" i="5"/>
  <c r="S72" i="5" s="1"/>
  <c r="T73" i="5"/>
  <c r="S73" i="5" s="1"/>
  <c r="T74" i="5"/>
  <c r="S74" i="5" s="1"/>
  <c r="T75" i="5"/>
  <c r="S75" i="5" s="1"/>
  <c r="T70" i="5"/>
  <c r="S70" i="5" s="1"/>
  <c r="AO6" i="12"/>
  <c r="AO5" i="12"/>
  <c r="AO4" i="12"/>
  <c r="I4" i="12"/>
  <c r="G4" i="12"/>
  <c r="Y63" i="5"/>
  <c r="Y31" i="5"/>
  <c r="G3" i="12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34" i="5"/>
  <c r="Y30" i="5"/>
  <c r="Y62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" i="5"/>
  <c r="AM39" i="5" l="1"/>
  <c r="AI68" i="5" s="1"/>
  <c r="AI71" i="5" s="1"/>
  <c r="AO38" i="5"/>
  <c r="AM7" i="5"/>
  <c r="AO6" i="5"/>
  <c r="L3" i="12"/>
  <c r="Z3" i="12" s="1"/>
  <c r="AA2" i="12" s="1"/>
  <c r="G2" i="12"/>
  <c r="I3" i="12" l="1"/>
  <c r="I2" i="12"/>
  <c r="AB2" i="12" s="1"/>
  <c r="AO3" i="12"/>
  <c r="AC2" i="12" l="1"/>
  <c r="X61" i="5"/>
  <c r="Z54" i="5"/>
  <c r="AA54" i="5" s="1"/>
  <c r="Z49" i="5"/>
  <c r="AA49" i="5" s="1"/>
  <c r="Z44" i="5"/>
  <c r="AA44" i="5" s="1"/>
  <c r="Z39" i="5"/>
  <c r="AA39" i="5" s="1"/>
  <c r="Z34" i="5"/>
  <c r="AA34" i="5" s="1"/>
  <c r="O59" i="5"/>
  <c r="AF69" i="5"/>
  <c r="AF71" i="5" s="1"/>
  <c r="AF72" i="5" s="1"/>
  <c r="X29" i="5"/>
  <c r="N58" i="5"/>
  <c r="N60" i="5" s="1"/>
  <c r="Z22" i="5"/>
  <c r="AA22" i="5" s="1"/>
  <c r="Z17" i="5"/>
  <c r="AA17" i="5" s="1"/>
  <c r="Z12" i="5"/>
  <c r="AA12" i="5" s="1"/>
  <c r="Z7" i="5"/>
  <c r="AA7" i="5" s="1"/>
  <c r="Z2" i="5"/>
  <c r="AA2" i="5" s="1"/>
  <c r="AO2" i="12"/>
  <c r="B9" i="1"/>
  <c r="B21" i="1" s="1"/>
  <c r="AB69" i="5"/>
  <c r="AB72" i="5" s="1"/>
  <c r="O60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32" i="5"/>
  <c r="AC36" i="5" l="1"/>
  <c r="AE37" i="5" s="1"/>
  <c r="X63" i="5"/>
  <c r="X62" i="5"/>
  <c r="AC4" i="5"/>
  <c r="AC6" i="5" s="1"/>
  <c r="AC7" i="5" s="1"/>
  <c r="X31" i="5"/>
  <c r="X30" i="5"/>
  <c r="AG75" i="5"/>
  <c r="AF76" i="5" s="1"/>
  <c r="AC75" i="5"/>
  <c r="AB76" i="5" s="1"/>
  <c r="AB78" i="5" s="1"/>
  <c r="AB79" i="5" s="1"/>
  <c r="AC79" i="5" s="1"/>
  <c r="S4" i="5"/>
  <c r="P52" i="5"/>
  <c r="Q52" i="5" s="1"/>
  <c r="P47" i="5"/>
  <c r="Q47" i="5" s="1"/>
  <c r="P42" i="5"/>
  <c r="Q42" i="5" s="1"/>
  <c r="P37" i="5"/>
  <c r="Q37" i="5" s="1"/>
  <c r="P32" i="5"/>
  <c r="Q32" i="5" s="1"/>
  <c r="AE5" i="5" l="1"/>
  <c r="AF78" i="5"/>
  <c r="AF79" i="5" s="1"/>
  <c r="AG79" i="5" s="1"/>
  <c r="AC38" i="5"/>
  <c r="AC39" i="5" s="1"/>
  <c r="N59" i="5"/>
  <c r="P17" i="5"/>
  <c r="E7" i="7"/>
  <c r="E12" i="7"/>
  <c r="E11" i="7"/>
  <c r="E8" i="7"/>
  <c r="E3" i="7"/>
  <c r="E2" i="7"/>
  <c r="E4" i="7" l="1"/>
  <c r="S36" i="5"/>
  <c r="U35" i="5"/>
  <c r="E5" i="7" l="1"/>
  <c r="E14" i="7" s="1"/>
  <c r="P2" i="5"/>
  <c r="P12" i="5"/>
  <c r="P7" i="5"/>
  <c r="P22" i="5"/>
  <c r="N28" i="5"/>
  <c r="S6" i="5" s="1"/>
  <c r="H32" i="5"/>
  <c r="C2" i="7"/>
  <c r="C3" i="7" s="1"/>
  <c r="C4" i="7" s="1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C160" i="7" s="1"/>
  <c r="C161" i="7" s="1"/>
  <c r="C162" i="7" s="1"/>
  <c r="C163" i="7" s="1"/>
  <c r="C164" i="7" s="1"/>
  <c r="C165" i="7" s="1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C187" i="7" s="1"/>
  <c r="C188" i="7" s="1"/>
  <c r="C189" i="7" s="1"/>
  <c r="C190" i="7" s="1"/>
  <c r="C191" i="7" s="1"/>
  <c r="C192" i="7" s="1"/>
  <c r="C193" i="7" s="1"/>
  <c r="C194" i="7" s="1"/>
  <c r="C195" i="7" s="1"/>
  <c r="C196" i="7" s="1"/>
  <c r="C197" i="7" s="1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C227" i="7" s="1"/>
  <c r="C228" i="7" s="1"/>
  <c r="C229" i="7" s="1"/>
  <c r="C230" i="7" s="1"/>
  <c r="C231" i="7" s="1"/>
  <c r="C232" i="7" s="1"/>
  <c r="C233" i="7" s="1"/>
  <c r="C234" i="7" s="1"/>
  <c r="C235" i="7" s="1"/>
  <c r="C236" i="7" s="1"/>
  <c r="C237" i="7" s="1"/>
  <c r="C238" i="7" s="1"/>
  <c r="C239" i="7" s="1"/>
  <c r="C240" i="7" s="1"/>
  <c r="C241" i="7" s="1"/>
  <c r="C242" i="7" s="1"/>
  <c r="C243" i="7" s="1"/>
  <c r="C244" i="7" s="1"/>
  <c r="C245" i="7" s="1"/>
  <c r="C246" i="7" s="1"/>
  <c r="C247" i="7" s="1"/>
  <c r="C248" i="7" s="1"/>
  <c r="C249" i="7" s="1"/>
  <c r="C250" i="7" s="1"/>
  <c r="C251" i="7" s="1"/>
  <c r="C252" i="7" s="1"/>
  <c r="C253" i="7" s="1"/>
  <c r="C254" i="7" s="1"/>
  <c r="C255" i="7" s="1"/>
  <c r="C256" i="7" s="1"/>
  <c r="C257" i="7" s="1"/>
  <c r="C258" i="7" s="1"/>
  <c r="C259" i="7" s="1"/>
  <c r="C260" i="7" s="1"/>
  <c r="C261" i="7" s="1"/>
  <c r="C262" i="7" s="1"/>
  <c r="C263" i="7" s="1"/>
  <c r="C264" i="7" s="1"/>
  <c r="C265" i="7" s="1"/>
  <c r="C266" i="7" s="1"/>
  <c r="C267" i="7" s="1"/>
  <c r="C268" i="7" s="1"/>
  <c r="C269" i="7" s="1"/>
  <c r="C270" i="7" s="1"/>
  <c r="C271" i="7" s="1"/>
  <c r="C272" i="7" s="1"/>
  <c r="C273" i="7" s="1"/>
  <c r="C274" i="7" s="1"/>
  <c r="C275" i="7" s="1"/>
  <c r="C276" i="7" s="1"/>
  <c r="C277" i="7" s="1"/>
  <c r="C278" i="7" s="1"/>
  <c r="C279" i="7" s="1"/>
  <c r="C280" i="7" s="1"/>
  <c r="C281" i="7" s="1"/>
  <c r="C282" i="7" s="1"/>
  <c r="C283" i="7" s="1"/>
  <c r="C284" i="7" s="1"/>
  <c r="C285" i="7" s="1"/>
  <c r="C286" i="7" s="1"/>
  <c r="C287" i="7" s="1"/>
  <c r="C288" i="7" s="1"/>
  <c r="C289" i="7" s="1"/>
  <c r="C290" i="7" s="1"/>
  <c r="C291" i="7" s="1"/>
  <c r="C292" i="7" s="1"/>
  <c r="C293" i="7" s="1"/>
  <c r="C294" i="7" s="1"/>
  <c r="C295" i="7" s="1"/>
  <c r="C296" i="7" s="1"/>
  <c r="C297" i="7" s="1"/>
  <c r="C298" i="7" s="1"/>
  <c r="C299" i="7" s="1"/>
  <c r="C300" i="7" s="1"/>
  <c r="C301" i="7" s="1"/>
  <c r="C302" i="7" s="1"/>
  <c r="C303" i="7" s="1"/>
  <c r="C304" i="7" s="1"/>
  <c r="C305" i="7" s="1"/>
  <c r="C306" i="7" s="1"/>
  <c r="C307" i="7" s="1"/>
  <c r="C308" i="7" s="1"/>
  <c r="C309" i="7" s="1"/>
  <c r="C310" i="7" s="1"/>
  <c r="C311" i="7" s="1"/>
  <c r="C312" i="7" s="1"/>
  <c r="C313" i="7" s="1"/>
  <c r="C314" i="7" s="1"/>
  <c r="C315" i="7" s="1"/>
  <c r="C316" i="7" s="1"/>
  <c r="C317" i="7" s="1"/>
  <c r="C318" i="7" s="1"/>
  <c r="C319" i="7" s="1"/>
  <c r="C320" i="7" s="1"/>
  <c r="C321" i="7" s="1"/>
  <c r="C322" i="7" s="1"/>
  <c r="C323" i="7" s="1"/>
  <c r="C324" i="7" s="1"/>
  <c r="C325" i="7" s="1"/>
  <c r="C326" i="7" s="1"/>
  <c r="C327" i="7" s="1"/>
  <c r="C328" i="7" s="1"/>
  <c r="C329" i="7" s="1"/>
  <c r="C330" i="7" s="1"/>
  <c r="C331" i="7" s="1"/>
  <c r="C332" i="7" s="1"/>
  <c r="C333" i="7" s="1"/>
  <c r="C334" i="7" s="1"/>
  <c r="C335" i="7" s="1"/>
  <c r="C336" i="7" s="1"/>
  <c r="C337" i="7" s="1"/>
  <c r="C338" i="7" s="1"/>
  <c r="C339" i="7" s="1"/>
  <c r="C340" i="7" s="1"/>
  <c r="C341" i="7" s="1"/>
  <c r="C342" i="7" s="1"/>
  <c r="C343" i="7" s="1"/>
  <c r="C344" i="7" s="1"/>
  <c r="C345" i="7" s="1"/>
  <c r="C346" i="7" s="1"/>
  <c r="C347" i="7" s="1"/>
  <c r="C348" i="7" s="1"/>
  <c r="C349" i="7" s="1"/>
  <c r="C350" i="7" s="1"/>
  <c r="C351" i="7" s="1"/>
  <c r="C352" i="7" s="1"/>
  <c r="C353" i="7" s="1"/>
  <c r="C354" i="7" s="1"/>
  <c r="C355" i="7" s="1"/>
  <c r="C356" i="7" s="1"/>
  <c r="C357" i="7" s="1"/>
  <c r="C358" i="7" s="1"/>
  <c r="C359" i="7" s="1"/>
  <c r="C360" i="7" s="1"/>
  <c r="C361" i="7" s="1"/>
  <c r="C362" i="7" s="1"/>
  <c r="C363" i="7" s="1"/>
  <c r="C364" i="7" s="1"/>
  <c r="C365" i="7" s="1"/>
  <c r="C366" i="7" s="1"/>
  <c r="C367" i="7" s="1"/>
  <c r="C368" i="7" s="1"/>
  <c r="C369" i="7" s="1"/>
  <c r="C370" i="7" s="1"/>
  <c r="C371" i="7" s="1"/>
  <c r="C372" i="7" s="1"/>
  <c r="C373" i="7" s="1"/>
  <c r="C374" i="7" s="1"/>
  <c r="C375" i="7" s="1"/>
  <c r="C376" i="7" s="1"/>
  <c r="C377" i="7" s="1"/>
  <c r="C378" i="7" s="1"/>
  <c r="C379" i="7" s="1"/>
  <c r="C380" i="7" s="1"/>
  <c r="C381" i="7" s="1"/>
  <c r="C382" i="7" s="1"/>
  <c r="C383" i="7" s="1"/>
  <c r="C384" i="7" s="1"/>
  <c r="C385" i="7" s="1"/>
  <c r="C386" i="7" s="1"/>
  <c r="C387" i="7" s="1"/>
  <c r="C388" i="7" s="1"/>
  <c r="C389" i="7" s="1"/>
  <c r="C390" i="7" s="1"/>
  <c r="C391" i="7" s="1"/>
  <c r="C392" i="7" s="1"/>
  <c r="C393" i="7" s="1"/>
  <c r="C394" i="7" s="1"/>
  <c r="C395" i="7" s="1"/>
  <c r="C396" i="7" s="1"/>
  <c r="C397" i="7" s="1"/>
  <c r="C398" i="7" s="1"/>
  <c r="C399" i="7" s="1"/>
  <c r="C400" i="7" s="1"/>
  <c r="C401" i="7" s="1"/>
  <c r="C402" i="7" s="1"/>
  <c r="C403" i="7" s="1"/>
  <c r="C404" i="7" s="1"/>
  <c r="C405" i="7" s="1"/>
  <c r="C406" i="7" s="1"/>
  <c r="C407" i="7" s="1"/>
  <c r="C408" i="7" s="1"/>
  <c r="C409" i="7" s="1"/>
  <c r="C410" i="7" s="1"/>
  <c r="C411" i="7" s="1"/>
  <c r="C412" i="7" s="1"/>
  <c r="C413" i="7" s="1"/>
  <c r="C414" i="7" s="1"/>
  <c r="C415" i="7" s="1"/>
  <c r="C416" i="7" s="1"/>
  <c r="C417" i="7" s="1"/>
  <c r="C418" i="7" s="1"/>
  <c r="C419" i="7" s="1"/>
  <c r="C420" i="7" s="1"/>
  <c r="C421" i="7" s="1"/>
  <c r="C422" i="7" s="1"/>
  <c r="C423" i="7" s="1"/>
  <c r="C424" i="7" s="1"/>
  <c r="C425" i="7" s="1"/>
  <c r="C426" i="7" s="1"/>
  <c r="C427" i="7" s="1"/>
  <c r="C428" i="7" s="1"/>
  <c r="C429" i="7" s="1"/>
  <c r="C430" i="7" s="1"/>
  <c r="C431" i="7" s="1"/>
  <c r="C432" i="7" s="1"/>
  <c r="C433" i="7" s="1"/>
  <c r="C434" i="7" s="1"/>
  <c r="C435" i="7" s="1"/>
  <c r="C436" i="7" s="1"/>
  <c r="C437" i="7" s="1"/>
  <c r="C438" i="7" s="1"/>
  <c r="C439" i="7" s="1"/>
  <c r="C440" i="7" s="1"/>
  <c r="C441" i="7" s="1"/>
  <c r="C442" i="7" s="1"/>
  <c r="C443" i="7" s="1"/>
  <c r="C444" i="7" s="1"/>
  <c r="C445" i="7" s="1"/>
  <c r="C446" i="7" s="1"/>
  <c r="C447" i="7" s="1"/>
  <c r="C448" i="7" s="1"/>
  <c r="C449" i="7" s="1"/>
  <c r="C450" i="7" s="1"/>
  <c r="C451" i="7" s="1"/>
  <c r="C452" i="7" s="1"/>
  <c r="C453" i="7" s="1"/>
  <c r="C454" i="7" s="1"/>
  <c r="C455" i="7" s="1"/>
  <c r="C456" i="7" s="1"/>
  <c r="C457" i="7" s="1"/>
  <c r="C458" i="7" s="1"/>
  <c r="C459" i="7" s="1"/>
  <c r="C460" i="7" s="1"/>
  <c r="C461" i="7" s="1"/>
  <c r="C462" i="7" s="1"/>
  <c r="C463" i="7" s="1"/>
  <c r="C464" i="7" s="1"/>
  <c r="C465" i="7" s="1"/>
  <c r="C466" i="7" s="1"/>
  <c r="C467" i="7" s="1"/>
  <c r="C468" i="7" s="1"/>
  <c r="C469" i="7" s="1"/>
  <c r="C470" i="7" s="1"/>
  <c r="C471" i="7" s="1"/>
  <c r="C472" i="7" s="1"/>
  <c r="C473" i="7" s="1"/>
  <c r="C474" i="7" s="1"/>
  <c r="C475" i="7" s="1"/>
  <c r="C476" i="7" s="1"/>
  <c r="C477" i="7" s="1"/>
  <c r="C478" i="7" s="1"/>
  <c r="C479" i="7" s="1"/>
  <c r="C480" i="7" s="1"/>
  <c r="C481" i="7" s="1"/>
  <c r="C482" i="7" s="1"/>
  <c r="C483" i="7" s="1"/>
  <c r="C484" i="7" s="1"/>
  <c r="C485" i="7" s="1"/>
  <c r="C486" i="7" s="1"/>
  <c r="C487" i="7" s="1"/>
  <c r="C488" i="7" s="1"/>
  <c r="C489" i="7" s="1"/>
  <c r="C490" i="7" s="1"/>
  <c r="C491" i="7" s="1"/>
  <c r="C492" i="7" s="1"/>
  <c r="C493" i="7" s="1"/>
  <c r="C494" i="7" s="1"/>
  <c r="C495" i="7" s="1"/>
  <c r="C496" i="7" s="1"/>
  <c r="C497" i="7" s="1"/>
  <c r="C498" i="7" s="1"/>
  <c r="C499" i="7" s="1"/>
  <c r="C500" i="7" s="1"/>
  <c r="C501" i="7" s="1"/>
  <c r="W71" i="5" l="1"/>
  <c r="W79" i="5"/>
  <c r="W80" i="5" s="1"/>
  <c r="W81" i="5" s="1"/>
  <c r="W82" i="5" s="1"/>
  <c r="V79" i="5"/>
  <c r="V80" i="5" s="1"/>
  <c r="V81" i="5" s="1"/>
  <c r="V82" i="5" s="1"/>
  <c r="W74" i="5" l="1"/>
  <c r="W75" i="5"/>
  <c r="X74" i="5"/>
  <c r="X75" i="5"/>
  <c r="Y74" i="5"/>
  <c r="Y75" i="5"/>
  <c r="Y71" i="5"/>
  <c r="X71" i="5"/>
  <c r="W72" i="5"/>
  <c r="X72" i="5"/>
  <c r="Y72" i="5"/>
  <c r="W73" i="5"/>
  <c r="X73" i="5"/>
  <c r="Y73" i="5"/>
  <c r="W70" i="5"/>
  <c r="X70" i="5"/>
  <c r="Y70" i="5"/>
  <c r="B30" i="1"/>
  <c r="B31" i="1"/>
  <c r="B32" i="1"/>
  <c r="B33" i="1"/>
  <c r="B34" i="1"/>
  <c r="B35" i="1"/>
  <c r="B36" i="1"/>
  <c r="B37" i="1"/>
  <c r="B29" i="1"/>
  <c r="E41" i="5"/>
  <c r="D25" i="5"/>
  <c r="H4" i="5" s="1"/>
  <c r="C58" i="5"/>
  <c r="C25" i="5"/>
  <c r="E52" i="5"/>
  <c r="E46" i="5"/>
  <c r="E36" i="5"/>
  <c r="E30" i="5"/>
  <c r="I37" i="1" l="1"/>
  <c r="J37" i="1"/>
  <c r="E19" i="5"/>
  <c r="E14" i="5"/>
  <c r="E10" i="5"/>
  <c r="E6" i="5"/>
  <c r="E2" i="5"/>
  <c r="C20" i="1" l="1"/>
  <c r="B38" i="1" l="1"/>
  <c r="I30" i="1"/>
  <c r="I31" i="1"/>
  <c r="I32" i="1"/>
  <c r="I33" i="1"/>
  <c r="I34" i="1"/>
  <c r="I38" i="1" l="1"/>
  <c r="J38" i="1"/>
  <c r="B39" i="1"/>
  <c r="I35" i="1"/>
  <c r="J35" i="1"/>
  <c r="J39" i="1" l="1"/>
  <c r="I39" i="1"/>
  <c r="B40" i="1"/>
  <c r="H6" i="5"/>
  <c r="H34" i="5"/>
  <c r="B41" i="1" l="1"/>
  <c r="I41" i="1" s="1"/>
  <c r="B42" i="1" l="1"/>
  <c r="I42" i="1" s="1"/>
  <c r="B43" i="1" l="1"/>
  <c r="B44" i="1" l="1"/>
  <c r="B45" i="1" l="1"/>
  <c r="B46" i="1" l="1"/>
  <c r="I46" i="1" s="1"/>
  <c r="B47" i="1" l="1"/>
  <c r="I47" i="1" s="1"/>
  <c r="J47" i="1" s="1"/>
  <c r="B48" i="1" l="1"/>
  <c r="I48" i="1" s="1"/>
  <c r="J48" i="1" s="1"/>
  <c r="B49" i="1" l="1"/>
  <c r="I49" i="1" s="1"/>
  <c r="J49" i="1" s="1"/>
  <c r="B50" i="1" l="1"/>
  <c r="I50" i="1" l="1"/>
  <c r="J50" i="1"/>
  <c r="B51" i="1"/>
  <c r="I51" i="1" l="1"/>
  <c r="J51" i="1"/>
  <c r="B52" i="1"/>
  <c r="I52" i="1" l="1"/>
  <c r="J52" i="1"/>
  <c r="B53" i="1"/>
  <c r="E9" i="7" l="1"/>
  <c r="E15" i="7" s="1"/>
</calcChain>
</file>

<file path=xl/sharedStrings.xml><?xml version="1.0" encoding="utf-8"?>
<sst xmlns="http://schemas.openxmlformats.org/spreadsheetml/2006/main" count="2321" uniqueCount="1013">
  <si>
    <t>Bond</t>
  </si>
  <si>
    <t>Citi</t>
  </si>
  <si>
    <t>Sbi</t>
  </si>
  <si>
    <t>crypto</t>
  </si>
  <si>
    <t>Zerodha Cash</t>
  </si>
  <si>
    <t>Equity</t>
  </si>
  <si>
    <t>Hdfc</t>
  </si>
  <si>
    <t>Total funds</t>
  </si>
  <si>
    <t>axis overnight</t>
  </si>
  <si>
    <t>nippon overnight</t>
  </si>
  <si>
    <t>uti liquid</t>
  </si>
  <si>
    <t>sbi liquid</t>
  </si>
  <si>
    <t>given by parents</t>
  </si>
  <si>
    <t>My Total</t>
  </si>
  <si>
    <t>Date</t>
  </si>
  <si>
    <t>pf</t>
  </si>
  <si>
    <t>increase per day</t>
  </si>
  <si>
    <t>week1</t>
  </si>
  <si>
    <t>week2</t>
  </si>
  <si>
    <t>week3</t>
  </si>
  <si>
    <t>week4</t>
  </si>
  <si>
    <t>week5</t>
  </si>
  <si>
    <t>amr sal</t>
  </si>
  <si>
    <t>int</t>
  </si>
  <si>
    <t>total</t>
  </si>
  <si>
    <t>ani sal</t>
  </si>
  <si>
    <t>p</t>
  </si>
  <si>
    <t>August</t>
  </si>
  <si>
    <t>Sept</t>
  </si>
  <si>
    <t>zerodha console</t>
  </si>
  <si>
    <t>sbi savings</t>
  </si>
  <si>
    <t>MIDCP</t>
  </si>
  <si>
    <t>FNF</t>
  </si>
  <si>
    <t>BNF</t>
  </si>
  <si>
    <t>NF</t>
  </si>
  <si>
    <t>SENSEX</t>
  </si>
  <si>
    <t>Qty for capital</t>
  </si>
  <si>
    <t>Premium for return</t>
  </si>
  <si>
    <t>pnl</t>
  </si>
  <si>
    <t>day</t>
  </si>
  <si>
    <t>cum pnl</t>
  </si>
  <si>
    <t>October</t>
  </si>
  <si>
    <t>Name</t>
  </si>
  <si>
    <t>Gen</t>
  </si>
  <si>
    <t>processor</t>
  </si>
  <si>
    <t>ASUS Vivobook 16 (2023)</t>
  </si>
  <si>
    <t>ram</t>
  </si>
  <si>
    <t>gpu</t>
  </si>
  <si>
    <t>storage</t>
  </si>
  <si>
    <t>weight</t>
  </si>
  <si>
    <t>link</t>
  </si>
  <si>
    <t>i9</t>
  </si>
  <si>
    <t>size</t>
  </si>
  <si>
    <t>https://www.amazon.in/gp/product/B0CHMZRC89/ref=s9_acss_bw_cg_INPCOF_6a1_w?pf_rd_m=A1K21FY43GMZF8&amp;pf_rd_s=merchandised-search-15&amp;pf_rd_r=FP5X07Y5CVY1WR2NJ9KQ&amp;pf_rd_t=101&amp;pf_rd_p=9bbfc872-5e7b-492b-9092-dc5e985e9c2d&amp;pf_rd_i=1375424031&amp;th=1</t>
  </si>
  <si>
    <t>ASUS Vivobook S 15 OLED (2023)</t>
  </si>
  <si>
    <t>https://www.amazon.in/gp/product/B0C1GG71Y6/ref=s9_acss_bw_cg_INPCOF_7a1_w?pf_rd_m=A1K21FY43GMZF8&amp;pf_rd_s=merchandised-search-15&amp;pf_rd_r=FP5X07Y5CVY1WR2NJ9KQ&amp;pf_rd_t=101&amp;pf_rd_p=9bbfc872-5e7b-492b-9092-dc5e985e9c2d&amp;pf_rd_i=1375424031&amp;th=1</t>
  </si>
  <si>
    <t>ASUS Vivobook 15 OLED (2023)</t>
  </si>
  <si>
    <t>Ryzen 5</t>
  </si>
  <si>
    <t>https://www.amazon.in/gp/product/B0BQSNSY42/ref=s9_acss_bw_cg_PDPrint_2c1_w?pf_rd_m=A1K21FY43GMZF8&amp;pf_rd_s=merchandised-search-7&amp;pf_rd_r=D3B7R2XEY0MZX5V5KJRG&amp;pf_rd_t=101&amp;pf_rd_p=45eedc04-da76-4fb8-8427-444052fd29e0&amp;pf_rd_i=1375424031&amp;th=1</t>
  </si>
  <si>
    <t>https://www.amazon.in/ASUS-Vivobook-Windows-Backlit-E1504FA-LK545WS/dp/B0C1GJZYG4/ref=zg_bs_g_1375424031_sccl_45/261-7637550-3989207?th=1</t>
  </si>
  <si>
    <t>ASUS Vivobook Go 15 OLED (2023),</t>
  </si>
  <si>
    <t>https://www.amazon.in/ASUS-Vivobook-NVIDIA-GeForce-RTX-3050-Fingerprint-M6500QC-HN741WS/dp/B0BSX9LTCG/ref=zg_bs_g_1375424031_sccl_47/261-7637550-3989207?th=1</t>
  </si>
  <si>
    <t>ASUS Vivobook Pro 15</t>
  </si>
  <si>
    <t>Ryzen 7</t>
  </si>
  <si>
    <t>price</t>
  </si>
  <si>
    <t>https://www.amazon.in/Acer-12-Cores-Processor-Graphics-A515-57G/dp/B0B5KTSVTG/ref=zg_bs_g_1375424031_sccl_9/261-7637550-3989207?th=1</t>
  </si>
  <si>
    <t>Acer Aspire 5</t>
  </si>
  <si>
    <t>i5</t>
  </si>
  <si>
    <t>Acer Nitro V</t>
  </si>
  <si>
    <t>https://www.amazon.in/gp/product/B0CHJJZ9G8/ref=s9_acss_bw_cg_top_1a1_w?pf_rd_m=A1K21FY43GMZF8&amp;pf_rd_s=merchandised-search-5&amp;pf_rd_r=6N63C2CA09T3ZJDD4WEM&amp;pf_rd_t=101&amp;pf_rd_p=c18da174-7708-491b-85eb-bebf082c2653&amp;pf_rd_i=90817074031&amp;th=1</t>
  </si>
  <si>
    <t>Acer Nitro 5</t>
  </si>
  <si>
    <t>https://www.amazon.in/dp/B0C1BGCPX9/ref=sspa_dk_detail_1?psc=1&amp;pd_rd_i=B0C1BGCPX9&amp;pd_rd_w=xSoJq&amp;content-id=amzn1.sym.2575ab02-73ff-40ca-8d3a-4fbe87c5a28d&amp;pf_rd_p=2575ab02-73ff-40ca-8d3a-4fbe87c5a28d&amp;pf_rd_r=F1XTY8FQMPT2CAZ93M9G&amp;pd_rd_wg=QxJMN&amp;pd_rd_r=e659126c-2e4f-4365-bd28-a4dc8284608e&amp;s=computers&amp;sp_csd=d2lkZ2V0TmFtZT1zcF9kZXRhaWw</t>
  </si>
  <si>
    <t>HP Victus</t>
  </si>
  <si>
    <t>https://www.amazon.in/dp/B0CDG6TM66/ref=sspa_dk_detail_6?psc=1&amp;pd_rd_i=B0CDG6TM66&amp;pd_rd_w=xSoJq&amp;content-id=amzn1.sym.2575ab02-73ff-40ca-8d3a-4fbe87c5a28d&amp;pf_rd_p=2575ab02-73ff-40ca-8d3a-4fbe87c5a28d&amp;pf_rd_r=F1XTY8FQMPT2CAZ93M9G&amp;pd_rd_wg=QxJMN&amp;pd_rd_r=e659126c-2e4f-4365-bd28-a4dc8284608e&amp;s=computers&amp;sp_csd=d2lkZ2V0TmFtZT1zcF9kZXRhaWw</t>
  </si>
  <si>
    <t>ASUS TUF Gaming F15</t>
  </si>
  <si>
    <t>i7</t>
  </si>
  <si>
    <t>https://www.amazon.in/gp/product/B0CCYDKS4P/ref=s9_acss_bw_cg_PDPrint_1d1_w?pf_rd_m=A1K21FY43GMZF8&amp;pf_rd_s=merchandised-search-7&amp;pf_rd_r=ZGR0TZ52SZ7HX8W1P1E4&amp;pf_rd_t=101&amp;pf_rd_p=cb213401-7a16-44b5-be5d-f924c4225f4e&amp;pf_rd_i=7198569031&amp;th=1</t>
  </si>
  <si>
    <t>Lenovo Legion 5 Pro</t>
  </si>
  <si>
    <t>https://www.amazon.in/gp/product/B0B7S1JL26/ref=s9_acss_bw_cg_PDPrint_3c1_w?pf_rd_m=A1K21FY43GMZF8&amp;pf_rd_s=merchandised-search-7&amp;pf_rd_r=ZGR0TZ52SZ7HX8W1P1E4&amp;pf_rd_t=101&amp;pf_rd_p=cb213401-7a16-44b5-be5d-f924c4225f4e&amp;pf_rd_i=7198569031&amp;th=1</t>
  </si>
  <si>
    <t>Acer Predator Helios Neo 16</t>
  </si>
  <si>
    <t>https://www.amazon.in/Acer-Predator-Processor-Windows-PHN16-71/dp/B0C3HTXBWP?crid=2MF53QEBLOP1N&amp;keywords=laptop%2Bunder%2B150000&amp;qid=1696366135&amp;sprefix=laptop%2Bunder%2B150000%2Caps%2C225&amp;sr=8-5&amp;th=1&amp;linkCode=sl1&amp;tag=atulsharma03-21&amp;linkId=d3fd2fdc663760edcbe936b1bb7f914d&amp;language=en_IN&amp;ref_=as_li_ss_tl</t>
  </si>
  <si>
    <t>https://www.amazon.in/ASUS-Vivobook-NVIDIA-GeForce-RTX-3050-Fingerprint-M6500QC-HN541WS/dp/B0BV6TFT54?crid=16UOO051WRYSV&amp;keywords=3050%2BGRAPHICS%2BWITH%2B15%22&amp;qid=1687841589&amp;sprefix=3050%2Bgraphics%2Bwith%2B15%2B%2Caps%2C304&amp;sr=8-5&amp;th=1&amp;linkCode=sl1&amp;tag=techum72-21&amp;linkId=92d83baad80bbe7de430a1313c70dcf7&amp;language=en_IN&amp;ref_=as_li_ss_tl</t>
  </si>
  <si>
    <t>Dell G15 5520</t>
  </si>
  <si>
    <t>https://www.amazon.in/Dell-i5-12500H-39-62Cms-Backlit-D560822WIN9B/dp/B09XXM57T2?crid=371EZX6N4GCZ5&amp;keywords=Dell%2Bg15&amp;qid=1696404373&amp;sprefix=dell%2Bg15%2B%2Caps%2C196&amp;sr=8-3&amp;linkCode=sl1&amp;tag=thesound0c-21&amp;linkId=7e0026aed143a639d1ab227852f4bb82&amp;language=en_IN&amp;ref_=as_li_ss_tl&amp;th=1</t>
  </si>
  <si>
    <t>ASUS ROG Strix G15 (2022)</t>
  </si>
  <si>
    <t>https://www.flipkart.com/asus-rog-strix-g15-2022-ryzen-7-octa-core-amd-r7-6800h-16-gb-512-gb-ssd-windows-11-home-4-graphics-nvidia-geforce-rtx-3050-144-hz-g513rc-hn063w-gaming-laptop/p/itma1a8d92315681?pid=COMGCYCEPDZFZB9S&amp;lid=LSTCOMGCYCEPDZFZB9SSUFXOX&amp;marketplace=FLIPKART&amp;store=6bo%2Fb5g&amp;srno=b_1_17&amp;otracker=browse&amp;otracker1=hp_rich_navigation_PINNED_neo%2Fmerchandising_NA_NAV_EXPANDABLE_navigationCard_cc_1_L2_view-all&amp;fm=organic&amp;iid=en_kcazawrSL19295a37vARQhDY6wsSCh1ewHOwdl0_83G7K-IMpl9vzDfE_k7c6s-Vm1ct0AipSizZDCq0ifRpHw%3D%3D&amp;ppt=browse&amp;ppn=browse&amp;ssid=soxebbfxkg0000001696508378128</t>
  </si>
  <si>
    <t>ASUS ROG Strix G16 (2023)</t>
  </si>
  <si>
    <t>https://www.flipkart.com/asus-rog-strix-g16-2023-intel-core-i5-13th-gen-13450hx-16-gb-1-tb-ssd-windows-11-home-6-gb-graphics-nvidia-geforce-rtx-3050-g614jj-n3088ws-gaming-laptop/p/itm8c3acca540452?pid=COMGSGKJTTVXHAJC&amp;lid=LSTCOMGSGKJTTVXHAJCC9ZFEG&amp;marketplace=FLIPKART&amp;fm=productRecommendation%2Fsimilar&amp;iid=en_yTUqjayjW4-Qyb2UZIlzJzmE7gCDgjontPx5-Evl4pROZveRTnZ4U9K9B750bWyB4hRV79GVuSb3pIIY70UieA%3D%3D&amp;ppt=pp&amp;ppn=pp&amp;ssid=soxebbfxkg0000001696508378128&amp;otracker=pp_reco_Similar%2BProducts_2_37.productCard.PMU_HORIZONTAL_ASUS%2BROG%2BStrix%2BG16%2B%25282023%2529%252C%2BIntel%2BCore%2Bi5%2B13th%2BGen%2B13450HX%2B-%2B%252816%2BGB%252F1%2BTB%2BSSD%252FWindows%2B11%2BHome%252F6%2BGB%2BGraphics%252FNVIDIA%2BGeForce%2BRTX%2B3050%2529%2BG614JJ-N3088WS%2BGaming%2BLaptop_-1_productRecommendation%2Fsimilar_1&amp;otracker1=pp_reco_PINNED_productRecommendation%2Fsimilar_Similar%2BProducts_GRID_productCard_cc_2_NA_view-all&amp;cid=-1</t>
  </si>
  <si>
    <t>https://www.flipkart.com/asus-vivobook-go-15-oled-2023-ryzen-5-quad-core-7520u-16-gb-512-gb-ssd-windows-11-home-e1504fa-lk542ws-thin-light-laptop/p/itm044ad21921130?pid=COMGMGXFSGJSSGGD&amp;lid=LSTCOMGMGXFSGJSSGGDS7OACV&amp;marketplace=FLIPKART&amp;store=6bo%2Fb5g&amp;srno=b_1_20&amp;otracker=browse&amp;otracker1=hp_rich_navigation_PINNED_neo%2Fmerchandising_NA_NAV_EXPANDABLE_navigationCard_cc_1_L2_view-all&amp;fm=organic&amp;iid=a673d932-1537-4118-9675-fb7e0f92f65b.COMGMGXFSGJSSGGD.SEARCH&amp;ppt=browse&amp;ppn=browse&amp;ssid=soxebbfxkg0000001696508378128</t>
  </si>
  <si>
    <t>ASUS Vivobook 16X (2023)</t>
  </si>
  <si>
    <t>https://www.flipkart.com/asus-vivobook-16x-2023-creator-intel-h-series-core-i7-12th-gen-12650h-16-gb-1-tb-ssd-windows-11-home-4-gb-graphics-nvidia-geforce-rtx-3050-60-hz-k3605zc-mbn751ws-gaming-laptop/p/itme96e5ed7d82de?pid=COMGPNG44NGSUNW6&amp;lid=LSTCOMGPNG44NGSUNW6257O6J&amp;marketplace=FLIPKART&amp;store=6bo%2Fb5g&amp;srno=b_1_22&amp;otracker=browse&amp;otracker1=hp_rich_navigation_PINNED_neo%2Fmerchandising_NA_NAV_EXPANDABLE_navigationCard_cc_1_L2_view-all&amp;fm=organic&amp;iid=en_kcazawrSL19295a37vARQhDY6wsSCh1ewHOwdl0_83GO8VCe4_MpcCLWUt-F-WR7CdJYxtp_E6Qy9Hv7ZDS3Wg%3D%3D&amp;ppt=browse&amp;ppn=browse&amp;ssid=soxebbfxkg0000001696508378128</t>
  </si>
  <si>
    <t>https://www.flipkart.com/acer-nitro-5-core-i7-12th-gen-12650h-16-gb-512-gb-ssd-windows-11-home-6-graphics-nvidia-geforce-rtx-4050-144-hz-an515-58-74gg-gaming-laptop/p/itm296221f6ec4c6?pid=COMGPWFVWYZHM4U2&amp;lid=LSTCOMGPWFVWYZHM4U22NAU1J&amp;marketplace=FLIPKART&amp;store=6bo%2Fb5g&amp;srno=b_2_44&amp;otracker=browse&amp;otracker1=hp_rich_navigation_PINNED_neo%2Fmerchandising_NA_NAV_EXPANDABLE_navigationCard_cc_1_L2_view-all&amp;fm=organic&amp;iid=49a1d199-c301-4499-ae97-7ea1c7976cea.COMGPWFVWYZHM4U2.SEARCH&amp;ppt=browse&amp;ppn=browse&amp;ssid=soxebbfxkg0000001696508378128</t>
  </si>
  <si>
    <t>ASUS Zenbook 14X OLED </t>
  </si>
  <si>
    <t>https://www.flipkart.com/asus-zenbook-14x-oled-ryzen-7-octa-core-5800hs-16-gb-1-tb-ssd-windows-11-home-um5401qa-km751ws-thin-light-laptop/p/itm556bf642f4d58?pid=COMGZKHQBVZWHMP7&amp;lid=LSTCOMGZKHQBVZWHMP70IKFXU&amp;marketplace=FLIPKART&amp;store=6bo%2Fb5g&amp;srno=b_2_38&amp;otracker=browse&amp;otracker1=hp_rich_navigation_PINNED_neo%2Fmerchandising_NA_NAV_EXPANDABLE_navigationCard_cc_1_L2_view-all&amp;fm=organic&amp;iid=en_UuvU-6AjB3yg2YhzgzfqbBhUEztbOLfEcs-40izj892Ralbw0P6Ym3N1hQM0qKNxmnyzO3F4G0bWPgAqTo3GJg%3D%3D&amp;ppt=browse&amp;ppn=browse&amp;ssid=soxebbfxkg0000001696508378128</t>
  </si>
  <si>
    <t>https://www.flipkart.com/acer-aspire-5-gaming-core-i5-13th-gen-1335u-16-gb-512-gb-ssd-windows-11-home-4-graphics-nvidia-geforce-rtx-2050-a515-58gm-laptop/p/itm86108a047b2d1?pid=COMGTGFGYBQ9VKQS&amp;lid=LSTCOMGTGFGYBQ9VKQSPWXCHL&amp;marketplace=FLIPKART&amp;store=6bo%2Fb5g&amp;srno=b_1_1&amp;otracker=browse&amp;otracker1=hp_rich_navigation_PINNED_neo%2Fmerchandising_NA_NAV_EXPANDABLE_navigationCard_cc_1_L2_view-all&amp;fm=organic&amp;iid=en_kcazawrSL19295a37vARQhDY6wsSCh1ewHOwdl0_83G78EQEpc-xRq9hqPTeaeUIdNVv3a9uYpqYOTDsBywijA%3D%3D&amp;ppt=browse&amp;ppn=browse&amp;ssid=soxebbfxkg0000001696508378128</t>
  </si>
  <si>
    <t>Acer Aspire 5 Gaming</t>
  </si>
  <si>
    <t>Lenovo LOQ</t>
  </si>
  <si>
    <t>https://www.flipkart.com/lenovo-loq-core-i5-12th-gen-16-gb-512-gb-ssd-windows-11-home-6-graphics-nvidia-geforce-rtx-3050-15irh8-gaming-laptop/p/itm41baf988e07f9?pid=COMGRC9RP8H4FWCD&amp;lid=LSTCOMGRC9RP8H4FWCDOAMZUW&amp;marketplace=FLIPKART&amp;store=6bo/b5g&amp;srno=b_1_8&amp;otracker=browse&amp;fm=organic&amp;iid=en_eceGYauMKePC30Ie2n9K2384BlccSWwLEGE_5J7O5kk1w1bXOmZ47acT8IzNSsXTUu5iJfLjEwJYA_anMcYcCw%3D%3D&amp;ppt=None&amp;ppn=None&amp;ssid=okijdaw7zk0000001691007335483</t>
  </si>
  <si>
    <t>ASUS ROG Strix G15</t>
  </si>
  <si>
    <t>https://www.amazon.in/gp/product/B0BMVSKSJ6/ref=s9_acss_bw_cg_Header_2d1_w?pf_rd_m=A1K21FY43GMZF8&amp;pf_rd_s=merchandised-search-17&amp;pf_rd_r=DAED9MX73EATBKXJ2AX5&amp;pf_rd_t=101&amp;pf_rd_p=7351db9e-c16c-43b4-852c-091e2d302577&amp;pf_rd_i=27928092031&amp;th=1</t>
  </si>
  <si>
    <t>winners</t>
  </si>
  <si>
    <t>losers</t>
  </si>
  <si>
    <t>win %</t>
  </si>
  <si>
    <t>losers %</t>
  </si>
  <si>
    <t>average winner</t>
  </si>
  <si>
    <t>average loser</t>
  </si>
  <si>
    <t>Risk Reward</t>
  </si>
  <si>
    <t>highest winner</t>
  </si>
  <si>
    <t>highest loser</t>
  </si>
  <si>
    <t>Expectancy</t>
  </si>
  <si>
    <t>Expectancy Ratio</t>
  </si>
  <si>
    <t>BANKEX</t>
  </si>
  <si>
    <t>November</t>
  </si>
  <si>
    <t>% return</t>
  </si>
  <si>
    <t>% return with int</t>
  </si>
  <si>
    <t>nifty</t>
  </si>
  <si>
    <t>lot size</t>
  </si>
  <si>
    <t>contract size</t>
  </si>
  <si>
    <t>niftybees</t>
  </si>
  <si>
    <t>qty niftybees</t>
  </si>
  <si>
    <t>haircut</t>
  </si>
  <si>
    <t>niftybees value</t>
  </si>
  <si>
    <t>niftybees value after haircut</t>
  </si>
  <si>
    <t>monthly profit</t>
  </si>
  <si>
    <t>actual monthly profit (considering haircut)</t>
  </si>
  <si>
    <t>monthly return assumed</t>
  </si>
  <si>
    <t>aniket pf</t>
  </si>
  <si>
    <t>amruta pf</t>
  </si>
  <si>
    <t>market total</t>
  </si>
  <si>
    <t>Instru</t>
  </si>
  <si>
    <t>NIFTYBEES</t>
  </si>
  <si>
    <t>Entry</t>
  </si>
  <si>
    <t>LTP</t>
  </si>
  <si>
    <t>Qty</t>
  </si>
  <si>
    <t>PnL</t>
  </si>
  <si>
    <t>CC Strike</t>
  </si>
  <si>
    <t>Exit</t>
  </si>
  <si>
    <t>Nifty at Entry</t>
  </si>
  <si>
    <t>Nifty at Exit</t>
  </si>
  <si>
    <t>December</t>
  </si>
  <si>
    <t>January</t>
  </si>
  <si>
    <t>HDFC Index Nifty 50 Plan</t>
  </si>
  <si>
    <t>Slab</t>
  </si>
  <si>
    <t>Amount invested</t>
  </si>
  <si>
    <t>Total Invested</t>
  </si>
  <si>
    <t>slabs</t>
  </si>
  <si>
    <t>qty per slab</t>
  </si>
  <si>
    <t>total lots</t>
  </si>
  <si>
    <t>Total qty</t>
  </si>
  <si>
    <t>Total capital</t>
  </si>
  <si>
    <t>Dec 19800CE</t>
  </si>
  <si>
    <t>Dec 20800CE</t>
  </si>
  <si>
    <t>Jan 21700CE</t>
  </si>
  <si>
    <t>Jan 21800CE</t>
  </si>
  <si>
    <t>Jan 21450CE</t>
  </si>
  <si>
    <t>CC P&amp;L</t>
  </si>
  <si>
    <t>Nifty P&amp;L</t>
  </si>
  <si>
    <t>Total</t>
  </si>
  <si>
    <t>Cum Total</t>
  </si>
  <si>
    <t>Feb 21400CE</t>
  </si>
  <si>
    <t>ICICI Prudential Nifty 50 Index Fund</t>
  </si>
  <si>
    <t>Feb 21800CE</t>
  </si>
  <si>
    <t>Feb 21700CE</t>
  </si>
  <si>
    <t>Feb 21450CE</t>
  </si>
  <si>
    <t>February</t>
  </si>
  <si>
    <t>March</t>
  </si>
  <si>
    <t>HDFC start</t>
  </si>
  <si>
    <t>HDFC end</t>
  </si>
  <si>
    <t>ICICI start</t>
  </si>
  <si>
    <t>ICICI end</t>
  </si>
  <si>
    <t>HDFC P&amp;L</t>
  </si>
  <si>
    <t>ICICI P&amp;L</t>
  </si>
  <si>
    <t>Niftybees start</t>
  </si>
  <si>
    <t>Niftybees end</t>
  </si>
  <si>
    <t>Niftybees P&amp;L</t>
  </si>
  <si>
    <t>Cum Return</t>
  </si>
  <si>
    <t>Put Bfly P&amp;L</t>
  </si>
  <si>
    <t>total w nf strat</t>
  </si>
  <si>
    <t>qty</t>
  </si>
  <si>
    <t>nf strategy</t>
  </si>
  <si>
    <t>% return with others</t>
  </si>
  <si>
    <t>average nifty</t>
  </si>
  <si>
    <t>hdfc index</t>
  </si>
  <si>
    <t>icici index</t>
  </si>
  <si>
    <t>fund</t>
  </si>
  <si>
    <t>Mar 22000CE</t>
  </si>
  <si>
    <t>Nifty start</t>
  </si>
  <si>
    <t>Nifty end</t>
  </si>
  <si>
    <t>1-7</t>
  </si>
  <si>
    <t>14 Mar 22100CE</t>
  </si>
  <si>
    <t>Nifty P&amp;L (only nifty, not CC and P-bfly)</t>
  </si>
  <si>
    <t>14 Mar 22000CE</t>
  </si>
  <si>
    <t>14/03/2024 15:15:00 PM</t>
  </si>
  <si>
    <t>21 Mar 22150CE</t>
  </si>
  <si>
    <t>Expiry</t>
  </si>
  <si>
    <t>21/03/2024 15:20:00 PM</t>
  </si>
  <si>
    <t>28 Mar 22150CE</t>
  </si>
  <si>
    <t>04 Apr 22350CE</t>
  </si>
  <si>
    <t>FY 23-24</t>
  </si>
  <si>
    <t>Aug-Mar</t>
  </si>
  <si>
    <t>other eq</t>
  </si>
  <si>
    <t>Apr-Jul</t>
  </si>
  <si>
    <t>28/03/2024 15:25:00 PM</t>
  </si>
  <si>
    <t>End of Mar 2024</t>
  </si>
  <si>
    <t>April</t>
  </si>
  <si>
    <t>May</t>
  </si>
  <si>
    <t>June</t>
  </si>
  <si>
    <t>July</t>
  </si>
  <si>
    <t>September</t>
  </si>
  <si>
    <t>Onwards from here, Put Bfly + CC strategy is used, so no update from hereon on this</t>
  </si>
  <si>
    <t>date</t>
  </si>
  <si>
    <t>open</t>
  </si>
  <si>
    <t>close</t>
  </si>
  <si>
    <t>close - open</t>
  </si>
  <si>
    <t>B1 exit</t>
  </si>
  <si>
    <t>S exit</t>
  </si>
  <si>
    <t>B2 exit</t>
  </si>
  <si>
    <t>B1 pnl</t>
  </si>
  <si>
    <t>S pnl</t>
  </si>
  <si>
    <t>B2 pnl</t>
  </si>
  <si>
    <t>bfly pnl</t>
  </si>
  <si>
    <t>cum pnl bfly</t>
  </si>
  <si>
    <t>call exit</t>
  </si>
  <si>
    <t>call pnl</t>
  </si>
  <si>
    <t>cum pnl call</t>
  </si>
  <si>
    <t>nifty pnl</t>
  </si>
  <si>
    <t>cum pnl nifty</t>
  </si>
  <si>
    <t>cum strategy pnl</t>
  </si>
  <si>
    <t>Thu Mar 25 2021 00:00:00 GMT+0530 (India Standard Time)</t>
  </si>
  <si>
    <t>B1 entry ATM</t>
  </si>
  <si>
    <t>Thu Apr 29 2021 00:00:00 GMT+0530 (India Standard Time)</t>
  </si>
  <si>
    <t>S entry 500 pts away</t>
  </si>
  <si>
    <t>Thu May 27 2021 00:00:00 GMT+0530 (India Standard Time)</t>
  </si>
  <si>
    <t>B2 entry 1000 pts away</t>
  </si>
  <si>
    <t>Thu Jun 24 2021 00:00:00 GMT+0530 (India Standard Time)</t>
  </si>
  <si>
    <t>debit</t>
  </si>
  <si>
    <t>Thu Jul 29 2021 00:00:00 GMT+0530 (India Standard Time)</t>
  </si>
  <si>
    <t>Thu Aug 26 2021 00:00:00 GMT+0530 (India Standard Time)</t>
  </si>
  <si>
    <t>800 pts far call</t>
  </si>
  <si>
    <t>Thu Sep 30 2021 00:00:00 GMT+0530 (India Standard Time)</t>
  </si>
  <si>
    <t>Thu Oct 28 2021 00:00:00 GMT+0530 (India Standard Time)</t>
  </si>
  <si>
    <t>Thu Nov 25 2021 00:00:00 GMT+0530 (India Standard Time)</t>
  </si>
  <si>
    <t>Thu Dec 30 2021 00:00:00 GMT+0530 (India Standard Time)</t>
  </si>
  <si>
    <t>Thu Jan 27 2022 00:00:00 GMT+0530 (India Standard Time)</t>
  </si>
  <si>
    <t>Thu Feb 24 2022 00:00:00 GMT+0530 (India Standard Time)</t>
  </si>
  <si>
    <t>Thu Mar 24 2022 00:00:00 GMT+0530 (India Standard Time)</t>
  </si>
  <si>
    <t>Thu Apr 28 2022 00:00:00 GMT+0530 (India Standard Time)</t>
  </si>
  <si>
    <t>Thu May 26 2022 00:00:00 GMT+0530 (India Standard Time)</t>
  </si>
  <si>
    <t>Thu Jun 30 2022 00:00:00 GMT+0530 (India Standard Time)</t>
  </si>
  <si>
    <t>Thu Jul 28 2022 00:00:00 GMT+0530 (India Standard Time)</t>
  </si>
  <si>
    <t>Thu Aug 25 2022 00:00:00 GMT+0530 (India Standard Time)</t>
  </si>
  <si>
    <t>Thu Sep 29 2022 00:00:00 GMT+0530 (India Standard Time)</t>
  </si>
  <si>
    <t>Thu Oct 27 2022 00:00:00 GMT+0530 (India Standard Time)</t>
  </si>
  <si>
    <t>Thu Nov 24 2022 00:00:00 GMT+0530 (India Standard Time)</t>
  </si>
  <si>
    <t>Thu Dec 29 2022 00:00:00 GMT+0530 (India Standard Time)</t>
  </si>
  <si>
    <t>Wed Jan 25 2023 00:00:00 GMT+0530 (India Standard Time)</t>
  </si>
  <si>
    <t>Thu Feb 23 2023 00:00:00 GMT+0530 (India Standard Time)</t>
  </si>
  <si>
    <t>Wed Mar 29 2023 00:00:00 GMT+0530 (India Standard Time)</t>
  </si>
  <si>
    <t>Thu Apr 27 2023 00:00:00 GMT+0530 (India Standard Time)</t>
  </si>
  <si>
    <t>Thu May 25 2023 00:00:00 GMT+0530 (India Standard Time)</t>
  </si>
  <si>
    <t>Wed Jun 28 2023 00:00:00 GMT+0530 (India Standard Time)</t>
  </si>
  <si>
    <t>Thu Jul 27 2023 00:00:00 GMT+0530 (India Standard Time)</t>
  </si>
  <si>
    <t>Thu Aug 31 2023 00:00:00 GMT+0530 (India Standard Time)</t>
  </si>
  <si>
    <t>Thu Sep 28 2023 00:00:00 GMT+0530 (India Standard Time)</t>
  </si>
  <si>
    <t>Thu Oct 26 2023 00:00:00 GMT+0530 (India Standard Time)</t>
  </si>
  <si>
    <t>Thu Nov 30 2023 00:00:00 GMT+0530 (India Standard Time)</t>
  </si>
  <si>
    <t>Thu Dec 28 2023 00:00:00 GMT+0530 (India Standard Time)</t>
  </si>
  <si>
    <t>Thu Jan 25 2024 00:00:00 GMT+0530 (India Standard Time)</t>
  </si>
  <si>
    <t>Thu Feb 29 2024 00:00:00 GMT+0530 (India Standard Time)</t>
  </si>
  <si>
    <t>Thu Mar 28 2024 00:00:00 GMT+0530 (India Standard Time)</t>
  </si>
  <si>
    <t>Open</t>
  </si>
  <si>
    <t>High</t>
  </si>
  <si>
    <t>Low</t>
  </si>
  <si>
    <t>Close</t>
  </si>
  <si>
    <t>Mon Jan 02 2023 00:00:00 GMT+0530 (India Standard Time)</t>
  </si>
  <si>
    <t>Tue Jan 03 2023 00:00:00 GMT+0530 (India Standard Time)</t>
  </si>
  <si>
    <t>Wed Jan 04 2023 00:00:00 GMT+0530 (India Standard Time)</t>
  </si>
  <si>
    <t>Thu Jan 05 2023 00:00:00 GMT+0530 (India Standard Time)</t>
  </si>
  <si>
    <t>Fri Jan 06 2023 00:00:00 GMT+0530 (India Standard Time)</t>
  </si>
  <si>
    <t>Mon Jan 09 2023 00:00:00 GMT+0530 (India Standard Time)</t>
  </si>
  <si>
    <t>Tue Jan 10 2023 00:00:00 GMT+0530 (India Standard Time)</t>
  </si>
  <si>
    <t>Wed Jan 11 2023 00:00:00 GMT+0530 (India Standard Time)</t>
  </si>
  <si>
    <t>Thu Jan 12 2023 00:00:00 GMT+0530 (India Standard Time)</t>
  </si>
  <si>
    <t>Fri Jan 13 2023 00:00:00 GMT+0530 (India Standard Time)</t>
  </si>
  <si>
    <t>Mon Jan 16 2023 00:00:00 GMT+0530 (India Standard Time)</t>
  </si>
  <si>
    <t>Tue Jan 17 2023 00:00:00 GMT+0530 (India Standard Time)</t>
  </si>
  <si>
    <t>Wed Jan 18 2023 00:00:00 GMT+0530 (India Standard Time)</t>
  </si>
  <si>
    <t>Thu Jan 19 2023 00:00:00 GMT+0530 (India Standard Time)</t>
  </si>
  <si>
    <t>Fri Jan 20 2023 00:00:00 GMT+0530 (India Standard Time)</t>
  </si>
  <si>
    <t>Mon Jan 23 2023 00:00:00 GMT+0530 (India Standard Time)</t>
  </si>
  <si>
    <t>Tue Jan 24 2023 00:00:00 GMT+0530 (India Standard Time)</t>
  </si>
  <si>
    <t>Fri Jan 27 2023 00:00:00 GMT+0530 (India Standard Time)</t>
  </si>
  <si>
    <t>Mon Jan 30 2023 00:00:00 GMT+0530 (India Standard Time)</t>
  </si>
  <si>
    <t>Tue Jan 31 2023 00:00:00 GMT+0530 (India Standard Time)</t>
  </si>
  <si>
    <t>Wed Feb 01 2023 00:00:00 GMT+0530 (India Standard Time)</t>
  </si>
  <si>
    <t>Thu Feb 02 2023 00:00:00 GMT+0530 (India Standard Time)</t>
  </si>
  <si>
    <t>Fri Feb 03 2023 00:00:00 GMT+0530 (India Standard Time)</t>
  </si>
  <si>
    <t>Mon Feb 06 2023 00:00:00 GMT+0530 (India Standard Time)</t>
  </si>
  <si>
    <t>Tue Feb 07 2023 00:00:00 GMT+0530 (India Standard Time)</t>
  </si>
  <si>
    <t>Wed Feb 08 2023 00:00:00 GMT+0530 (India Standard Time)</t>
  </si>
  <si>
    <t>Thu Feb 09 2023 00:00:00 GMT+0530 (India Standard Time)</t>
  </si>
  <si>
    <t>Fri Feb 10 2023 00:00:00 GMT+0530 (India Standard Time)</t>
  </si>
  <si>
    <t>Mon Feb 13 2023 00:00:00 GMT+0530 (India Standard Time)</t>
  </si>
  <si>
    <t>Tue Feb 14 2023 00:00:00 GMT+0530 (India Standard Time)</t>
  </si>
  <si>
    <t>Wed Feb 15 2023 00:00:00 GMT+0530 (India Standard Time)</t>
  </si>
  <si>
    <t>Thu Feb 16 2023 00:00:00 GMT+0530 (India Standard Time)</t>
  </si>
  <si>
    <t>Fri Feb 17 2023 00:00:00 GMT+0530 (India Standard Time)</t>
  </si>
  <si>
    <t>Mon Feb 20 2023 00:00:00 GMT+0530 (India Standard Time)</t>
  </si>
  <si>
    <t>Tue Feb 21 2023 00:00:00 GMT+0530 (India Standard Time)</t>
  </si>
  <si>
    <t>Wed Feb 22 2023 00:00:00 GMT+0530 (India Standard Time)</t>
  </si>
  <si>
    <t>Fri Feb 24 2023 00:00:00 GMT+0530 (India Standard Time)</t>
  </si>
  <si>
    <t>Mon Feb 27 2023 00:00:00 GMT+0530 (India Standard Time)</t>
  </si>
  <si>
    <t>Tue Feb 28 2023 00:00:00 GMT+0530 (India Standard Time)</t>
  </si>
  <si>
    <t>Wed Mar 01 2023 00:00:00 GMT+0530 (India Standard Time)</t>
  </si>
  <si>
    <t>Thu Mar 02 2023 00:00:00 GMT+0530 (India Standard Time)</t>
  </si>
  <si>
    <t>Fri Mar 03 2023 00:00:00 GMT+0530 (India Standard Time)</t>
  </si>
  <si>
    <t>Mon Mar 06 2023 00:00:00 GMT+0530 (India Standard Time)</t>
  </si>
  <si>
    <t>Wed Mar 08 2023 00:00:00 GMT+0530 (India Standard Time)</t>
  </si>
  <si>
    <t>Thu Mar 09 2023 00:00:00 GMT+0530 (India Standard Time)</t>
  </si>
  <si>
    <t>Fri Mar 10 2023 00:00:00 GMT+0530 (India Standard Time)</t>
  </si>
  <si>
    <t>Mon Mar 13 2023 00:00:00 GMT+0530 (India Standard Time)</t>
  </si>
  <si>
    <t>Tue Mar 14 2023 00:00:00 GMT+0530 (India Standard Time)</t>
  </si>
  <si>
    <t>Wed Mar 15 2023 00:00:00 GMT+0530 (India Standard Time)</t>
  </si>
  <si>
    <t>Thu Mar 16 2023 00:00:00 GMT+0530 (India Standard Time)</t>
  </si>
  <si>
    <t>Fri Mar 17 2023 00:00:00 GMT+0530 (India Standard Time)</t>
  </si>
  <si>
    <t>Mon Mar 20 2023 00:00:00 GMT+0530 (India Standard Time)</t>
  </si>
  <si>
    <t>Tue Mar 21 2023 00:00:00 GMT+0530 (India Standard Time)</t>
  </si>
  <si>
    <t>Wed Mar 22 2023 00:00:00 GMT+0530 (India Standard Time)</t>
  </si>
  <si>
    <t>Thu Mar 23 2023 00:00:00 GMT+0530 (India Standard Time)</t>
  </si>
  <si>
    <t>Fri Mar 24 2023 00:00:00 GMT+0530 (India Standard Time)</t>
  </si>
  <si>
    <t>Mon Mar 27 2023 00:00:00 GMT+0530 (India Standard Time)</t>
  </si>
  <si>
    <t>Tue Mar 28 2023 00:00:00 GMT+0530 (India Standard Time)</t>
  </si>
  <si>
    <t>Fri Mar 31 2023 00:00:00 GMT+0530 (India Standard Time)</t>
  </si>
  <si>
    <t>Mon Apr 03 2023 00:00:00 GMT+0530 (India Standard Time)</t>
  </si>
  <si>
    <t>Wed Apr 05 2023 00:00:00 GMT+0530 (India Standard Time)</t>
  </si>
  <si>
    <t>Thu Apr 06 2023 00:00:00 GMT+0530 (India Standard Time)</t>
  </si>
  <si>
    <t>Mon Apr 10 2023 00:00:00 GMT+0530 (India Standard Time)</t>
  </si>
  <si>
    <t>Tue Apr 11 2023 00:00:00 GMT+0530 (India Standard Time)</t>
  </si>
  <si>
    <t>Wed Apr 12 2023 00:00:00 GMT+0530 (India Standard Time)</t>
  </si>
  <si>
    <t>Thu Apr 13 2023 00:00:00 GMT+0530 (India Standard Time)</t>
  </si>
  <si>
    <t>Mon Apr 17 2023 00:00:00 GMT+0530 (India Standard Time)</t>
  </si>
  <si>
    <t>Tue Apr 18 2023 00:00:00 GMT+0530 (India Standard Time)</t>
  </si>
  <si>
    <t>Wed Apr 19 2023 00:00:00 GMT+0530 (India Standard Time)</t>
  </si>
  <si>
    <t>Thu Apr 20 2023 00:00:00 GMT+0530 (India Standard Time)</t>
  </si>
  <si>
    <t>Fri Apr 21 2023 00:00:00 GMT+0530 (India Standard Time)</t>
  </si>
  <si>
    <t>Mon Apr 24 2023 00:00:00 GMT+0530 (India Standard Time)</t>
  </si>
  <si>
    <t>Tue Apr 25 2023 00:00:00 GMT+0530 (India Standard Time)</t>
  </si>
  <si>
    <t>Wed Apr 26 2023 00:00:00 GMT+0530 (India Standard Time)</t>
  </si>
  <si>
    <t>Fri Apr 28 2023 00:00:00 GMT+0530 (India Standard Time)</t>
  </si>
  <si>
    <t>Tue May 02 2023 00:00:00 GMT+0530 (India Standard Time)</t>
  </si>
  <si>
    <t>Wed May 03 2023 00:00:00 GMT+0530 (India Standard Time)</t>
  </si>
  <si>
    <t>Thu May 04 2023 00:00:00 GMT+0530 (India Standard Time)</t>
  </si>
  <si>
    <t>Fri May 05 2023 00:00:00 GMT+0530 (India Standard Time)</t>
  </si>
  <si>
    <t>Mon May 08 2023 00:00:00 GMT+0530 (India Standard Time)</t>
  </si>
  <si>
    <t>Tue May 09 2023 00:00:00 GMT+0530 (India Standard Time)</t>
  </si>
  <si>
    <t>Wed May 10 2023 00:00:00 GMT+0530 (India Standard Time)</t>
  </si>
  <si>
    <t>Thu May 11 2023 00:00:00 GMT+0530 (India Standard Time)</t>
  </si>
  <si>
    <t>Fri May 12 2023 00:00:00 GMT+0530 (India Standard Time)</t>
  </si>
  <si>
    <t>Mon May 15 2023 00:00:00 GMT+0530 (India Standard Time)</t>
  </si>
  <si>
    <t>Tue May 16 2023 00:00:00 GMT+0530 (India Standard Time)</t>
  </si>
  <si>
    <t>Wed May 17 2023 00:00:00 GMT+0530 (India Standard Time)</t>
  </si>
  <si>
    <t>Thu May 18 2023 00:00:00 GMT+0530 (India Standard Time)</t>
  </si>
  <si>
    <t>Fri May 19 2023 00:00:00 GMT+0530 (India Standard Time)</t>
  </si>
  <si>
    <t>Mon May 22 2023 00:00:00 GMT+0530 (India Standard Time)</t>
  </si>
  <si>
    <t>Tue May 23 2023 00:00:00 GMT+0530 (India Standard Time)</t>
  </si>
  <si>
    <t>Wed May 24 2023 00:00:00 GMT+0530 (India Standard Time)</t>
  </si>
  <si>
    <t>Fri May 26 2023 00:00:00 GMT+0530 (India Standard Time)</t>
  </si>
  <si>
    <t>Mon May 29 2023 00:00:00 GMT+0530 (India Standard Time)</t>
  </si>
  <si>
    <t>Tue May 30 2023 00:00:00 GMT+0530 (India Standard Time)</t>
  </si>
  <si>
    <t>Wed May 31 2023 00:00:00 GMT+0530 (India Standard Time)</t>
  </si>
  <si>
    <t>Thu Jun 01 2023 00:00:00 GMT+0530 (India Standard Time)</t>
  </si>
  <si>
    <t>Fri Jun 02 2023 00:00:00 GMT+0530 (India Standard Time)</t>
  </si>
  <si>
    <t>Mon Jun 05 2023 00:00:00 GMT+0530 (India Standard Time)</t>
  </si>
  <si>
    <t>Tue Jun 06 2023 00:00:00 GMT+0530 (India Standard Time)</t>
  </si>
  <si>
    <t>Wed Jun 07 2023 00:00:00 GMT+0530 (India Standard Time)</t>
  </si>
  <si>
    <t>Thu Jun 08 2023 00:00:00 GMT+0530 (India Standard Time)</t>
  </si>
  <si>
    <t>Fri Jun 09 2023 00:00:00 GMT+0530 (India Standard Time)</t>
  </si>
  <si>
    <t>Mon Jun 12 2023 00:00:00 GMT+0530 (India Standard Time)</t>
  </si>
  <si>
    <t>Tue Jun 13 2023 00:00:00 GMT+0530 (India Standard Time)</t>
  </si>
  <si>
    <t>Wed Jun 14 2023 00:00:00 GMT+0530 (India Standard Time)</t>
  </si>
  <si>
    <t>Thu Jun 15 2023 00:00:00 GMT+0530 (India Standard Time)</t>
  </si>
  <si>
    <t>Fri Jun 16 2023 00:00:00 GMT+0530 (India Standard Time)</t>
  </si>
  <si>
    <t>Mon Jun 19 2023 00:00:00 GMT+0530 (India Standard Time)</t>
  </si>
  <si>
    <t>Tue Jun 20 2023 00:00:00 GMT+0530 (India Standard Time)</t>
  </si>
  <si>
    <t>Wed Jun 21 2023 00:00:00 GMT+0530 (India Standard Time)</t>
  </si>
  <si>
    <t>Thu Jun 22 2023 00:00:00 GMT+0530 (India Standard Time)</t>
  </si>
  <si>
    <t>Fri Jun 23 2023 00:00:00 GMT+0530 (India Standard Time)</t>
  </si>
  <si>
    <t>Mon Jun 26 2023 00:00:00 GMT+0530 (India Standard Time)</t>
  </si>
  <si>
    <t>Tue Jun 27 2023 00:00:00 GMT+0530 (India Standard Time)</t>
  </si>
  <si>
    <t>Fri Jun 30 2023 00:00:00 GMT+0530 (India Standard Time)</t>
  </si>
  <si>
    <t>Mon Jul 03 2023 00:00:00 GMT+0530 (India Standard Time)</t>
  </si>
  <si>
    <t>Tue Jul 04 2023 00:00:00 GMT+0530 (India Standard Time)</t>
  </si>
  <si>
    <t>Wed Jul 05 2023 00:00:00 GMT+0530 (India Standard Time)</t>
  </si>
  <si>
    <t>Thu Jul 06 2023 00:00:00 GMT+0530 (India Standard Time)</t>
  </si>
  <si>
    <t>Fri Jul 07 2023 00:00:00 GMT+0530 (India Standard Time)</t>
  </si>
  <si>
    <t>Mon Jul 10 2023 00:00:00 GMT+0530 (India Standard Time)</t>
  </si>
  <si>
    <t>Tue Jul 11 2023 00:00:00 GMT+0530 (India Standard Time)</t>
  </si>
  <si>
    <t>Wed Jul 12 2023 00:00:00 GMT+0530 (India Standard Time)</t>
  </si>
  <si>
    <t>Thu Jul 13 2023 00:00:00 GMT+0530 (India Standard Time)</t>
  </si>
  <si>
    <t>Fri Jul 14 2023 00:00:00 GMT+0530 (India Standard Time)</t>
  </si>
  <si>
    <t>Mon Jul 17 2023 00:00:00 GMT+0530 (India Standard Time)</t>
  </si>
  <si>
    <t>Tue Jul 18 2023 00:00:00 GMT+0530 (India Standard Time)</t>
  </si>
  <si>
    <t>Wed Jul 19 2023 00:00:00 GMT+0530 (India Standard Time)</t>
  </si>
  <si>
    <t>Thu Jul 20 2023 00:00:00 GMT+0530 (India Standard Time)</t>
  </si>
  <si>
    <t>Fri Jul 21 2023 00:00:00 GMT+0530 (India Standard Time)</t>
  </si>
  <si>
    <t>Mon Jul 24 2023 00:00:00 GMT+0530 (India Standard Time)</t>
  </si>
  <si>
    <t>Tue Jul 25 2023 00:00:00 GMT+0530 (India Standard Time)</t>
  </si>
  <si>
    <t>Wed Jul 26 2023 00:00:00 GMT+0530 (India Standard Time)</t>
  </si>
  <si>
    <t>Fri Jul 28 2023 00:00:00 GMT+0530 (India Standard Time)</t>
  </si>
  <si>
    <t>Mon Jul 31 2023 00:00:00 GMT+0530 (India Standard Time)</t>
  </si>
  <si>
    <t>Tue Aug 01 2023 00:00:00 GMT+0530 (India Standard Time)</t>
  </si>
  <si>
    <t>Wed Aug 02 2023 00:00:00 GMT+0530 (India Standard Time)</t>
  </si>
  <si>
    <t>Thu Aug 03 2023 00:00:00 GMT+0530 (India Standard Time)</t>
  </si>
  <si>
    <t>Fri Aug 04 2023 00:00:00 GMT+0530 (India Standard Time)</t>
  </si>
  <si>
    <t>Mon Aug 07 2023 00:00:00 GMT+0530 (India Standard Time)</t>
  </si>
  <si>
    <t>Tue Aug 08 2023 00:00:00 GMT+0530 (India Standard Time)</t>
  </si>
  <si>
    <t>Wed Aug 09 2023 00:00:00 GMT+0530 (India Standard Time)</t>
  </si>
  <si>
    <t>Thu Aug 10 2023 00:00:00 GMT+0530 (India Standard Time)</t>
  </si>
  <si>
    <t>Fri Aug 11 2023 00:00:00 GMT+0530 (India Standard Time)</t>
  </si>
  <si>
    <t>Mon Aug 14 2023 00:00:00 GMT+0530 (India Standard Time)</t>
  </si>
  <si>
    <t>Wed Aug 16 2023 00:00:00 GMT+0530 (India Standard Time)</t>
  </si>
  <si>
    <t>Thu Aug 17 2023 00:00:00 GMT+0530 (India Standard Time)</t>
  </si>
  <si>
    <t>Fri Aug 18 2023 00:00:00 GMT+0530 (India Standard Time)</t>
  </si>
  <si>
    <t>Mon Aug 21 2023 00:00:00 GMT+0530 (India Standard Time)</t>
  </si>
  <si>
    <t>Tue Aug 22 2023 00:00:00 GMT+0530 (India Standard Time)</t>
  </si>
  <si>
    <t>Wed Aug 23 2023 00:00:00 GMT+0530 (India Standard Time)</t>
  </si>
  <si>
    <t>Thu Aug 24 2023 00:00:00 GMT+0530 (India Standard Time)</t>
  </si>
  <si>
    <t>Fri Aug 25 2023 00:00:00 GMT+0530 (India Standard Time)</t>
  </si>
  <si>
    <t>Mon Aug 28 2023 00:00:00 GMT+0530 (India Standard Time)</t>
  </si>
  <si>
    <t>Tue Aug 29 2023 00:00:00 GMT+0530 (India Standard Time)</t>
  </si>
  <si>
    <t>Wed Aug 30 2023 00:00:00 GMT+0530 (India Standard Time)</t>
  </si>
  <si>
    <t>Fri Sep 01 2023 00:00:00 GMT+0530 (India Standard Time)</t>
  </si>
  <si>
    <t>Mon Sep 04 2023 00:00:00 GMT+0530 (India Standard Time)</t>
  </si>
  <si>
    <t>Tue Sep 05 2023 00:00:00 GMT+0530 (India Standard Time)</t>
  </si>
  <si>
    <t>Wed Sep 06 2023 00:00:00 GMT+0530 (India Standard Time)</t>
  </si>
  <si>
    <t>Thu Sep 07 2023 00:00:00 GMT+0530 (India Standard Time)</t>
  </si>
  <si>
    <t>Fri Sep 08 2023 00:00:00 GMT+0530 (India Standard Time)</t>
  </si>
  <si>
    <t>Mon Sep 11 2023 00:00:00 GMT+0530 (India Standard Time)</t>
  </si>
  <si>
    <t>Tue Sep 12 2023 00:00:00 GMT+0530 (India Standard Time)</t>
  </si>
  <si>
    <t>Wed Sep 13 2023 00:00:00 GMT+0530 (India Standard Time)</t>
  </si>
  <si>
    <t>Thu Sep 14 2023 00:00:00 GMT+0530 (India Standard Time)</t>
  </si>
  <si>
    <t>Fri Sep 15 2023 00:00:00 GMT+0530 (India Standard Time)</t>
  </si>
  <si>
    <t>Mon Sep 18 2023 00:00:00 GMT+0530 (India Standard Time)</t>
  </si>
  <si>
    <t>Wed Sep 20 2023 00:00:00 GMT+0530 (India Standard Time)</t>
  </si>
  <si>
    <t>Thu Sep 21 2023 00:00:00 GMT+0530 (India Standard Time)</t>
  </si>
  <si>
    <t>Fri Sep 22 2023 00:00:00 GMT+0530 (India Standard Time)</t>
  </si>
  <si>
    <t>Mon Sep 25 2023 00:00:00 GMT+0530 (India Standard Time)</t>
  </si>
  <si>
    <t>Tue Sep 26 2023 00:00:00 GMT+0530 (India Standard Time)</t>
  </si>
  <si>
    <t>Wed Sep 27 2023 00:00:00 GMT+0530 (India Standard Time)</t>
  </si>
  <si>
    <t>Fri Sep 29 2023 00:00:00 GMT+0530 (India Standard Time)</t>
  </si>
  <si>
    <t>Tue Oct 03 2023 00:00:00 GMT+0530 (India Standard Time)</t>
  </si>
  <si>
    <t>Wed Oct 04 2023 00:00:00 GMT+0530 (India Standard Time)</t>
  </si>
  <si>
    <t>Thu Oct 05 2023 00:00:00 GMT+0530 (India Standard Time)</t>
  </si>
  <si>
    <t>Fri Oct 06 2023 00:00:00 GMT+0530 (India Standard Time)</t>
  </si>
  <si>
    <t>Mon Oct 09 2023 00:00:00 GMT+0530 (India Standard Time)</t>
  </si>
  <si>
    <t>Tue Oct 10 2023 00:00:00 GMT+0530 (India Standard Time)</t>
  </si>
  <si>
    <t>Wed Oct 11 2023 00:00:00 GMT+0530 (India Standard Time)</t>
  </si>
  <si>
    <t>Thu Oct 12 2023 00:00:00 GMT+0530 (India Standard Time)</t>
  </si>
  <si>
    <t>Fri Oct 13 2023 00:00:00 GMT+0530 (India Standard Time)</t>
  </si>
  <si>
    <t>Mon Oct 16 2023 00:00:00 GMT+0530 (India Standard Time)</t>
  </si>
  <si>
    <t>Tue Oct 17 2023 00:00:00 GMT+0530 (India Standard Time)</t>
  </si>
  <si>
    <t>Wed Oct 18 2023 00:00:00 GMT+0530 (India Standard Time)</t>
  </si>
  <si>
    <t>Thu Oct 19 2023 00:00:00 GMT+0530 (India Standard Time)</t>
  </si>
  <si>
    <t>Fri Oct 20 2023 00:00:00 GMT+0530 (India Standard Time)</t>
  </si>
  <si>
    <t>Mon Oct 23 2023 00:00:00 GMT+0530 (India Standard Time)</t>
  </si>
  <si>
    <t>Wed Oct 25 2023 00:00:00 GMT+0530 (India Standard Time)</t>
  </si>
  <si>
    <t>Fri Oct 27 2023 00:00:00 GMT+0530 (India Standard Time)</t>
  </si>
  <si>
    <t>Mon Oct 30 2023 00:00:00 GMT+0530 (India Standard Time)</t>
  </si>
  <si>
    <t>Tue Oct 31 2023 00:00:00 GMT+0530 (India Standard Time)</t>
  </si>
  <si>
    <t>Wed Nov 01 2023 00:00:00 GMT+0530 (India Standard Time)</t>
  </si>
  <si>
    <t>Thu Nov 02 2023 00:00:00 GMT+0530 (India Standard Time)</t>
  </si>
  <si>
    <t>Fri Nov 03 2023 00:00:00 GMT+0530 (India Standard Time)</t>
  </si>
  <si>
    <t>Mon Nov 06 2023 00:00:00 GMT+0530 (India Standard Time)</t>
  </si>
  <si>
    <t>Tue Nov 07 2023 00:00:00 GMT+0530 (India Standard Time)</t>
  </si>
  <si>
    <t>Wed Nov 08 2023 00:00:00 GMT+0530 (India Standard Time)</t>
  </si>
  <si>
    <t>Thu Nov 09 2023 00:00:00 GMT+0530 (India Standard Time)</t>
  </si>
  <si>
    <t>Fri Nov 10 2023 00:00:00 GMT+0530 (India Standard Time)</t>
  </si>
  <si>
    <t>Sun Nov 12 2023 00:00:00 GMT+0530 (India Standard Time)</t>
  </si>
  <si>
    <t>Mon Nov 13 2023 00:00:00 GMT+0530 (India Standard Time)</t>
  </si>
  <si>
    <t>Wed Nov 15 2023 00:00:00 GMT+0530 (India Standard Time)</t>
  </si>
  <si>
    <t>Thu Nov 16 2023 00:00:00 GMT+0530 (India Standard Time)</t>
  </si>
  <si>
    <t>Fri Nov 17 2023 00:00:00 GMT+0530 (India Standard Time)</t>
  </si>
  <si>
    <t>Mon Nov 20 2023 00:00:00 GMT+0530 (India Standard Time)</t>
  </si>
  <si>
    <t>Tue Nov 21 2023 00:00:00 GMT+0530 (India Standard Time)</t>
  </si>
  <si>
    <t>Wed Nov 22 2023 00:00:00 GMT+0530 (India Standard Time)</t>
  </si>
  <si>
    <t>Thu Nov 23 2023 00:00:00 GMT+0530 (India Standard Time)</t>
  </si>
  <si>
    <t>Fri Nov 24 2023 00:00:00 GMT+0530 (India Standard Time)</t>
  </si>
  <si>
    <t>Tue Nov 28 2023 00:00:00 GMT+0530 (India Standard Time)</t>
  </si>
  <si>
    <t>Wed Nov 29 2023 00:00:00 GMT+0530 (India Standard Time)</t>
  </si>
  <si>
    <t>Fri Dec 01 2023 00:00:00 GMT+0530 (India Standard Time)</t>
  </si>
  <si>
    <t>Mon Dec 04 2023 00:00:00 GMT+0530 (India Standard Time)</t>
  </si>
  <si>
    <t>Tue Dec 05 2023 00:00:00 GMT+0530 (India Standard Time)</t>
  </si>
  <si>
    <t>Wed Dec 06 2023 00:00:00 GMT+0530 (India Standard Time)</t>
  </si>
  <si>
    <t>Thu Dec 07 2023 00:00:00 GMT+0530 (India Standard Time)</t>
  </si>
  <si>
    <t>Fri Dec 08 2023 00:00:00 GMT+0530 (India Standard Time)</t>
  </si>
  <si>
    <t>Mon Dec 11 2023 00:00:00 GMT+0530 (India Standard Time)</t>
  </si>
  <si>
    <t>Tue Dec 12 2023 00:00:00 GMT+0530 (India Standard Time)</t>
  </si>
  <si>
    <t>Wed Dec 13 2023 00:00:00 GMT+0530 (India Standard Time)</t>
  </si>
  <si>
    <t>Thu Dec 14 2023 00:00:00 GMT+0530 (India Standard Time)</t>
  </si>
  <si>
    <t>Fri Dec 15 2023 00:00:00 GMT+0530 (India Standard Time)</t>
  </si>
  <si>
    <t>Mon Dec 18 2023 00:00:00 GMT+0530 (India Standard Time)</t>
  </si>
  <si>
    <t>Tue Dec 19 2023 00:00:00 GMT+0530 (India Standard Time)</t>
  </si>
  <si>
    <t>Wed Dec 20 2023 00:00:00 GMT+0530 (India Standard Time)</t>
  </si>
  <si>
    <t>Thu Dec 21 2023 00:00:00 GMT+0530 (India Standard Time)</t>
  </si>
  <si>
    <t>Fri Dec 22 2023 00:00:00 GMT+0530 (India Standard Time)</t>
  </si>
  <si>
    <t>Tue Dec 26 2023 00:00:00 GMT+0530 (India Standard Time)</t>
  </si>
  <si>
    <t>Wed Dec 27 2023 00:00:00 GMT+0530 (India Standard Time)</t>
  </si>
  <si>
    <t>Fri Dec 29 2023 00:00:00 GMT+0530 (India Standard Time)</t>
  </si>
  <si>
    <t>Mon Jan 01 2024 00:00:00 GMT+0530 (India Standard Time)</t>
  </si>
  <si>
    <t>Tue Jan 02 2024 00:00:00 GMT+0530 (India Standard Time)</t>
  </si>
  <si>
    <t>Wed Jan 03 2024 00:00:00 GMT+0530 (India Standard Time)</t>
  </si>
  <si>
    <t>Thu Jan 04 2024 00:00:00 GMT+0530 (India Standard Time)</t>
  </si>
  <si>
    <t>Fri Jan 05 2024 00:00:00 GMT+0530 (India Standard Time)</t>
  </si>
  <si>
    <t>Mon Jan 08 2024 00:00:00 GMT+0530 (India Standard Time)</t>
  </si>
  <si>
    <t>Tue Jan 09 2024 00:00:00 GMT+0530 (India Standard Time)</t>
  </si>
  <si>
    <t>Wed Jan 10 2024 00:00:00 GMT+0530 (India Standard Time)</t>
  </si>
  <si>
    <t>Thu Jan 11 2024 00:00:00 GMT+0530 (India Standard Time)</t>
  </si>
  <si>
    <t>Fri Jan 12 2024 00:00:00 GMT+0530 (India Standard Time)</t>
  </si>
  <si>
    <t>Mon Jan 15 2024 00:00:00 GMT+0530 (India Standard Time)</t>
  </si>
  <si>
    <t>Tue Jan 16 2024 00:00:00 GMT+0530 (India Standard Time)</t>
  </si>
  <si>
    <t>Wed Jan 17 2024 00:00:00 GMT+0530 (India Standard Time)</t>
  </si>
  <si>
    <t>Thu Jan 18 2024 00:00:00 GMT+0530 (India Standard Time)</t>
  </si>
  <si>
    <t>Fri Jan 19 2024 00:00:00 GMT+0530 (India Standard Time)</t>
  </si>
  <si>
    <t>Sat Jan 20 2024 00:00:00 GMT+0530 (India Standard Time)</t>
  </si>
  <si>
    <t>Tue Jan 23 2024 00:00:00 GMT+0530 (India Standard Time)</t>
  </si>
  <si>
    <t>Wed Jan 24 2024 00:00:00 GMT+0530 (India Standard Time)</t>
  </si>
  <si>
    <t>Mon Jan 29 2024 00:00:00 GMT+0530 (India Standard Time)</t>
  </si>
  <si>
    <t>Tue Jan 30 2024 00:00:00 GMT+0530 (India Standard Time)</t>
  </si>
  <si>
    <t>Wed Jan 31 2024 00:00:00 GMT+0530 (India Standard Time)</t>
  </si>
  <si>
    <t>Thu Feb 01 2024 00:00:00 GMT+0530 (India Standard Time)</t>
  </si>
  <si>
    <t>Fri Feb 02 2024 00:00:00 GMT+0530 (India Standard Time)</t>
  </si>
  <si>
    <t>Mon Feb 05 2024 00:00:00 GMT+0530 (India Standard Time)</t>
  </si>
  <si>
    <t>Tue Feb 06 2024 00:00:00 GMT+0530 (India Standard Time)</t>
  </si>
  <si>
    <t>Wed Feb 07 2024 00:00:00 GMT+0530 (India Standard Time)</t>
  </si>
  <si>
    <t>Thu Feb 08 2024 00:00:00 GMT+0530 (India Standard Time)</t>
  </si>
  <si>
    <t>Fri Feb 09 2024 00:00:00 GMT+0530 (India Standard Time)</t>
  </si>
  <si>
    <t>Mon Feb 12 2024 00:00:00 GMT+0530 (India Standard Time)</t>
  </si>
  <si>
    <t>Tue Feb 13 2024 00:00:00 GMT+0530 (India Standard Time)</t>
  </si>
  <si>
    <t>Wed Feb 14 2024 00:00:00 GMT+0530 (India Standard Time)</t>
  </si>
  <si>
    <t>Thu Feb 15 2024 00:00:00 GMT+0530 (India Standard Time)</t>
  </si>
  <si>
    <t>Fri Feb 16 2024 00:00:00 GMT+0530 (India Standard Time)</t>
  </si>
  <si>
    <t>Mon Feb 19 2024 00:00:00 GMT+0530 (India Standard Time)</t>
  </si>
  <si>
    <t>Tue Feb 20 2024 00:00:00 GMT+0530 (India Standard Time)</t>
  </si>
  <si>
    <t>Wed Feb 21 2024 00:00:00 GMT+0530 (India Standard Time)</t>
  </si>
  <si>
    <t>Thu Feb 22 2024 00:00:00 GMT+0530 (India Standard Time)</t>
  </si>
  <si>
    <t>Fri Feb 23 2024 00:00:00 GMT+0530 (India Standard Time)</t>
  </si>
  <si>
    <t>Mon Feb 26 2024 00:00:00 GMT+0530 (India Standard Time)</t>
  </si>
  <si>
    <t>Tue Feb 27 2024 00:00:00 GMT+0530 (India Standard Time)</t>
  </si>
  <si>
    <t>Wed Feb 28 2024 00:00:00 GMT+0530 (India Standard Time)</t>
  </si>
  <si>
    <t>Fri Mar 01 2024 00:00:00 GMT+0530 (India Standard Time)</t>
  </si>
  <si>
    <t>Sat Mar 02 2024 00:00:00 GMT+0530 (India Standard Time)</t>
  </si>
  <si>
    <t>Mon Mar 04 2024 00:00:00 GMT+0530 (India Standard Time)</t>
  </si>
  <si>
    <t>Tue Mar 05 2024 00:00:00 GMT+0530 (India Standard Time)</t>
  </si>
  <si>
    <t>Wed Mar 06 2024 00:00:00 GMT+0530 (India Standard Time)</t>
  </si>
  <si>
    <t>Thu Mar 07 2024 00:00:00 GMT+0530 (India Standard Time)</t>
  </si>
  <si>
    <t>Mon Mar 11 2024 00:00:00 GMT+0530 (India Standard Time)</t>
  </si>
  <si>
    <t>Tue Mar 12 2024 00:00:00 GMT+0530 (India Standard Time)</t>
  </si>
  <si>
    <t>Wed Mar 13 2024 00:00:00 GMT+0530 (India Standard Time)</t>
  </si>
  <si>
    <t>Thu Mar 14 2024 00:00:00 GMT+0530 (India Standard Time)</t>
  </si>
  <si>
    <t>Fri Mar 15 2024 00:00:00 GMT+0530 (India Standard Time)</t>
  </si>
  <si>
    <t>Mon Mar 18 2024 00:00:00 GMT+0530 (India Standard Time)</t>
  </si>
  <si>
    <t>Tue Mar 19 2024 00:00:00 GMT+0530 (India Standard Time)</t>
  </si>
  <si>
    <t>Wed Mar 20 2024 00:00:00 GMT+0530 (India Standard Time)</t>
  </si>
  <si>
    <t>Thu Mar 21 2024 00:00:00 GMT+0530 (India Standard Time)</t>
  </si>
  <si>
    <t>Fri Mar 22 2024 00:00:00 GMT+0530 (India Standard Time)</t>
  </si>
  <si>
    <t>Tue Mar 26 2024 00:00:00 GMT+0530 (India Standard Time)</t>
  </si>
  <si>
    <t>Wed Mar 27 2024 00:00:00 GMT+0530 (India Standard Time)</t>
  </si>
  <si>
    <t>Mon Apr 01 2024 00:00:00 GMT+0530 (India Standard Time)</t>
  </si>
  <si>
    <t>Tue Apr 02 2024 00:00:00 GMT+0530 (India Standard Time)</t>
  </si>
  <si>
    <t>Wed Apr 03 2024 00:00:00 GMT+0530 (India Standard Time)</t>
  </si>
  <si>
    <t>Thu Apr 04 2024 00:00:00 GMT+0530 (India Standard Time)</t>
  </si>
  <si>
    <t>Fri Apr 05 2024 00:00:00 GMT+0530 (India Standard Time)</t>
  </si>
  <si>
    <t>gap open</t>
  </si>
  <si>
    <t>intraday range</t>
  </si>
  <si>
    <t>sorted gap open</t>
  </si>
  <si>
    <t>sorted intraday range</t>
  </si>
  <si>
    <t>instru</t>
  </si>
  <si>
    <t>expiry</t>
  </si>
  <si>
    <t>entry date</t>
  </si>
  <si>
    <t>hedge/straddle distance</t>
  </si>
  <si>
    <t>atm</t>
  </si>
  <si>
    <t>atm exit</t>
  </si>
  <si>
    <t>atm diff</t>
  </si>
  <si>
    <t>max profit</t>
  </si>
  <si>
    <t>max loss</t>
  </si>
  <si>
    <t>NIFTY</t>
  </si>
  <si>
    <t>53.05000000000001</t>
  </si>
  <si>
    <t>47.400000000000006</t>
  </si>
  <si>
    <t>129.45000000000002</t>
  </si>
  <si>
    <t>164.60000000000002</t>
  </si>
  <si>
    <t>call cum pnl</t>
  </si>
  <si>
    <t>put cum pnl</t>
  </si>
  <si>
    <t>300 cum pnl</t>
  </si>
  <si>
    <t>200 cum pnl</t>
  </si>
  <si>
    <t>100 cum pnl</t>
  </si>
  <si>
    <t>50 cum pnl</t>
  </si>
  <si>
    <t>54.30000000000001</t>
  </si>
  <si>
    <t>86.04999999999998</t>
  </si>
  <si>
    <t>13.950000000000017</t>
  </si>
  <si>
    <t>3.450000000000003</t>
  </si>
  <si>
    <t>50.19999999999999</t>
  </si>
  <si>
    <t>87.35000000000002</t>
  </si>
  <si>
    <t>12.649999999999977</t>
  </si>
  <si>
    <t>3.049999999999997</t>
  </si>
  <si>
    <t>154.20000000000002</t>
  </si>
  <si>
    <t>45.79999999999998</t>
  </si>
  <si>
    <t>88.00000000000003</t>
  </si>
  <si>
    <t>11.999999999999972</t>
  </si>
  <si>
    <t>47.300000000000026</t>
  </si>
  <si>
    <t>2.6999999999999744</t>
  </si>
  <si>
    <t>143.60000000000002</t>
  </si>
  <si>
    <t>56.39999999999998</t>
  </si>
  <si>
    <t>85.10000000000001</t>
  </si>
  <si>
    <t>14.899999999999991</t>
  </si>
  <si>
    <t>4.049999999999997</t>
  </si>
  <si>
    <t>40.55000000000001</t>
  </si>
  <si>
    <t>89.99999999999997</t>
  </si>
  <si>
    <t>10.000000000000028</t>
  </si>
  <si>
    <t>46.749999999999986</t>
  </si>
  <si>
    <t>3.250000000000014</t>
  </si>
  <si>
    <t>10.099999999999994</t>
  </si>
  <si>
    <t>47.550000000000026</t>
  </si>
  <si>
    <t>2.4499999999999744</t>
  </si>
  <si>
    <t>142.60000000000002</t>
  </si>
  <si>
    <t>57.39999999999998</t>
  </si>
  <si>
    <t>83.90000000000002</t>
  </si>
  <si>
    <t>16.09999999999998</t>
  </si>
  <si>
    <t>85.14999999999999</t>
  </si>
  <si>
    <t>14.850000000000009</t>
  </si>
  <si>
    <t>4.100000000000001</t>
  </si>
  <si>
    <t>145.89999999999998</t>
  </si>
  <si>
    <t>54.10000000000002</t>
  </si>
  <si>
    <t>85.30000000000001</t>
  </si>
  <si>
    <t>14.699999999999989</t>
  </si>
  <si>
    <t>45.900000000000006</t>
  </si>
  <si>
    <t>4.099999999999994</t>
  </si>
  <si>
    <t>140.95000000000002</t>
  </si>
  <si>
    <t>59.04999999999998</t>
  </si>
  <si>
    <t>84.69999999999999</t>
  </si>
  <si>
    <t>15.300000000000011</t>
  </si>
  <si>
    <t>46.10000000000001</t>
  </si>
  <si>
    <t>3.8999999999999915</t>
  </si>
  <si>
    <t>58.900000000000006</t>
  </si>
  <si>
    <t>85.05000000000001</t>
  </si>
  <si>
    <t>14.949999999999989</t>
  </si>
  <si>
    <t>46.45000000000002</t>
  </si>
  <si>
    <t>3.549999999999983</t>
  </si>
  <si>
    <t>158.84999999999997</t>
  </si>
  <si>
    <t>41.150000000000034</t>
  </si>
  <si>
    <t>89.19999999999999</t>
  </si>
  <si>
    <t>10.800000000000011</t>
  </si>
  <si>
    <t>46.64999999999998</t>
  </si>
  <si>
    <t>3.3500000000000227</t>
  </si>
  <si>
    <t>86.70000000000002</t>
  </si>
  <si>
    <t>13.299999999999983</t>
  </si>
  <si>
    <t>46.500000000000014</t>
  </si>
  <si>
    <t>3.499999999999986</t>
  </si>
  <si>
    <t>146.79999999999998</t>
  </si>
  <si>
    <t>53.20000000000002</t>
  </si>
  <si>
    <t>86.24999999999999</t>
  </si>
  <si>
    <t>13.750000000000014</t>
  </si>
  <si>
    <t>46.94999999999999</t>
  </si>
  <si>
    <t>3.0500000000000114</t>
  </si>
  <si>
    <t>82.54999999999998</t>
  </si>
  <si>
    <t>17.450000000000017</t>
  </si>
  <si>
    <t>44.999999999999986</t>
  </si>
  <si>
    <t>5.000000000000014</t>
  </si>
  <si>
    <t>19.849999999999994</t>
  </si>
  <si>
    <t>5.049999999999997</t>
  </si>
  <si>
    <t>67.30000000000001</t>
  </si>
  <si>
    <t>82.55000000000001</t>
  </si>
  <si>
    <t>17.44999999999999</t>
  </si>
  <si>
    <t>45.70000000000002</t>
  </si>
  <si>
    <t>4.299999999999983</t>
  </si>
  <si>
    <t>19.799999999999997</t>
  </si>
  <si>
    <t>44.900000000000006</t>
  </si>
  <si>
    <t>5.099999999999994</t>
  </si>
  <si>
    <t>70.54999999999998</t>
  </si>
  <si>
    <t>82.39999999999999</t>
  </si>
  <si>
    <t>17.60000000000001</t>
  </si>
  <si>
    <t>45.79999999999999</t>
  </si>
  <si>
    <t>84.35000000000001</t>
  </si>
  <si>
    <t>15.649999999999991</t>
  </si>
  <si>
    <t>45.650000000000006</t>
  </si>
  <si>
    <t>4.349999999999994</t>
  </si>
  <si>
    <t>137.50000000000003</t>
  </si>
  <si>
    <t>62.49999999999997</t>
  </si>
  <si>
    <t>83.25000000000001</t>
  </si>
  <si>
    <t>16.749999999999986</t>
  </si>
  <si>
    <t>45.150000000000006</t>
  </si>
  <si>
    <t>4.849999999999994</t>
  </si>
  <si>
    <t>83.99999999999999</t>
  </si>
  <si>
    <t>16.000000000000014</t>
  </si>
  <si>
    <t>57.05000000000001</t>
  </si>
  <si>
    <t>15.049999999999997</t>
  </si>
  <si>
    <t>46.79999999999998</t>
  </si>
  <si>
    <t>3.200000000000017</t>
  </si>
  <si>
    <t>63.44999999999999</t>
  </si>
  <si>
    <t>84.30000000000001</t>
  </si>
  <si>
    <t>15.699999999999989</t>
  </si>
  <si>
    <t>46.05000000000001</t>
  </si>
  <si>
    <t>3.9499999999999886</t>
  </si>
  <si>
    <t>84.05000000000001</t>
  </si>
  <si>
    <t>15.949999999999989</t>
  </si>
  <si>
    <t>139.74999999999997</t>
  </si>
  <si>
    <t>60.25000000000003</t>
  </si>
  <si>
    <t>84.89999999999999</t>
  </si>
  <si>
    <t>15.100000000000009</t>
  </si>
  <si>
    <t>3.200000000000003</t>
  </si>
  <si>
    <t>16.549999999999997</t>
  </si>
  <si>
    <t>59.150000000000006</t>
  </si>
  <si>
    <t>15.349999999999994</t>
  </si>
  <si>
    <t>46.14999999999999</t>
  </si>
  <si>
    <t>3.8500000000000085</t>
  </si>
  <si>
    <t>66.30000000000001</t>
  </si>
  <si>
    <t>17.400000000000006</t>
  </si>
  <si>
    <t>45.24999999999999</t>
  </si>
  <si>
    <t>4.750000000000007</t>
  </si>
  <si>
    <t>56.30000000000001</t>
  </si>
  <si>
    <t>85.95000000000002</t>
  </si>
  <si>
    <t>14.049999999999983</t>
  </si>
  <si>
    <t>3.299999999999997</t>
  </si>
  <si>
    <t>148.64999999999998</t>
  </si>
  <si>
    <t>51.35000000000002</t>
  </si>
  <si>
    <t>86.89999999999999</t>
  </si>
  <si>
    <t>13.100000000000009</t>
  </si>
  <si>
    <t>46.60000000000001</t>
  </si>
  <si>
    <t>3.3999999999999915</t>
  </si>
  <si>
    <t>142.45000000000002</t>
  </si>
  <si>
    <t>57.54999999999998</t>
  </si>
  <si>
    <t>14.849999999999994</t>
  </si>
  <si>
    <t>4.299999999999997</t>
  </si>
  <si>
    <t>83.70000000000002</t>
  </si>
  <si>
    <t>16.299999999999983</t>
  </si>
  <si>
    <t>45.80000000000001</t>
  </si>
  <si>
    <t>4.199999999999989</t>
  </si>
  <si>
    <t>15.150000000000006</t>
  </si>
  <si>
    <t>46.499999999999986</t>
  </si>
  <si>
    <t>3.500000000000014</t>
  </si>
  <si>
    <t>137.34999999999997</t>
  </si>
  <si>
    <t>62.650000000000034</t>
  </si>
  <si>
    <t>83.79999999999998</t>
  </si>
  <si>
    <t>16.200000000000017</t>
  </si>
  <si>
    <t>45.24999999999997</t>
  </si>
  <si>
    <t>4.750000000000028</t>
  </si>
  <si>
    <t>149.20000000000002</t>
  </si>
  <si>
    <t>50.79999999999998</t>
  </si>
  <si>
    <t>86.55000000000001</t>
  </si>
  <si>
    <t>13.449999999999989</t>
  </si>
  <si>
    <t>46.650000000000006</t>
  </si>
  <si>
    <t>3.3499999999999943</t>
  </si>
  <si>
    <t>133.29999999999998</t>
  </si>
  <si>
    <t>66.70000000000002</t>
  </si>
  <si>
    <t>83.24999999999999</t>
  </si>
  <si>
    <t>16.750000000000014</t>
  </si>
  <si>
    <t>4.200000000000003</t>
  </si>
  <si>
    <t>141.54999999999998</t>
  </si>
  <si>
    <t>58.45000000000002</t>
  </si>
  <si>
    <t>46.19999999999999</t>
  </si>
  <si>
    <t>3.8000000000000114</t>
  </si>
  <si>
    <t>13.900000000000006</t>
  </si>
  <si>
    <t>46.80000000000001</t>
  </si>
  <si>
    <t>3.1999999999999886</t>
  </si>
  <si>
    <t>147.64999999999998</t>
  </si>
  <si>
    <t>52.35000000000002</t>
  </si>
  <si>
    <t>85.75000000000001</t>
  </si>
  <si>
    <t>14.249999999999986</t>
  </si>
  <si>
    <t>137.85000000000002</t>
  </si>
  <si>
    <t>62.14999999999998</t>
  </si>
  <si>
    <t>142.39999999999998</t>
  </si>
  <si>
    <t>57.60000000000002</t>
  </si>
  <si>
    <t>85.55000000000001</t>
  </si>
  <si>
    <t>14.449999999999989</t>
  </si>
  <si>
    <t>46.150000000000006</t>
  </si>
  <si>
    <t>3.8499999999999943</t>
  </si>
  <si>
    <t>59.599999999999994</t>
  </si>
  <si>
    <t>83.49999999999997</t>
  </si>
  <si>
    <t>16.50000000000003</t>
  </si>
  <si>
    <t>45.349999999999994</t>
  </si>
  <si>
    <t>4.650000000000006</t>
  </si>
  <si>
    <t>43.94999999999999</t>
  </si>
  <si>
    <t>11.349999999999994</t>
  </si>
  <si>
    <t>46.85000000000002</t>
  </si>
  <si>
    <t>3.1499999999999773</t>
  </si>
  <si>
    <t>57.55000000000001</t>
  </si>
  <si>
    <t>84.65000000000002</t>
  </si>
  <si>
    <t>15.34999999999998</t>
  </si>
  <si>
    <t>60.650000000000006</t>
  </si>
  <si>
    <t>46.74999999999999</t>
  </si>
  <si>
    <t>3.250000000000007</t>
  </si>
  <si>
    <t>138.95000000000002</t>
  </si>
  <si>
    <t>61.04999999999998</t>
  </si>
  <si>
    <t>45.85000000000001</t>
  </si>
  <si>
    <t>4.1499999999999915</t>
  </si>
  <si>
    <t>62.44999999999999</t>
  </si>
  <si>
    <t>84.25000000000001</t>
  </si>
  <si>
    <t>15.749999999999986</t>
  </si>
  <si>
    <t>45.65000000000002</t>
  </si>
  <si>
    <t>154.89999999999998</t>
  </si>
  <si>
    <t>45.10000000000002</t>
  </si>
  <si>
    <t>88.34999999999997</t>
  </si>
  <si>
    <t>11.650000000000034</t>
  </si>
  <si>
    <t>47.39999999999996</t>
  </si>
  <si>
    <t>2.600000000000037</t>
  </si>
  <si>
    <t>52.44999999999999</t>
  </si>
  <si>
    <t>45.94999999999999</t>
  </si>
  <si>
    <t>4.050000000000011</t>
  </si>
  <si>
    <t>53.80000000000001</t>
  </si>
  <si>
    <t>39.900000000000006</t>
  </si>
  <si>
    <t>9.549999999999997</t>
  </si>
  <si>
    <t>48.650000000000006</t>
  </si>
  <si>
    <t>1.3499999999999943</t>
  </si>
  <si>
    <t>90.59999999999998</t>
  </si>
  <si>
    <t>47.19999999999999</t>
  </si>
  <si>
    <t>2.8000000000000114</t>
  </si>
  <si>
    <t>2.950000000000003</t>
  </si>
  <si>
    <t>12.099999999999994</t>
  </si>
  <si>
    <t>47.20000000000002</t>
  </si>
  <si>
    <t>2.799999999999983</t>
  </si>
  <si>
    <t>161.74999999999997</t>
  </si>
  <si>
    <t>38.25000000000003</t>
  </si>
  <si>
    <t>47.599999999999994</t>
  </si>
  <si>
    <t>2.4000000000000057</t>
  </si>
  <si>
    <t>164.95000000000005</t>
  </si>
  <si>
    <t>35.049999999999955</t>
  </si>
  <si>
    <t>91.70000000000002</t>
  </si>
  <si>
    <t>8.299999999999983</t>
  </si>
  <si>
    <t>49.00000000000003</t>
  </si>
  <si>
    <t>0.9999999999999716</t>
  </si>
  <si>
    <t>159.54999999999998</t>
  </si>
  <si>
    <t>40.45000000000002</t>
  </si>
  <si>
    <t>89.49999999999999</t>
  </si>
  <si>
    <t>10.500000000000014</t>
  </si>
  <si>
    <t>35.39999999999998</t>
  </si>
  <si>
    <t>90.89999999999999</t>
  </si>
  <si>
    <t>9.100000000000009</t>
  </si>
  <si>
    <t>46.69999999999999</t>
  </si>
  <si>
    <t>3.3000000000000114</t>
  </si>
  <si>
    <t>37.30000000000001</t>
  </si>
  <si>
    <t>90.50000000000001</t>
  </si>
  <si>
    <t>9.499999999999986</t>
  </si>
  <si>
    <t>2.5999999999999943</t>
  </si>
  <si>
    <t>38.19999999999999</t>
  </si>
  <si>
    <t>9.950000000000003</t>
  </si>
  <si>
    <t>47.44999999999999</t>
  </si>
  <si>
    <t>2.5500000000000114</t>
  </si>
  <si>
    <t>35.900000000000006</t>
  </si>
  <si>
    <t>47.89999999999999</t>
  </si>
  <si>
    <t>2.1000000000000085</t>
  </si>
  <si>
    <t>160.25000000000003</t>
  </si>
  <si>
    <t>39.74999999999997</t>
  </si>
  <si>
    <t>89.70000000000002</t>
  </si>
  <si>
    <t>10.299999999999983</t>
  </si>
  <si>
    <t>46.90000000000002</t>
  </si>
  <si>
    <t>154.54999999999998</t>
  </si>
  <si>
    <t>45.45000000000002</t>
  </si>
  <si>
    <t>87.74999999999999</t>
  </si>
  <si>
    <t>12.250000000000014</t>
  </si>
  <si>
    <t>45.84999999999998</t>
  </si>
  <si>
    <t>150.90000000000003</t>
  </si>
  <si>
    <t>49.099999999999966</t>
  </si>
  <si>
    <t>86.10000000000002</t>
  </si>
  <si>
    <t>13.899999999999977</t>
  </si>
  <si>
    <t>44.80000000000004</t>
  </si>
  <si>
    <t>87.94999999999997</t>
  </si>
  <si>
    <t>12.050000000000026</t>
  </si>
  <si>
    <t>47.34999999999998</t>
  </si>
  <si>
    <t>47.349999999999994</t>
  </si>
  <si>
    <t>11.849999999999994</t>
  </si>
  <si>
    <t>47.500000000000014</t>
  </si>
  <si>
    <t>2.499999999999986</t>
  </si>
  <si>
    <t>226.79999999999998</t>
  </si>
  <si>
    <t>248.45000000000002</t>
  </si>
  <si>
    <t>216.25000000000003</t>
  </si>
  <si>
    <t>214.70000000000002</t>
  </si>
  <si>
    <t>205.45000000000002</t>
  </si>
  <si>
    <t>180.60000000000002</t>
  </si>
  <si>
    <t>180.20000000000002</t>
  </si>
  <si>
    <t>227.95000000000002</t>
  </si>
  <si>
    <t>201.39999999999998</t>
  </si>
  <si>
    <t>271.15000000000003</t>
  </si>
  <si>
    <t>728.8499999999999</t>
  </si>
  <si>
    <t>251.49999999999997</t>
  </si>
  <si>
    <t>269.15000000000003</t>
  </si>
  <si>
    <t>730.8499999999999</t>
  </si>
  <si>
    <t>328.34999999999997</t>
  </si>
  <si>
    <t>671.6500000000001</t>
  </si>
  <si>
    <t>319.50000000000006</t>
  </si>
  <si>
    <t>275.59999999999997</t>
  </si>
  <si>
    <t>724.4000000000001</t>
  </si>
  <si>
    <t>247.39999999999998</t>
  </si>
  <si>
    <t>259.95000000000005</t>
  </si>
  <si>
    <t>1000 cum pnl</t>
  </si>
  <si>
    <t>Received</t>
  </si>
  <si>
    <t>Remaining</t>
  </si>
  <si>
    <t>T-bills - Received Rs. 750000 (invested 701475) which is Rs 48525 profit (7500 * (100 - 93.53)) on 2 Nov 2023</t>
  </si>
  <si>
    <t>Aug</t>
  </si>
  <si>
    <t>capital invested</t>
  </si>
  <si>
    <t>lots</t>
  </si>
  <si>
    <t>Down Payment, Fees &amp; One-time Expenses</t>
  </si>
  <si>
    <t>Principal</t>
  </si>
  <si>
    <t>Prepayments</t>
  </si>
  <si>
    <t>Interest</t>
  </si>
  <si>
    <t>Taxes, Home Insurance &amp; Maintenance</t>
  </si>
  <si>
    <t>Total of all Payments</t>
  </si>
  <si>
    <t>30 yrs with 1.5 PP</t>
  </si>
  <si>
    <t>30 yrs with 0 PP</t>
  </si>
  <si>
    <t>20 yrs with 1.5 PP</t>
  </si>
  <si>
    <t>20 yrs with 0 PP</t>
  </si>
  <si>
    <t>10 yrs with 1.5 PP</t>
  </si>
  <si>
    <t>10 yrs with 0 PP</t>
  </si>
  <si>
    <t>2 PP</t>
  </si>
  <si>
    <t>2.2 PP</t>
  </si>
  <si>
    <t>whenever you prepay it is subtracted from the remaining principal so your interest payable goes down (lookup amortisation tables)</t>
  </si>
  <si>
    <t>To get higher total interest Banks will typically keep the tenure the same and reduce the EMI but you are smarter than them so before/while prepaying ask them to keep the same EMI and reduce the tenure.</t>
  </si>
  <si>
    <t>Jun</t>
  </si>
  <si>
    <t>Jul</t>
  </si>
  <si>
    <t>Sep</t>
  </si>
  <si>
    <t>Oct</t>
  </si>
  <si>
    <t>Nov</t>
  </si>
  <si>
    <t>Dec</t>
  </si>
  <si>
    <t>Year</t>
  </si>
  <si>
    <t>(A)</t>
  </si>
  <si>
    <t>(B)</t>
  </si>
  <si>
    <t>Taxes, Home Insurance &amp; Maintenance (C)</t>
  </si>
  <si>
    <t>Total Payment</t>
  </si>
  <si>
    <t>(A + B + C)</t>
  </si>
  <si>
    <t>Balance</t>
  </si>
  <si>
    <t>Loan Paid To Date</t>
  </si>
  <si>
    <t>Prepayment</t>
  </si>
  <si>
    <t>(0.3% * 1.2cr loan for example)</t>
  </si>
  <si>
    <t>Bond - Received Rs. 940000 (9400 * 100) on Maturity 27 June 2024. Interest received on Dec 27 and June 27 of Rs 31443 each. Loss was 11450 (951450 - 940000)</t>
  </si>
  <si>
    <t>sbi</t>
  </si>
  <si>
    <t>Union</t>
  </si>
  <si>
    <t>BOM</t>
  </si>
  <si>
    <t>BOB</t>
  </si>
  <si>
    <t>pension</t>
  </si>
  <si>
    <t>bob</t>
  </si>
  <si>
    <t>Old Tax Regime</t>
  </si>
  <si>
    <t>Income Tax Slab</t>
  </si>
  <si>
    <t>Income Tax Rate</t>
  </si>
  <si>
    <t>Up to ₹ 3,00,000</t>
  </si>
  <si>
    <t>Nil</t>
  </si>
  <si>
    <t>Up to ₹</t>
  </si>
  <si>
    <t>₹ 3,00,001 - ₹ 5,00,000</t>
  </si>
  <si>
    <t>5% above ₹ 3,00,000</t>
  </si>
  <si>
    <t>₹ 3,00,001 - ₹</t>
  </si>
  <si>
    <t>₹ 5,00,001 - ₹ 10,00,000</t>
  </si>
  <si>
    <t>₹ 10,000 + 20% above ₹ 5,00,000</t>
  </si>
  <si>
    <t>₹ 6,00,001 - ₹</t>
  </si>
  <si>
    <t>₹ 15,000 + 10% above ₹</t>
  </si>
  <si>
    <t>Above ₹ 10,00,000</t>
  </si>
  <si>
    <t>₹ 1,10,000 + 30% above ₹ 10,00,000</t>
  </si>
  <si>
    <t>₹ 9,00,001 - ₹</t>
  </si>
  <si>
    <t>₹ 45,000 + 15% above ₹</t>
  </si>
  <si>
    <t>₹ 12,00,001 - ₹</t>
  </si>
  <si>
    <t>₹ 90,000 + 20% above ₹</t>
  </si>
  <si>
    <t>Above ₹ 15,00,000</t>
  </si>
  <si>
    <t>₹ 1,50,000 + 30% above ₹</t>
  </si>
  <si>
    <t>Gross salary</t>
  </si>
  <si>
    <t>GST</t>
  </si>
  <si>
    <t>Stamp duty</t>
  </si>
  <si>
    <t>Registration</t>
  </si>
  <si>
    <t>Agreement</t>
  </si>
  <si>
    <t>TDS</t>
  </si>
  <si>
    <t>Balance agreement</t>
  </si>
  <si>
    <t>First Installment</t>
  </si>
  <si>
    <t>SD + R</t>
  </si>
  <si>
    <t>5% GST</t>
  </si>
  <si>
    <t>Total 30%</t>
  </si>
  <si>
    <t>Wazirx</t>
  </si>
  <si>
    <t>BTC</t>
  </si>
  <si>
    <t>Average Price</t>
  </si>
  <si>
    <t>Fee</t>
  </si>
  <si>
    <t>Net Total</t>
  </si>
  <si>
    <t>https://support.wazirx.com/hc/en-us/articles/4701662097050-TDS-on-Crypto-Trades</t>
  </si>
  <si>
    <t>Tax on crypto:</t>
  </si>
  <si>
    <t>entry_date</t>
  </si>
  <si>
    <t>atm_exit</t>
  </si>
  <si>
    <t>diff</t>
  </si>
  <si>
    <t>sorted diff</t>
  </si>
  <si>
    <t>200 pnl</t>
  </si>
  <si>
    <t>100 pnl</t>
  </si>
  <si>
    <t>300 pnl</t>
  </si>
  <si>
    <t>BANKNIFTY</t>
  </si>
  <si>
    <t>400 pnl</t>
  </si>
  <si>
    <t>400 cum pnl</t>
  </si>
  <si>
    <t>600 pnl</t>
  </si>
  <si>
    <t>600 cum pnl</t>
  </si>
  <si>
    <t>FINNIFTY</t>
  </si>
  <si>
    <t>MIDCPNIFTY</t>
  </si>
  <si>
    <t>50 pnl</t>
  </si>
  <si>
    <t>150 pnl</t>
  </si>
  <si>
    <t>150 cum pnl</t>
  </si>
  <si>
    <t>NF 200 cum pnl</t>
  </si>
  <si>
    <t>BNF 400 cum pnl</t>
  </si>
  <si>
    <t>FNF 200 cum pnl</t>
  </si>
  <si>
    <t>MID 100 cum pnl</t>
  </si>
  <si>
    <t>SEN 400 cum pnl</t>
  </si>
  <si>
    <t>BEX 200 cum pnl</t>
  </si>
  <si>
    <t>CONCLUSION:</t>
  </si>
  <si>
    <t>BNF, NF, BANKEX</t>
  </si>
  <si>
    <t xml:space="preserve">LONG FLY IS </t>
  </si>
  <si>
    <t>NET PROFITABLE</t>
  </si>
  <si>
    <t>MIDCP, FNF, SENSEX</t>
  </si>
  <si>
    <t>ARE FLAT</t>
  </si>
  <si>
    <t>Total Index Profit</t>
  </si>
  <si>
    <t>HDFC Profit</t>
  </si>
  <si>
    <t>ICICI Profit</t>
  </si>
  <si>
    <t>NFBEES Profit</t>
  </si>
  <si>
    <t>New Tax Regime u/s 115BAC</t>
  </si>
  <si>
    <t>Axis</t>
  </si>
  <si>
    <t>tata mmf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</si>
</sst>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₹&quot;#,##0_);[Red]\(&quot;₹&quot;#,##0\)"/>
    <numFmt numFmtId="164" formatCode="0.0"/>
    <numFmt numFmtId="165" formatCode="0.0%"/>
  </numFmts>
  <fonts count="16" x14ac:knownFonts="1">
    <font>
      <sz val="12"/>
      <color theme="1"/>
      <name val="Calibri"/>
      <family val="2"/>
      <scheme val="minor"/>
    </font>
    <font>
      <sz val="14"/>
      <color rgb="FF444444"/>
      <name val="Arial"/>
      <family val="2"/>
    </font>
    <font>
      <sz val="14"/>
      <color rgb="FF4CAF5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6"/>
      <color rgb="FF222222"/>
      <name val="Arial"/>
      <family val="2"/>
    </font>
    <font>
      <b/>
      <sz val="13"/>
      <color rgb="FF000000"/>
      <name val="Arial"/>
      <family val="2"/>
    </font>
    <font>
      <sz val="8"/>
      <name val="Calibri"/>
      <family val="2"/>
      <scheme val="minor"/>
    </font>
    <font>
      <sz val="12"/>
      <color rgb="FF000000"/>
      <name val="Aptos Narrow"/>
      <family val="2"/>
    </font>
    <font>
      <sz val="14"/>
      <color rgb="FF131313"/>
      <name val="Segoe UI"/>
      <family val="2"/>
    </font>
    <font>
      <b/>
      <sz val="12"/>
      <color rgb="FFDC3545"/>
      <name val="Segoe UI"/>
      <family val="2"/>
    </font>
    <font>
      <sz val="14"/>
      <color theme="1"/>
      <name val="Roboto"/>
    </font>
    <font>
      <b/>
      <sz val="12"/>
      <color rgb="FFC00000"/>
      <name val="Calibri"/>
      <family val="2"/>
      <scheme val="minor"/>
    </font>
    <font>
      <sz val="14"/>
      <color theme="1"/>
      <name val="Roboto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10" fontId="0" fillId="0" borderId="0" xfId="1" applyNumberFormat="1" applyFont="1"/>
    <xf numFmtId="1" fontId="0" fillId="0" borderId="0" xfId="0" applyNumberFormat="1"/>
    <xf numFmtId="17" fontId="0" fillId="0" borderId="0" xfId="0" applyNumberFormat="1"/>
    <xf numFmtId="9" fontId="0" fillId="0" borderId="0" xfId="0" applyNumberFormat="1"/>
    <xf numFmtId="164" fontId="0" fillId="0" borderId="0" xfId="0" applyNumberFormat="1"/>
    <xf numFmtId="0" fontId="4" fillId="0" borderId="0" xfId="0" applyFont="1"/>
    <xf numFmtId="10" fontId="1" fillId="0" borderId="0" xfId="0" applyNumberFormat="1" applyFont="1"/>
    <xf numFmtId="16" fontId="0" fillId="0" borderId="0" xfId="0" applyNumberFormat="1"/>
    <xf numFmtId="0" fontId="5" fillId="0" borderId="0" xfId="0" applyFont="1"/>
    <xf numFmtId="10" fontId="0" fillId="0" borderId="0" xfId="0" applyNumberFormat="1"/>
    <xf numFmtId="3" fontId="0" fillId="0" borderId="0" xfId="0" applyNumberFormat="1"/>
    <xf numFmtId="0" fontId="6" fillId="0" borderId="0" xfId="2"/>
    <xf numFmtId="0" fontId="0" fillId="2" borderId="0" xfId="0" applyFill="1"/>
    <xf numFmtId="0" fontId="6" fillId="2" borderId="0" xfId="2" applyFill="1"/>
    <xf numFmtId="9" fontId="0" fillId="0" borderId="0" xfId="1" applyFont="1"/>
    <xf numFmtId="2" fontId="0" fillId="0" borderId="0" xfId="0" applyNumberFormat="1"/>
    <xf numFmtId="0" fontId="0" fillId="0" borderId="0" xfId="0" applyAlignment="1">
      <alignment horizontal="center"/>
    </xf>
    <xf numFmtId="22" fontId="0" fillId="0" borderId="0" xfId="0" applyNumberFormat="1"/>
    <xf numFmtId="15" fontId="0" fillId="0" borderId="0" xfId="0" applyNumberFormat="1"/>
    <xf numFmtId="165" fontId="0" fillId="0" borderId="0" xfId="0" applyNumberFormat="1"/>
    <xf numFmtId="0" fontId="0" fillId="0" borderId="1" xfId="0" applyBorder="1"/>
    <xf numFmtId="0" fontId="7" fillId="0" borderId="0" xfId="0" applyFont="1"/>
    <xf numFmtId="4" fontId="0" fillId="0" borderId="0" xfId="0" applyNumberFormat="1"/>
    <xf numFmtId="0" fontId="8" fillId="0" borderId="0" xfId="0" applyFont="1"/>
    <xf numFmtId="0" fontId="0" fillId="0" borderId="0" xfId="0" quotePrefix="1"/>
    <xf numFmtId="0" fontId="0" fillId="0" borderId="0" xfId="1" applyNumberFormat="1" applyFont="1"/>
    <xf numFmtId="1" fontId="0" fillId="2" borderId="0" xfId="0" applyNumberFormat="1" applyFill="1"/>
    <xf numFmtId="0" fontId="10" fillId="0" borderId="0" xfId="0" applyFont="1"/>
    <xf numFmtId="6" fontId="0" fillId="0" borderId="0" xfId="0" applyNumberFormat="1"/>
    <xf numFmtId="0" fontId="11" fillId="0" borderId="0" xfId="0" applyFont="1"/>
    <xf numFmtId="0" fontId="12" fillId="0" borderId="0" xfId="0" applyFont="1"/>
    <xf numFmtId="0" fontId="13" fillId="0" borderId="0" xfId="0" applyFont="1"/>
    <xf numFmtId="14" fontId="0" fillId="0" borderId="0" xfId="0" applyNumberFormat="1"/>
    <xf numFmtId="0" fontId="0" fillId="3" borderId="0" xfId="0" applyFill="1"/>
    <xf numFmtId="4" fontId="0" fillId="2" borderId="0" xfId="0" applyNumberFormat="1" applyFill="1"/>
    <xf numFmtId="22" fontId="10" fillId="0" borderId="0" xfId="0" applyNumberFormat="1" applyFont="1"/>
    <xf numFmtId="0" fontId="14" fillId="0" borderId="0" xfId="0" applyFont="1"/>
    <xf numFmtId="0" fontId="15" fillId="0" borderId="0" xfId="0" applyFont="1"/>
    <xf numFmtId="3" fontId="13" fillId="0" borderId="0" xfId="0" applyNumberFormat="1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'P-bfly+Call'!$Q$1</c:f>
              <c:strCache>
                <c:ptCount val="1"/>
                <c:pt idx="0">
                  <c:v>cum pnl nifty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'P-bfly+Call'!$Q$2:$Q$38</c:f>
              <c:numCache>
                <c:formatCode>General</c:formatCode>
                <c:ptCount val="37"/>
                <c:pt idx="0">
                  <c:v>-772.45000000000073</c:v>
                </c:pt>
                <c:pt idx="1">
                  <c:v>-202.45000000000073</c:v>
                </c:pt>
                <c:pt idx="2">
                  <c:v>240.5</c:v>
                </c:pt>
                <c:pt idx="3">
                  <c:v>693.10000000000036</c:v>
                </c:pt>
                <c:pt idx="4">
                  <c:v>681.10000000000036</c:v>
                </c:pt>
                <c:pt idx="5">
                  <c:v>1539.5500000000011</c:v>
                </c:pt>
                <c:pt idx="6">
                  <c:v>2520.8000000000011</c:v>
                </c:pt>
                <c:pt idx="7">
                  <c:v>2759.8999999999996</c:v>
                </c:pt>
                <c:pt idx="8">
                  <c:v>2438.8999999999996</c:v>
                </c:pt>
                <c:pt idx="9">
                  <c:v>2106.6000000000004</c:v>
                </c:pt>
                <c:pt idx="10">
                  <c:v>2012.8000000000011</c:v>
                </c:pt>
                <c:pt idx="11">
                  <c:v>1150.6000000000004</c:v>
                </c:pt>
                <c:pt idx="12">
                  <c:v>2125.3999999999996</c:v>
                </c:pt>
                <c:pt idx="13">
                  <c:v>2147.6999999999989</c:v>
                </c:pt>
                <c:pt idx="14">
                  <c:v>1072.7999999999993</c:v>
                </c:pt>
                <c:pt idx="15">
                  <c:v>682.89999999999964</c:v>
                </c:pt>
                <c:pt idx="16">
                  <c:v>1832.2499999999982</c:v>
                </c:pt>
                <c:pt idx="17">
                  <c:v>2425.1000000000004</c:v>
                </c:pt>
                <c:pt idx="18">
                  <c:v>1720.7499999999982</c:v>
                </c:pt>
                <c:pt idx="19">
                  <c:v>2639.6000000000004</c:v>
                </c:pt>
                <c:pt idx="20">
                  <c:v>3386.7499999999982</c:v>
                </c:pt>
                <c:pt idx="21">
                  <c:v>3093.6499999999996</c:v>
                </c:pt>
                <c:pt idx="22">
                  <c:v>2794.6000000000004</c:v>
                </c:pt>
                <c:pt idx="23">
                  <c:v>2413.8999999999996</c:v>
                </c:pt>
                <c:pt idx="24">
                  <c:v>1983.3500000000004</c:v>
                </c:pt>
                <c:pt idx="25">
                  <c:v>2817.6999999999989</c:v>
                </c:pt>
                <c:pt idx="26">
                  <c:v>3223.8000000000011</c:v>
                </c:pt>
                <c:pt idx="27">
                  <c:v>3874.7499999999982</c:v>
                </c:pt>
                <c:pt idx="28">
                  <c:v>4562.5500000000011</c:v>
                </c:pt>
                <c:pt idx="29">
                  <c:v>4156.4499999999989</c:v>
                </c:pt>
                <c:pt idx="30">
                  <c:v>4426.1999999999989</c:v>
                </c:pt>
                <c:pt idx="31">
                  <c:v>3759.8999999999996</c:v>
                </c:pt>
                <c:pt idx="32">
                  <c:v>5035.8000000000011</c:v>
                </c:pt>
                <c:pt idx="33">
                  <c:v>6681.35</c:v>
                </c:pt>
                <c:pt idx="34">
                  <c:v>6255.2499999999982</c:v>
                </c:pt>
                <c:pt idx="35">
                  <c:v>6885.4499999999989</c:v>
                </c:pt>
                <c:pt idx="36">
                  <c:v>7229.5500000000011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04-9941-9D95-5F7DB06BAB93}"/>
            </c:ext>
          </c:extLst>
        </c:ser>
        <c:ser>
          <c:idx val="1"/>
          <c:order val="1"/>
          <c:tx>
            <c:strRef>
              <c:f>'P-bfly+Call'!$R$1</c:f>
              <c:strCache>
                <c:ptCount val="1"/>
                <c:pt idx="0">
                  <c:v>cum strategy pnl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'P-bfly+Call'!$R$2:$R$38</c:f>
              <c:numCache>
                <c:formatCode>General</c:formatCode>
                <c:ptCount val="37"/>
                <c:pt idx="0">
                  <c:v>-547.55000000000109</c:v>
                </c:pt>
                <c:pt idx="1">
                  <c:v>22.449999999998909</c:v>
                </c:pt>
                <c:pt idx="2">
                  <c:v>465.39999999999964</c:v>
                </c:pt>
                <c:pt idx="3">
                  <c:v>918</c:v>
                </c:pt>
                <c:pt idx="4">
                  <c:v>927.54999999999927</c:v>
                </c:pt>
                <c:pt idx="5">
                  <c:v>1749.0999999999985</c:v>
                </c:pt>
                <c:pt idx="6">
                  <c:v>2562.1999999999971</c:v>
                </c:pt>
                <c:pt idx="7">
                  <c:v>2801.2999999999956</c:v>
                </c:pt>
                <c:pt idx="8">
                  <c:v>2794.0499999999956</c:v>
                </c:pt>
                <c:pt idx="9">
                  <c:v>2807.7999999999956</c:v>
                </c:pt>
                <c:pt idx="10">
                  <c:v>2803.8499999999949</c:v>
                </c:pt>
                <c:pt idx="11">
                  <c:v>2089.5999999999949</c:v>
                </c:pt>
                <c:pt idx="12">
                  <c:v>2891.6499999999942</c:v>
                </c:pt>
                <c:pt idx="13">
                  <c:v>2913.9499999999935</c:v>
                </c:pt>
                <c:pt idx="14">
                  <c:v>1839.0499999999938</c:v>
                </c:pt>
                <c:pt idx="15">
                  <c:v>1818.8999999999942</c:v>
                </c:pt>
                <c:pt idx="16">
                  <c:v>2638.6499999999942</c:v>
                </c:pt>
                <c:pt idx="17">
                  <c:v>3231.4999999999964</c:v>
                </c:pt>
                <c:pt idx="18">
                  <c:v>2845.2499999999927</c:v>
                </c:pt>
                <c:pt idx="19">
                  <c:v>3627.1499999999942</c:v>
                </c:pt>
                <c:pt idx="20">
                  <c:v>4374.299999999992</c:v>
                </c:pt>
                <c:pt idx="21">
                  <c:v>4390.1999999999935</c:v>
                </c:pt>
                <c:pt idx="22">
                  <c:v>4399.1999999999935</c:v>
                </c:pt>
                <c:pt idx="23">
                  <c:v>4407.2499999999927</c:v>
                </c:pt>
                <c:pt idx="24">
                  <c:v>4395.9999999999927</c:v>
                </c:pt>
                <c:pt idx="25">
                  <c:v>5215.299999999992</c:v>
                </c:pt>
                <c:pt idx="26">
                  <c:v>5621.3999999999942</c:v>
                </c:pt>
                <c:pt idx="27">
                  <c:v>6272.3499999999913</c:v>
                </c:pt>
                <c:pt idx="28">
                  <c:v>6960.1499999999942</c:v>
                </c:pt>
                <c:pt idx="29">
                  <c:v>6950.2499999999927</c:v>
                </c:pt>
                <c:pt idx="30">
                  <c:v>7219.9999999999927</c:v>
                </c:pt>
                <c:pt idx="31">
                  <c:v>6910.9499999999935</c:v>
                </c:pt>
                <c:pt idx="32">
                  <c:v>7703.6999999999935</c:v>
                </c:pt>
                <c:pt idx="33">
                  <c:v>8520.549999999992</c:v>
                </c:pt>
                <c:pt idx="34">
                  <c:v>8541.8499999999913</c:v>
                </c:pt>
                <c:pt idx="35">
                  <c:v>9172.049999999992</c:v>
                </c:pt>
                <c:pt idx="36">
                  <c:v>9516.1499999999942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04-9941-9D95-5F7DB06BA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931183"/>
        <c:axId val="627532239"/>
      </c:lineChart>
      <c:catAx>
        <c:axId val="627931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32239"/>
        <c:crosses val="autoZero"/>
        <c:auto val="1"/>
        <c:lblAlgn val="ctr"/>
        <c:lblOffset val="100"/>
        <c:noMultiLvlLbl val="0"/>
      </c:catAx>
      <c:valAx>
        <c:axId val="62753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3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'Nifty Daily Range'!$J$1</c:f>
              <c:strCache>
                <c:ptCount val="1"/>
                <c:pt idx="0">
                  <c:v>sorted gap open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'Nifty Daily Range'!$J$2:$J$314</c:f>
              <c:numCache>
                <c:formatCode>General</c:formatCode>
                <c:ptCount val="313"/>
                <c:pt idx="0">
                  <c:v>-385.04999999999927</c:v>
                </c:pt>
                <c:pt idx="1">
                  <c:v>-178.70000000000073</c:v>
                </c:pt>
                <c:pt idx="2">
                  <c:v>-165.09999999999854</c:v>
                </c:pt>
                <c:pt idx="3">
                  <c:v>-157.75</c:v>
                </c:pt>
                <c:pt idx="4">
                  <c:v>-152.54999999999927</c:v>
                </c:pt>
                <c:pt idx="5">
                  <c:v>-148.84999999999854</c:v>
                </c:pt>
                <c:pt idx="6">
                  <c:v>-145.79999999999927</c:v>
                </c:pt>
                <c:pt idx="7">
                  <c:v>-139.45000000000073</c:v>
                </c:pt>
                <c:pt idx="8">
                  <c:v>-138.5</c:v>
                </c:pt>
                <c:pt idx="9">
                  <c:v>-125.89999999999782</c:v>
                </c:pt>
                <c:pt idx="10">
                  <c:v>-116.20000000000073</c:v>
                </c:pt>
                <c:pt idx="11">
                  <c:v>-114.04999999999927</c:v>
                </c:pt>
                <c:pt idx="12">
                  <c:v>-109.25</c:v>
                </c:pt>
                <c:pt idx="13">
                  <c:v>-99.200000000000728</c:v>
                </c:pt>
                <c:pt idx="14">
                  <c:v>-94.900000000001455</c:v>
                </c:pt>
                <c:pt idx="15">
                  <c:v>-90.450000000000728</c:v>
                </c:pt>
                <c:pt idx="16">
                  <c:v>-89.299999999999272</c:v>
                </c:pt>
                <c:pt idx="17">
                  <c:v>-82.549999999999272</c:v>
                </c:pt>
                <c:pt idx="18">
                  <c:v>-82.450000000000728</c:v>
                </c:pt>
                <c:pt idx="19">
                  <c:v>-81.80000000000291</c:v>
                </c:pt>
                <c:pt idx="20">
                  <c:v>-79.75</c:v>
                </c:pt>
                <c:pt idx="21">
                  <c:v>-78.149999999997817</c:v>
                </c:pt>
                <c:pt idx="22">
                  <c:v>-74.5</c:v>
                </c:pt>
                <c:pt idx="23">
                  <c:v>-71.350000000002183</c:v>
                </c:pt>
                <c:pt idx="24">
                  <c:v>-67.599999999998545</c:v>
                </c:pt>
                <c:pt idx="25">
                  <c:v>-65.549999999999272</c:v>
                </c:pt>
                <c:pt idx="26">
                  <c:v>-63.5</c:v>
                </c:pt>
                <c:pt idx="27">
                  <c:v>-62.799999999999272</c:v>
                </c:pt>
                <c:pt idx="28">
                  <c:v>-62.399999999997817</c:v>
                </c:pt>
                <c:pt idx="29">
                  <c:v>-61</c:v>
                </c:pt>
                <c:pt idx="30">
                  <c:v>-60.850000000002183</c:v>
                </c:pt>
                <c:pt idx="31">
                  <c:v>-54.5</c:v>
                </c:pt>
                <c:pt idx="32">
                  <c:v>-53.549999999999272</c:v>
                </c:pt>
                <c:pt idx="33">
                  <c:v>-53.200000000000728</c:v>
                </c:pt>
                <c:pt idx="34">
                  <c:v>-45.900000000001455</c:v>
                </c:pt>
                <c:pt idx="35">
                  <c:v>-45.700000000000728</c:v>
                </c:pt>
                <c:pt idx="36">
                  <c:v>-45.549999999999272</c:v>
                </c:pt>
                <c:pt idx="37">
                  <c:v>-44.349999999998545</c:v>
                </c:pt>
                <c:pt idx="38">
                  <c:v>-43.5</c:v>
                </c:pt>
                <c:pt idx="39">
                  <c:v>-43.450000000000728</c:v>
                </c:pt>
                <c:pt idx="40">
                  <c:v>-41.049999999999272</c:v>
                </c:pt>
                <c:pt idx="41">
                  <c:v>-39.649999999997817</c:v>
                </c:pt>
                <c:pt idx="42">
                  <c:v>-38.799999999999272</c:v>
                </c:pt>
                <c:pt idx="43">
                  <c:v>-37.200000000000728</c:v>
                </c:pt>
                <c:pt idx="44">
                  <c:v>-36.399999999997817</c:v>
                </c:pt>
                <c:pt idx="45">
                  <c:v>-35.5</c:v>
                </c:pt>
                <c:pt idx="46">
                  <c:v>-34.849999999998545</c:v>
                </c:pt>
                <c:pt idx="47">
                  <c:v>-34.349999999998545</c:v>
                </c:pt>
                <c:pt idx="48">
                  <c:v>-34.25</c:v>
                </c:pt>
                <c:pt idx="49">
                  <c:v>-33.850000000002183</c:v>
                </c:pt>
                <c:pt idx="50">
                  <c:v>-33.450000000000728</c:v>
                </c:pt>
                <c:pt idx="51">
                  <c:v>-33.25</c:v>
                </c:pt>
                <c:pt idx="52">
                  <c:v>-33.25</c:v>
                </c:pt>
                <c:pt idx="53">
                  <c:v>-31.849999999998545</c:v>
                </c:pt>
                <c:pt idx="54">
                  <c:v>-29.400000000001455</c:v>
                </c:pt>
                <c:pt idx="55">
                  <c:v>-29.400000000001455</c:v>
                </c:pt>
                <c:pt idx="56">
                  <c:v>-28.799999999999272</c:v>
                </c:pt>
                <c:pt idx="57">
                  <c:v>-28.25</c:v>
                </c:pt>
                <c:pt idx="58">
                  <c:v>-27.650000000001455</c:v>
                </c:pt>
                <c:pt idx="59">
                  <c:v>-27</c:v>
                </c:pt>
                <c:pt idx="60">
                  <c:v>-24.950000000000728</c:v>
                </c:pt>
                <c:pt idx="61">
                  <c:v>-23.25</c:v>
                </c:pt>
                <c:pt idx="62">
                  <c:v>-23.200000000000728</c:v>
                </c:pt>
                <c:pt idx="63">
                  <c:v>-23.049999999999272</c:v>
                </c:pt>
                <c:pt idx="64">
                  <c:v>-21.850000000002183</c:v>
                </c:pt>
                <c:pt idx="65">
                  <c:v>-21.05000000000291</c:v>
                </c:pt>
                <c:pt idx="66">
                  <c:v>-16.950000000000728</c:v>
                </c:pt>
                <c:pt idx="67">
                  <c:v>-16.5</c:v>
                </c:pt>
                <c:pt idx="68">
                  <c:v>-15.950000000000728</c:v>
                </c:pt>
                <c:pt idx="69">
                  <c:v>-15.899999999997817</c:v>
                </c:pt>
                <c:pt idx="70">
                  <c:v>-15.549999999999272</c:v>
                </c:pt>
                <c:pt idx="71">
                  <c:v>-15.549999999999272</c:v>
                </c:pt>
                <c:pt idx="72">
                  <c:v>-15.150000000001455</c:v>
                </c:pt>
                <c:pt idx="73">
                  <c:v>-14.75</c:v>
                </c:pt>
                <c:pt idx="74">
                  <c:v>-14.450000000000728</c:v>
                </c:pt>
                <c:pt idx="75">
                  <c:v>-13.799999999999272</c:v>
                </c:pt>
                <c:pt idx="76">
                  <c:v>-12.799999999999272</c:v>
                </c:pt>
                <c:pt idx="77">
                  <c:v>-12.399999999997817</c:v>
                </c:pt>
                <c:pt idx="78">
                  <c:v>-9.4500000000007276</c:v>
                </c:pt>
                <c:pt idx="79">
                  <c:v>-8.8499999999985448</c:v>
                </c:pt>
                <c:pt idx="80">
                  <c:v>-7.7000000000007276</c:v>
                </c:pt>
                <c:pt idx="81">
                  <c:v>-6.8000000000029104</c:v>
                </c:pt>
                <c:pt idx="82">
                  <c:v>-5.2999999999992724</c:v>
                </c:pt>
                <c:pt idx="83">
                  <c:v>-5.1000000000021828</c:v>
                </c:pt>
                <c:pt idx="84">
                  <c:v>-4.7000000000007276</c:v>
                </c:pt>
                <c:pt idx="85">
                  <c:v>-4.1000000000021828</c:v>
                </c:pt>
                <c:pt idx="86">
                  <c:v>-3.7000000000007276</c:v>
                </c:pt>
                <c:pt idx="87">
                  <c:v>-3.6500000000014552</c:v>
                </c:pt>
                <c:pt idx="88">
                  <c:v>-3.25</c:v>
                </c:pt>
                <c:pt idx="89">
                  <c:v>-3.2000000000007276</c:v>
                </c:pt>
                <c:pt idx="90">
                  <c:v>-3.1000000000021828</c:v>
                </c:pt>
                <c:pt idx="91">
                  <c:v>-2.3000000000029104</c:v>
                </c:pt>
                <c:pt idx="92">
                  <c:v>-1.9500000000007276</c:v>
                </c:pt>
                <c:pt idx="93">
                  <c:v>-1.8999999999978172</c:v>
                </c:pt>
                <c:pt idx="94">
                  <c:v>-1.4500000000007276</c:v>
                </c:pt>
                <c:pt idx="95">
                  <c:v>-1.0500000000029104</c:v>
                </c:pt>
                <c:pt idx="96">
                  <c:v>-0.75</c:v>
                </c:pt>
                <c:pt idx="97">
                  <c:v>-0.7000000000007276</c:v>
                </c:pt>
                <c:pt idx="98">
                  <c:v>-0.64999999999781721</c:v>
                </c:pt>
                <c:pt idx="99">
                  <c:v>-0.5</c:v>
                </c:pt>
                <c:pt idx="100">
                  <c:v>-0.15000000000145519</c:v>
                </c:pt>
                <c:pt idx="101">
                  <c:v>0.59999999999854481</c:v>
                </c:pt>
                <c:pt idx="102">
                  <c:v>0.64999999999781721</c:v>
                </c:pt>
                <c:pt idx="103">
                  <c:v>1.7999999999992724</c:v>
                </c:pt>
                <c:pt idx="104">
                  <c:v>2.5</c:v>
                </c:pt>
                <c:pt idx="105">
                  <c:v>2.5999999999985448</c:v>
                </c:pt>
                <c:pt idx="106">
                  <c:v>3.4500000000007276</c:v>
                </c:pt>
                <c:pt idx="107">
                  <c:v>3.9500000000007276</c:v>
                </c:pt>
                <c:pt idx="108">
                  <c:v>4.3500000000021828</c:v>
                </c:pt>
                <c:pt idx="109">
                  <c:v>4.7000000000007276</c:v>
                </c:pt>
                <c:pt idx="110">
                  <c:v>6.1500000000014552</c:v>
                </c:pt>
                <c:pt idx="111">
                  <c:v>6.25</c:v>
                </c:pt>
                <c:pt idx="112">
                  <c:v>6.2999999999992724</c:v>
                </c:pt>
                <c:pt idx="113">
                  <c:v>6.9500000000007276</c:v>
                </c:pt>
                <c:pt idx="114">
                  <c:v>7.5999999999985448</c:v>
                </c:pt>
                <c:pt idx="115">
                  <c:v>7.75</c:v>
                </c:pt>
                <c:pt idx="116">
                  <c:v>7.9500000000007276</c:v>
                </c:pt>
                <c:pt idx="117">
                  <c:v>8</c:v>
                </c:pt>
                <c:pt idx="118">
                  <c:v>8.25</c:v>
                </c:pt>
                <c:pt idx="119">
                  <c:v>8.9500000000007276</c:v>
                </c:pt>
                <c:pt idx="120">
                  <c:v>9</c:v>
                </c:pt>
                <c:pt idx="121">
                  <c:v>9.0499999999992724</c:v>
                </c:pt>
                <c:pt idx="122">
                  <c:v>9.2999999999992724</c:v>
                </c:pt>
                <c:pt idx="123">
                  <c:v>9.4499999999970896</c:v>
                </c:pt>
                <c:pt idx="124">
                  <c:v>10.099999999998545</c:v>
                </c:pt>
                <c:pt idx="125">
                  <c:v>10.5</c:v>
                </c:pt>
                <c:pt idx="126">
                  <c:v>11.150000000001455</c:v>
                </c:pt>
                <c:pt idx="127">
                  <c:v>11.350000000002183</c:v>
                </c:pt>
                <c:pt idx="128">
                  <c:v>11.900000000001455</c:v>
                </c:pt>
                <c:pt idx="129">
                  <c:v>13.799999999999272</c:v>
                </c:pt>
                <c:pt idx="130">
                  <c:v>13.900000000001455</c:v>
                </c:pt>
                <c:pt idx="131">
                  <c:v>13.950000000000728</c:v>
                </c:pt>
                <c:pt idx="132">
                  <c:v>15.299999999999272</c:v>
                </c:pt>
                <c:pt idx="133">
                  <c:v>15.75</c:v>
                </c:pt>
                <c:pt idx="134">
                  <c:v>15.799999999999272</c:v>
                </c:pt>
                <c:pt idx="135">
                  <c:v>15.899999999997817</c:v>
                </c:pt>
                <c:pt idx="136">
                  <c:v>16.600000000002183</c:v>
                </c:pt>
                <c:pt idx="137">
                  <c:v>16.849999999998545</c:v>
                </c:pt>
                <c:pt idx="138">
                  <c:v>16.950000000000728</c:v>
                </c:pt>
                <c:pt idx="139">
                  <c:v>17.649999999997817</c:v>
                </c:pt>
                <c:pt idx="140">
                  <c:v>18.149999999997817</c:v>
                </c:pt>
                <c:pt idx="141">
                  <c:v>18.299999999999272</c:v>
                </c:pt>
                <c:pt idx="142">
                  <c:v>18.549999999999272</c:v>
                </c:pt>
                <c:pt idx="143">
                  <c:v>19.849999999998545</c:v>
                </c:pt>
                <c:pt idx="144">
                  <c:v>20.099999999998545</c:v>
                </c:pt>
                <c:pt idx="145">
                  <c:v>20.299999999999272</c:v>
                </c:pt>
                <c:pt idx="146">
                  <c:v>20.350000000002183</c:v>
                </c:pt>
                <c:pt idx="147">
                  <c:v>21</c:v>
                </c:pt>
                <c:pt idx="148">
                  <c:v>21.349999999998545</c:v>
                </c:pt>
                <c:pt idx="149">
                  <c:v>21.350000000002183</c:v>
                </c:pt>
                <c:pt idx="150">
                  <c:v>21.450000000000728</c:v>
                </c:pt>
                <c:pt idx="151">
                  <c:v>22.5</c:v>
                </c:pt>
                <c:pt idx="152">
                  <c:v>23.349999999998545</c:v>
                </c:pt>
                <c:pt idx="153">
                  <c:v>23.5</c:v>
                </c:pt>
                <c:pt idx="154">
                  <c:v>23.950000000000728</c:v>
                </c:pt>
                <c:pt idx="155">
                  <c:v>24.25</c:v>
                </c:pt>
                <c:pt idx="156">
                  <c:v>24.5</c:v>
                </c:pt>
                <c:pt idx="157">
                  <c:v>25.099999999998545</c:v>
                </c:pt>
                <c:pt idx="158">
                  <c:v>25.149999999997817</c:v>
                </c:pt>
                <c:pt idx="159">
                  <c:v>25.5</c:v>
                </c:pt>
                <c:pt idx="160">
                  <c:v>25.599999999998545</c:v>
                </c:pt>
                <c:pt idx="161">
                  <c:v>26.400000000001455</c:v>
                </c:pt>
                <c:pt idx="162">
                  <c:v>26.450000000000728</c:v>
                </c:pt>
                <c:pt idx="163">
                  <c:v>26.5</c:v>
                </c:pt>
                <c:pt idx="164">
                  <c:v>27.950000000000728</c:v>
                </c:pt>
                <c:pt idx="165">
                  <c:v>28.099999999998545</c:v>
                </c:pt>
                <c:pt idx="166">
                  <c:v>28.44999999999709</c:v>
                </c:pt>
                <c:pt idx="167">
                  <c:v>28.799999999999272</c:v>
                </c:pt>
                <c:pt idx="168">
                  <c:v>29.900000000001455</c:v>
                </c:pt>
                <c:pt idx="169">
                  <c:v>30.200000000000728</c:v>
                </c:pt>
                <c:pt idx="170">
                  <c:v>30.299999999999272</c:v>
                </c:pt>
                <c:pt idx="171">
                  <c:v>31.25</c:v>
                </c:pt>
                <c:pt idx="172">
                  <c:v>31.649999999997817</c:v>
                </c:pt>
                <c:pt idx="173">
                  <c:v>32.549999999999272</c:v>
                </c:pt>
                <c:pt idx="174">
                  <c:v>32.700000000000728</c:v>
                </c:pt>
                <c:pt idx="175">
                  <c:v>32.94999999999709</c:v>
                </c:pt>
                <c:pt idx="176">
                  <c:v>33.5</c:v>
                </c:pt>
                <c:pt idx="177">
                  <c:v>35</c:v>
                </c:pt>
                <c:pt idx="178">
                  <c:v>35.200000000000728</c:v>
                </c:pt>
                <c:pt idx="179">
                  <c:v>35.350000000002183</c:v>
                </c:pt>
                <c:pt idx="180">
                  <c:v>35.75</c:v>
                </c:pt>
                <c:pt idx="181">
                  <c:v>35.850000000002183</c:v>
                </c:pt>
                <c:pt idx="182">
                  <c:v>36.799999999999272</c:v>
                </c:pt>
                <c:pt idx="183">
                  <c:v>37.25</c:v>
                </c:pt>
                <c:pt idx="184">
                  <c:v>38.150000000001455</c:v>
                </c:pt>
                <c:pt idx="185">
                  <c:v>39</c:v>
                </c:pt>
                <c:pt idx="186">
                  <c:v>39.25</c:v>
                </c:pt>
                <c:pt idx="187">
                  <c:v>39.94999999999709</c:v>
                </c:pt>
                <c:pt idx="188">
                  <c:v>40.799999999999272</c:v>
                </c:pt>
                <c:pt idx="189">
                  <c:v>42.700000000000728</c:v>
                </c:pt>
                <c:pt idx="190">
                  <c:v>42.75</c:v>
                </c:pt>
                <c:pt idx="191">
                  <c:v>42.899999999997817</c:v>
                </c:pt>
                <c:pt idx="192">
                  <c:v>45</c:v>
                </c:pt>
                <c:pt idx="193">
                  <c:v>45.349999999998545</c:v>
                </c:pt>
                <c:pt idx="194">
                  <c:v>46.049999999999272</c:v>
                </c:pt>
                <c:pt idx="195">
                  <c:v>47.150000000001455</c:v>
                </c:pt>
                <c:pt idx="196">
                  <c:v>47.19999999999709</c:v>
                </c:pt>
                <c:pt idx="197">
                  <c:v>47.299999999999272</c:v>
                </c:pt>
                <c:pt idx="198">
                  <c:v>47.649999999997817</c:v>
                </c:pt>
                <c:pt idx="199">
                  <c:v>47.650000000001455</c:v>
                </c:pt>
                <c:pt idx="200">
                  <c:v>47.75</c:v>
                </c:pt>
                <c:pt idx="201">
                  <c:v>48.25</c:v>
                </c:pt>
                <c:pt idx="202">
                  <c:v>48.5</c:v>
                </c:pt>
                <c:pt idx="203">
                  <c:v>49.25</c:v>
                </c:pt>
                <c:pt idx="204">
                  <c:v>49.950000000000728</c:v>
                </c:pt>
                <c:pt idx="205">
                  <c:v>51.599999999998545</c:v>
                </c:pt>
                <c:pt idx="206">
                  <c:v>51.899999999997817</c:v>
                </c:pt>
                <c:pt idx="207">
                  <c:v>52.75</c:v>
                </c:pt>
                <c:pt idx="208">
                  <c:v>53.25</c:v>
                </c:pt>
                <c:pt idx="209">
                  <c:v>53.350000000002183</c:v>
                </c:pt>
                <c:pt idx="210">
                  <c:v>53.5</c:v>
                </c:pt>
                <c:pt idx="211">
                  <c:v>53.700000000000728</c:v>
                </c:pt>
                <c:pt idx="212">
                  <c:v>54.950000000000728</c:v>
                </c:pt>
                <c:pt idx="213">
                  <c:v>56.149999999997817</c:v>
                </c:pt>
                <c:pt idx="214">
                  <c:v>56.200000000000728</c:v>
                </c:pt>
                <c:pt idx="215">
                  <c:v>56.30000000000291</c:v>
                </c:pt>
                <c:pt idx="216">
                  <c:v>57</c:v>
                </c:pt>
                <c:pt idx="217">
                  <c:v>57.349999999998545</c:v>
                </c:pt>
                <c:pt idx="218">
                  <c:v>57.450000000000728</c:v>
                </c:pt>
                <c:pt idx="219">
                  <c:v>57.650000000001455</c:v>
                </c:pt>
                <c:pt idx="220">
                  <c:v>57.950000000000728</c:v>
                </c:pt>
                <c:pt idx="221">
                  <c:v>58.049999999999272</c:v>
                </c:pt>
                <c:pt idx="222">
                  <c:v>59</c:v>
                </c:pt>
                <c:pt idx="223">
                  <c:v>59</c:v>
                </c:pt>
                <c:pt idx="224">
                  <c:v>59.75</c:v>
                </c:pt>
                <c:pt idx="225">
                  <c:v>59.799999999999272</c:v>
                </c:pt>
                <c:pt idx="226">
                  <c:v>59.849999999998545</c:v>
                </c:pt>
                <c:pt idx="227">
                  <c:v>60.25</c:v>
                </c:pt>
                <c:pt idx="228">
                  <c:v>60.94999999999709</c:v>
                </c:pt>
                <c:pt idx="229">
                  <c:v>61.200000000000728</c:v>
                </c:pt>
                <c:pt idx="230">
                  <c:v>62.75</c:v>
                </c:pt>
                <c:pt idx="231">
                  <c:v>63.099999999998545</c:v>
                </c:pt>
                <c:pt idx="232">
                  <c:v>65.400000000001455</c:v>
                </c:pt>
                <c:pt idx="233">
                  <c:v>65.5</c:v>
                </c:pt>
                <c:pt idx="234">
                  <c:v>66.5</c:v>
                </c:pt>
                <c:pt idx="235">
                  <c:v>66.599999999998545</c:v>
                </c:pt>
                <c:pt idx="236">
                  <c:v>67.25</c:v>
                </c:pt>
                <c:pt idx="237">
                  <c:v>68.200000000000728</c:v>
                </c:pt>
                <c:pt idx="238">
                  <c:v>68.200000000000728</c:v>
                </c:pt>
                <c:pt idx="239">
                  <c:v>68.549999999999272</c:v>
                </c:pt>
                <c:pt idx="240">
                  <c:v>68.799999999999272</c:v>
                </c:pt>
                <c:pt idx="241">
                  <c:v>69.299999999999272</c:v>
                </c:pt>
                <c:pt idx="242">
                  <c:v>69.44999999999709</c:v>
                </c:pt>
                <c:pt idx="243">
                  <c:v>69.950000000000728</c:v>
                </c:pt>
                <c:pt idx="244">
                  <c:v>70.049999999999272</c:v>
                </c:pt>
                <c:pt idx="245">
                  <c:v>71.19999999999709</c:v>
                </c:pt>
                <c:pt idx="246">
                  <c:v>71.5</c:v>
                </c:pt>
                <c:pt idx="247">
                  <c:v>72</c:v>
                </c:pt>
                <c:pt idx="248">
                  <c:v>72.549999999999272</c:v>
                </c:pt>
                <c:pt idx="249">
                  <c:v>72.600000000002183</c:v>
                </c:pt>
                <c:pt idx="250">
                  <c:v>75.450000000000728</c:v>
                </c:pt>
                <c:pt idx="251">
                  <c:v>76.049999999999272</c:v>
                </c:pt>
                <c:pt idx="252">
                  <c:v>76.55000000000291</c:v>
                </c:pt>
                <c:pt idx="253">
                  <c:v>76.900000000001455</c:v>
                </c:pt>
                <c:pt idx="254">
                  <c:v>77.150000000001455</c:v>
                </c:pt>
                <c:pt idx="255">
                  <c:v>77.900000000001455</c:v>
                </c:pt>
                <c:pt idx="256">
                  <c:v>78.900000000001455</c:v>
                </c:pt>
                <c:pt idx="257">
                  <c:v>79.150000000001455</c:v>
                </c:pt>
                <c:pt idx="258">
                  <c:v>79.700000000000728</c:v>
                </c:pt>
                <c:pt idx="259">
                  <c:v>80.099999999998545</c:v>
                </c:pt>
                <c:pt idx="260">
                  <c:v>80.5</c:v>
                </c:pt>
                <c:pt idx="261">
                  <c:v>80.75</c:v>
                </c:pt>
                <c:pt idx="262">
                  <c:v>81.149999999997817</c:v>
                </c:pt>
                <c:pt idx="263">
                  <c:v>82.5</c:v>
                </c:pt>
                <c:pt idx="264">
                  <c:v>83.5</c:v>
                </c:pt>
                <c:pt idx="265">
                  <c:v>83.75</c:v>
                </c:pt>
                <c:pt idx="266">
                  <c:v>84.049999999999272</c:v>
                </c:pt>
                <c:pt idx="267">
                  <c:v>85.75</c:v>
                </c:pt>
                <c:pt idx="268">
                  <c:v>86</c:v>
                </c:pt>
                <c:pt idx="269">
                  <c:v>86.849999999998545</c:v>
                </c:pt>
                <c:pt idx="270">
                  <c:v>88.450000000000728</c:v>
                </c:pt>
                <c:pt idx="271">
                  <c:v>89.75</c:v>
                </c:pt>
                <c:pt idx="272">
                  <c:v>90.400000000001455</c:v>
                </c:pt>
                <c:pt idx="273">
                  <c:v>90.75</c:v>
                </c:pt>
                <c:pt idx="274">
                  <c:v>90.799999999999272</c:v>
                </c:pt>
                <c:pt idx="275">
                  <c:v>90.799999999999272</c:v>
                </c:pt>
                <c:pt idx="276">
                  <c:v>91.150000000001455</c:v>
                </c:pt>
                <c:pt idx="277">
                  <c:v>92.049999999999272</c:v>
                </c:pt>
                <c:pt idx="278">
                  <c:v>93.099999999998545</c:v>
                </c:pt>
                <c:pt idx="279">
                  <c:v>95.650000000001455</c:v>
                </c:pt>
                <c:pt idx="280">
                  <c:v>96.5</c:v>
                </c:pt>
                <c:pt idx="281">
                  <c:v>104.75</c:v>
                </c:pt>
                <c:pt idx="282">
                  <c:v>104.75</c:v>
                </c:pt>
                <c:pt idx="283">
                  <c:v>105.75</c:v>
                </c:pt>
                <c:pt idx="284">
                  <c:v>107.75</c:v>
                </c:pt>
                <c:pt idx="285">
                  <c:v>109.54999999999927</c:v>
                </c:pt>
                <c:pt idx="286">
                  <c:v>110.90000000000146</c:v>
                </c:pt>
                <c:pt idx="287">
                  <c:v>111.34999999999854</c:v>
                </c:pt>
                <c:pt idx="288">
                  <c:v>111.45000000000073</c:v>
                </c:pt>
                <c:pt idx="289">
                  <c:v>113.80000000000291</c:v>
                </c:pt>
                <c:pt idx="290">
                  <c:v>115.25</c:v>
                </c:pt>
                <c:pt idx="291">
                  <c:v>115.29999999999927</c:v>
                </c:pt>
                <c:pt idx="292">
                  <c:v>115.64999999999782</c:v>
                </c:pt>
                <c:pt idx="293">
                  <c:v>119.80000000000291</c:v>
                </c:pt>
                <c:pt idx="294">
                  <c:v>121.90000000000146</c:v>
                </c:pt>
                <c:pt idx="295">
                  <c:v>122.10000000000218</c:v>
                </c:pt>
                <c:pt idx="296">
                  <c:v>123.15000000000146</c:v>
                </c:pt>
                <c:pt idx="297">
                  <c:v>126.20000000000073</c:v>
                </c:pt>
                <c:pt idx="298">
                  <c:v>126.34999999999854</c:v>
                </c:pt>
                <c:pt idx="299">
                  <c:v>128.09999999999854</c:v>
                </c:pt>
                <c:pt idx="300">
                  <c:v>129.34999999999854</c:v>
                </c:pt>
                <c:pt idx="301">
                  <c:v>129.64999999999782</c:v>
                </c:pt>
                <c:pt idx="302">
                  <c:v>130.84999999999854</c:v>
                </c:pt>
                <c:pt idx="303">
                  <c:v>140.59999999999854</c:v>
                </c:pt>
                <c:pt idx="304">
                  <c:v>144.90000000000146</c:v>
                </c:pt>
                <c:pt idx="305">
                  <c:v>149.44999999999709</c:v>
                </c:pt>
                <c:pt idx="306">
                  <c:v>150.80000000000291</c:v>
                </c:pt>
                <c:pt idx="307">
                  <c:v>152.95000000000073</c:v>
                </c:pt>
                <c:pt idx="308">
                  <c:v>157.44999999999709</c:v>
                </c:pt>
                <c:pt idx="309">
                  <c:v>158.60000000000218</c:v>
                </c:pt>
                <c:pt idx="310">
                  <c:v>184.05000000000291</c:v>
                </c:pt>
                <c:pt idx="311">
                  <c:v>207.85000000000218</c:v>
                </c:pt>
                <c:pt idx="312">
                  <c:v>334.04999999999927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3-6944-A52B-7F709F03E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327424"/>
        <c:axId val="384329136"/>
      </c:barChart>
      <c:catAx>
        <c:axId val="384327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29136"/>
        <c:crosses val="autoZero"/>
        <c:auto val="1"/>
        <c:lblAlgn val="ctr"/>
        <c:lblOffset val="100"/>
        <c:noMultiLvlLbl val="0"/>
      </c:catAx>
      <c:valAx>
        <c:axId val="38432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2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'Nifty Daily Range'!$K$1</c:f>
              <c:strCache>
                <c:ptCount val="1"/>
                <c:pt idx="0">
                  <c:v>sorted intraday 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'Nifty Daily Range'!$K$2:$K$314</c:f>
              <c:numCache>
                <c:formatCode>General</c:formatCode>
                <c:ptCount val="313"/>
                <c:pt idx="0">
                  <c:v>37</c:v>
                </c:pt>
                <c:pt idx="1">
                  <c:v>52.5</c:v>
                </c:pt>
                <c:pt idx="2">
                  <c:v>57.350000000002183</c:v>
                </c:pt>
                <c:pt idx="3">
                  <c:v>59.950000000000728</c:v>
                </c:pt>
                <c:pt idx="4">
                  <c:v>61.299999999999272</c:v>
                </c:pt>
                <c:pt idx="5">
                  <c:v>61.899999999997817</c:v>
                </c:pt>
                <c:pt idx="6">
                  <c:v>62.200000000000728</c:v>
                </c:pt>
                <c:pt idx="7">
                  <c:v>62.900000000001455</c:v>
                </c:pt>
                <c:pt idx="8">
                  <c:v>64</c:v>
                </c:pt>
                <c:pt idx="9">
                  <c:v>65.349999999998545</c:v>
                </c:pt>
                <c:pt idx="10">
                  <c:v>68.80000000000291</c:v>
                </c:pt>
                <c:pt idx="11">
                  <c:v>70.649999999997817</c:v>
                </c:pt>
                <c:pt idx="12">
                  <c:v>73.849999999998545</c:v>
                </c:pt>
                <c:pt idx="13">
                  <c:v>73.94999999999709</c:v>
                </c:pt>
                <c:pt idx="14">
                  <c:v>74.099999999998545</c:v>
                </c:pt>
                <c:pt idx="15">
                  <c:v>75.049999999999272</c:v>
                </c:pt>
                <c:pt idx="16">
                  <c:v>75.099999999998545</c:v>
                </c:pt>
                <c:pt idx="17">
                  <c:v>75.349999999998545</c:v>
                </c:pt>
                <c:pt idx="18">
                  <c:v>75.950000000000728</c:v>
                </c:pt>
                <c:pt idx="19">
                  <c:v>78.5</c:v>
                </c:pt>
                <c:pt idx="20">
                  <c:v>79.649999999997817</c:v>
                </c:pt>
                <c:pt idx="21">
                  <c:v>79.650000000001455</c:v>
                </c:pt>
                <c:pt idx="22">
                  <c:v>79.700000000000728</c:v>
                </c:pt>
                <c:pt idx="23">
                  <c:v>81.05000000000291</c:v>
                </c:pt>
                <c:pt idx="24">
                  <c:v>82</c:v>
                </c:pt>
                <c:pt idx="25">
                  <c:v>82.25</c:v>
                </c:pt>
                <c:pt idx="26">
                  <c:v>82.600000000002183</c:v>
                </c:pt>
                <c:pt idx="27">
                  <c:v>85.55000000000291</c:v>
                </c:pt>
                <c:pt idx="28">
                  <c:v>85.950000000000728</c:v>
                </c:pt>
                <c:pt idx="29">
                  <c:v>86.30000000000291</c:v>
                </c:pt>
                <c:pt idx="30">
                  <c:v>86.349999999998545</c:v>
                </c:pt>
                <c:pt idx="31">
                  <c:v>86.950000000000728</c:v>
                </c:pt>
                <c:pt idx="32">
                  <c:v>88.400000000001455</c:v>
                </c:pt>
                <c:pt idx="33">
                  <c:v>89.450000000000728</c:v>
                </c:pt>
                <c:pt idx="34">
                  <c:v>89.650000000001455</c:v>
                </c:pt>
                <c:pt idx="35">
                  <c:v>90.450000000000728</c:v>
                </c:pt>
                <c:pt idx="36">
                  <c:v>90.600000000002183</c:v>
                </c:pt>
                <c:pt idx="37">
                  <c:v>91</c:v>
                </c:pt>
                <c:pt idx="38">
                  <c:v>91.150000000001455</c:v>
                </c:pt>
                <c:pt idx="39">
                  <c:v>91.450000000000728</c:v>
                </c:pt>
                <c:pt idx="40">
                  <c:v>92.75</c:v>
                </c:pt>
                <c:pt idx="41">
                  <c:v>93.399999999997817</c:v>
                </c:pt>
                <c:pt idx="42">
                  <c:v>93.599999999998545</c:v>
                </c:pt>
                <c:pt idx="43">
                  <c:v>94.400000000001455</c:v>
                </c:pt>
                <c:pt idx="44">
                  <c:v>95.299999999999272</c:v>
                </c:pt>
                <c:pt idx="45">
                  <c:v>95.549999999999272</c:v>
                </c:pt>
                <c:pt idx="46">
                  <c:v>95.599999999998545</c:v>
                </c:pt>
                <c:pt idx="47">
                  <c:v>95.650000000001455</c:v>
                </c:pt>
                <c:pt idx="48">
                  <c:v>95.650000000001455</c:v>
                </c:pt>
                <c:pt idx="49">
                  <c:v>96.149999999997817</c:v>
                </c:pt>
                <c:pt idx="50">
                  <c:v>97.100000000002183</c:v>
                </c:pt>
                <c:pt idx="51">
                  <c:v>99.149999999997817</c:v>
                </c:pt>
                <c:pt idx="52">
                  <c:v>99.400000000001455</c:v>
                </c:pt>
                <c:pt idx="53">
                  <c:v>99.700000000000728</c:v>
                </c:pt>
                <c:pt idx="54">
                  <c:v>100.10000000000218</c:v>
                </c:pt>
                <c:pt idx="55">
                  <c:v>101.30000000000291</c:v>
                </c:pt>
                <c:pt idx="56">
                  <c:v>102.15000000000146</c:v>
                </c:pt>
                <c:pt idx="57">
                  <c:v>102.20000000000073</c:v>
                </c:pt>
                <c:pt idx="58">
                  <c:v>102.39999999999782</c:v>
                </c:pt>
                <c:pt idx="59">
                  <c:v>102.39999999999782</c:v>
                </c:pt>
                <c:pt idx="60">
                  <c:v>102.95000000000073</c:v>
                </c:pt>
                <c:pt idx="61">
                  <c:v>105.45000000000073</c:v>
                </c:pt>
                <c:pt idx="62">
                  <c:v>107.84999999999854</c:v>
                </c:pt>
                <c:pt idx="63">
                  <c:v>108.45000000000073</c:v>
                </c:pt>
                <c:pt idx="64">
                  <c:v>108.5</c:v>
                </c:pt>
                <c:pt idx="65">
                  <c:v>108.64999999999782</c:v>
                </c:pt>
                <c:pt idx="66">
                  <c:v>108.75</c:v>
                </c:pt>
                <c:pt idx="67">
                  <c:v>108.89999999999782</c:v>
                </c:pt>
                <c:pt idx="68">
                  <c:v>109.25</c:v>
                </c:pt>
                <c:pt idx="69">
                  <c:v>109.30000000000291</c:v>
                </c:pt>
                <c:pt idx="70">
                  <c:v>109.44999999999709</c:v>
                </c:pt>
                <c:pt idx="71">
                  <c:v>109.79999999999927</c:v>
                </c:pt>
                <c:pt idx="72">
                  <c:v>109.84999999999854</c:v>
                </c:pt>
                <c:pt idx="73">
                  <c:v>110</c:v>
                </c:pt>
                <c:pt idx="74">
                  <c:v>110.69999999999709</c:v>
                </c:pt>
                <c:pt idx="75">
                  <c:v>111.09999999999854</c:v>
                </c:pt>
                <c:pt idx="76">
                  <c:v>111.40000000000146</c:v>
                </c:pt>
                <c:pt idx="77">
                  <c:v>111.70000000000073</c:v>
                </c:pt>
                <c:pt idx="78">
                  <c:v>112.30000000000291</c:v>
                </c:pt>
                <c:pt idx="79">
                  <c:v>112.5</c:v>
                </c:pt>
                <c:pt idx="80">
                  <c:v>113.29999999999927</c:v>
                </c:pt>
                <c:pt idx="81">
                  <c:v>113.39999999999782</c:v>
                </c:pt>
                <c:pt idx="82">
                  <c:v>113.54999999999927</c:v>
                </c:pt>
                <c:pt idx="83">
                  <c:v>114.54999999999927</c:v>
                </c:pt>
                <c:pt idx="84">
                  <c:v>114.79999999999927</c:v>
                </c:pt>
                <c:pt idx="85">
                  <c:v>115</c:v>
                </c:pt>
                <c:pt idx="86">
                  <c:v>115.29999999999927</c:v>
                </c:pt>
                <c:pt idx="87">
                  <c:v>115.75</c:v>
                </c:pt>
                <c:pt idx="88">
                  <c:v>116.54999999999927</c:v>
                </c:pt>
                <c:pt idx="89">
                  <c:v>116.84999999999854</c:v>
                </c:pt>
                <c:pt idx="90">
                  <c:v>117.14999999999782</c:v>
                </c:pt>
                <c:pt idx="91">
                  <c:v>117.45000000000073</c:v>
                </c:pt>
                <c:pt idx="92">
                  <c:v>118.04999999999927</c:v>
                </c:pt>
                <c:pt idx="93">
                  <c:v>119.29999999999927</c:v>
                </c:pt>
                <c:pt idx="94">
                  <c:v>120.05000000000291</c:v>
                </c:pt>
                <c:pt idx="95">
                  <c:v>120.20000000000073</c:v>
                </c:pt>
                <c:pt idx="96">
                  <c:v>120.39999999999782</c:v>
                </c:pt>
                <c:pt idx="97">
                  <c:v>121.10000000000218</c:v>
                </c:pt>
                <c:pt idx="98">
                  <c:v>121.25</c:v>
                </c:pt>
                <c:pt idx="99">
                  <c:v>121.70000000000073</c:v>
                </c:pt>
                <c:pt idx="100">
                  <c:v>121.84999999999854</c:v>
                </c:pt>
                <c:pt idx="101">
                  <c:v>122.34999999999854</c:v>
                </c:pt>
                <c:pt idx="102">
                  <c:v>122.5</c:v>
                </c:pt>
                <c:pt idx="103">
                  <c:v>122.59999999999854</c:v>
                </c:pt>
                <c:pt idx="104">
                  <c:v>123.45000000000073</c:v>
                </c:pt>
                <c:pt idx="105">
                  <c:v>124.20000000000073</c:v>
                </c:pt>
                <c:pt idx="106">
                  <c:v>124.20000000000073</c:v>
                </c:pt>
                <c:pt idx="107">
                  <c:v>124.25</c:v>
                </c:pt>
                <c:pt idx="108">
                  <c:v>124.45000000000073</c:v>
                </c:pt>
                <c:pt idx="109">
                  <c:v>124.60000000000218</c:v>
                </c:pt>
                <c:pt idx="110">
                  <c:v>125.04999999999927</c:v>
                </c:pt>
                <c:pt idx="111">
                  <c:v>125.35000000000218</c:v>
                </c:pt>
                <c:pt idx="112">
                  <c:v>125.65000000000146</c:v>
                </c:pt>
                <c:pt idx="113">
                  <c:v>127</c:v>
                </c:pt>
                <c:pt idx="114">
                  <c:v>127.09999999999854</c:v>
                </c:pt>
                <c:pt idx="115">
                  <c:v>127.15000000000146</c:v>
                </c:pt>
                <c:pt idx="116">
                  <c:v>128</c:v>
                </c:pt>
                <c:pt idx="117">
                  <c:v>128.19999999999709</c:v>
                </c:pt>
                <c:pt idx="118">
                  <c:v>128.65000000000146</c:v>
                </c:pt>
                <c:pt idx="119">
                  <c:v>129.25</c:v>
                </c:pt>
                <c:pt idx="120">
                  <c:v>129.25</c:v>
                </c:pt>
                <c:pt idx="121">
                  <c:v>129.64999999999782</c:v>
                </c:pt>
                <c:pt idx="122">
                  <c:v>129.65000000000146</c:v>
                </c:pt>
                <c:pt idx="123">
                  <c:v>132.59999999999854</c:v>
                </c:pt>
                <c:pt idx="124">
                  <c:v>132.60000000000218</c:v>
                </c:pt>
                <c:pt idx="125">
                  <c:v>132.75</c:v>
                </c:pt>
                <c:pt idx="126">
                  <c:v>132.80000000000291</c:v>
                </c:pt>
                <c:pt idx="127">
                  <c:v>133.69999999999709</c:v>
                </c:pt>
                <c:pt idx="128">
                  <c:v>134.09999999999854</c:v>
                </c:pt>
                <c:pt idx="129">
                  <c:v>134.15000000000146</c:v>
                </c:pt>
                <c:pt idx="130">
                  <c:v>135.29999999999927</c:v>
                </c:pt>
                <c:pt idx="131">
                  <c:v>135.69999999999709</c:v>
                </c:pt>
                <c:pt idx="132">
                  <c:v>135.85000000000218</c:v>
                </c:pt>
                <c:pt idx="133">
                  <c:v>136.45000000000073</c:v>
                </c:pt>
                <c:pt idx="134">
                  <c:v>137.10000000000218</c:v>
                </c:pt>
                <c:pt idx="135">
                  <c:v>138.54999999999927</c:v>
                </c:pt>
                <c:pt idx="136">
                  <c:v>138.79999999999927</c:v>
                </c:pt>
                <c:pt idx="137">
                  <c:v>139.20000000000073</c:v>
                </c:pt>
                <c:pt idx="138">
                  <c:v>139.65000000000146</c:v>
                </c:pt>
                <c:pt idx="139">
                  <c:v>139.79999999999927</c:v>
                </c:pt>
                <c:pt idx="140">
                  <c:v>140.10000000000218</c:v>
                </c:pt>
                <c:pt idx="141">
                  <c:v>140.75</c:v>
                </c:pt>
                <c:pt idx="142">
                  <c:v>141.15000000000146</c:v>
                </c:pt>
                <c:pt idx="143">
                  <c:v>142</c:v>
                </c:pt>
                <c:pt idx="144">
                  <c:v>142.80000000000291</c:v>
                </c:pt>
                <c:pt idx="145">
                  <c:v>142.85000000000218</c:v>
                </c:pt>
                <c:pt idx="146">
                  <c:v>143.39999999999782</c:v>
                </c:pt>
                <c:pt idx="147">
                  <c:v>143.54999999999927</c:v>
                </c:pt>
                <c:pt idx="148">
                  <c:v>144.95000000000073</c:v>
                </c:pt>
                <c:pt idx="149">
                  <c:v>145</c:v>
                </c:pt>
                <c:pt idx="150">
                  <c:v>145.95000000000073</c:v>
                </c:pt>
                <c:pt idx="151">
                  <c:v>147.70000000000073</c:v>
                </c:pt>
                <c:pt idx="152">
                  <c:v>147.75</c:v>
                </c:pt>
                <c:pt idx="153">
                  <c:v>148</c:v>
                </c:pt>
                <c:pt idx="154">
                  <c:v>148.20000000000073</c:v>
                </c:pt>
                <c:pt idx="155">
                  <c:v>148.35000000000218</c:v>
                </c:pt>
                <c:pt idx="156">
                  <c:v>149.5</c:v>
                </c:pt>
                <c:pt idx="157">
                  <c:v>149.65000000000146</c:v>
                </c:pt>
                <c:pt idx="158">
                  <c:v>149.90000000000146</c:v>
                </c:pt>
                <c:pt idx="159">
                  <c:v>151.29999999999927</c:v>
                </c:pt>
                <c:pt idx="160">
                  <c:v>152</c:v>
                </c:pt>
                <c:pt idx="161">
                  <c:v>152</c:v>
                </c:pt>
                <c:pt idx="162">
                  <c:v>152.34999999999854</c:v>
                </c:pt>
                <c:pt idx="163">
                  <c:v>152.59999999999854</c:v>
                </c:pt>
                <c:pt idx="164">
                  <c:v>152.80000000000291</c:v>
                </c:pt>
                <c:pt idx="165">
                  <c:v>152.89999999999782</c:v>
                </c:pt>
                <c:pt idx="166">
                  <c:v>153.5</c:v>
                </c:pt>
                <c:pt idx="167">
                  <c:v>154.20000000000073</c:v>
                </c:pt>
                <c:pt idx="168">
                  <c:v>154.35000000000218</c:v>
                </c:pt>
                <c:pt idx="169">
                  <c:v>154.5</c:v>
                </c:pt>
                <c:pt idx="170">
                  <c:v>154.54999999999927</c:v>
                </c:pt>
                <c:pt idx="171">
                  <c:v>156.39999999999782</c:v>
                </c:pt>
                <c:pt idx="172">
                  <c:v>156.40000000000146</c:v>
                </c:pt>
                <c:pt idx="173">
                  <c:v>157.69999999999709</c:v>
                </c:pt>
                <c:pt idx="174">
                  <c:v>158.04999999999927</c:v>
                </c:pt>
                <c:pt idx="175">
                  <c:v>158.60000000000218</c:v>
                </c:pt>
                <c:pt idx="176">
                  <c:v>159.04999999999927</c:v>
                </c:pt>
                <c:pt idx="177">
                  <c:v>160.10000000000218</c:v>
                </c:pt>
                <c:pt idx="178">
                  <c:v>160.95000000000073</c:v>
                </c:pt>
                <c:pt idx="179">
                  <c:v>161.5</c:v>
                </c:pt>
                <c:pt idx="180">
                  <c:v>161.84999999999854</c:v>
                </c:pt>
                <c:pt idx="181">
                  <c:v>162.29999999999927</c:v>
                </c:pt>
                <c:pt idx="182">
                  <c:v>162.30000000000291</c:v>
                </c:pt>
                <c:pt idx="183">
                  <c:v>164.25</c:v>
                </c:pt>
                <c:pt idx="184">
                  <c:v>164.54999999999927</c:v>
                </c:pt>
                <c:pt idx="185">
                  <c:v>164.64999999999782</c:v>
                </c:pt>
                <c:pt idx="186">
                  <c:v>165.54999999999927</c:v>
                </c:pt>
                <c:pt idx="187">
                  <c:v>165.60000000000218</c:v>
                </c:pt>
                <c:pt idx="188">
                  <c:v>167.29999999999927</c:v>
                </c:pt>
                <c:pt idx="189">
                  <c:v>167.84999999999854</c:v>
                </c:pt>
                <c:pt idx="190">
                  <c:v>168</c:v>
                </c:pt>
                <c:pt idx="191">
                  <c:v>168.89999999999782</c:v>
                </c:pt>
                <c:pt idx="192">
                  <c:v>169.45000000000073</c:v>
                </c:pt>
                <c:pt idx="193">
                  <c:v>169.75</c:v>
                </c:pt>
                <c:pt idx="194">
                  <c:v>170.10000000000218</c:v>
                </c:pt>
                <c:pt idx="195">
                  <c:v>170.75</c:v>
                </c:pt>
                <c:pt idx="196">
                  <c:v>171</c:v>
                </c:pt>
                <c:pt idx="197">
                  <c:v>171.80000000000291</c:v>
                </c:pt>
                <c:pt idx="198">
                  <c:v>172.45000000000073</c:v>
                </c:pt>
                <c:pt idx="199">
                  <c:v>174.20000000000073</c:v>
                </c:pt>
                <c:pt idx="200">
                  <c:v>174.54999999999927</c:v>
                </c:pt>
                <c:pt idx="201">
                  <c:v>174.59999999999854</c:v>
                </c:pt>
                <c:pt idx="202">
                  <c:v>175.15000000000146</c:v>
                </c:pt>
                <c:pt idx="203">
                  <c:v>175.20000000000073</c:v>
                </c:pt>
                <c:pt idx="204">
                  <c:v>175.39999999999782</c:v>
                </c:pt>
                <c:pt idx="205">
                  <c:v>176.65000000000146</c:v>
                </c:pt>
                <c:pt idx="206">
                  <c:v>176.70000000000073</c:v>
                </c:pt>
                <c:pt idx="207">
                  <c:v>176.94999999999709</c:v>
                </c:pt>
                <c:pt idx="208">
                  <c:v>177.10000000000218</c:v>
                </c:pt>
                <c:pt idx="209">
                  <c:v>177.25</c:v>
                </c:pt>
                <c:pt idx="210">
                  <c:v>177.95000000000073</c:v>
                </c:pt>
                <c:pt idx="211">
                  <c:v>178</c:v>
                </c:pt>
                <c:pt idx="212">
                  <c:v>178.5</c:v>
                </c:pt>
                <c:pt idx="213">
                  <c:v>179.04999999999927</c:v>
                </c:pt>
                <c:pt idx="214">
                  <c:v>179.95000000000073</c:v>
                </c:pt>
                <c:pt idx="215">
                  <c:v>180.29999999999927</c:v>
                </c:pt>
                <c:pt idx="216">
                  <c:v>180.5</c:v>
                </c:pt>
                <c:pt idx="217">
                  <c:v>181</c:v>
                </c:pt>
                <c:pt idx="218">
                  <c:v>181.20000000000073</c:v>
                </c:pt>
                <c:pt idx="219">
                  <c:v>184.14999999999782</c:v>
                </c:pt>
                <c:pt idx="220">
                  <c:v>185.09999999999854</c:v>
                </c:pt>
                <c:pt idx="221">
                  <c:v>185.20000000000073</c:v>
                </c:pt>
                <c:pt idx="222">
                  <c:v>185.25</c:v>
                </c:pt>
                <c:pt idx="223">
                  <c:v>185.55000000000291</c:v>
                </c:pt>
                <c:pt idx="224">
                  <c:v>185.94999999999709</c:v>
                </c:pt>
                <c:pt idx="225">
                  <c:v>186.65000000000146</c:v>
                </c:pt>
                <c:pt idx="226">
                  <c:v>186.95000000000073</c:v>
                </c:pt>
                <c:pt idx="227">
                  <c:v>187.40000000000146</c:v>
                </c:pt>
                <c:pt idx="228">
                  <c:v>187.64999999999782</c:v>
                </c:pt>
                <c:pt idx="229">
                  <c:v>189.20000000000073</c:v>
                </c:pt>
                <c:pt idx="230">
                  <c:v>192.10000000000218</c:v>
                </c:pt>
                <c:pt idx="231">
                  <c:v>192.35000000000218</c:v>
                </c:pt>
                <c:pt idx="232">
                  <c:v>193.14999999999782</c:v>
                </c:pt>
                <c:pt idx="233">
                  <c:v>193.19999999999709</c:v>
                </c:pt>
                <c:pt idx="234">
                  <c:v>193.65000000000146</c:v>
                </c:pt>
                <c:pt idx="235">
                  <c:v>194.90000000000146</c:v>
                </c:pt>
                <c:pt idx="236">
                  <c:v>195.69999999999709</c:v>
                </c:pt>
                <c:pt idx="237">
                  <c:v>196</c:v>
                </c:pt>
                <c:pt idx="238">
                  <c:v>196.54999999999927</c:v>
                </c:pt>
                <c:pt idx="239">
                  <c:v>198.15000000000146</c:v>
                </c:pt>
                <c:pt idx="240">
                  <c:v>198.75</c:v>
                </c:pt>
                <c:pt idx="241">
                  <c:v>199.89999999999782</c:v>
                </c:pt>
                <c:pt idx="242">
                  <c:v>199.94999999999709</c:v>
                </c:pt>
                <c:pt idx="243">
                  <c:v>200.75</c:v>
                </c:pt>
                <c:pt idx="244">
                  <c:v>202.84999999999854</c:v>
                </c:pt>
                <c:pt idx="245">
                  <c:v>203.85000000000218</c:v>
                </c:pt>
                <c:pt idx="246">
                  <c:v>203.85000000000218</c:v>
                </c:pt>
                <c:pt idx="247">
                  <c:v>205.25</c:v>
                </c:pt>
                <c:pt idx="248">
                  <c:v>206.60000000000218</c:v>
                </c:pt>
                <c:pt idx="249">
                  <c:v>207.15000000000146</c:v>
                </c:pt>
                <c:pt idx="250">
                  <c:v>207.94999999999709</c:v>
                </c:pt>
                <c:pt idx="251">
                  <c:v>207.95000000000073</c:v>
                </c:pt>
                <c:pt idx="252">
                  <c:v>211.95000000000073</c:v>
                </c:pt>
                <c:pt idx="253">
                  <c:v>212.29999999999927</c:v>
                </c:pt>
                <c:pt idx="254">
                  <c:v>213.09999999999854</c:v>
                </c:pt>
                <c:pt idx="255">
                  <c:v>213.85000000000218</c:v>
                </c:pt>
                <c:pt idx="256">
                  <c:v>215.45000000000073</c:v>
                </c:pt>
                <c:pt idx="257">
                  <c:v>217.04999999999927</c:v>
                </c:pt>
                <c:pt idx="258">
                  <c:v>218.5</c:v>
                </c:pt>
                <c:pt idx="259">
                  <c:v>219.34999999999854</c:v>
                </c:pt>
                <c:pt idx="260">
                  <c:v>220</c:v>
                </c:pt>
                <c:pt idx="261">
                  <c:v>220.70000000000073</c:v>
                </c:pt>
                <c:pt idx="262">
                  <c:v>222.40000000000146</c:v>
                </c:pt>
                <c:pt idx="263">
                  <c:v>223.45000000000073</c:v>
                </c:pt>
                <c:pt idx="264">
                  <c:v>225.09999999999854</c:v>
                </c:pt>
                <c:pt idx="265">
                  <c:v>227.70000000000073</c:v>
                </c:pt>
                <c:pt idx="266">
                  <c:v>233.44999999999709</c:v>
                </c:pt>
                <c:pt idx="267">
                  <c:v>237.34999999999854</c:v>
                </c:pt>
                <c:pt idx="268">
                  <c:v>237.55000000000291</c:v>
                </c:pt>
                <c:pt idx="269">
                  <c:v>238.25</c:v>
                </c:pt>
                <c:pt idx="270">
                  <c:v>241.20000000000073</c:v>
                </c:pt>
                <c:pt idx="271">
                  <c:v>243.04999999999927</c:v>
                </c:pt>
                <c:pt idx="272">
                  <c:v>248.25</c:v>
                </c:pt>
                <c:pt idx="273">
                  <c:v>251.45000000000073</c:v>
                </c:pt>
                <c:pt idx="274">
                  <c:v>251.85000000000218</c:v>
                </c:pt>
                <c:pt idx="275">
                  <c:v>253.85000000000218</c:v>
                </c:pt>
                <c:pt idx="276">
                  <c:v>254.44999999999709</c:v>
                </c:pt>
                <c:pt idx="277">
                  <c:v>254.70000000000073</c:v>
                </c:pt>
                <c:pt idx="278">
                  <c:v>256.95000000000073</c:v>
                </c:pt>
                <c:pt idx="279">
                  <c:v>257</c:v>
                </c:pt>
                <c:pt idx="280">
                  <c:v>264</c:v>
                </c:pt>
                <c:pt idx="281">
                  <c:v>271.04999999999927</c:v>
                </c:pt>
                <c:pt idx="282">
                  <c:v>271.59999999999854</c:v>
                </c:pt>
                <c:pt idx="283">
                  <c:v>272.44999999999709</c:v>
                </c:pt>
                <c:pt idx="284">
                  <c:v>272.85000000000218</c:v>
                </c:pt>
                <c:pt idx="285">
                  <c:v>273.14999999999782</c:v>
                </c:pt>
                <c:pt idx="286">
                  <c:v>274.55000000000291</c:v>
                </c:pt>
                <c:pt idx="287">
                  <c:v>286.09999999999854</c:v>
                </c:pt>
                <c:pt idx="288">
                  <c:v>287.09999999999854</c:v>
                </c:pt>
                <c:pt idx="289">
                  <c:v>288.95000000000073</c:v>
                </c:pt>
                <c:pt idx="290">
                  <c:v>292.5</c:v>
                </c:pt>
                <c:pt idx="291">
                  <c:v>297.40000000000146</c:v>
                </c:pt>
                <c:pt idx="292">
                  <c:v>299</c:v>
                </c:pt>
                <c:pt idx="293">
                  <c:v>301.04999999999927</c:v>
                </c:pt>
                <c:pt idx="294">
                  <c:v>303.60000000000218</c:v>
                </c:pt>
                <c:pt idx="295">
                  <c:v>305.54999999999927</c:v>
                </c:pt>
                <c:pt idx="296">
                  <c:v>311.25</c:v>
                </c:pt>
                <c:pt idx="297">
                  <c:v>311.54999999999927</c:v>
                </c:pt>
                <c:pt idx="298">
                  <c:v>313.30000000000291</c:v>
                </c:pt>
                <c:pt idx="299">
                  <c:v>315.20000000000073</c:v>
                </c:pt>
                <c:pt idx="300">
                  <c:v>321.25</c:v>
                </c:pt>
                <c:pt idx="301">
                  <c:v>333.65000000000146</c:v>
                </c:pt>
                <c:pt idx="302">
                  <c:v>340.64999999999782</c:v>
                </c:pt>
                <c:pt idx="303">
                  <c:v>345.14999999999782</c:v>
                </c:pt>
                <c:pt idx="304">
                  <c:v>345.75</c:v>
                </c:pt>
                <c:pt idx="305">
                  <c:v>352.40000000000146</c:v>
                </c:pt>
                <c:pt idx="306">
                  <c:v>377.25</c:v>
                </c:pt>
                <c:pt idx="307">
                  <c:v>391.20000000000073</c:v>
                </c:pt>
                <c:pt idx="308">
                  <c:v>416.45000000000073</c:v>
                </c:pt>
                <c:pt idx="309">
                  <c:v>505.65000000000146</c:v>
                </c:pt>
                <c:pt idx="310">
                  <c:v>541.09999999999854</c:v>
                </c:pt>
                <c:pt idx="311">
                  <c:v>557.65000000000146</c:v>
                </c:pt>
                <c:pt idx="312">
                  <c:v>618.79999999999927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2C-3F45-9A39-D54027A5D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396784"/>
        <c:axId val="81816255"/>
      </c:barChart>
      <c:catAx>
        <c:axId val="672396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16255"/>
        <c:crosses val="autoZero"/>
        <c:auto val="1"/>
        <c:lblAlgn val="ctr"/>
        <c:lblOffset val="100"/>
        <c:noMultiLvlLbl val="0"/>
      </c:catAx>
      <c:valAx>
        <c:axId val="8181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39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'NF Weekly Range'!$W$1</c:f>
              <c:strCache>
                <c:ptCount val="1"/>
                <c:pt idx="0">
                  <c:v>sorted diff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'NF Weekly Range'!$W$2:$W$70</c:f>
              <c:numCache>
                <c:formatCode>General</c:formatCode>
                <c:ptCount val="69"/>
                <c:pt idx="0">
                  <c:v>-753.25</c:v>
                </c:pt>
                <c:pt idx="1">
                  <c:v>-751.55000000000291</c:v>
                </c:pt>
                <c:pt idx="2">
                  <c:v>-601</c:v>
                </c:pt>
                <c:pt idx="3">
                  <c:v>-512.29999999999927</c:v>
                </c:pt>
                <c:pt idx="4">
                  <c:v>-361.85000000000218</c:v>
                </c:pt>
                <c:pt idx="5">
                  <c:v>-335.19999999999709</c:v>
                </c:pt>
                <c:pt idx="6">
                  <c:v>-322.09999999999854</c:v>
                </c:pt>
                <c:pt idx="7">
                  <c:v>-314.09999999999854</c:v>
                </c:pt>
                <c:pt idx="8">
                  <c:v>-292.09999999999854</c:v>
                </c:pt>
                <c:pt idx="9">
                  <c:v>-256.70000000000073</c:v>
                </c:pt>
                <c:pt idx="10">
                  <c:v>-226.45000000000073</c:v>
                </c:pt>
                <c:pt idx="11">
                  <c:v>-211.75</c:v>
                </c:pt>
                <c:pt idx="12">
                  <c:v>-209.5</c:v>
                </c:pt>
                <c:pt idx="13">
                  <c:v>-204.14999999999782</c:v>
                </c:pt>
                <c:pt idx="14">
                  <c:v>-193.84999999999854</c:v>
                </c:pt>
                <c:pt idx="15">
                  <c:v>-189</c:v>
                </c:pt>
                <c:pt idx="16">
                  <c:v>-187.04999999999927</c:v>
                </c:pt>
                <c:pt idx="17">
                  <c:v>-177</c:v>
                </c:pt>
                <c:pt idx="18">
                  <c:v>-169.14999999999782</c:v>
                </c:pt>
                <c:pt idx="19">
                  <c:v>-136.60000000000218</c:v>
                </c:pt>
                <c:pt idx="20">
                  <c:v>-132.79999999999927</c:v>
                </c:pt>
                <c:pt idx="21">
                  <c:v>-132.04999999999927</c:v>
                </c:pt>
                <c:pt idx="22">
                  <c:v>-126.30000000000291</c:v>
                </c:pt>
                <c:pt idx="23">
                  <c:v>-121.04999999999927</c:v>
                </c:pt>
                <c:pt idx="24">
                  <c:v>-83.150000000001455</c:v>
                </c:pt>
                <c:pt idx="25">
                  <c:v>-22.950000000000728</c:v>
                </c:pt>
                <c:pt idx="26">
                  <c:v>-2.6500000000014552</c:v>
                </c:pt>
                <c:pt idx="27">
                  <c:v>5.2000000000007276</c:v>
                </c:pt>
                <c:pt idx="28">
                  <c:v>22.100000000002183</c:v>
                </c:pt>
                <c:pt idx="29">
                  <c:v>22.850000000002183</c:v>
                </c:pt>
                <c:pt idx="30">
                  <c:v>46.799999999999272</c:v>
                </c:pt>
                <c:pt idx="31">
                  <c:v>48.299999999999272</c:v>
                </c:pt>
                <c:pt idx="32">
                  <c:v>50.399999999997817</c:v>
                </c:pt>
                <c:pt idx="33">
                  <c:v>54.450000000000728</c:v>
                </c:pt>
                <c:pt idx="34">
                  <c:v>82.400000000001455</c:v>
                </c:pt>
                <c:pt idx="35">
                  <c:v>88.25</c:v>
                </c:pt>
                <c:pt idx="36">
                  <c:v>135.04999999999927</c:v>
                </c:pt>
                <c:pt idx="37">
                  <c:v>140.5</c:v>
                </c:pt>
                <c:pt idx="38">
                  <c:v>150.29999999999927</c:v>
                </c:pt>
                <c:pt idx="39">
                  <c:v>158.45000000000073</c:v>
                </c:pt>
                <c:pt idx="40">
                  <c:v>164.70000000000073</c:v>
                </c:pt>
                <c:pt idx="41">
                  <c:v>182.75</c:v>
                </c:pt>
                <c:pt idx="42">
                  <c:v>182.95000000000073</c:v>
                </c:pt>
                <c:pt idx="43">
                  <c:v>199.54999999999927</c:v>
                </c:pt>
                <c:pt idx="44">
                  <c:v>202</c:v>
                </c:pt>
                <c:pt idx="45">
                  <c:v>225.79999999999927</c:v>
                </c:pt>
                <c:pt idx="46">
                  <c:v>241.09999999999854</c:v>
                </c:pt>
                <c:pt idx="47">
                  <c:v>249.25</c:v>
                </c:pt>
                <c:pt idx="48">
                  <c:v>251.14999999999782</c:v>
                </c:pt>
                <c:pt idx="49">
                  <c:v>268</c:v>
                </c:pt>
                <c:pt idx="50">
                  <c:v>271.15000000000146</c:v>
                </c:pt>
                <c:pt idx="51">
                  <c:v>272.64999999999782</c:v>
                </c:pt>
                <c:pt idx="52">
                  <c:v>274.90000000000146</c:v>
                </c:pt>
                <c:pt idx="53">
                  <c:v>289.64999999999782</c:v>
                </c:pt>
                <c:pt idx="54">
                  <c:v>291.35000000000218</c:v>
                </c:pt>
                <c:pt idx="55">
                  <c:v>292.80000000000291</c:v>
                </c:pt>
                <c:pt idx="56">
                  <c:v>318.95000000000073</c:v>
                </c:pt>
                <c:pt idx="57">
                  <c:v>319.5</c:v>
                </c:pt>
                <c:pt idx="58">
                  <c:v>327.29999999999927</c:v>
                </c:pt>
                <c:pt idx="59">
                  <c:v>365.85000000000218</c:v>
                </c:pt>
                <c:pt idx="60">
                  <c:v>377.09999999999854</c:v>
                </c:pt>
                <c:pt idx="61">
                  <c:v>445.14999999999782</c:v>
                </c:pt>
                <c:pt idx="62">
                  <c:v>479.20000000000073</c:v>
                </c:pt>
                <c:pt idx="63">
                  <c:v>483.80000000000291</c:v>
                </c:pt>
                <c:pt idx="64">
                  <c:v>514.20000000000073</c:v>
                </c:pt>
                <c:pt idx="65">
                  <c:v>516.85000000000218</c:v>
                </c:pt>
                <c:pt idx="66">
                  <c:v>545.90000000000146</c:v>
                </c:pt>
                <c:pt idx="67">
                  <c:v>745.95000000000073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F6-4443-911E-965AAA6CE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1118687"/>
        <c:axId val="771120415"/>
      </c:barChart>
      <c:catAx>
        <c:axId val="771118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20415"/>
        <c:crosses val="autoZero"/>
        <c:auto val="1"/>
        <c:lblAlgn val="ctr"/>
        <c:lblOffset val="100"/>
        <c:noMultiLvlLbl val="0"/>
      </c:catAx>
      <c:valAx>
        <c:axId val="77112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1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'BNF Daily Range'!$I$1</c:f>
              <c:strCache>
                <c:ptCount val="1"/>
                <c:pt idx="0">
                  <c:v>sorted gap open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'BNF Daily Range'!$I$2:$I$315</c:f>
              <c:numCache>
                <c:formatCode>General</c:formatCode>
                <c:ptCount val="314"/>
                <c:pt idx="0">
                  <c:v>-1551.1500000000015</c:v>
                </c:pt>
                <c:pt idx="1">
                  <c:v>-574.79999999999563</c:v>
                </c:pt>
                <c:pt idx="2">
                  <c:v>-571.69999999999709</c:v>
                </c:pt>
                <c:pt idx="3">
                  <c:v>-569.65000000000146</c:v>
                </c:pt>
                <c:pt idx="4">
                  <c:v>-525.65000000000146</c:v>
                </c:pt>
                <c:pt idx="5">
                  <c:v>-505.30000000000291</c:v>
                </c:pt>
                <c:pt idx="6">
                  <c:v>-489.15000000000146</c:v>
                </c:pt>
                <c:pt idx="7">
                  <c:v>-487.75</c:v>
                </c:pt>
                <c:pt idx="8">
                  <c:v>-486.15000000000146</c:v>
                </c:pt>
                <c:pt idx="9">
                  <c:v>-451.5</c:v>
                </c:pt>
                <c:pt idx="10">
                  <c:v>-364.69999999999709</c:v>
                </c:pt>
                <c:pt idx="11">
                  <c:v>-357.84999999999854</c:v>
                </c:pt>
                <c:pt idx="12">
                  <c:v>-310.80000000000291</c:v>
                </c:pt>
                <c:pt idx="13">
                  <c:v>-302.79999999999563</c:v>
                </c:pt>
                <c:pt idx="14">
                  <c:v>-290.90000000000146</c:v>
                </c:pt>
                <c:pt idx="15">
                  <c:v>-277.14999999999418</c:v>
                </c:pt>
                <c:pt idx="16">
                  <c:v>-272.85000000000582</c:v>
                </c:pt>
                <c:pt idx="17">
                  <c:v>-271.94999999999709</c:v>
                </c:pt>
                <c:pt idx="18">
                  <c:v>-265.30000000000291</c:v>
                </c:pt>
                <c:pt idx="19">
                  <c:v>-221.84999999999854</c:v>
                </c:pt>
                <c:pt idx="20">
                  <c:v>-220</c:v>
                </c:pt>
                <c:pt idx="21">
                  <c:v>-217.84999999999854</c:v>
                </c:pt>
                <c:pt idx="22">
                  <c:v>-205</c:v>
                </c:pt>
                <c:pt idx="23">
                  <c:v>-202.5</c:v>
                </c:pt>
                <c:pt idx="24">
                  <c:v>-197.25</c:v>
                </c:pt>
                <c:pt idx="25">
                  <c:v>-195.90000000000146</c:v>
                </c:pt>
                <c:pt idx="26">
                  <c:v>-195.19999999999709</c:v>
                </c:pt>
                <c:pt idx="27">
                  <c:v>-190.40000000000146</c:v>
                </c:pt>
                <c:pt idx="28">
                  <c:v>-179.44999999999709</c:v>
                </c:pt>
                <c:pt idx="29">
                  <c:v>-172.05000000000291</c:v>
                </c:pt>
                <c:pt idx="30">
                  <c:v>-170.25</c:v>
                </c:pt>
                <c:pt idx="31">
                  <c:v>-168.80000000000291</c:v>
                </c:pt>
                <c:pt idx="32">
                  <c:v>-166.59999999999854</c:v>
                </c:pt>
                <c:pt idx="33">
                  <c:v>-162.90000000000146</c:v>
                </c:pt>
                <c:pt idx="34">
                  <c:v>-158.29999999999563</c:v>
                </c:pt>
                <c:pt idx="35">
                  <c:v>-155.55000000000291</c:v>
                </c:pt>
                <c:pt idx="36">
                  <c:v>-154</c:v>
                </c:pt>
                <c:pt idx="37">
                  <c:v>-151.69999999999709</c:v>
                </c:pt>
                <c:pt idx="38">
                  <c:v>-140.34999999999854</c:v>
                </c:pt>
                <c:pt idx="39">
                  <c:v>-135.34999999999854</c:v>
                </c:pt>
                <c:pt idx="40">
                  <c:v>-133.70000000000437</c:v>
                </c:pt>
                <c:pt idx="41">
                  <c:v>-132.84999999999854</c:v>
                </c:pt>
                <c:pt idx="42">
                  <c:v>-132.5</c:v>
                </c:pt>
                <c:pt idx="43">
                  <c:v>-131.75</c:v>
                </c:pt>
                <c:pt idx="44">
                  <c:v>-130.55000000000291</c:v>
                </c:pt>
                <c:pt idx="45">
                  <c:v>-129.34999999999854</c:v>
                </c:pt>
                <c:pt idx="46">
                  <c:v>-129.34999999999854</c:v>
                </c:pt>
                <c:pt idx="47">
                  <c:v>-123.59999999999854</c:v>
                </c:pt>
                <c:pt idx="48">
                  <c:v>-122.95000000000437</c:v>
                </c:pt>
                <c:pt idx="49">
                  <c:v>-119.44999999999709</c:v>
                </c:pt>
                <c:pt idx="50">
                  <c:v>-118.40000000000146</c:v>
                </c:pt>
                <c:pt idx="51">
                  <c:v>-118.34999999999854</c:v>
                </c:pt>
                <c:pt idx="52">
                  <c:v>-117.34999999999854</c:v>
                </c:pt>
                <c:pt idx="53">
                  <c:v>-101.90000000000146</c:v>
                </c:pt>
                <c:pt idx="54">
                  <c:v>-99.150000000001455</c:v>
                </c:pt>
                <c:pt idx="55">
                  <c:v>-96.30000000000291</c:v>
                </c:pt>
                <c:pt idx="56">
                  <c:v>-93.599999999998545</c:v>
                </c:pt>
                <c:pt idx="57">
                  <c:v>-91.25</c:v>
                </c:pt>
                <c:pt idx="58">
                  <c:v>-90.599999999998545</c:v>
                </c:pt>
                <c:pt idx="59">
                  <c:v>-89</c:v>
                </c:pt>
                <c:pt idx="60">
                  <c:v>-88.80000000000291</c:v>
                </c:pt>
                <c:pt idx="61">
                  <c:v>-87.5</c:v>
                </c:pt>
                <c:pt idx="62">
                  <c:v>-86</c:v>
                </c:pt>
                <c:pt idx="63">
                  <c:v>-85.149999999994179</c:v>
                </c:pt>
                <c:pt idx="64">
                  <c:v>-83.25</c:v>
                </c:pt>
                <c:pt idx="65">
                  <c:v>-83.19999999999709</c:v>
                </c:pt>
                <c:pt idx="66">
                  <c:v>-83.049999999995634</c:v>
                </c:pt>
                <c:pt idx="67">
                  <c:v>-81.700000000004366</c:v>
                </c:pt>
                <c:pt idx="68">
                  <c:v>-81.55000000000291</c:v>
                </c:pt>
                <c:pt idx="69">
                  <c:v>-76.599999999998545</c:v>
                </c:pt>
                <c:pt idx="70">
                  <c:v>-76</c:v>
                </c:pt>
                <c:pt idx="71">
                  <c:v>-75.05000000000291</c:v>
                </c:pt>
                <c:pt idx="72">
                  <c:v>-72.099999999998545</c:v>
                </c:pt>
                <c:pt idx="73">
                  <c:v>-67</c:v>
                </c:pt>
                <c:pt idx="74">
                  <c:v>-62.349999999998545</c:v>
                </c:pt>
                <c:pt idx="75">
                  <c:v>-62</c:v>
                </c:pt>
                <c:pt idx="76">
                  <c:v>-61.650000000001455</c:v>
                </c:pt>
                <c:pt idx="77">
                  <c:v>-60.599999999998545</c:v>
                </c:pt>
                <c:pt idx="78">
                  <c:v>-58.450000000004366</c:v>
                </c:pt>
                <c:pt idx="79">
                  <c:v>-54.5</c:v>
                </c:pt>
                <c:pt idx="80">
                  <c:v>-51.650000000001455</c:v>
                </c:pt>
                <c:pt idx="81">
                  <c:v>-50</c:v>
                </c:pt>
                <c:pt idx="82">
                  <c:v>-49.150000000001455</c:v>
                </c:pt>
                <c:pt idx="83">
                  <c:v>-48.350000000005821</c:v>
                </c:pt>
                <c:pt idx="84">
                  <c:v>-47.599999999998545</c:v>
                </c:pt>
                <c:pt idx="85">
                  <c:v>-44.44999999999709</c:v>
                </c:pt>
                <c:pt idx="86">
                  <c:v>-44.200000000004366</c:v>
                </c:pt>
                <c:pt idx="87">
                  <c:v>-43.600000000005821</c:v>
                </c:pt>
                <c:pt idx="88">
                  <c:v>-43.599999999998545</c:v>
                </c:pt>
                <c:pt idx="89">
                  <c:v>-42.299999999995634</c:v>
                </c:pt>
                <c:pt idx="90">
                  <c:v>-41.69999999999709</c:v>
                </c:pt>
                <c:pt idx="91">
                  <c:v>-39.5</c:v>
                </c:pt>
                <c:pt idx="92">
                  <c:v>-37.5</c:v>
                </c:pt>
                <c:pt idx="93">
                  <c:v>-36.19999999999709</c:v>
                </c:pt>
                <c:pt idx="94">
                  <c:v>-34.55000000000291</c:v>
                </c:pt>
                <c:pt idx="95">
                  <c:v>-34.099999999998545</c:v>
                </c:pt>
                <c:pt idx="96">
                  <c:v>-32.55000000000291</c:v>
                </c:pt>
                <c:pt idx="97">
                  <c:v>-29.849999999998545</c:v>
                </c:pt>
                <c:pt idx="98">
                  <c:v>-28.69999999999709</c:v>
                </c:pt>
                <c:pt idx="99">
                  <c:v>-28.150000000001455</c:v>
                </c:pt>
                <c:pt idx="100">
                  <c:v>-25.55000000000291</c:v>
                </c:pt>
                <c:pt idx="101">
                  <c:v>-25.25</c:v>
                </c:pt>
                <c:pt idx="102">
                  <c:v>-24.450000000004366</c:v>
                </c:pt>
                <c:pt idx="103">
                  <c:v>-23.05000000000291</c:v>
                </c:pt>
                <c:pt idx="104">
                  <c:v>-20.55000000000291</c:v>
                </c:pt>
                <c:pt idx="105">
                  <c:v>-16.94999999999709</c:v>
                </c:pt>
                <c:pt idx="106">
                  <c:v>-12.200000000004366</c:v>
                </c:pt>
                <c:pt idx="107">
                  <c:v>-8.6999999999970896</c:v>
                </c:pt>
                <c:pt idx="108">
                  <c:v>-7.75</c:v>
                </c:pt>
                <c:pt idx="109">
                  <c:v>-5.3000000000029104</c:v>
                </c:pt>
                <c:pt idx="110">
                  <c:v>-4.4000000000014552</c:v>
                </c:pt>
                <c:pt idx="111">
                  <c:v>-2.4000000000014552</c:v>
                </c:pt>
                <c:pt idx="112">
                  <c:v>2.9499999999970896</c:v>
                </c:pt>
                <c:pt idx="113">
                  <c:v>3.1500000000014552</c:v>
                </c:pt>
                <c:pt idx="114">
                  <c:v>4.0999999999985448</c:v>
                </c:pt>
                <c:pt idx="115">
                  <c:v>5.8000000000029104</c:v>
                </c:pt>
                <c:pt idx="116">
                  <c:v>6.9499999999970896</c:v>
                </c:pt>
                <c:pt idx="117">
                  <c:v>7.5500000000029104</c:v>
                </c:pt>
                <c:pt idx="118">
                  <c:v>8.0999999999985448</c:v>
                </c:pt>
                <c:pt idx="119">
                  <c:v>8.9500000000043656</c:v>
                </c:pt>
                <c:pt idx="120">
                  <c:v>9</c:v>
                </c:pt>
                <c:pt idx="121">
                  <c:v>10.19999999999709</c:v>
                </c:pt>
                <c:pt idx="122">
                  <c:v>14.900000000001455</c:v>
                </c:pt>
                <c:pt idx="123">
                  <c:v>15.600000000005821</c:v>
                </c:pt>
                <c:pt idx="124">
                  <c:v>19.75</c:v>
                </c:pt>
                <c:pt idx="125">
                  <c:v>21</c:v>
                </c:pt>
                <c:pt idx="126">
                  <c:v>22.200000000004366</c:v>
                </c:pt>
                <c:pt idx="127">
                  <c:v>23.5</c:v>
                </c:pt>
                <c:pt idx="128">
                  <c:v>26.25</c:v>
                </c:pt>
                <c:pt idx="129">
                  <c:v>26.349999999998545</c:v>
                </c:pt>
                <c:pt idx="130">
                  <c:v>27.5</c:v>
                </c:pt>
                <c:pt idx="131">
                  <c:v>29.75</c:v>
                </c:pt>
                <c:pt idx="132">
                  <c:v>29.849999999998545</c:v>
                </c:pt>
                <c:pt idx="133">
                  <c:v>30.450000000004366</c:v>
                </c:pt>
                <c:pt idx="134">
                  <c:v>33.25</c:v>
                </c:pt>
                <c:pt idx="135">
                  <c:v>33.650000000001455</c:v>
                </c:pt>
                <c:pt idx="136">
                  <c:v>34.650000000001455</c:v>
                </c:pt>
                <c:pt idx="137">
                  <c:v>36.75</c:v>
                </c:pt>
                <c:pt idx="138">
                  <c:v>39.150000000001455</c:v>
                </c:pt>
                <c:pt idx="139">
                  <c:v>41</c:v>
                </c:pt>
                <c:pt idx="140">
                  <c:v>41.900000000001455</c:v>
                </c:pt>
                <c:pt idx="141">
                  <c:v>43.25</c:v>
                </c:pt>
                <c:pt idx="142">
                  <c:v>43.650000000001455</c:v>
                </c:pt>
                <c:pt idx="143">
                  <c:v>43.849999999998545</c:v>
                </c:pt>
                <c:pt idx="144">
                  <c:v>43.900000000001455</c:v>
                </c:pt>
                <c:pt idx="145">
                  <c:v>44.650000000001455</c:v>
                </c:pt>
                <c:pt idx="146">
                  <c:v>44.80000000000291</c:v>
                </c:pt>
                <c:pt idx="147">
                  <c:v>46.19999999999709</c:v>
                </c:pt>
                <c:pt idx="148">
                  <c:v>46.75</c:v>
                </c:pt>
                <c:pt idx="149">
                  <c:v>49.700000000004366</c:v>
                </c:pt>
                <c:pt idx="150">
                  <c:v>50</c:v>
                </c:pt>
                <c:pt idx="151">
                  <c:v>50.5</c:v>
                </c:pt>
                <c:pt idx="152">
                  <c:v>51.100000000005821</c:v>
                </c:pt>
                <c:pt idx="153">
                  <c:v>51.44999999999709</c:v>
                </c:pt>
                <c:pt idx="154">
                  <c:v>52.849999999998545</c:v>
                </c:pt>
                <c:pt idx="155">
                  <c:v>53.900000000001455</c:v>
                </c:pt>
                <c:pt idx="156">
                  <c:v>54.650000000001455</c:v>
                </c:pt>
                <c:pt idx="157">
                  <c:v>55.049999999995634</c:v>
                </c:pt>
                <c:pt idx="158">
                  <c:v>56.700000000004366</c:v>
                </c:pt>
                <c:pt idx="159">
                  <c:v>57.099999999998545</c:v>
                </c:pt>
                <c:pt idx="160">
                  <c:v>58.75</c:v>
                </c:pt>
                <c:pt idx="161">
                  <c:v>59.25</c:v>
                </c:pt>
                <c:pt idx="162">
                  <c:v>59.5</c:v>
                </c:pt>
                <c:pt idx="163">
                  <c:v>64.5</c:v>
                </c:pt>
                <c:pt idx="164">
                  <c:v>65.649999999994179</c:v>
                </c:pt>
                <c:pt idx="165">
                  <c:v>66.349999999998545</c:v>
                </c:pt>
                <c:pt idx="166">
                  <c:v>70.400000000001455</c:v>
                </c:pt>
                <c:pt idx="167">
                  <c:v>71.25</c:v>
                </c:pt>
                <c:pt idx="168">
                  <c:v>72.05000000000291</c:v>
                </c:pt>
                <c:pt idx="169">
                  <c:v>72.700000000004366</c:v>
                </c:pt>
                <c:pt idx="170">
                  <c:v>73.649999999994179</c:v>
                </c:pt>
                <c:pt idx="171">
                  <c:v>75.150000000001455</c:v>
                </c:pt>
                <c:pt idx="172">
                  <c:v>75.30000000000291</c:v>
                </c:pt>
                <c:pt idx="173">
                  <c:v>77.099999999998545</c:v>
                </c:pt>
                <c:pt idx="174">
                  <c:v>77.150000000001455</c:v>
                </c:pt>
                <c:pt idx="175">
                  <c:v>78.25</c:v>
                </c:pt>
                <c:pt idx="176">
                  <c:v>82.450000000004366</c:v>
                </c:pt>
                <c:pt idx="177">
                  <c:v>83.200000000004366</c:v>
                </c:pt>
                <c:pt idx="178">
                  <c:v>83.5</c:v>
                </c:pt>
                <c:pt idx="179">
                  <c:v>83.94999999999709</c:v>
                </c:pt>
                <c:pt idx="180">
                  <c:v>84.55000000000291</c:v>
                </c:pt>
                <c:pt idx="181">
                  <c:v>87.150000000001455</c:v>
                </c:pt>
                <c:pt idx="182">
                  <c:v>88.900000000001455</c:v>
                </c:pt>
                <c:pt idx="183">
                  <c:v>89</c:v>
                </c:pt>
                <c:pt idx="184">
                  <c:v>89.349999999998545</c:v>
                </c:pt>
                <c:pt idx="185">
                  <c:v>89.80000000000291</c:v>
                </c:pt>
                <c:pt idx="186">
                  <c:v>90.150000000001455</c:v>
                </c:pt>
                <c:pt idx="187">
                  <c:v>90.549999999995634</c:v>
                </c:pt>
                <c:pt idx="188">
                  <c:v>91.849999999998545</c:v>
                </c:pt>
                <c:pt idx="189">
                  <c:v>93.19999999999709</c:v>
                </c:pt>
                <c:pt idx="190">
                  <c:v>93.650000000001455</c:v>
                </c:pt>
                <c:pt idx="191">
                  <c:v>93.80000000000291</c:v>
                </c:pt>
                <c:pt idx="192">
                  <c:v>95.849999999998545</c:v>
                </c:pt>
                <c:pt idx="193">
                  <c:v>96.349999999998545</c:v>
                </c:pt>
                <c:pt idx="194">
                  <c:v>97.099999999998545</c:v>
                </c:pt>
                <c:pt idx="195">
                  <c:v>98.400000000001455</c:v>
                </c:pt>
                <c:pt idx="196">
                  <c:v>99.649999999994179</c:v>
                </c:pt>
                <c:pt idx="197">
                  <c:v>100.45000000000437</c:v>
                </c:pt>
                <c:pt idx="198">
                  <c:v>101.79999999999563</c:v>
                </c:pt>
                <c:pt idx="199">
                  <c:v>101.80000000000291</c:v>
                </c:pt>
                <c:pt idx="200">
                  <c:v>103.85000000000582</c:v>
                </c:pt>
                <c:pt idx="201">
                  <c:v>107.44999999999709</c:v>
                </c:pt>
                <c:pt idx="202">
                  <c:v>112.04999999999563</c:v>
                </c:pt>
                <c:pt idx="203">
                  <c:v>113.75</c:v>
                </c:pt>
                <c:pt idx="204">
                  <c:v>114.19999999999709</c:v>
                </c:pt>
                <c:pt idx="205">
                  <c:v>114.25</c:v>
                </c:pt>
                <c:pt idx="206">
                  <c:v>118.79999999999563</c:v>
                </c:pt>
                <c:pt idx="207">
                  <c:v>121.30000000000291</c:v>
                </c:pt>
                <c:pt idx="208">
                  <c:v>122.15000000000146</c:v>
                </c:pt>
                <c:pt idx="209">
                  <c:v>123</c:v>
                </c:pt>
                <c:pt idx="210">
                  <c:v>127.54999999999563</c:v>
                </c:pt>
                <c:pt idx="211">
                  <c:v>127.90000000000146</c:v>
                </c:pt>
                <c:pt idx="212">
                  <c:v>128.25</c:v>
                </c:pt>
                <c:pt idx="213">
                  <c:v>131.89999999999418</c:v>
                </c:pt>
                <c:pt idx="214">
                  <c:v>134.34999999999854</c:v>
                </c:pt>
                <c:pt idx="215">
                  <c:v>135.65000000000146</c:v>
                </c:pt>
                <c:pt idx="216">
                  <c:v>137.15000000000146</c:v>
                </c:pt>
                <c:pt idx="217">
                  <c:v>138.44999999999709</c:v>
                </c:pt>
                <c:pt idx="218">
                  <c:v>139.75</c:v>
                </c:pt>
                <c:pt idx="219">
                  <c:v>140.89999999999418</c:v>
                </c:pt>
                <c:pt idx="220">
                  <c:v>141.05000000000291</c:v>
                </c:pt>
                <c:pt idx="221">
                  <c:v>141.30000000000291</c:v>
                </c:pt>
                <c:pt idx="222">
                  <c:v>144.39999999999418</c:v>
                </c:pt>
                <c:pt idx="223">
                  <c:v>144.40000000000146</c:v>
                </c:pt>
                <c:pt idx="224">
                  <c:v>144.75</c:v>
                </c:pt>
                <c:pt idx="225">
                  <c:v>152.45000000000437</c:v>
                </c:pt>
                <c:pt idx="226">
                  <c:v>154.14999999999418</c:v>
                </c:pt>
                <c:pt idx="227">
                  <c:v>154.55000000000291</c:v>
                </c:pt>
                <c:pt idx="228">
                  <c:v>155.34999999999854</c:v>
                </c:pt>
                <c:pt idx="229">
                  <c:v>157.10000000000582</c:v>
                </c:pt>
                <c:pt idx="230">
                  <c:v>159.25</c:v>
                </c:pt>
                <c:pt idx="231">
                  <c:v>161.09999999999854</c:v>
                </c:pt>
                <c:pt idx="232">
                  <c:v>161.15000000000146</c:v>
                </c:pt>
                <c:pt idx="233">
                  <c:v>163.5</c:v>
                </c:pt>
                <c:pt idx="234">
                  <c:v>165.40000000000146</c:v>
                </c:pt>
                <c:pt idx="235">
                  <c:v>167.05000000000291</c:v>
                </c:pt>
                <c:pt idx="236">
                  <c:v>168.09999999999854</c:v>
                </c:pt>
                <c:pt idx="237">
                  <c:v>170.05000000000291</c:v>
                </c:pt>
                <c:pt idx="238">
                  <c:v>173.19999999999709</c:v>
                </c:pt>
                <c:pt idx="239">
                  <c:v>174.55000000000291</c:v>
                </c:pt>
                <c:pt idx="240">
                  <c:v>176.40000000000146</c:v>
                </c:pt>
                <c:pt idx="241">
                  <c:v>177.69999999999709</c:v>
                </c:pt>
                <c:pt idx="242">
                  <c:v>177.75</c:v>
                </c:pt>
                <c:pt idx="243">
                  <c:v>181.25</c:v>
                </c:pt>
                <c:pt idx="244">
                  <c:v>182.05000000000291</c:v>
                </c:pt>
                <c:pt idx="245">
                  <c:v>184.40000000000146</c:v>
                </c:pt>
                <c:pt idx="246">
                  <c:v>187.20000000000437</c:v>
                </c:pt>
                <c:pt idx="247">
                  <c:v>194.64999999999418</c:v>
                </c:pt>
                <c:pt idx="248">
                  <c:v>194.75</c:v>
                </c:pt>
                <c:pt idx="249">
                  <c:v>195.59999999999854</c:v>
                </c:pt>
                <c:pt idx="250">
                  <c:v>196.85000000000582</c:v>
                </c:pt>
                <c:pt idx="251">
                  <c:v>200.80000000000291</c:v>
                </c:pt>
                <c:pt idx="252">
                  <c:v>204.04999999999563</c:v>
                </c:pt>
                <c:pt idx="253">
                  <c:v>204.79999999999563</c:v>
                </c:pt>
                <c:pt idx="254">
                  <c:v>206</c:v>
                </c:pt>
                <c:pt idx="255">
                  <c:v>207.10000000000582</c:v>
                </c:pt>
                <c:pt idx="256">
                  <c:v>207.59999999999854</c:v>
                </c:pt>
                <c:pt idx="257">
                  <c:v>210.59999999999854</c:v>
                </c:pt>
                <c:pt idx="258">
                  <c:v>211.30000000000291</c:v>
                </c:pt>
                <c:pt idx="259">
                  <c:v>211.55000000000291</c:v>
                </c:pt>
                <c:pt idx="260">
                  <c:v>211.65000000000146</c:v>
                </c:pt>
                <c:pt idx="261">
                  <c:v>214.44999999999709</c:v>
                </c:pt>
                <c:pt idx="262">
                  <c:v>216.04999999999563</c:v>
                </c:pt>
                <c:pt idx="263">
                  <c:v>217.29999999999563</c:v>
                </c:pt>
                <c:pt idx="264">
                  <c:v>223.5</c:v>
                </c:pt>
                <c:pt idx="265">
                  <c:v>225.14999999999418</c:v>
                </c:pt>
                <c:pt idx="266">
                  <c:v>231.64999999999418</c:v>
                </c:pt>
                <c:pt idx="267">
                  <c:v>234.40000000000146</c:v>
                </c:pt>
                <c:pt idx="268">
                  <c:v>235.40000000000146</c:v>
                </c:pt>
                <c:pt idx="269">
                  <c:v>237.70000000000437</c:v>
                </c:pt>
                <c:pt idx="270">
                  <c:v>241.30000000000291</c:v>
                </c:pt>
                <c:pt idx="271">
                  <c:v>244.5</c:v>
                </c:pt>
                <c:pt idx="272">
                  <c:v>251.25</c:v>
                </c:pt>
                <c:pt idx="273">
                  <c:v>253.79999999999563</c:v>
                </c:pt>
                <c:pt idx="274">
                  <c:v>255.15000000000146</c:v>
                </c:pt>
                <c:pt idx="275">
                  <c:v>257.54999999999563</c:v>
                </c:pt>
                <c:pt idx="276">
                  <c:v>258.80000000000291</c:v>
                </c:pt>
                <c:pt idx="277">
                  <c:v>266.45000000000437</c:v>
                </c:pt>
                <c:pt idx="278">
                  <c:v>269.20000000000437</c:v>
                </c:pt>
                <c:pt idx="279">
                  <c:v>275.44999999999709</c:v>
                </c:pt>
                <c:pt idx="280">
                  <c:v>281.59999999999854</c:v>
                </c:pt>
                <c:pt idx="281">
                  <c:v>288.09999999999854</c:v>
                </c:pt>
                <c:pt idx="282">
                  <c:v>298</c:v>
                </c:pt>
                <c:pt idx="283">
                  <c:v>301.10000000000582</c:v>
                </c:pt>
                <c:pt idx="284">
                  <c:v>305.05000000000291</c:v>
                </c:pt>
                <c:pt idx="285">
                  <c:v>305.34999999999854</c:v>
                </c:pt>
                <c:pt idx="286">
                  <c:v>308.20000000000437</c:v>
                </c:pt>
                <c:pt idx="287">
                  <c:v>309.5</c:v>
                </c:pt>
                <c:pt idx="288">
                  <c:v>309.80000000000291</c:v>
                </c:pt>
                <c:pt idx="289">
                  <c:v>317.69999999999709</c:v>
                </c:pt>
                <c:pt idx="290">
                  <c:v>317.75</c:v>
                </c:pt>
                <c:pt idx="291">
                  <c:v>321.09999999999854</c:v>
                </c:pt>
                <c:pt idx="292">
                  <c:v>323.10000000000582</c:v>
                </c:pt>
                <c:pt idx="293">
                  <c:v>338.19999999999709</c:v>
                </c:pt>
                <c:pt idx="294">
                  <c:v>350.04999999999563</c:v>
                </c:pt>
                <c:pt idx="295">
                  <c:v>351.94999999999709</c:v>
                </c:pt>
                <c:pt idx="296">
                  <c:v>363.90000000000146</c:v>
                </c:pt>
                <c:pt idx="297">
                  <c:v>363.94999999999709</c:v>
                </c:pt>
                <c:pt idx="298">
                  <c:v>366.5</c:v>
                </c:pt>
                <c:pt idx="299">
                  <c:v>369.85000000000582</c:v>
                </c:pt>
                <c:pt idx="300">
                  <c:v>379.54999999999563</c:v>
                </c:pt>
                <c:pt idx="301">
                  <c:v>384.64999999999418</c:v>
                </c:pt>
                <c:pt idx="302">
                  <c:v>389.94999999999709</c:v>
                </c:pt>
                <c:pt idx="303">
                  <c:v>397.34999999999854</c:v>
                </c:pt>
                <c:pt idx="304">
                  <c:v>437.25</c:v>
                </c:pt>
                <c:pt idx="305">
                  <c:v>459.94999999999709</c:v>
                </c:pt>
                <c:pt idx="306">
                  <c:v>461.94999999999709</c:v>
                </c:pt>
                <c:pt idx="307">
                  <c:v>464.5</c:v>
                </c:pt>
                <c:pt idx="308">
                  <c:v>471</c:v>
                </c:pt>
                <c:pt idx="309">
                  <c:v>475.40000000000146</c:v>
                </c:pt>
                <c:pt idx="310">
                  <c:v>507.19999999999709</c:v>
                </c:pt>
                <c:pt idx="311">
                  <c:v>857.30000000000291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1F-B34E-86EA-82976A333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964048"/>
        <c:axId val="352484736"/>
      </c:barChart>
      <c:catAx>
        <c:axId val="352964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484736"/>
        <c:crosses val="autoZero"/>
        <c:auto val="1"/>
        <c:lblAlgn val="ctr"/>
        <c:lblOffset val="100"/>
        <c:noMultiLvlLbl val="0"/>
      </c:catAx>
      <c:valAx>
        <c:axId val="35248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64048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'BNF Daily Range'!$J$1</c:f>
              <c:strCache>
                <c:ptCount val="1"/>
                <c:pt idx="0">
                  <c:v>sorted intraday 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'BNF Daily Range'!$J$2:$J$315</c:f>
              <c:numCache>
                <c:formatCode>General</c:formatCode>
                <c:ptCount val="314"/>
                <c:pt idx="0">
                  <c:v>139.40000000000146</c:v>
                </c:pt>
                <c:pt idx="1">
                  <c:v>163</c:v>
                </c:pt>
                <c:pt idx="2">
                  <c:v>191.95000000000437</c:v>
                </c:pt>
                <c:pt idx="3">
                  <c:v>195.09999999999854</c:v>
                </c:pt>
                <c:pt idx="4">
                  <c:v>196.84999999999854</c:v>
                </c:pt>
                <c:pt idx="5">
                  <c:v>198.30000000000291</c:v>
                </c:pt>
                <c:pt idx="6">
                  <c:v>202.80000000000291</c:v>
                </c:pt>
                <c:pt idx="7">
                  <c:v>204.5</c:v>
                </c:pt>
                <c:pt idx="8">
                  <c:v>212.60000000000582</c:v>
                </c:pt>
                <c:pt idx="9">
                  <c:v>214.44999999999709</c:v>
                </c:pt>
                <c:pt idx="10">
                  <c:v>220.5</c:v>
                </c:pt>
                <c:pt idx="11">
                  <c:v>225.5</c:v>
                </c:pt>
                <c:pt idx="12">
                  <c:v>226.5</c:v>
                </c:pt>
                <c:pt idx="13">
                  <c:v>231.34999999999854</c:v>
                </c:pt>
                <c:pt idx="14">
                  <c:v>233.5</c:v>
                </c:pt>
                <c:pt idx="15">
                  <c:v>237.5</c:v>
                </c:pt>
                <c:pt idx="16">
                  <c:v>240.34999999999854</c:v>
                </c:pt>
                <c:pt idx="17">
                  <c:v>241.35000000000582</c:v>
                </c:pt>
                <c:pt idx="18">
                  <c:v>243.05000000000291</c:v>
                </c:pt>
                <c:pt idx="19">
                  <c:v>243.19999999999709</c:v>
                </c:pt>
                <c:pt idx="20">
                  <c:v>244</c:v>
                </c:pt>
                <c:pt idx="21">
                  <c:v>247.75</c:v>
                </c:pt>
                <c:pt idx="22">
                  <c:v>247.79999999999563</c:v>
                </c:pt>
                <c:pt idx="23">
                  <c:v>248.45000000000437</c:v>
                </c:pt>
                <c:pt idx="24">
                  <c:v>249.80000000000291</c:v>
                </c:pt>
                <c:pt idx="25">
                  <c:v>250.89999999999418</c:v>
                </c:pt>
                <c:pt idx="26">
                  <c:v>251.80000000000291</c:v>
                </c:pt>
                <c:pt idx="27">
                  <c:v>252.90000000000146</c:v>
                </c:pt>
                <c:pt idx="28">
                  <c:v>254</c:v>
                </c:pt>
                <c:pt idx="29">
                  <c:v>256.19999999999709</c:v>
                </c:pt>
                <c:pt idx="30">
                  <c:v>257.75</c:v>
                </c:pt>
                <c:pt idx="31">
                  <c:v>259.29999999999563</c:v>
                </c:pt>
                <c:pt idx="32">
                  <c:v>264.05000000000291</c:v>
                </c:pt>
                <c:pt idx="33">
                  <c:v>267</c:v>
                </c:pt>
                <c:pt idx="34">
                  <c:v>268.5</c:v>
                </c:pt>
                <c:pt idx="35">
                  <c:v>269.30000000000291</c:v>
                </c:pt>
                <c:pt idx="36">
                  <c:v>269.90000000000146</c:v>
                </c:pt>
                <c:pt idx="37">
                  <c:v>271.34999999999854</c:v>
                </c:pt>
                <c:pt idx="38">
                  <c:v>273.70000000000437</c:v>
                </c:pt>
                <c:pt idx="39">
                  <c:v>273.94999999999709</c:v>
                </c:pt>
                <c:pt idx="40">
                  <c:v>274.40000000000146</c:v>
                </c:pt>
                <c:pt idx="41">
                  <c:v>276.34999999999854</c:v>
                </c:pt>
                <c:pt idx="42">
                  <c:v>276.79999999999563</c:v>
                </c:pt>
                <c:pt idx="43">
                  <c:v>278.15000000000146</c:v>
                </c:pt>
                <c:pt idx="44">
                  <c:v>278.15000000000146</c:v>
                </c:pt>
                <c:pt idx="45">
                  <c:v>279</c:v>
                </c:pt>
                <c:pt idx="46">
                  <c:v>281.65000000000146</c:v>
                </c:pt>
                <c:pt idx="47">
                  <c:v>283.54999999999563</c:v>
                </c:pt>
                <c:pt idx="48">
                  <c:v>285.20000000000437</c:v>
                </c:pt>
                <c:pt idx="49">
                  <c:v>287.5</c:v>
                </c:pt>
                <c:pt idx="50">
                  <c:v>289.34999999999854</c:v>
                </c:pt>
                <c:pt idx="51">
                  <c:v>289.40000000000146</c:v>
                </c:pt>
                <c:pt idx="52">
                  <c:v>291.09999999999854</c:v>
                </c:pt>
                <c:pt idx="53">
                  <c:v>291.90000000000146</c:v>
                </c:pt>
                <c:pt idx="54">
                  <c:v>293.29999999999563</c:v>
                </c:pt>
                <c:pt idx="55">
                  <c:v>298.79999999999563</c:v>
                </c:pt>
                <c:pt idx="56">
                  <c:v>299.15000000000146</c:v>
                </c:pt>
                <c:pt idx="57">
                  <c:v>302.55000000000291</c:v>
                </c:pt>
                <c:pt idx="58">
                  <c:v>303.84999999999854</c:v>
                </c:pt>
                <c:pt idx="59">
                  <c:v>304.54999999999563</c:v>
                </c:pt>
                <c:pt idx="60">
                  <c:v>306.80000000000291</c:v>
                </c:pt>
                <c:pt idx="61">
                  <c:v>310.05000000000291</c:v>
                </c:pt>
                <c:pt idx="62">
                  <c:v>311.69999999999709</c:v>
                </c:pt>
                <c:pt idx="63">
                  <c:v>312.54999999999563</c:v>
                </c:pt>
                <c:pt idx="64">
                  <c:v>312.65000000000146</c:v>
                </c:pt>
                <c:pt idx="65">
                  <c:v>315.04999999999563</c:v>
                </c:pt>
                <c:pt idx="66">
                  <c:v>316.44999999999709</c:v>
                </c:pt>
                <c:pt idx="67">
                  <c:v>317.40000000000146</c:v>
                </c:pt>
                <c:pt idx="68">
                  <c:v>317.75</c:v>
                </c:pt>
                <c:pt idx="69">
                  <c:v>318.44999999999709</c:v>
                </c:pt>
                <c:pt idx="70">
                  <c:v>319.09999999999854</c:v>
                </c:pt>
                <c:pt idx="71">
                  <c:v>321.69999999999709</c:v>
                </c:pt>
                <c:pt idx="72">
                  <c:v>323.20000000000437</c:v>
                </c:pt>
                <c:pt idx="73">
                  <c:v>324.5</c:v>
                </c:pt>
                <c:pt idx="74">
                  <c:v>326.75</c:v>
                </c:pt>
                <c:pt idx="75">
                  <c:v>328.45000000000437</c:v>
                </c:pt>
                <c:pt idx="76">
                  <c:v>329.54999999999563</c:v>
                </c:pt>
                <c:pt idx="77">
                  <c:v>332.75</c:v>
                </c:pt>
                <c:pt idx="78">
                  <c:v>334.09999999999854</c:v>
                </c:pt>
                <c:pt idx="79">
                  <c:v>334.35000000000582</c:v>
                </c:pt>
                <c:pt idx="80">
                  <c:v>335.15000000000146</c:v>
                </c:pt>
                <c:pt idx="81">
                  <c:v>337.94999999999709</c:v>
                </c:pt>
                <c:pt idx="82">
                  <c:v>339.84999999999854</c:v>
                </c:pt>
                <c:pt idx="83">
                  <c:v>339.90000000000146</c:v>
                </c:pt>
                <c:pt idx="84">
                  <c:v>341.84999999999854</c:v>
                </c:pt>
                <c:pt idx="85">
                  <c:v>343.04999999999563</c:v>
                </c:pt>
                <c:pt idx="86">
                  <c:v>343.59999999999854</c:v>
                </c:pt>
                <c:pt idx="87">
                  <c:v>345.10000000000582</c:v>
                </c:pt>
                <c:pt idx="88">
                  <c:v>345.20000000000437</c:v>
                </c:pt>
                <c:pt idx="89">
                  <c:v>345.5</c:v>
                </c:pt>
                <c:pt idx="90">
                  <c:v>346.04999999999563</c:v>
                </c:pt>
                <c:pt idx="91">
                  <c:v>352.40000000000146</c:v>
                </c:pt>
                <c:pt idx="92">
                  <c:v>356.79999999999563</c:v>
                </c:pt>
                <c:pt idx="93">
                  <c:v>357.40000000000146</c:v>
                </c:pt>
                <c:pt idx="94">
                  <c:v>359</c:v>
                </c:pt>
                <c:pt idx="95">
                  <c:v>359.35000000000582</c:v>
                </c:pt>
                <c:pt idx="96">
                  <c:v>369.75</c:v>
                </c:pt>
                <c:pt idx="97">
                  <c:v>370.64999999999418</c:v>
                </c:pt>
                <c:pt idx="98">
                  <c:v>370.94999999999709</c:v>
                </c:pt>
                <c:pt idx="99">
                  <c:v>374.84999999999854</c:v>
                </c:pt>
                <c:pt idx="100">
                  <c:v>374.90000000000146</c:v>
                </c:pt>
                <c:pt idx="101">
                  <c:v>375.34999999999854</c:v>
                </c:pt>
                <c:pt idx="102">
                  <c:v>376.04999999999563</c:v>
                </c:pt>
                <c:pt idx="103">
                  <c:v>378.80000000000291</c:v>
                </c:pt>
                <c:pt idx="104">
                  <c:v>379.59999999999854</c:v>
                </c:pt>
                <c:pt idx="105">
                  <c:v>381.05000000000291</c:v>
                </c:pt>
                <c:pt idx="106">
                  <c:v>382.44999999999709</c:v>
                </c:pt>
                <c:pt idx="107">
                  <c:v>383.40000000000146</c:v>
                </c:pt>
                <c:pt idx="108">
                  <c:v>385.84999999999854</c:v>
                </c:pt>
                <c:pt idx="109">
                  <c:v>386.34999999999854</c:v>
                </c:pt>
                <c:pt idx="110">
                  <c:v>388.89999999999418</c:v>
                </c:pt>
                <c:pt idx="111">
                  <c:v>397.14999999999418</c:v>
                </c:pt>
                <c:pt idx="112">
                  <c:v>397.34999999999854</c:v>
                </c:pt>
                <c:pt idx="113">
                  <c:v>399.70000000000437</c:v>
                </c:pt>
                <c:pt idx="114">
                  <c:v>401.40000000000146</c:v>
                </c:pt>
                <c:pt idx="115">
                  <c:v>402.45000000000437</c:v>
                </c:pt>
                <c:pt idx="116">
                  <c:v>403.75</c:v>
                </c:pt>
                <c:pt idx="117">
                  <c:v>404.89999999999418</c:v>
                </c:pt>
                <c:pt idx="118">
                  <c:v>405.15000000000146</c:v>
                </c:pt>
                <c:pt idx="119">
                  <c:v>405.5</c:v>
                </c:pt>
                <c:pt idx="120">
                  <c:v>405.84999999999854</c:v>
                </c:pt>
                <c:pt idx="121">
                  <c:v>407</c:v>
                </c:pt>
                <c:pt idx="122">
                  <c:v>407.34999999999854</c:v>
                </c:pt>
                <c:pt idx="123">
                  <c:v>407.40000000000146</c:v>
                </c:pt>
                <c:pt idx="124">
                  <c:v>408.95000000000437</c:v>
                </c:pt>
                <c:pt idx="125">
                  <c:v>410.15000000000146</c:v>
                </c:pt>
                <c:pt idx="126">
                  <c:v>412.04999999999563</c:v>
                </c:pt>
                <c:pt idx="127">
                  <c:v>412.59999999999854</c:v>
                </c:pt>
                <c:pt idx="128">
                  <c:v>412.64999999999418</c:v>
                </c:pt>
                <c:pt idx="129">
                  <c:v>413.05000000000291</c:v>
                </c:pt>
                <c:pt idx="130">
                  <c:v>419.34999999999854</c:v>
                </c:pt>
                <c:pt idx="131">
                  <c:v>419.80000000000291</c:v>
                </c:pt>
                <c:pt idx="132">
                  <c:v>420.09999999999854</c:v>
                </c:pt>
                <c:pt idx="133">
                  <c:v>420.54999999999563</c:v>
                </c:pt>
                <c:pt idx="134">
                  <c:v>421</c:v>
                </c:pt>
                <c:pt idx="135">
                  <c:v>421.44999999999709</c:v>
                </c:pt>
                <c:pt idx="136">
                  <c:v>422.65000000000146</c:v>
                </c:pt>
                <c:pt idx="137">
                  <c:v>425.09999999999854</c:v>
                </c:pt>
                <c:pt idx="138">
                  <c:v>426.79999999999563</c:v>
                </c:pt>
                <c:pt idx="139">
                  <c:v>429</c:v>
                </c:pt>
                <c:pt idx="140">
                  <c:v>432.75</c:v>
                </c:pt>
                <c:pt idx="141">
                  <c:v>433.5</c:v>
                </c:pt>
                <c:pt idx="142">
                  <c:v>435.84999999999854</c:v>
                </c:pt>
                <c:pt idx="143">
                  <c:v>436.25</c:v>
                </c:pt>
                <c:pt idx="144">
                  <c:v>437.94999999999709</c:v>
                </c:pt>
                <c:pt idx="145">
                  <c:v>441.25</c:v>
                </c:pt>
                <c:pt idx="146">
                  <c:v>442.34999999999854</c:v>
                </c:pt>
                <c:pt idx="147">
                  <c:v>443.34999999999854</c:v>
                </c:pt>
                <c:pt idx="148">
                  <c:v>443.59999999999854</c:v>
                </c:pt>
                <c:pt idx="149">
                  <c:v>445.05000000000291</c:v>
                </c:pt>
                <c:pt idx="150">
                  <c:v>445.44999999999709</c:v>
                </c:pt>
                <c:pt idx="151">
                  <c:v>447.84999999999854</c:v>
                </c:pt>
                <c:pt idx="152">
                  <c:v>449.94999999999709</c:v>
                </c:pt>
                <c:pt idx="153">
                  <c:v>450.34999999999854</c:v>
                </c:pt>
                <c:pt idx="154">
                  <c:v>450.90000000000146</c:v>
                </c:pt>
                <c:pt idx="155">
                  <c:v>454.14999999999418</c:v>
                </c:pt>
                <c:pt idx="156">
                  <c:v>457.15000000000146</c:v>
                </c:pt>
                <c:pt idx="157">
                  <c:v>460.34999999999854</c:v>
                </c:pt>
                <c:pt idx="158">
                  <c:v>461.55000000000291</c:v>
                </c:pt>
                <c:pt idx="159">
                  <c:v>462.40000000000146</c:v>
                </c:pt>
                <c:pt idx="160">
                  <c:v>463.25</c:v>
                </c:pt>
                <c:pt idx="161">
                  <c:v>463.30000000000291</c:v>
                </c:pt>
                <c:pt idx="162">
                  <c:v>465.19999999999709</c:v>
                </c:pt>
                <c:pt idx="163">
                  <c:v>468.75</c:v>
                </c:pt>
                <c:pt idx="164">
                  <c:v>471.09999999999854</c:v>
                </c:pt>
                <c:pt idx="165">
                  <c:v>472.64999999999418</c:v>
                </c:pt>
                <c:pt idx="166">
                  <c:v>472.95000000000437</c:v>
                </c:pt>
                <c:pt idx="167">
                  <c:v>473</c:v>
                </c:pt>
                <c:pt idx="168">
                  <c:v>473.79999999999563</c:v>
                </c:pt>
                <c:pt idx="169">
                  <c:v>475.05000000000291</c:v>
                </c:pt>
                <c:pt idx="170">
                  <c:v>476.45000000000437</c:v>
                </c:pt>
                <c:pt idx="171">
                  <c:v>476.5</c:v>
                </c:pt>
                <c:pt idx="172">
                  <c:v>478</c:v>
                </c:pt>
                <c:pt idx="173">
                  <c:v>478.79999999999563</c:v>
                </c:pt>
                <c:pt idx="174">
                  <c:v>482.69999999999709</c:v>
                </c:pt>
                <c:pt idx="175">
                  <c:v>485.09999999999854</c:v>
                </c:pt>
                <c:pt idx="176">
                  <c:v>485.5</c:v>
                </c:pt>
                <c:pt idx="177">
                  <c:v>488.94999999999709</c:v>
                </c:pt>
                <c:pt idx="178">
                  <c:v>489</c:v>
                </c:pt>
                <c:pt idx="179">
                  <c:v>491.70000000000437</c:v>
                </c:pt>
                <c:pt idx="180">
                  <c:v>492.05000000000291</c:v>
                </c:pt>
                <c:pt idx="181">
                  <c:v>497.30000000000291</c:v>
                </c:pt>
                <c:pt idx="182">
                  <c:v>500.70000000000437</c:v>
                </c:pt>
                <c:pt idx="183">
                  <c:v>501.5</c:v>
                </c:pt>
                <c:pt idx="184">
                  <c:v>504.59999999999854</c:v>
                </c:pt>
                <c:pt idx="185">
                  <c:v>504.65000000000146</c:v>
                </c:pt>
                <c:pt idx="186">
                  <c:v>508.60000000000582</c:v>
                </c:pt>
                <c:pt idx="187">
                  <c:v>509.65000000000146</c:v>
                </c:pt>
                <c:pt idx="188">
                  <c:v>509.75</c:v>
                </c:pt>
                <c:pt idx="189">
                  <c:v>510.20000000000437</c:v>
                </c:pt>
                <c:pt idx="190">
                  <c:v>510.20000000000437</c:v>
                </c:pt>
                <c:pt idx="191">
                  <c:v>515.5</c:v>
                </c:pt>
                <c:pt idx="192">
                  <c:v>516.15000000000146</c:v>
                </c:pt>
                <c:pt idx="193">
                  <c:v>516.35000000000582</c:v>
                </c:pt>
                <c:pt idx="194">
                  <c:v>522.19999999999709</c:v>
                </c:pt>
                <c:pt idx="195">
                  <c:v>522.25</c:v>
                </c:pt>
                <c:pt idx="196">
                  <c:v>522.70000000000437</c:v>
                </c:pt>
                <c:pt idx="197">
                  <c:v>525</c:v>
                </c:pt>
                <c:pt idx="198">
                  <c:v>525.85000000000582</c:v>
                </c:pt>
                <c:pt idx="199">
                  <c:v>529.19999999999709</c:v>
                </c:pt>
                <c:pt idx="200">
                  <c:v>530.25</c:v>
                </c:pt>
                <c:pt idx="201">
                  <c:v>533.25</c:v>
                </c:pt>
                <c:pt idx="202">
                  <c:v>533.75</c:v>
                </c:pt>
                <c:pt idx="203">
                  <c:v>535.65000000000146</c:v>
                </c:pt>
                <c:pt idx="204">
                  <c:v>535.65000000000146</c:v>
                </c:pt>
                <c:pt idx="205">
                  <c:v>538.94999999999709</c:v>
                </c:pt>
                <c:pt idx="206">
                  <c:v>540.95000000000437</c:v>
                </c:pt>
                <c:pt idx="207">
                  <c:v>541.09999999999854</c:v>
                </c:pt>
                <c:pt idx="208">
                  <c:v>541.34999999999854</c:v>
                </c:pt>
                <c:pt idx="209">
                  <c:v>541.95000000000437</c:v>
                </c:pt>
                <c:pt idx="210">
                  <c:v>542.79999999999563</c:v>
                </c:pt>
                <c:pt idx="211">
                  <c:v>543.04999999999563</c:v>
                </c:pt>
                <c:pt idx="212">
                  <c:v>546.30000000000291</c:v>
                </c:pt>
                <c:pt idx="213">
                  <c:v>546.34999999999854</c:v>
                </c:pt>
                <c:pt idx="214">
                  <c:v>547.55000000000291</c:v>
                </c:pt>
                <c:pt idx="215">
                  <c:v>549.44999999999709</c:v>
                </c:pt>
                <c:pt idx="216">
                  <c:v>551.05000000000291</c:v>
                </c:pt>
                <c:pt idx="217">
                  <c:v>558.19999999999709</c:v>
                </c:pt>
                <c:pt idx="218">
                  <c:v>559.09999999999854</c:v>
                </c:pt>
                <c:pt idx="219">
                  <c:v>559.69999999999709</c:v>
                </c:pt>
                <c:pt idx="220">
                  <c:v>561.5</c:v>
                </c:pt>
                <c:pt idx="221">
                  <c:v>561.94999999999709</c:v>
                </c:pt>
                <c:pt idx="222">
                  <c:v>568.34999999999854</c:v>
                </c:pt>
                <c:pt idx="223">
                  <c:v>569.59999999999854</c:v>
                </c:pt>
                <c:pt idx="224">
                  <c:v>570.19999999999709</c:v>
                </c:pt>
                <c:pt idx="225">
                  <c:v>571.19999999999709</c:v>
                </c:pt>
                <c:pt idx="226">
                  <c:v>571.25</c:v>
                </c:pt>
                <c:pt idx="227">
                  <c:v>574.35000000000582</c:v>
                </c:pt>
                <c:pt idx="228">
                  <c:v>576.90000000000146</c:v>
                </c:pt>
                <c:pt idx="229">
                  <c:v>587.09999999999854</c:v>
                </c:pt>
                <c:pt idx="230">
                  <c:v>589</c:v>
                </c:pt>
                <c:pt idx="231">
                  <c:v>597.20000000000437</c:v>
                </c:pt>
                <c:pt idx="232">
                  <c:v>597.5</c:v>
                </c:pt>
                <c:pt idx="233">
                  <c:v>600.55000000000291</c:v>
                </c:pt>
                <c:pt idx="234">
                  <c:v>604.59999999999854</c:v>
                </c:pt>
                <c:pt idx="235">
                  <c:v>610.79999999999563</c:v>
                </c:pt>
                <c:pt idx="236">
                  <c:v>612.59999999999854</c:v>
                </c:pt>
                <c:pt idx="237">
                  <c:v>615.25</c:v>
                </c:pt>
                <c:pt idx="238">
                  <c:v>623.15000000000146</c:v>
                </c:pt>
                <c:pt idx="239">
                  <c:v>624.54999999999563</c:v>
                </c:pt>
                <c:pt idx="240">
                  <c:v>626.04999999999563</c:v>
                </c:pt>
                <c:pt idx="241">
                  <c:v>626.54999999999563</c:v>
                </c:pt>
                <c:pt idx="242">
                  <c:v>626.90000000000146</c:v>
                </c:pt>
                <c:pt idx="243">
                  <c:v>629.84999999999854</c:v>
                </c:pt>
                <c:pt idx="244">
                  <c:v>630.25</c:v>
                </c:pt>
                <c:pt idx="245">
                  <c:v>633.60000000000582</c:v>
                </c:pt>
                <c:pt idx="246">
                  <c:v>635.90000000000146</c:v>
                </c:pt>
                <c:pt idx="247">
                  <c:v>638.25</c:v>
                </c:pt>
                <c:pt idx="248">
                  <c:v>638.55000000000291</c:v>
                </c:pt>
                <c:pt idx="249">
                  <c:v>639.04999999999563</c:v>
                </c:pt>
                <c:pt idx="250">
                  <c:v>643.95000000000437</c:v>
                </c:pt>
                <c:pt idx="251">
                  <c:v>649.09999999999854</c:v>
                </c:pt>
                <c:pt idx="252">
                  <c:v>649.09999999999854</c:v>
                </c:pt>
                <c:pt idx="253">
                  <c:v>655.25</c:v>
                </c:pt>
                <c:pt idx="254">
                  <c:v>655.55000000000291</c:v>
                </c:pt>
                <c:pt idx="255">
                  <c:v>662.90000000000146</c:v>
                </c:pt>
                <c:pt idx="256">
                  <c:v>665.94999999999709</c:v>
                </c:pt>
                <c:pt idx="257">
                  <c:v>667.90000000000146</c:v>
                </c:pt>
                <c:pt idx="258">
                  <c:v>679.94999999999709</c:v>
                </c:pt>
                <c:pt idx="259">
                  <c:v>684</c:v>
                </c:pt>
                <c:pt idx="260">
                  <c:v>684.35000000000582</c:v>
                </c:pt>
                <c:pt idx="261">
                  <c:v>691.09999999999854</c:v>
                </c:pt>
                <c:pt idx="262">
                  <c:v>691.79999999999563</c:v>
                </c:pt>
                <c:pt idx="263">
                  <c:v>693.54999999999563</c:v>
                </c:pt>
                <c:pt idx="264">
                  <c:v>707.5</c:v>
                </c:pt>
                <c:pt idx="265">
                  <c:v>710.05000000000291</c:v>
                </c:pt>
                <c:pt idx="266">
                  <c:v>712.5</c:v>
                </c:pt>
                <c:pt idx="267">
                  <c:v>717.09999999999854</c:v>
                </c:pt>
                <c:pt idx="268">
                  <c:v>719</c:v>
                </c:pt>
                <c:pt idx="269">
                  <c:v>719.75</c:v>
                </c:pt>
                <c:pt idx="270">
                  <c:v>722</c:v>
                </c:pt>
                <c:pt idx="271">
                  <c:v>737.80000000000291</c:v>
                </c:pt>
                <c:pt idx="272">
                  <c:v>739.44999999999709</c:v>
                </c:pt>
                <c:pt idx="273">
                  <c:v>753.35000000000582</c:v>
                </c:pt>
                <c:pt idx="274">
                  <c:v>759.04999999999563</c:v>
                </c:pt>
                <c:pt idx="275">
                  <c:v>767.15000000000146</c:v>
                </c:pt>
                <c:pt idx="276">
                  <c:v>768.25</c:v>
                </c:pt>
                <c:pt idx="277">
                  <c:v>768.94999999999709</c:v>
                </c:pt>
                <c:pt idx="278">
                  <c:v>778.34999999999854</c:v>
                </c:pt>
                <c:pt idx="279">
                  <c:v>783.25</c:v>
                </c:pt>
                <c:pt idx="280">
                  <c:v>784.80000000000291</c:v>
                </c:pt>
                <c:pt idx="281">
                  <c:v>801.85000000000582</c:v>
                </c:pt>
                <c:pt idx="282">
                  <c:v>804.55000000000291</c:v>
                </c:pt>
                <c:pt idx="283">
                  <c:v>808.90000000000146</c:v>
                </c:pt>
                <c:pt idx="284">
                  <c:v>826.75</c:v>
                </c:pt>
                <c:pt idx="285">
                  <c:v>838.5</c:v>
                </c:pt>
                <c:pt idx="286">
                  <c:v>838.95000000000437</c:v>
                </c:pt>
                <c:pt idx="287">
                  <c:v>859</c:v>
                </c:pt>
                <c:pt idx="288">
                  <c:v>861.39999999999418</c:v>
                </c:pt>
                <c:pt idx="289">
                  <c:v>902</c:v>
                </c:pt>
                <c:pt idx="290">
                  <c:v>928.30000000000291</c:v>
                </c:pt>
                <c:pt idx="291">
                  <c:v>930.19999999999709</c:v>
                </c:pt>
                <c:pt idx="292">
                  <c:v>930.84999999999854</c:v>
                </c:pt>
                <c:pt idx="293">
                  <c:v>963.5</c:v>
                </c:pt>
                <c:pt idx="294">
                  <c:v>979.44999999999709</c:v>
                </c:pt>
                <c:pt idx="295">
                  <c:v>991.09999999999854</c:v>
                </c:pt>
                <c:pt idx="296">
                  <c:v>996.09999999999854</c:v>
                </c:pt>
                <c:pt idx="297">
                  <c:v>996.15000000000146</c:v>
                </c:pt>
                <c:pt idx="298">
                  <c:v>1000.25</c:v>
                </c:pt>
                <c:pt idx="299">
                  <c:v>1005.8000000000029</c:v>
                </c:pt>
                <c:pt idx="300">
                  <c:v>1012.7000000000044</c:v>
                </c:pt>
                <c:pt idx="301">
                  <c:v>1108.5500000000029</c:v>
                </c:pt>
                <c:pt idx="302">
                  <c:v>1114.6500000000015</c:v>
                </c:pt>
                <c:pt idx="303">
                  <c:v>1124.25</c:v>
                </c:pt>
                <c:pt idx="304">
                  <c:v>1192.75</c:v>
                </c:pt>
                <c:pt idx="305">
                  <c:v>1233.1500000000015</c:v>
                </c:pt>
                <c:pt idx="306">
                  <c:v>1235.4500000000044</c:v>
                </c:pt>
                <c:pt idx="307">
                  <c:v>1269.0999999999985</c:v>
                </c:pt>
                <c:pt idx="308">
                  <c:v>1287.4499999999971</c:v>
                </c:pt>
                <c:pt idx="309">
                  <c:v>1309.6999999999971</c:v>
                </c:pt>
                <c:pt idx="310">
                  <c:v>1369.75</c:v>
                </c:pt>
                <c:pt idx="311">
                  <c:v>1694.2000000000044</c:v>
                </c:pt>
                <c:pt idx="312">
                  <c:v>2525.1500000000015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98-DE4D-99A5-24C559C96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8030864"/>
        <c:axId val="1889077904"/>
      </c:barChart>
      <c:catAx>
        <c:axId val="188803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077904"/>
        <c:crosses val="autoZero"/>
        <c:auto val="1"/>
        <c:lblAlgn val="ctr"/>
        <c:lblOffset val="100"/>
        <c:noMultiLvlLbl val="0"/>
      </c:catAx>
      <c:valAx>
        <c:axId val="188907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03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2023-24'!$B$1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'graphs 2023-24'!$B$2:$B$201</c:f>
              <c:numCache>
                <c:formatCode>General</c:formatCode>
                <c:ptCount val="200"/>
                <c:pt idx="0">
                  <c:v>22.8</c:v>
                </c:pt>
                <c:pt idx="1">
                  <c:v>-6.4</c:v>
                </c:pt>
                <c:pt idx="2">
                  <c:v>36.9</c:v>
                </c:pt>
                <c:pt idx="3">
                  <c:v>4.8</c:v>
                </c:pt>
                <c:pt idx="4">
                  <c:v>2.5</c:v>
                </c:pt>
                <c:pt idx="5">
                  <c:v>19.3</c:v>
                </c:pt>
                <c:pt idx="6">
                  <c:v>22.2</c:v>
                </c:pt>
                <c:pt idx="7">
                  <c:v>10.8</c:v>
                </c:pt>
                <c:pt idx="8">
                  <c:v>24.2</c:v>
                </c:pt>
                <c:pt idx="9">
                  <c:v>0.8</c:v>
                </c:pt>
                <c:pt idx="10">
                  <c:v>28.1</c:v>
                </c:pt>
                <c:pt idx="11">
                  <c:v>11.5</c:v>
                </c:pt>
                <c:pt idx="12">
                  <c:v>4.9000000000000004</c:v>
                </c:pt>
                <c:pt idx="13">
                  <c:v>43.6</c:v>
                </c:pt>
                <c:pt idx="14">
                  <c:v>-4.2</c:v>
                </c:pt>
                <c:pt idx="15">
                  <c:v>8.1999999999999993</c:v>
                </c:pt>
                <c:pt idx="16">
                  <c:v>13</c:v>
                </c:pt>
                <c:pt idx="17">
                  <c:v>9</c:v>
                </c:pt>
                <c:pt idx="18">
                  <c:v>30.1</c:v>
                </c:pt>
                <c:pt idx="19">
                  <c:v>22.9</c:v>
                </c:pt>
                <c:pt idx="20">
                  <c:v>10.5</c:v>
                </c:pt>
                <c:pt idx="21">
                  <c:v>-1.5</c:v>
                </c:pt>
                <c:pt idx="22">
                  <c:v>19.7</c:v>
                </c:pt>
                <c:pt idx="23">
                  <c:v>18.100000000000001</c:v>
                </c:pt>
                <c:pt idx="24">
                  <c:v>-0.3</c:v>
                </c:pt>
                <c:pt idx="25">
                  <c:v>4.0999999999999996</c:v>
                </c:pt>
                <c:pt idx="26">
                  <c:v>10.9</c:v>
                </c:pt>
                <c:pt idx="27">
                  <c:v>3.7</c:v>
                </c:pt>
                <c:pt idx="28">
                  <c:v>-6.2</c:v>
                </c:pt>
                <c:pt idx="29">
                  <c:v>20.100000000000001</c:v>
                </c:pt>
                <c:pt idx="30">
                  <c:v>20.399999999999999</c:v>
                </c:pt>
                <c:pt idx="31">
                  <c:v>18.5</c:v>
                </c:pt>
                <c:pt idx="32">
                  <c:v>34</c:v>
                </c:pt>
                <c:pt idx="33">
                  <c:v>13.2</c:v>
                </c:pt>
                <c:pt idx="34">
                  <c:v>8.1</c:v>
                </c:pt>
                <c:pt idx="35">
                  <c:v>-82.8</c:v>
                </c:pt>
                <c:pt idx="36">
                  <c:v>29.2</c:v>
                </c:pt>
                <c:pt idx="37">
                  <c:v>6.4</c:v>
                </c:pt>
                <c:pt idx="38">
                  <c:v>37</c:v>
                </c:pt>
                <c:pt idx="39">
                  <c:v>4</c:v>
                </c:pt>
                <c:pt idx="40">
                  <c:v>9.8000000000000007</c:v>
                </c:pt>
                <c:pt idx="41">
                  <c:v>20.2</c:v>
                </c:pt>
                <c:pt idx="42">
                  <c:v>22.4</c:v>
                </c:pt>
                <c:pt idx="43">
                  <c:v>10.8</c:v>
                </c:pt>
                <c:pt idx="44">
                  <c:v>24.7</c:v>
                </c:pt>
                <c:pt idx="45">
                  <c:v>8.1</c:v>
                </c:pt>
                <c:pt idx="46">
                  <c:v>-6.8</c:v>
                </c:pt>
                <c:pt idx="47">
                  <c:v>23.2</c:v>
                </c:pt>
                <c:pt idx="48">
                  <c:v>17.100000000000001</c:v>
                </c:pt>
                <c:pt idx="49">
                  <c:v>7.5</c:v>
                </c:pt>
                <c:pt idx="50">
                  <c:v>13</c:v>
                </c:pt>
                <c:pt idx="51">
                  <c:v>4.8</c:v>
                </c:pt>
                <c:pt idx="52">
                  <c:v>10.9</c:v>
                </c:pt>
                <c:pt idx="53">
                  <c:v>26.4</c:v>
                </c:pt>
                <c:pt idx="54">
                  <c:v>-118.2</c:v>
                </c:pt>
                <c:pt idx="55">
                  <c:v>-4</c:v>
                </c:pt>
                <c:pt idx="56">
                  <c:v>16.3</c:v>
                </c:pt>
                <c:pt idx="57">
                  <c:v>15.6</c:v>
                </c:pt>
                <c:pt idx="58">
                  <c:v>-10</c:v>
                </c:pt>
                <c:pt idx="59">
                  <c:v>21.2</c:v>
                </c:pt>
                <c:pt idx="60">
                  <c:v>27.2</c:v>
                </c:pt>
                <c:pt idx="61">
                  <c:v>14</c:v>
                </c:pt>
                <c:pt idx="62">
                  <c:v>0.9</c:v>
                </c:pt>
                <c:pt idx="63">
                  <c:v>-0.9</c:v>
                </c:pt>
                <c:pt idx="64">
                  <c:v>21.3</c:v>
                </c:pt>
                <c:pt idx="65">
                  <c:v>10.199999999999999</c:v>
                </c:pt>
                <c:pt idx="66">
                  <c:v>7.3</c:v>
                </c:pt>
                <c:pt idx="67">
                  <c:v>8.5</c:v>
                </c:pt>
                <c:pt idx="68">
                  <c:v>19.2</c:v>
                </c:pt>
                <c:pt idx="69">
                  <c:v>-1.9</c:v>
                </c:pt>
                <c:pt idx="70">
                  <c:v>22.3</c:v>
                </c:pt>
                <c:pt idx="71">
                  <c:v>5.8</c:v>
                </c:pt>
                <c:pt idx="72">
                  <c:v>16.3</c:v>
                </c:pt>
                <c:pt idx="73">
                  <c:v>11.3</c:v>
                </c:pt>
                <c:pt idx="74">
                  <c:v>7.6</c:v>
                </c:pt>
                <c:pt idx="75">
                  <c:v>11.6</c:v>
                </c:pt>
                <c:pt idx="76">
                  <c:v>5.3</c:v>
                </c:pt>
                <c:pt idx="77">
                  <c:v>0.4</c:v>
                </c:pt>
                <c:pt idx="78">
                  <c:v>28.1</c:v>
                </c:pt>
                <c:pt idx="79">
                  <c:v>11.8</c:v>
                </c:pt>
                <c:pt idx="80">
                  <c:v>12.2</c:v>
                </c:pt>
                <c:pt idx="81">
                  <c:v>5.5</c:v>
                </c:pt>
                <c:pt idx="82">
                  <c:v>12.5</c:v>
                </c:pt>
                <c:pt idx="83">
                  <c:v>20.8</c:v>
                </c:pt>
                <c:pt idx="84">
                  <c:v>13.5</c:v>
                </c:pt>
                <c:pt idx="85">
                  <c:v>7.8</c:v>
                </c:pt>
                <c:pt idx="86">
                  <c:v>9.6</c:v>
                </c:pt>
                <c:pt idx="87">
                  <c:v>6.5</c:v>
                </c:pt>
                <c:pt idx="88">
                  <c:v>8.4</c:v>
                </c:pt>
                <c:pt idx="89">
                  <c:v>-6</c:v>
                </c:pt>
                <c:pt idx="90">
                  <c:v>16.100000000000001</c:v>
                </c:pt>
                <c:pt idx="91">
                  <c:v>49.6</c:v>
                </c:pt>
                <c:pt idx="92">
                  <c:v>7.1</c:v>
                </c:pt>
                <c:pt idx="93">
                  <c:v>7.9</c:v>
                </c:pt>
                <c:pt idx="94">
                  <c:v>25</c:v>
                </c:pt>
                <c:pt idx="95">
                  <c:v>12.1</c:v>
                </c:pt>
                <c:pt idx="96">
                  <c:v>7.6</c:v>
                </c:pt>
                <c:pt idx="97">
                  <c:v>3.8</c:v>
                </c:pt>
                <c:pt idx="98">
                  <c:v>-33.6</c:v>
                </c:pt>
                <c:pt idx="99">
                  <c:v>15.1</c:v>
                </c:pt>
                <c:pt idx="100">
                  <c:v>6.9</c:v>
                </c:pt>
                <c:pt idx="101">
                  <c:v>1</c:v>
                </c:pt>
                <c:pt idx="102">
                  <c:v>-1.3</c:v>
                </c:pt>
                <c:pt idx="103">
                  <c:v>13.4</c:v>
                </c:pt>
                <c:pt idx="104">
                  <c:v>-13.9</c:v>
                </c:pt>
                <c:pt idx="105">
                  <c:v>15</c:v>
                </c:pt>
                <c:pt idx="106">
                  <c:v>13.4</c:v>
                </c:pt>
                <c:pt idx="107">
                  <c:v>4.4000000000000004</c:v>
                </c:pt>
                <c:pt idx="108">
                  <c:v>-0.7</c:v>
                </c:pt>
                <c:pt idx="109">
                  <c:v>51.2</c:v>
                </c:pt>
                <c:pt idx="110">
                  <c:v>8.6999999999999993</c:v>
                </c:pt>
                <c:pt idx="111">
                  <c:v>21.8</c:v>
                </c:pt>
                <c:pt idx="112">
                  <c:v>12.4</c:v>
                </c:pt>
                <c:pt idx="113">
                  <c:v>11.9</c:v>
                </c:pt>
                <c:pt idx="114">
                  <c:v>-57.1</c:v>
                </c:pt>
                <c:pt idx="115">
                  <c:v>7.2</c:v>
                </c:pt>
                <c:pt idx="116">
                  <c:v>13.9</c:v>
                </c:pt>
                <c:pt idx="117">
                  <c:v>23.9</c:v>
                </c:pt>
                <c:pt idx="118">
                  <c:v>12</c:v>
                </c:pt>
                <c:pt idx="119">
                  <c:v>13.3</c:v>
                </c:pt>
                <c:pt idx="120">
                  <c:v>0.9</c:v>
                </c:pt>
                <c:pt idx="121">
                  <c:v>-2.7</c:v>
                </c:pt>
                <c:pt idx="122">
                  <c:v>-37.4</c:v>
                </c:pt>
                <c:pt idx="123">
                  <c:v>12.4</c:v>
                </c:pt>
                <c:pt idx="124">
                  <c:v>10</c:v>
                </c:pt>
                <c:pt idx="125">
                  <c:v>7</c:v>
                </c:pt>
                <c:pt idx="126">
                  <c:v>5.6</c:v>
                </c:pt>
                <c:pt idx="127">
                  <c:v>21.7</c:v>
                </c:pt>
                <c:pt idx="128">
                  <c:v>21.5</c:v>
                </c:pt>
                <c:pt idx="129">
                  <c:v>10.7</c:v>
                </c:pt>
                <c:pt idx="130">
                  <c:v>-9.6999999999999993</c:v>
                </c:pt>
                <c:pt idx="131">
                  <c:v>9.6999999999999993</c:v>
                </c:pt>
                <c:pt idx="132">
                  <c:v>-2.6</c:v>
                </c:pt>
                <c:pt idx="133">
                  <c:v>30.7</c:v>
                </c:pt>
                <c:pt idx="134">
                  <c:v>6.6</c:v>
                </c:pt>
                <c:pt idx="135">
                  <c:v>21.3</c:v>
                </c:pt>
                <c:pt idx="136">
                  <c:v>12.9</c:v>
                </c:pt>
                <c:pt idx="137">
                  <c:v>13</c:v>
                </c:pt>
                <c:pt idx="138">
                  <c:v>-0.4</c:v>
                </c:pt>
                <c:pt idx="139">
                  <c:v>0.2</c:v>
                </c:pt>
                <c:pt idx="140">
                  <c:v>19.5</c:v>
                </c:pt>
                <c:pt idx="141">
                  <c:v>16.3</c:v>
                </c:pt>
                <c:pt idx="142">
                  <c:v>9.4</c:v>
                </c:pt>
                <c:pt idx="143">
                  <c:v>-1</c:v>
                </c:pt>
                <c:pt idx="144">
                  <c:v>13.4</c:v>
                </c:pt>
                <c:pt idx="145">
                  <c:v>9.4</c:v>
                </c:pt>
                <c:pt idx="146">
                  <c:v>23.8</c:v>
                </c:pt>
                <c:pt idx="147">
                  <c:v>7.5</c:v>
                </c:pt>
                <c:pt idx="148">
                  <c:v>14.4</c:v>
                </c:pt>
                <c:pt idx="14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6A-704A-8CF4-28AE0FB04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208159"/>
        <c:axId val="458196735"/>
      </c:barChart>
      <c:catAx>
        <c:axId val="458208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96735"/>
        <c:crosses val="autoZero"/>
        <c:auto val="1"/>
        <c:lblAlgn val="ctr"/>
        <c:lblOffset val="100"/>
        <c:noMultiLvlLbl val="0"/>
      </c:catAx>
      <c:valAx>
        <c:axId val="45819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08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2023-24'!$C$1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'graphs 2023-24'!$C$2:$C$201</c:f>
              <c:numCache>
                <c:formatCode>General</c:formatCode>
                <c:ptCount val="200"/>
                <c:pt idx="0">
                  <c:v>22.8</c:v>
                </c:pt>
                <c:pt idx="1">
                  <c:v>16.399999999999999</c:v>
                </c:pt>
                <c:pt idx="2">
                  <c:v>53.3</c:v>
                </c:pt>
                <c:pt idx="3">
                  <c:v>58.099999999999994</c:v>
                </c:pt>
                <c:pt idx="4">
                  <c:v>60.599999999999994</c:v>
                </c:pt>
                <c:pt idx="5">
                  <c:v>79.899999999999991</c:v>
                </c:pt>
                <c:pt idx="6">
                  <c:v>102.1</c:v>
                </c:pt>
                <c:pt idx="7">
                  <c:v>112.89999999999999</c:v>
                </c:pt>
                <c:pt idx="8">
                  <c:v>137.1</c:v>
                </c:pt>
                <c:pt idx="9">
                  <c:v>137.9</c:v>
                </c:pt>
                <c:pt idx="10">
                  <c:v>166</c:v>
                </c:pt>
                <c:pt idx="11">
                  <c:v>177.5</c:v>
                </c:pt>
                <c:pt idx="12">
                  <c:v>182.4</c:v>
                </c:pt>
                <c:pt idx="13">
                  <c:v>226</c:v>
                </c:pt>
                <c:pt idx="14">
                  <c:v>221.8</c:v>
                </c:pt>
                <c:pt idx="15">
                  <c:v>230</c:v>
                </c:pt>
                <c:pt idx="16">
                  <c:v>243</c:v>
                </c:pt>
                <c:pt idx="17">
                  <c:v>252</c:v>
                </c:pt>
                <c:pt idx="18">
                  <c:v>282.10000000000002</c:v>
                </c:pt>
                <c:pt idx="19">
                  <c:v>305</c:v>
                </c:pt>
                <c:pt idx="20">
                  <c:v>315.5</c:v>
                </c:pt>
                <c:pt idx="21">
                  <c:v>314</c:v>
                </c:pt>
                <c:pt idx="22">
                  <c:v>333.7</c:v>
                </c:pt>
                <c:pt idx="23">
                  <c:v>351.8</c:v>
                </c:pt>
                <c:pt idx="24">
                  <c:v>351.5</c:v>
                </c:pt>
                <c:pt idx="25">
                  <c:v>355.6</c:v>
                </c:pt>
                <c:pt idx="26">
                  <c:v>366.5</c:v>
                </c:pt>
                <c:pt idx="27">
                  <c:v>370.2</c:v>
                </c:pt>
                <c:pt idx="28">
                  <c:v>364</c:v>
                </c:pt>
                <c:pt idx="29">
                  <c:v>384.1</c:v>
                </c:pt>
                <c:pt idx="30">
                  <c:v>404.5</c:v>
                </c:pt>
                <c:pt idx="31">
                  <c:v>423</c:v>
                </c:pt>
                <c:pt idx="32">
                  <c:v>457</c:v>
                </c:pt>
                <c:pt idx="33">
                  <c:v>470.2</c:v>
                </c:pt>
                <c:pt idx="34">
                  <c:v>478.3</c:v>
                </c:pt>
                <c:pt idx="35">
                  <c:v>395.5</c:v>
                </c:pt>
                <c:pt idx="36">
                  <c:v>424.7</c:v>
                </c:pt>
                <c:pt idx="37">
                  <c:v>431.09999999999997</c:v>
                </c:pt>
                <c:pt idx="38">
                  <c:v>468.09999999999997</c:v>
                </c:pt>
                <c:pt idx="39">
                  <c:v>472.09999999999997</c:v>
                </c:pt>
                <c:pt idx="40">
                  <c:v>481.9</c:v>
                </c:pt>
                <c:pt idx="41">
                  <c:v>502.09999999999997</c:v>
                </c:pt>
                <c:pt idx="42">
                  <c:v>524.5</c:v>
                </c:pt>
                <c:pt idx="43">
                  <c:v>535.29999999999995</c:v>
                </c:pt>
                <c:pt idx="44">
                  <c:v>560</c:v>
                </c:pt>
                <c:pt idx="45">
                  <c:v>568.1</c:v>
                </c:pt>
                <c:pt idx="46">
                  <c:v>561.30000000000007</c:v>
                </c:pt>
                <c:pt idx="47">
                  <c:v>584.50000000000011</c:v>
                </c:pt>
                <c:pt idx="48">
                  <c:v>601.60000000000014</c:v>
                </c:pt>
                <c:pt idx="49">
                  <c:v>609.10000000000014</c:v>
                </c:pt>
                <c:pt idx="50">
                  <c:v>622.10000000000014</c:v>
                </c:pt>
                <c:pt idx="51">
                  <c:v>626.90000000000009</c:v>
                </c:pt>
                <c:pt idx="52">
                  <c:v>637.80000000000007</c:v>
                </c:pt>
                <c:pt idx="53">
                  <c:v>664.2</c:v>
                </c:pt>
                <c:pt idx="54">
                  <c:v>546</c:v>
                </c:pt>
                <c:pt idx="55">
                  <c:v>542</c:v>
                </c:pt>
                <c:pt idx="56">
                  <c:v>558.29999999999995</c:v>
                </c:pt>
                <c:pt idx="57">
                  <c:v>573.9</c:v>
                </c:pt>
                <c:pt idx="58">
                  <c:v>563.9</c:v>
                </c:pt>
                <c:pt idx="59">
                  <c:v>585.1</c:v>
                </c:pt>
                <c:pt idx="60">
                  <c:v>612.30000000000007</c:v>
                </c:pt>
                <c:pt idx="61">
                  <c:v>626.30000000000007</c:v>
                </c:pt>
                <c:pt idx="62">
                  <c:v>627.20000000000005</c:v>
                </c:pt>
                <c:pt idx="63">
                  <c:v>626.30000000000007</c:v>
                </c:pt>
                <c:pt idx="64">
                  <c:v>647.6</c:v>
                </c:pt>
                <c:pt idx="65">
                  <c:v>657.80000000000007</c:v>
                </c:pt>
                <c:pt idx="66">
                  <c:v>665.1</c:v>
                </c:pt>
                <c:pt idx="67">
                  <c:v>673.6</c:v>
                </c:pt>
                <c:pt idx="68">
                  <c:v>692.80000000000007</c:v>
                </c:pt>
                <c:pt idx="69">
                  <c:v>690.90000000000009</c:v>
                </c:pt>
                <c:pt idx="70">
                  <c:v>713.2</c:v>
                </c:pt>
                <c:pt idx="71">
                  <c:v>719</c:v>
                </c:pt>
                <c:pt idx="72">
                  <c:v>735.3</c:v>
                </c:pt>
                <c:pt idx="73">
                  <c:v>746.59999999999991</c:v>
                </c:pt>
                <c:pt idx="74">
                  <c:v>754.19999999999993</c:v>
                </c:pt>
                <c:pt idx="75">
                  <c:v>765.8</c:v>
                </c:pt>
                <c:pt idx="76">
                  <c:v>771.09999999999991</c:v>
                </c:pt>
                <c:pt idx="77">
                  <c:v>771.49999999999989</c:v>
                </c:pt>
                <c:pt idx="78">
                  <c:v>799.59999999999991</c:v>
                </c:pt>
                <c:pt idx="79">
                  <c:v>811.39999999999986</c:v>
                </c:pt>
                <c:pt idx="80">
                  <c:v>823.59999999999991</c:v>
                </c:pt>
                <c:pt idx="81">
                  <c:v>829.09999999999991</c:v>
                </c:pt>
                <c:pt idx="82">
                  <c:v>841.59999999999991</c:v>
                </c:pt>
                <c:pt idx="83">
                  <c:v>862.39999999999986</c:v>
                </c:pt>
                <c:pt idx="84">
                  <c:v>875.89999999999986</c:v>
                </c:pt>
                <c:pt idx="85">
                  <c:v>883.69999999999982</c:v>
                </c:pt>
                <c:pt idx="86">
                  <c:v>893.29999999999984</c:v>
                </c:pt>
                <c:pt idx="87">
                  <c:v>899.79999999999984</c:v>
                </c:pt>
                <c:pt idx="88">
                  <c:v>908.19999999999982</c:v>
                </c:pt>
                <c:pt idx="89">
                  <c:v>902.19999999999982</c:v>
                </c:pt>
                <c:pt idx="90">
                  <c:v>918.29999999999984</c:v>
                </c:pt>
                <c:pt idx="91">
                  <c:v>967.89999999999986</c:v>
                </c:pt>
                <c:pt idx="92">
                  <c:v>974.99999999999989</c:v>
                </c:pt>
                <c:pt idx="93">
                  <c:v>982.89999999999986</c:v>
                </c:pt>
                <c:pt idx="94">
                  <c:v>1007.8999999999999</c:v>
                </c:pt>
                <c:pt idx="95">
                  <c:v>1019.9999999999999</c:v>
                </c:pt>
                <c:pt idx="96">
                  <c:v>1027.5999999999999</c:v>
                </c:pt>
                <c:pt idx="97">
                  <c:v>1031.3999999999999</c:v>
                </c:pt>
                <c:pt idx="98">
                  <c:v>997.79999999999984</c:v>
                </c:pt>
                <c:pt idx="99">
                  <c:v>1012.8999999999999</c:v>
                </c:pt>
                <c:pt idx="100">
                  <c:v>1019.7999999999998</c:v>
                </c:pt>
                <c:pt idx="101">
                  <c:v>1020.7999999999998</c:v>
                </c:pt>
                <c:pt idx="102">
                  <c:v>1019.4999999999999</c:v>
                </c:pt>
                <c:pt idx="103">
                  <c:v>1032.8999999999999</c:v>
                </c:pt>
                <c:pt idx="104">
                  <c:v>1018.9999999999999</c:v>
                </c:pt>
                <c:pt idx="105">
                  <c:v>1034</c:v>
                </c:pt>
                <c:pt idx="106">
                  <c:v>1047.4000000000001</c:v>
                </c:pt>
                <c:pt idx="107">
                  <c:v>1051.8000000000002</c:v>
                </c:pt>
                <c:pt idx="108">
                  <c:v>1051.1000000000001</c:v>
                </c:pt>
                <c:pt idx="109">
                  <c:v>1102.3000000000002</c:v>
                </c:pt>
                <c:pt idx="110">
                  <c:v>1111.0000000000002</c:v>
                </c:pt>
                <c:pt idx="111">
                  <c:v>1132.8000000000002</c:v>
                </c:pt>
                <c:pt idx="112">
                  <c:v>1145.2000000000003</c:v>
                </c:pt>
                <c:pt idx="113">
                  <c:v>1157.1000000000004</c:v>
                </c:pt>
                <c:pt idx="114">
                  <c:v>1100.0000000000005</c:v>
                </c:pt>
                <c:pt idx="115">
                  <c:v>1107.2000000000005</c:v>
                </c:pt>
                <c:pt idx="116">
                  <c:v>1121.1000000000006</c:v>
                </c:pt>
                <c:pt idx="117">
                  <c:v>1145.0000000000007</c:v>
                </c:pt>
                <c:pt idx="118">
                  <c:v>1157.0000000000007</c:v>
                </c:pt>
                <c:pt idx="119">
                  <c:v>1170.3000000000006</c:v>
                </c:pt>
                <c:pt idx="120">
                  <c:v>1171.2000000000007</c:v>
                </c:pt>
                <c:pt idx="121">
                  <c:v>1168.5000000000007</c:v>
                </c:pt>
                <c:pt idx="122">
                  <c:v>1131.1000000000006</c:v>
                </c:pt>
                <c:pt idx="123">
                  <c:v>1143.5000000000007</c:v>
                </c:pt>
                <c:pt idx="124">
                  <c:v>1153.5000000000007</c:v>
                </c:pt>
                <c:pt idx="125">
                  <c:v>1160.5000000000007</c:v>
                </c:pt>
                <c:pt idx="126">
                  <c:v>1166.1000000000006</c:v>
                </c:pt>
                <c:pt idx="127">
                  <c:v>1187.8000000000006</c:v>
                </c:pt>
                <c:pt idx="128">
                  <c:v>1209.3000000000006</c:v>
                </c:pt>
                <c:pt idx="129">
                  <c:v>1220.0000000000007</c:v>
                </c:pt>
                <c:pt idx="130">
                  <c:v>1210.3000000000006</c:v>
                </c:pt>
                <c:pt idx="131">
                  <c:v>1220.0000000000007</c:v>
                </c:pt>
                <c:pt idx="132">
                  <c:v>1217.4000000000008</c:v>
                </c:pt>
                <c:pt idx="133">
                  <c:v>1248.1000000000008</c:v>
                </c:pt>
                <c:pt idx="134">
                  <c:v>1254.7000000000007</c:v>
                </c:pt>
                <c:pt idx="135">
                  <c:v>1276.0000000000007</c:v>
                </c:pt>
                <c:pt idx="136">
                  <c:v>1288.9000000000008</c:v>
                </c:pt>
                <c:pt idx="137">
                  <c:v>1301.9000000000008</c:v>
                </c:pt>
                <c:pt idx="138">
                  <c:v>1301.5000000000007</c:v>
                </c:pt>
                <c:pt idx="139">
                  <c:v>1301.7000000000007</c:v>
                </c:pt>
                <c:pt idx="140">
                  <c:v>1321.2000000000007</c:v>
                </c:pt>
                <c:pt idx="141">
                  <c:v>1337.5000000000007</c:v>
                </c:pt>
                <c:pt idx="142">
                  <c:v>1346.9000000000008</c:v>
                </c:pt>
                <c:pt idx="143">
                  <c:v>1345.9000000000008</c:v>
                </c:pt>
                <c:pt idx="144">
                  <c:v>1359.3000000000009</c:v>
                </c:pt>
                <c:pt idx="145">
                  <c:v>1368.700000000001</c:v>
                </c:pt>
                <c:pt idx="146">
                  <c:v>1392.5000000000009</c:v>
                </c:pt>
                <c:pt idx="147">
                  <c:v>1400.0000000000009</c:v>
                </c:pt>
                <c:pt idx="148">
                  <c:v>1414.400000000001</c:v>
                </c:pt>
                <c:pt idx="149">
                  <c:v>1423.400000000001</c:v>
                </c:pt>
                <c:pt idx="150">
                  <c:v>1423.400000000001</c:v>
                </c:pt>
                <c:pt idx="151">
                  <c:v>1423.400000000001</c:v>
                </c:pt>
                <c:pt idx="152">
                  <c:v>1423.400000000001</c:v>
                </c:pt>
                <c:pt idx="153">
                  <c:v>1423.400000000001</c:v>
                </c:pt>
                <c:pt idx="154">
                  <c:v>1423.400000000001</c:v>
                </c:pt>
                <c:pt idx="155">
                  <c:v>1423.400000000001</c:v>
                </c:pt>
                <c:pt idx="156">
                  <c:v>1423.400000000001</c:v>
                </c:pt>
                <c:pt idx="157">
                  <c:v>1423.400000000001</c:v>
                </c:pt>
                <c:pt idx="158">
                  <c:v>1423.400000000001</c:v>
                </c:pt>
                <c:pt idx="159">
                  <c:v>1423.400000000001</c:v>
                </c:pt>
                <c:pt idx="160">
                  <c:v>1423.400000000001</c:v>
                </c:pt>
                <c:pt idx="161">
                  <c:v>1423.400000000001</c:v>
                </c:pt>
                <c:pt idx="162">
                  <c:v>1423.400000000001</c:v>
                </c:pt>
                <c:pt idx="163">
                  <c:v>1423.400000000001</c:v>
                </c:pt>
                <c:pt idx="164">
                  <c:v>1423.400000000001</c:v>
                </c:pt>
                <c:pt idx="165">
                  <c:v>1423.400000000001</c:v>
                </c:pt>
                <c:pt idx="166">
                  <c:v>1423.400000000001</c:v>
                </c:pt>
                <c:pt idx="167">
                  <c:v>1423.400000000001</c:v>
                </c:pt>
                <c:pt idx="168">
                  <c:v>1423.400000000001</c:v>
                </c:pt>
                <c:pt idx="169">
                  <c:v>1423.400000000001</c:v>
                </c:pt>
                <c:pt idx="170">
                  <c:v>1423.400000000001</c:v>
                </c:pt>
                <c:pt idx="171">
                  <c:v>1423.400000000001</c:v>
                </c:pt>
                <c:pt idx="172">
                  <c:v>1423.400000000001</c:v>
                </c:pt>
                <c:pt idx="173">
                  <c:v>1423.400000000001</c:v>
                </c:pt>
                <c:pt idx="174">
                  <c:v>1423.400000000001</c:v>
                </c:pt>
                <c:pt idx="175">
                  <c:v>1423.400000000001</c:v>
                </c:pt>
                <c:pt idx="176">
                  <c:v>1423.400000000001</c:v>
                </c:pt>
                <c:pt idx="177">
                  <c:v>1423.400000000001</c:v>
                </c:pt>
                <c:pt idx="178">
                  <c:v>1423.400000000001</c:v>
                </c:pt>
                <c:pt idx="179">
                  <c:v>1423.400000000001</c:v>
                </c:pt>
                <c:pt idx="180">
                  <c:v>1423.400000000001</c:v>
                </c:pt>
                <c:pt idx="181">
                  <c:v>1423.400000000001</c:v>
                </c:pt>
                <c:pt idx="182">
                  <c:v>1423.400000000001</c:v>
                </c:pt>
                <c:pt idx="183">
                  <c:v>1423.400000000001</c:v>
                </c:pt>
                <c:pt idx="184">
                  <c:v>1423.400000000001</c:v>
                </c:pt>
                <c:pt idx="185">
                  <c:v>1423.400000000001</c:v>
                </c:pt>
                <c:pt idx="186">
                  <c:v>1423.400000000001</c:v>
                </c:pt>
                <c:pt idx="187">
                  <c:v>1423.400000000001</c:v>
                </c:pt>
                <c:pt idx="188">
                  <c:v>1423.400000000001</c:v>
                </c:pt>
                <c:pt idx="189">
                  <c:v>1423.400000000001</c:v>
                </c:pt>
                <c:pt idx="190">
                  <c:v>1423.400000000001</c:v>
                </c:pt>
                <c:pt idx="191">
                  <c:v>1423.400000000001</c:v>
                </c:pt>
                <c:pt idx="192">
                  <c:v>1423.400000000001</c:v>
                </c:pt>
                <c:pt idx="193">
                  <c:v>1423.400000000001</c:v>
                </c:pt>
                <c:pt idx="194">
                  <c:v>1423.400000000001</c:v>
                </c:pt>
                <c:pt idx="195">
                  <c:v>1423.400000000001</c:v>
                </c:pt>
                <c:pt idx="196">
                  <c:v>1423.400000000001</c:v>
                </c:pt>
                <c:pt idx="197">
                  <c:v>1423.400000000001</c:v>
                </c:pt>
                <c:pt idx="198">
                  <c:v>1423.400000000001</c:v>
                </c:pt>
                <c:pt idx="199">
                  <c:v>1423.400000000001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E5-294F-99F6-85584D437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916736"/>
        <c:axId val="921912448"/>
      </c:lineChart>
      <c:catAx>
        <c:axId val="861916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912448"/>
        <c:crosses val="autoZero"/>
        <c:auto val="1"/>
        <c:lblAlgn val="ctr"/>
        <c:lblOffset val="100"/>
        <c:noMultiLvlLbl val="0"/>
      </c:catAx>
      <c:valAx>
        <c:axId val="92191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91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2024-25'!$B$1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'graphs 2024-25'!$B$2:$B$201</c:f>
              <c:numCache>
                <c:formatCode>General</c:formatCode>
                <c:ptCount val="200"/>
                <c:pt idx="0">
                  <c:v>11906</c:v>
                </c:pt>
                <c:pt idx="1">
                  <c:v>5402</c:v>
                </c:pt>
                <c:pt idx="2">
                  <c:v>11065</c:v>
                </c:pt>
                <c:pt idx="3">
                  <c:v>1364</c:v>
                </c:pt>
                <c:pt idx="4">
                  <c:v>7049</c:v>
                </c:pt>
                <c:pt idx="5">
                  <c:v>1243</c:v>
                </c:pt>
                <c:pt idx="6">
                  <c:v>1135</c:v>
                </c:pt>
                <c:pt idx="7">
                  <c:v>27760</c:v>
                </c:pt>
                <c:pt idx="8">
                  <c:v>-85944</c:v>
                </c:pt>
                <c:pt idx="9">
                  <c:v>1028</c:v>
                </c:pt>
                <c:pt idx="10">
                  <c:v>18486</c:v>
                </c:pt>
                <c:pt idx="11">
                  <c:v>-7607</c:v>
                </c:pt>
                <c:pt idx="12">
                  <c:v>-284</c:v>
                </c:pt>
                <c:pt idx="13">
                  <c:v>-24194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8-2F4D-A3E5-115FAD118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208159"/>
        <c:axId val="458196735"/>
      </c:barChart>
      <c:catAx>
        <c:axId val="458208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96735"/>
        <c:crosses val="autoZero"/>
        <c:auto val="1"/>
        <c:lblAlgn val="ctr"/>
        <c:lblOffset val="100"/>
        <c:noMultiLvlLbl val="0"/>
      </c:catAx>
      <c:valAx>
        <c:axId val="45819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08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2024-25'!$C$1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'graphs 2024-25'!$C$2:$C$201</c:f>
              <c:numCache>
                <c:formatCode>General</c:formatCode>
                <c:ptCount val="200"/>
                <c:pt idx="0">
                  <c:v>11906</c:v>
                </c:pt>
                <c:pt idx="1">
                  <c:v>17308</c:v>
                </c:pt>
                <c:pt idx="2">
                  <c:v>28373</c:v>
                </c:pt>
                <c:pt idx="3">
                  <c:v>29737</c:v>
                </c:pt>
                <c:pt idx="4">
                  <c:v>36786</c:v>
                </c:pt>
                <c:pt idx="5">
                  <c:v>38029</c:v>
                </c:pt>
                <c:pt idx="6">
                  <c:v>39164</c:v>
                </c:pt>
                <c:pt idx="7">
                  <c:v>66924</c:v>
                </c:pt>
                <c:pt idx="8">
                  <c:v>-19020</c:v>
                </c:pt>
                <c:pt idx="9">
                  <c:v>-17992</c:v>
                </c:pt>
                <c:pt idx="10">
                  <c:v>494</c:v>
                </c:pt>
                <c:pt idx="11">
                  <c:v>-7113</c:v>
                </c:pt>
                <c:pt idx="12">
                  <c:v>-7397</c:v>
                </c:pt>
                <c:pt idx="13">
                  <c:v>-31591</c:v>
                </c:pt>
                <c:pt idx="14">
                  <c:v>-31591</c:v>
                </c:pt>
                <c:pt idx="15">
                  <c:v>-31591</c:v>
                </c:pt>
                <c:pt idx="16">
                  <c:v>-31591</c:v>
                </c:pt>
                <c:pt idx="17">
                  <c:v>-31591</c:v>
                </c:pt>
                <c:pt idx="18">
                  <c:v>-31591</c:v>
                </c:pt>
                <c:pt idx="19">
                  <c:v>-31591</c:v>
                </c:pt>
                <c:pt idx="20">
                  <c:v>-31591</c:v>
                </c:pt>
                <c:pt idx="21">
                  <c:v>-31591</c:v>
                </c:pt>
                <c:pt idx="22">
                  <c:v>-31591</c:v>
                </c:pt>
                <c:pt idx="23">
                  <c:v>-31591</c:v>
                </c:pt>
                <c:pt idx="24">
                  <c:v>-31591</c:v>
                </c:pt>
                <c:pt idx="25">
                  <c:v>-31591</c:v>
                </c:pt>
                <c:pt idx="26">
                  <c:v>-31591</c:v>
                </c:pt>
                <c:pt idx="27">
                  <c:v>-31591</c:v>
                </c:pt>
                <c:pt idx="28">
                  <c:v>-31591</c:v>
                </c:pt>
                <c:pt idx="29">
                  <c:v>-31591</c:v>
                </c:pt>
                <c:pt idx="30">
                  <c:v>-31591</c:v>
                </c:pt>
                <c:pt idx="31">
                  <c:v>-31591</c:v>
                </c:pt>
                <c:pt idx="32">
                  <c:v>-31591</c:v>
                </c:pt>
                <c:pt idx="33">
                  <c:v>-31591</c:v>
                </c:pt>
                <c:pt idx="34">
                  <c:v>-31591</c:v>
                </c:pt>
                <c:pt idx="35">
                  <c:v>-31591</c:v>
                </c:pt>
                <c:pt idx="36">
                  <c:v>-31591</c:v>
                </c:pt>
                <c:pt idx="37">
                  <c:v>-31591</c:v>
                </c:pt>
                <c:pt idx="38">
                  <c:v>-31591</c:v>
                </c:pt>
                <c:pt idx="39">
                  <c:v>-31591</c:v>
                </c:pt>
                <c:pt idx="40">
                  <c:v>-31591</c:v>
                </c:pt>
                <c:pt idx="41">
                  <c:v>-31591</c:v>
                </c:pt>
                <c:pt idx="42">
                  <c:v>-31591</c:v>
                </c:pt>
                <c:pt idx="43">
                  <c:v>-31591</c:v>
                </c:pt>
                <c:pt idx="44">
                  <c:v>-31591</c:v>
                </c:pt>
                <c:pt idx="45">
                  <c:v>-31591</c:v>
                </c:pt>
                <c:pt idx="46">
                  <c:v>-31591</c:v>
                </c:pt>
                <c:pt idx="47">
                  <c:v>-31591</c:v>
                </c:pt>
                <c:pt idx="48">
                  <c:v>-31591</c:v>
                </c:pt>
                <c:pt idx="49">
                  <c:v>-31591</c:v>
                </c:pt>
                <c:pt idx="50">
                  <c:v>-31591</c:v>
                </c:pt>
                <c:pt idx="51">
                  <c:v>-31591</c:v>
                </c:pt>
                <c:pt idx="52">
                  <c:v>-31591</c:v>
                </c:pt>
                <c:pt idx="53">
                  <c:v>-31591</c:v>
                </c:pt>
                <c:pt idx="54">
                  <c:v>-31591</c:v>
                </c:pt>
                <c:pt idx="55">
                  <c:v>-31591</c:v>
                </c:pt>
                <c:pt idx="56">
                  <c:v>-31591</c:v>
                </c:pt>
                <c:pt idx="57">
                  <c:v>-31591</c:v>
                </c:pt>
                <c:pt idx="58">
                  <c:v>-31591</c:v>
                </c:pt>
                <c:pt idx="59">
                  <c:v>-31591</c:v>
                </c:pt>
                <c:pt idx="60">
                  <c:v>-31591</c:v>
                </c:pt>
                <c:pt idx="61">
                  <c:v>-31591</c:v>
                </c:pt>
                <c:pt idx="62">
                  <c:v>-31591</c:v>
                </c:pt>
                <c:pt idx="63">
                  <c:v>-31591</c:v>
                </c:pt>
                <c:pt idx="64">
                  <c:v>-31591</c:v>
                </c:pt>
                <c:pt idx="65">
                  <c:v>-31591</c:v>
                </c:pt>
                <c:pt idx="66">
                  <c:v>-31591</c:v>
                </c:pt>
                <c:pt idx="67">
                  <c:v>-31591</c:v>
                </c:pt>
                <c:pt idx="68">
                  <c:v>-31591</c:v>
                </c:pt>
                <c:pt idx="69">
                  <c:v>-31591</c:v>
                </c:pt>
                <c:pt idx="70">
                  <c:v>-31591</c:v>
                </c:pt>
                <c:pt idx="71">
                  <c:v>-31591</c:v>
                </c:pt>
                <c:pt idx="72">
                  <c:v>-31591</c:v>
                </c:pt>
                <c:pt idx="73">
                  <c:v>-31591</c:v>
                </c:pt>
                <c:pt idx="74">
                  <c:v>-31591</c:v>
                </c:pt>
                <c:pt idx="75">
                  <c:v>-31591</c:v>
                </c:pt>
                <c:pt idx="76">
                  <c:v>-31591</c:v>
                </c:pt>
                <c:pt idx="77">
                  <c:v>-31591</c:v>
                </c:pt>
                <c:pt idx="78">
                  <c:v>-31591</c:v>
                </c:pt>
                <c:pt idx="79">
                  <c:v>-31591</c:v>
                </c:pt>
                <c:pt idx="80">
                  <c:v>-31591</c:v>
                </c:pt>
                <c:pt idx="81">
                  <c:v>-31591</c:v>
                </c:pt>
                <c:pt idx="82">
                  <c:v>-31591</c:v>
                </c:pt>
                <c:pt idx="83">
                  <c:v>-31591</c:v>
                </c:pt>
                <c:pt idx="84">
                  <c:v>-31591</c:v>
                </c:pt>
                <c:pt idx="85">
                  <c:v>-31591</c:v>
                </c:pt>
                <c:pt idx="86">
                  <c:v>-31591</c:v>
                </c:pt>
                <c:pt idx="87">
                  <c:v>-31591</c:v>
                </c:pt>
                <c:pt idx="88">
                  <c:v>-31591</c:v>
                </c:pt>
                <c:pt idx="89">
                  <c:v>-31591</c:v>
                </c:pt>
                <c:pt idx="90">
                  <c:v>-31591</c:v>
                </c:pt>
                <c:pt idx="91">
                  <c:v>-31591</c:v>
                </c:pt>
                <c:pt idx="92">
                  <c:v>-31591</c:v>
                </c:pt>
                <c:pt idx="93">
                  <c:v>-31591</c:v>
                </c:pt>
                <c:pt idx="94">
                  <c:v>-31591</c:v>
                </c:pt>
                <c:pt idx="95">
                  <c:v>-31591</c:v>
                </c:pt>
                <c:pt idx="96">
                  <c:v>-31591</c:v>
                </c:pt>
                <c:pt idx="97">
                  <c:v>-31591</c:v>
                </c:pt>
                <c:pt idx="98">
                  <c:v>-31591</c:v>
                </c:pt>
                <c:pt idx="99">
                  <c:v>-31591</c:v>
                </c:pt>
                <c:pt idx="100">
                  <c:v>-31591</c:v>
                </c:pt>
                <c:pt idx="101">
                  <c:v>-31591</c:v>
                </c:pt>
                <c:pt idx="102">
                  <c:v>-31591</c:v>
                </c:pt>
                <c:pt idx="103">
                  <c:v>-31591</c:v>
                </c:pt>
                <c:pt idx="104">
                  <c:v>-31591</c:v>
                </c:pt>
                <c:pt idx="105">
                  <c:v>-31591</c:v>
                </c:pt>
                <c:pt idx="106">
                  <c:v>-31591</c:v>
                </c:pt>
                <c:pt idx="107">
                  <c:v>-31591</c:v>
                </c:pt>
                <c:pt idx="108">
                  <c:v>-31591</c:v>
                </c:pt>
                <c:pt idx="109">
                  <c:v>-31591</c:v>
                </c:pt>
                <c:pt idx="110">
                  <c:v>-31591</c:v>
                </c:pt>
                <c:pt idx="111">
                  <c:v>-31591</c:v>
                </c:pt>
                <c:pt idx="112">
                  <c:v>-31591</c:v>
                </c:pt>
                <c:pt idx="113">
                  <c:v>-31591</c:v>
                </c:pt>
                <c:pt idx="114">
                  <c:v>-31591</c:v>
                </c:pt>
                <c:pt idx="115">
                  <c:v>-31591</c:v>
                </c:pt>
                <c:pt idx="116">
                  <c:v>-31591</c:v>
                </c:pt>
                <c:pt idx="117">
                  <c:v>-31591</c:v>
                </c:pt>
                <c:pt idx="118">
                  <c:v>-31591</c:v>
                </c:pt>
                <c:pt idx="119">
                  <c:v>-31591</c:v>
                </c:pt>
                <c:pt idx="120">
                  <c:v>-31591</c:v>
                </c:pt>
                <c:pt idx="121">
                  <c:v>-31591</c:v>
                </c:pt>
                <c:pt idx="122">
                  <c:v>-31591</c:v>
                </c:pt>
                <c:pt idx="123">
                  <c:v>-31591</c:v>
                </c:pt>
                <c:pt idx="124">
                  <c:v>-31591</c:v>
                </c:pt>
                <c:pt idx="125">
                  <c:v>-31591</c:v>
                </c:pt>
                <c:pt idx="126">
                  <c:v>-31591</c:v>
                </c:pt>
                <c:pt idx="127">
                  <c:v>-31591</c:v>
                </c:pt>
                <c:pt idx="128">
                  <c:v>-31591</c:v>
                </c:pt>
                <c:pt idx="129">
                  <c:v>-31591</c:v>
                </c:pt>
                <c:pt idx="130">
                  <c:v>-31591</c:v>
                </c:pt>
                <c:pt idx="131">
                  <c:v>-31591</c:v>
                </c:pt>
                <c:pt idx="132">
                  <c:v>-31591</c:v>
                </c:pt>
                <c:pt idx="133">
                  <c:v>-31591</c:v>
                </c:pt>
                <c:pt idx="134">
                  <c:v>-31591</c:v>
                </c:pt>
                <c:pt idx="135">
                  <c:v>-31591</c:v>
                </c:pt>
                <c:pt idx="136">
                  <c:v>-31591</c:v>
                </c:pt>
                <c:pt idx="137">
                  <c:v>-31591</c:v>
                </c:pt>
                <c:pt idx="138">
                  <c:v>-31591</c:v>
                </c:pt>
                <c:pt idx="139">
                  <c:v>-31591</c:v>
                </c:pt>
                <c:pt idx="140">
                  <c:v>-31591</c:v>
                </c:pt>
                <c:pt idx="141">
                  <c:v>-31591</c:v>
                </c:pt>
                <c:pt idx="142">
                  <c:v>-31591</c:v>
                </c:pt>
                <c:pt idx="143">
                  <c:v>-31591</c:v>
                </c:pt>
                <c:pt idx="144">
                  <c:v>-31591</c:v>
                </c:pt>
                <c:pt idx="145">
                  <c:v>-31591</c:v>
                </c:pt>
                <c:pt idx="146">
                  <c:v>-31591</c:v>
                </c:pt>
                <c:pt idx="147">
                  <c:v>-31591</c:v>
                </c:pt>
                <c:pt idx="148">
                  <c:v>-31591</c:v>
                </c:pt>
                <c:pt idx="149">
                  <c:v>-31591</c:v>
                </c:pt>
                <c:pt idx="150">
                  <c:v>-31591</c:v>
                </c:pt>
                <c:pt idx="151">
                  <c:v>-31591</c:v>
                </c:pt>
                <c:pt idx="152">
                  <c:v>-31591</c:v>
                </c:pt>
                <c:pt idx="153">
                  <c:v>-31591</c:v>
                </c:pt>
                <c:pt idx="154">
                  <c:v>-31591</c:v>
                </c:pt>
                <c:pt idx="155">
                  <c:v>-31591</c:v>
                </c:pt>
                <c:pt idx="156">
                  <c:v>-31591</c:v>
                </c:pt>
                <c:pt idx="157">
                  <c:v>-31591</c:v>
                </c:pt>
                <c:pt idx="158">
                  <c:v>-31591</c:v>
                </c:pt>
                <c:pt idx="159">
                  <c:v>-31591</c:v>
                </c:pt>
                <c:pt idx="160">
                  <c:v>-31591</c:v>
                </c:pt>
                <c:pt idx="161">
                  <c:v>-31591</c:v>
                </c:pt>
                <c:pt idx="162">
                  <c:v>-31591</c:v>
                </c:pt>
                <c:pt idx="163">
                  <c:v>-31591</c:v>
                </c:pt>
                <c:pt idx="164">
                  <c:v>-31591</c:v>
                </c:pt>
                <c:pt idx="165">
                  <c:v>-31591</c:v>
                </c:pt>
                <c:pt idx="166">
                  <c:v>-31591</c:v>
                </c:pt>
                <c:pt idx="167">
                  <c:v>-31591</c:v>
                </c:pt>
                <c:pt idx="168">
                  <c:v>-31591</c:v>
                </c:pt>
                <c:pt idx="169">
                  <c:v>-31591</c:v>
                </c:pt>
                <c:pt idx="170">
                  <c:v>-31591</c:v>
                </c:pt>
                <c:pt idx="171">
                  <c:v>-31591</c:v>
                </c:pt>
                <c:pt idx="172">
                  <c:v>-31591</c:v>
                </c:pt>
                <c:pt idx="173">
                  <c:v>-31591</c:v>
                </c:pt>
                <c:pt idx="174">
                  <c:v>-31591</c:v>
                </c:pt>
                <c:pt idx="175">
                  <c:v>-31591</c:v>
                </c:pt>
                <c:pt idx="176">
                  <c:v>-31591</c:v>
                </c:pt>
                <c:pt idx="177">
                  <c:v>-31591</c:v>
                </c:pt>
                <c:pt idx="178">
                  <c:v>-31591</c:v>
                </c:pt>
                <c:pt idx="179">
                  <c:v>-31591</c:v>
                </c:pt>
                <c:pt idx="180">
                  <c:v>-31591</c:v>
                </c:pt>
                <c:pt idx="181">
                  <c:v>-31591</c:v>
                </c:pt>
                <c:pt idx="182">
                  <c:v>-31591</c:v>
                </c:pt>
                <c:pt idx="183">
                  <c:v>-31591</c:v>
                </c:pt>
                <c:pt idx="184">
                  <c:v>-31591</c:v>
                </c:pt>
                <c:pt idx="185">
                  <c:v>-31591</c:v>
                </c:pt>
                <c:pt idx="186">
                  <c:v>-31591</c:v>
                </c:pt>
                <c:pt idx="187">
                  <c:v>-31591</c:v>
                </c:pt>
                <c:pt idx="188">
                  <c:v>-31591</c:v>
                </c:pt>
                <c:pt idx="189">
                  <c:v>-31591</c:v>
                </c:pt>
                <c:pt idx="190">
                  <c:v>-31591</c:v>
                </c:pt>
                <c:pt idx="191">
                  <c:v>-31591</c:v>
                </c:pt>
                <c:pt idx="192">
                  <c:v>-31591</c:v>
                </c:pt>
                <c:pt idx="193">
                  <c:v>-31591</c:v>
                </c:pt>
                <c:pt idx="194">
                  <c:v>-31591</c:v>
                </c:pt>
                <c:pt idx="195">
                  <c:v>-31591</c:v>
                </c:pt>
                <c:pt idx="196">
                  <c:v>-31591</c:v>
                </c:pt>
                <c:pt idx="197">
                  <c:v>-31591</c:v>
                </c:pt>
                <c:pt idx="198">
                  <c:v>-31591</c:v>
                </c:pt>
                <c:pt idx="199">
                  <c:v>-31591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56-4344-93B3-F24DE64AD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916736"/>
        <c:axId val="921912448"/>
      </c:lineChart>
      <c:catAx>
        <c:axId val="861916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912448"/>
        <c:crosses val="autoZero"/>
        <c:auto val="1"/>
        <c:lblAlgn val="ctr"/>
        <c:lblOffset val="100"/>
        <c:noMultiLvlLbl val="0"/>
      </c:catAx>
      <c:valAx>
        <c:axId val="92191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91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Weekly Fly'!$AB$1</c:f>
              <c:strCache>
                <c:ptCount val="1"/>
                <c:pt idx="0">
                  <c:v>200 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Fly'!$U$2:$U$48</c:f>
              <c:numCache>
                <c:formatCode>m/d/yy\ h:mm</c:formatCode>
                <c:ptCount val="47"/>
                <c:pt idx="0">
                  <c:v>45175</c:v>
                </c:pt>
                <c:pt idx="1">
                  <c:v>45182</c:v>
                </c:pt>
                <c:pt idx="2">
                  <c:v>45189</c:v>
                </c:pt>
                <c:pt idx="3">
                  <c:v>45197</c:v>
                </c:pt>
                <c:pt idx="4">
                  <c:v>45203</c:v>
                </c:pt>
                <c:pt idx="5">
                  <c:v>45210</c:v>
                </c:pt>
                <c:pt idx="6">
                  <c:v>45217</c:v>
                </c:pt>
                <c:pt idx="7">
                  <c:v>45225</c:v>
                </c:pt>
                <c:pt idx="8">
                  <c:v>45231</c:v>
                </c:pt>
                <c:pt idx="9">
                  <c:v>45238</c:v>
                </c:pt>
                <c:pt idx="10">
                  <c:v>45245</c:v>
                </c:pt>
                <c:pt idx="11">
                  <c:v>45252</c:v>
                </c:pt>
                <c:pt idx="12">
                  <c:v>45260</c:v>
                </c:pt>
                <c:pt idx="13">
                  <c:v>45266</c:v>
                </c:pt>
                <c:pt idx="14">
                  <c:v>45273</c:v>
                </c:pt>
                <c:pt idx="15">
                  <c:v>45280</c:v>
                </c:pt>
                <c:pt idx="16">
                  <c:v>45288</c:v>
                </c:pt>
                <c:pt idx="17">
                  <c:v>45294</c:v>
                </c:pt>
                <c:pt idx="18">
                  <c:v>45301</c:v>
                </c:pt>
                <c:pt idx="19">
                  <c:v>45308</c:v>
                </c:pt>
                <c:pt idx="20">
                  <c:v>45316</c:v>
                </c:pt>
                <c:pt idx="21">
                  <c:v>45322</c:v>
                </c:pt>
                <c:pt idx="22">
                  <c:v>45329</c:v>
                </c:pt>
                <c:pt idx="23">
                  <c:v>45336</c:v>
                </c:pt>
                <c:pt idx="24">
                  <c:v>45343</c:v>
                </c:pt>
                <c:pt idx="25">
                  <c:v>45351</c:v>
                </c:pt>
                <c:pt idx="26">
                  <c:v>45357</c:v>
                </c:pt>
                <c:pt idx="27">
                  <c:v>45364</c:v>
                </c:pt>
                <c:pt idx="28">
                  <c:v>45371</c:v>
                </c:pt>
                <c:pt idx="29">
                  <c:v>45378</c:v>
                </c:pt>
                <c:pt idx="30">
                  <c:v>45385</c:v>
                </c:pt>
                <c:pt idx="31">
                  <c:v>45392</c:v>
                </c:pt>
                <c:pt idx="32">
                  <c:v>45398</c:v>
                </c:pt>
                <c:pt idx="33">
                  <c:v>45406</c:v>
                </c:pt>
                <c:pt idx="34">
                  <c:v>45412</c:v>
                </c:pt>
                <c:pt idx="35">
                  <c:v>45420</c:v>
                </c:pt>
                <c:pt idx="36">
                  <c:v>45427</c:v>
                </c:pt>
                <c:pt idx="37">
                  <c:v>45434</c:v>
                </c:pt>
                <c:pt idx="38">
                  <c:v>45441</c:v>
                </c:pt>
                <c:pt idx="39">
                  <c:v>45448</c:v>
                </c:pt>
                <c:pt idx="40">
                  <c:v>45455</c:v>
                </c:pt>
                <c:pt idx="41">
                  <c:v>45462</c:v>
                </c:pt>
                <c:pt idx="42">
                  <c:v>45469</c:v>
                </c:pt>
                <c:pt idx="43">
                  <c:v>45476</c:v>
                </c:pt>
                <c:pt idx="44">
                  <c:v>45483</c:v>
                </c:pt>
                <c:pt idx="45">
                  <c:v>45489</c:v>
                </c:pt>
              </c:numCache>
            </c:numRef>
          </c:cat>
          <c:val>
            <c:numRef>
              <c:f>'All Weekly Fly'!$AB$2:$AB$48</c:f>
              <c:numCache>
                <c:formatCode>General</c:formatCode>
                <c:ptCount val="47"/>
                <c:pt idx="0">
                  <c:v>-26.7</c:v>
                </c:pt>
                <c:pt idx="1">
                  <c:v>-57.099999999999994</c:v>
                </c:pt>
                <c:pt idx="2">
                  <c:v>-83</c:v>
                </c:pt>
                <c:pt idx="3">
                  <c:v>-104.5</c:v>
                </c:pt>
                <c:pt idx="4">
                  <c:v>-129.1</c:v>
                </c:pt>
                <c:pt idx="5">
                  <c:v>-154.4</c:v>
                </c:pt>
                <c:pt idx="6">
                  <c:v>-177.3</c:v>
                </c:pt>
                <c:pt idx="7">
                  <c:v>-197.60000000000002</c:v>
                </c:pt>
                <c:pt idx="8">
                  <c:v>-215.60000000000002</c:v>
                </c:pt>
                <c:pt idx="9">
                  <c:v>-239.60000000000002</c:v>
                </c:pt>
                <c:pt idx="10">
                  <c:v>-264.70000000000005</c:v>
                </c:pt>
                <c:pt idx="11">
                  <c:v>-288.90000000000003</c:v>
                </c:pt>
                <c:pt idx="12">
                  <c:v>-314.3</c:v>
                </c:pt>
                <c:pt idx="13">
                  <c:v>-345.7</c:v>
                </c:pt>
                <c:pt idx="14">
                  <c:v>-355.8</c:v>
                </c:pt>
                <c:pt idx="15">
                  <c:v>-376.3</c:v>
                </c:pt>
                <c:pt idx="16">
                  <c:v>-391.40000000000003</c:v>
                </c:pt>
                <c:pt idx="17">
                  <c:v>-410.40000000000003</c:v>
                </c:pt>
                <c:pt idx="18">
                  <c:v>-433.40000000000003</c:v>
                </c:pt>
                <c:pt idx="19">
                  <c:v>-452.40000000000003</c:v>
                </c:pt>
                <c:pt idx="20">
                  <c:v>-466.3</c:v>
                </c:pt>
                <c:pt idx="21">
                  <c:v>-485.7</c:v>
                </c:pt>
                <c:pt idx="22">
                  <c:v>-503.59999999999997</c:v>
                </c:pt>
                <c:pt idx="23">
                  <c:v>-520.5</c:v>
                </c:pt>
                <c:pt idx="24">
                  <c:v>-533.4</c:v>
                </c:pt>
                <c:pt idx="25">
                  <c:v>-549.4</c:v>
                </c:pt>
                <c:pt idx="26">
                  <c:v>-560.4</c:v>
                </c:pt>
                <c:pt idx="27">
                  <c:v>-578.6</c:v>
                </c:pt>
                <c:pt idx="28">
                  <c:v>-594.5</c:v>
                </c:pt>
                <c:pt idx="29">
                  <c:v>-500.5</c:v>
                </c:pt>
                <c:pt idx="30">
                  <c:v>-519.70000000000005</c:v>
                </c:pt>
                <c:pt idx="31">
                  <c:v>-540.40000000000009</c:v>
                </c:pt>
                <c:pt idx="32">
                  <c:v>-562.70000000000005</c:v>
                </c:pt>
                <c:pt idx="33">
                  <c:v>-581</c:v>
                </c:pt>
                <c:pt idx="34">
                  <c:v>-604.4</c:v>
                </c:pt>
                <c:pt idx="35">
                  <c:v>-623.79999999999995</c:v>
                </c:pt>
                <c:pt idx="36">
                  <c:v>-626.9</c:v>
                </c:pt>
                <c:pt idx="37">
                  <c:v>-644.69999999999993</c:v>
                </c:pt>
                <c:pt idx="38">
                  <c:v>-661.8</c:v>
                </c:pt>
                <c:pt idx="39">
                  <c:v>-669.8</c:v>
                </c:pt>
                <c:pt idx="40">
                  <c:v>-680</c:v>
                </c:pt>
                <c:pt idx="41">
                  <c:v>-700.6</c:v>
                </c:pt>
                <c:pt idx="42">
                  <c:v>-720.9</c:v>
                </c:pt>
                <c:pt idx="43">
                  <c:v>-729.69999999999993</c:v>
                </c:pt>
                <c:pt idx="44">
                  <c:v>-750.3</c:v>
                </c:pt>
                <c:pt idx="45">
                  <c:v>-668.8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44-CF48-AEFA-85D4F813E1E4}"/>
            </c:ext>
          </c:extLst>
        </c:ser>
        <c:ser>
          <c:idx val="1"/>
          <c:order val="1"/>
          <c:tx>
            <c:strRef>
              <c:f>'All Weekly Fly'!$AE$1</c:f>
              <c:strCache>
                <c:ptCount val="1"/>
                <c:pt idx="0">
                  <c:v>400 cum pnl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Fly'!$U$2:$U$48</c:f>
              <c:numCache>
                <c:formatCode>m/d/yy\ h:mm</c:formatCode>
                <c:ptCount val="47"/>
                <c:pt idx="0">
                  <c:v>45175</c:v>
                </c:pt>
                <c:pt idx="1">
                  <c:v>45182</c:v>
                </c:pt>
                <c:pt idx="2">
                  <c:v>45189</c:v>
                </c:pt>
                <c:pt idx="3">
                  <c:v>45197</c:v>
                </c:pt>
                <c:pt idx="4">
                  <c:v>45203</c:v>
                </c:pt>
                <c:pt idx="5">
                  <c:v>45210</c:v>
                </c:pt>
                <c:pt idx="6">
                  <c:v>45217</c:v>
                </c:pt>
                <c:pt idx="7">
                  <c:v>45225</c:v>
                </c:pt>
                <c:pt idx="8">
                  <c:v>45231</c:v>
                </c:pt>
                <c:pt idx="9">
                  <c:v>45238</c:v>
                </c:pt>
                <c:pt idx="10">
                  <c:v>45245</c:v>
                </c:pt>
                <c:pt idx="11">
                  <c:v>45252</c:v>
                </c:pt>
                <c:pt idx="12">
                  <c:v>45260</c:v>
                </c:pt>
                <c:pt idx="13">
                  <c:v>45266</c:v>
                </c:pt>
                <c:pt idx="14">
                  <c:v>45273</c:v>
                </c:pt>
                <c:pt idx="15">
                  <c:v>45280</c:v>
                </c:pt>
                <c:pt idx="16">
                  <c:v>45288</c:v>
                </c:pt>
                <c:pt idx="17">
                  <c:v>45294</c:v>
                </c:pt>
                <c:pt idx="18">
                  <c:v>45301</c:v>
                </c:pt>
                <c:pt idx="19">
                  <c:v>45308</c:v>
                </c:pt>
                <c:pt idx="20">
                  <c:v>45316</c:v>
                </c:pt>
                <c:pt idx="21">
                  <c:v>45322</c:v>
                </c:pt>
                <c:pt idx="22">
                  <c:v>45329</c:v>
                </c:pt>
                <c:pt idx="23">
                  <c:v>45336</c:v>
                </c:pt>
                <c:pt idx="24">
                  <c:v>45343</c:v>
                </c:pt>
                <c:pt idx="25">
                  <c:v>45351</c:v>
                </c:pt>
                <c:pt idx="26">
                  <c:v>45357</c:v>
                </c:pt>
                <c:pt idx="27">
                  <c:v>45364</c:v>
                </c:pt>
                <c:pt idx="28">
                  <c:v>45371</c:v>
                </c:pt>
                <c:pt idx="29">
                  <c:v>45378</c:v>
                </c:pt>
                <c:pt idx="30">
                  <c:v>45385</c:v>
                </c:pt>
                <c:pt idx="31">
                  <c:v>45392</c:v>
                </c:pt>
                <c:pt idx="32">
                  <c:v>45398</c:v>
                </c:pt>
                <c:pt idx="33">
                  <c:v>45406</c:v>
                </c:pt>
                <c:pt idx="34">
                  <c:v>45412</c:v>
                </c:pt>
                <c:pt idx="35">
                  <c:v>45420</c:v>
                </c:pt>
                <c:pt idx="36">
                  <c:v>45427</c:v>
                </c:pt>
                <c:pt idx="37">
                  <c:v>45434</c:v>
                </c:pt>
                <c:pt idx="38">
                  <c:v>45441</c:v>
                </c:pt>
                <c:pt idx="39">
                  <c:v>45448</c:v>
                </c:pt>
                <c:pt idx="40">
                  <c:v>45455</c:v>
                </c:pt>
                <c:pt idx="41">
                  <c:v>45462</c:v>
                </c:pt>
                <c:pt idx="42">
                  <c:v>45469</c:v>
                </c:pt>
                <c:pt idx="43">
                  <c:v>45476</c:v>
                </c:pt>
                <c:pt idx="44">
                  <c:v>45483</c:v>
                </c:pt>
                <c:pt idx="45">
                  <c:v>45489</c:v>
                </c:pt>
              </c:numCache>
            </c:numRef>
          </c:cat>
          <c:val>
            <c:numRef>
              <c:f>'All Weekly Fly'!$AE$2:$AE$48</c:f>
              <c:numCache>
                <c:formatCode>General</c:formatCode>
                <c:ptCount val="47"/>
                <c:pt idx="0">
                  <c:v>-91.9</c:v>
                </c:pt>
                <c:pt idx="1">
                  <c:v>-207.3</c:v>
                </c:pt>
                <c:pt idx="2">
                  <c:v>-306.3</c:v>
                </c:pt>
                <c:pt idx="3">
                  <c:v>-281.40000000000003</c:v>
                </c:pt>
                <c:pt idx="4">
                  <c:v>-307.20000000000005</c:v>
                </c:pt>
                <c:pt idx="5">
                  <c:v>-314.00000000000006</c:v>
                </c:pt>
                <c:pt idx="6">
                  <c:v>-403.70000000000005</c:v>
                </c:pt>
                <c:pt idx="7">
                  <c:v>-486.30000000000007</c:v>
                </c:pt>
                <c:pt idx="8">
                  <c:v>-560.6</c:v>
                </c:pt>
                <c:pt idx="9">
                  <c:v>-650.4</c:v>
                </c:pt>
                <c:pt idx="10">
                  <c:v>-746.8</c:v>
                </c:pt>
                <c:pt idx="11">
                  <c:v>-842.3</c:v>
                </c:pt>
                <c:pt idx="12">
                  <c:v>-939.9</c:v>
                </c:pt>
                <c:pt idx="13">
                  <c:v>-1042.3</c:v>
                </c:pt>
                <c:pt idx="14">
                  <c:v>-908.3</c:v>
                </c:pt>
                <c:pt idx="15">
                  <c:v>-942.5</c:v>
                </c:pt>
                <c:pt idx="16">
                  <c:v>-1009.7</c:v>
                </c:pt>
                <c:pt idx="17">
                  <c:v>-1081.5</c:v>
                </c:pt>
                <c:pt idx="18">
                  <c:v>-1163.5999999999999</c:v>
                </c:pt>
                <c:pt idx="19">
                  <c:v>-1241.0999999999999</c:v>
                </c:pt>
                <c:pt idx="20">
                  <c:v>-1296</c:v>
                </c:pt>
                <c:pt idx="21">
                  <c:v>-1363.7</c:v>
                </c:pt>
                <c:pt idx="22">
                  <c:v>-1413</c:v>
                </c:pt>
                <c:pt idx="23">
                  <c:v>-1478.8</c:v>
                </c:pt>
                <c:pt idx="24">
                  <c:v>-1534.8999999999999</c:v>
                </c:pt>
                <c:pt idx="25">
                  <c:v>-1594.8</c:v>
                </c:pt>
                <c:pt idx="26">
                  <c:v>-1648.1</c:v>
                </c:pt>
                <c:pt idx="27">
                  <c:v>-1720.6999999999998</c:v>
                </c:pt>
                <c:pt idx="28">
                  <c:v>-1781.1999999999998</c:v>
                </c:pt>
                <c:pt idx="29">
                  <c:v>-1541.1999999999998</c:v>
                </c:pt>
                <c:pt idx="30">
                  <c:v>-1618.9999999999998</c:v>
                </c:pt>
                <c:pt idx="31">
                  <c:v>-1700.2999999999997</c:v>
                </c:pt>
                <c:pt idx="32">
                  <c:v>-1789.6999999999998</c:v>
                </c:pt>
                <c:pt idx="33">
                  <c:v>-1852.2999999999997</c:v>
                </c:pt>
                <c:pt idx="34">
                  <c:v>-1935.8999999999996</c:v>
                </c:pt>
                <c:pt idx="35">
                  <c:v>-2005.9999999999995</c:v>
                </c:pt>
                <c:pt idx="36">
                  <c:v>-1859.9999999999995</c:v>
                </c:pt>
                <c:pt idx="37">
                  <c:v>-1745.5999999999995</c:v>
                </c:pt>
                <c:pt idx="38">
                  <c:v>-1709.5999999999995</c:v>
                </c:pt>
                <c:pt idx="39">
                  <c:v>-1591.9999999999995</c:v>
                </c:pt>
                <c:pt idx="40">
                  <c:v>-1643.2999999999995</c:v>
                </c:pt>
                <c:pt idx="41">
                  <c:v>-1720.2999999999995</c:v>
                </c:pt>
                <c:pt idx="42">
                  <c:v>-1793.5999999999995</c:v>
                </c:pt>
                <c:pt idx="43">
                  <c:v>-1646.5999999999995</c:v>
                </c:pt>
                <c:pt idx="44">
                  <c:v>-1717.1999999999994</c:v>
                </c:pt>
                <c:pt idx="45">
                  <c:v>-1495.0999999999995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44-CF48-AEFA-85D4F813E1E4}"/>
            </c:ext>
          </c:extLst>
        </c:ser>
        <c:ser>
          <c:idx val="2"/>
          <c:order val="2"/>
          <c:tx>
            <c:strRef>
              <c:f>'All Weekly Fly'!$AH$1</c:f>
              <c:strCache>
                <c:ptCount val="1"/>
                <c:pt idx="0">
                  <c:v>600 cum pnl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Fly'!$U$2:$U$48</c:f>
              <c:numCache>
                <c:formatCode>m/d/yy\ h:mm</c:formatCode>
                <c:ptCount val="47"/>
                <c:pt idx="0">
                  <c:v>45175</c:v>
                </c:pt>
                <c:pt idx="1">
                  <c:v>45182</c:v>
                </c:pt>
                <c:pt idx="2">
                  <c:v>45189</c:v>
                </c:pt>
                <c:pt idx="3">
                  <c:v>45197</c:v>
                </c:pt>
                <c:pt idx="4">
                  <c:v>45203</c:v>
                </c:pt>
                <c:pt idx="5">
                  <c:v>45210</c:v>
                </c:pt>
                <c:pt idx="6">
                  <c:v>45217</c:v>
                </c:pt>
                <c:pt idx="7">
                  <c:v>45225</c:v>
                </c:pt>
                <c:pt idx="8">
                  <c:v>45231</c:v>
                </c:pt>
                <c:pt idx="9">
                  <c:v>45238</c:v>
                </c:pt>
                <c:pt idx="10">
                  <c:v>45245</c:v>
                </c:pt>
                <c:pt idx="11">
                  <c:v>45252</c:v>
                </c:pt>
                <c:pt idx="12">
                  <c:v>45260</c:v>
                </c:pt>
                <c:pt idx="13">
                  <c:v>45266</c:v>
                </c:pt>
                <c:pt idx="14">
                  <c:v>45273</c:v>
                </c:pt>
                <c:pt idx="15">
                  <c:v>45280</c:v>
                </c:pt>
                <c:pt idx="16">
                  <c:v>45288</c:v>
                </c:pt>
                <c:pt idx="17">
                  <c:v>45294</c:v>
                </c:pt>
                <c:pt idx="18">
                  <c:v>45301</c:v>
                </c:pt>
                <c:pt idx="19">
                  <c:v>45308</c:v>
                </c:pt>
                <c:pt idx="20">
                  <c:v>45316</c:v>
                </c:pt>
                <c:pt idx="21">
                  <c:v>45322</c:v>
                </c:pt>
                <c:pt idx="22">
                  <c:v>45329</c:v>
                </c:pt>
                <c:pt idx="23">
                  <c:v>45336</c:v>
                </c:pt>
                <c:pt idx="24">
                  <c:v>45343</c:v>
                </c:pt>
                <c:pt idx="25">
                  <c:v>45351</c:v>
                </c:pt>
                <c:pt idx="26">
                  <c:v>45357</c:v>
                </c:pt>
                <c:pt idx="27">
                  <c:v>45364</c:v>
                </c:pt>
                <c:pt idx="28">
                  <c:v>45371</c:v>
                </c:pt>
                <c:pt idx="29">
                  <c:v>45378</c:v>
                </c:pt>
                <c:pt idx="30">
                  <c:v>45385</c:v>
                </c:pt>
                <c:pt idx="31">
                  <c:v>45392</c:v>
                </c:pt>
                <c:pt idx="32">
                  <c:v>45398</c:v>
                </c:pt>
                <c:pt idx="33">
                  <c:v>45406</c:v>
                </c:pt>
                <c:pt idx="34">
                  <c:v>45412</c:v>
                </c:pt>
                <c:pt idx="35">
                  <c:v>45420</c:v>
                </c:pt>
                <c:pt idx="36">
                  <c:v>45427</c:v>
                </c:pt>
                <c:pt idx="37">
                  <c:v>45434</c:v>
                </c:pt>
                <c:pt idx="38">
                  <c:v>45441</c:v>
                </c:pt>
                <c:pt idx="39">
                  <c:v>45448</c:v>
                </c:pt>
                <c:pt idx="40">
                  <c:v>45455</c:v>
                </c:pt>
                <c:pt idx="41">
                  <c:v>45462</c:v>
                </c:pt>
                <c:pt idx="42">
                  <c:v>45469</c:v>
                </c:pt>
                <c:pt idx="43">
                  <c:v>45476</c:v>
                </c:pt>
                <c:pt idx="44">
                  <c:v>45483</c:v>
                </c:pt>
                <c:pt idx="45">
                  <c:v>45489</c:v>
                </c:pt>
              </c:numCache>
            </c:numRef>
          </c:cat>
          <c:val>
            <c:numRef>
              <c:f>'All Weekly Fly'!$AH$2:$AH$48</c:f>
              <c:numCache>
                <c:formatCode>General</c:formatCode>
                <c:ptCount val="47"/>
                <c:pt idx="0">
                  <c:v>-8.1</c:v>
                </c:pt>
                <c:pt idx="1">
                  <c:v>-251.5</c:v>
                </c:pt>
                <c:pt idx="2">
                  <c:v>-464.5</c:v>
                </c:pt>
                <c:pt idx="3">
                  <c:v>-339.7</c:v>
                </c:pt>
                <c:pt idx="4">
                  <c:v>-265.2</c:v>
                </c:pt>
                <c:pt idx="5">
                  <c:v>-182.39999999999998</c:v>
                </c:pt>
                <c:pt idx="6">
                  <c:v>-380.2</c:v>
                </c:pt>
                <c:pt idx="7">
                  <c:v>-559.1</c:v>
                </c:pt>
                <c:pt idx="8">
                  <c:v>-531.30000000000007</c:v>
                </c:pt>
                <c:pt idx="9">
                  <c:v>-725.80000000000007</c:v>
                </c:pt>
                <c:pt idx="10">
                  <c:v>-840.80000000000007</c:v>
                </c:pt>
                <c:pt idx="11">
                  <c:v>-1048.1000000000001</c:v>
                </c:pt>
                <c:pt idx="12">
                  <c:v>-1262.0000000000002</c:v>
                </c:pt>
                <c:pt idx="13">
                  <c:v>-1457.5000000000002</c:v>
                </c:pt>
                <c:pt idx="14">
                  <c:v>-1214.7000000000003</c:v>
                </c:pt>
                <c:pt idx="15">
                  <c:v>-1147.2000000000003</c:v>
                </c:pt>
                <c:pt idx="16">
                  <c:v>-1297.1000000000004</c:v>
                </c:pt>
                <c:pt idx="17">
                  <c:v>-1449.5000000000005</c:v>
                </c:pt>
                <c:pt idx="18">
                  <c:v>-1626.6000000000004</c:v>
                </c:pt>
                <c:pt idx="19">
                  <c:v>-1795.4000000000003</c:v>
                </c:pt>
                <c:pt idx="20">
                  <c:v>-1912.5000000000002</c:v>
                </c:pt>
                <c:pt idx="21">
                  <c:v>-2061.4</c:v>
                </c:pt>
                <c:pt idx="22">
                  <c:v>-1986.9</c:v>
                </c:pt>
                <c:pt idx="23">
                  <c:v>-2127.3000000000002</c:v>
                </c:pt>
                <c:pt idx="24">
                  <c:v>-2253.7000000000003</c:v>
                </c:pt>
                <c:pt idx="25">
                  <c:v>-2380.4</c:v>
                </c:pt>
                <c:pt idx="26">
                  <c:v>-2503.7000000000003</c:v>
                </c:pt>
                <c:pt idx="27">
                  <c:v>-2664.1000000000004</c:v>
                </c:pt>
                <c:pt idx="28">
                  <c:v>-2685.1000000000004</c:v>
                </c:pt>
                <c:pt idx="29">
                  <c:v>-2330.5000000000005</c:v>
                </c:pt>
                <c:pt idx="30">
                  <c:v>-2427.5000000000005</c:v>
                </c:pt>
                <c:pt idx="31">
                  <c:v>-2604.4000000000005</c:v>
                </c:pt>
                <c:pt idx="32">
                  <c:v>-2794.5000000000005</c:v>
                </c:pt>
                <c:pt idx="33">
                  <c:v>-2933.3000000000006</c:v>
                </c:pt>
                <c:pt idx="34">
                  <c:v>-3116.7000000000007</c:v>
                </c:pt>
                <c:pt idx="35">
                  <c:v>-3267.7000000000007</c:v>
                </c:pt>
                <c:pt idx="36">
                  <c:v>-3003.7000000000007</c:v>
                </c:pt>
                <c:pt idx="37">
                  <c:v>-2777.0000000000009</c:v>
                </c:pt>
                <c:pt idx="38">
                  <c:v>-2622.900000000001</c:v>
                </c:pt>
                <c:pt idx="39">
                  <c:v>-2346.0000000000009</c:v>
                </c:pt>
                <c:pt idx="40">
                  <c:v>-2450.3000000000011</c:v>
                </c:pt>
                <c:pt idx="41">
                  <c:v>-2622.3000000000011</c:v>
                </c:pt>
                <c:pt idx="42">
                  <c:v>-2779.6000000000013</c:v>
                </c:pt>
                <c:pt idx="43">
                  <c:v>-2505.4000000000015</c:v>
                </c:pt>
                <c:pt idx="44">
                  <c:v>-2657.9000000000015</c:v>
                </c:pt>
                <c:pt idx="45">
                  <c:v>-2330.5000000000014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44-CF48-AEFA-85D4F813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003839"/>
        <c:axId val="783276063"/>
      </c:lineChart>
      <c:dateAx>
        <c:axId val="814003839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276063"/>
        <c:crosses val="autoZero"/>
        <c:auto val="1"/>
        <c:lblOffset val="100"/>
        <c:baseTimeUnit val="days"/>
      </c:dateAx>
      <c:valAx>
        <c:axId val="78327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0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Weekly Fly'!$K$1</c:f>
              <c:strCache>
                <c:ptCount val="1"/>
                <c:pt idx="0">
                  <c:v>100 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Fly'!$D$2:$D$48</c:f>
              <c:numCache>
                <c:formatCode>m/d/yy\ h:mm</c:formatCode>
                <c:ptCount val="47"/>
                <c:pt idx="0">
                  <c:v>45176</c:v>
                </c:pt>
                <c:pt idx="1">
                  <c:v>45183</c:v>
                </c:pt>
                <c:pt idx="2">
                  <c:v>45190</c:v>
                </c:pt>
                <c:pt idx="3">
                  <c:v>45197</c:v>
                </c:pt>
                <c:pt idx="4">
                  <c:v>45204</c:v>
                </c:pt>
                <c:pt idx="5">
                  <c:v>45211</c:v>
                </c:pt>
                <c:pt idx="6">
                  <c:v>45218</c:v>
                </c:pt>
                <c:pt idx="7">
                  <c:v>45225</c:v>
                </c:pt>
                <c:pt idx="8">
                  <c:v>45232</c:v>
                </c:pt>
                <c:pt idx="9">
                  <c:v>45239</c:v>
                </c:pt>
                <c:pt idx="10">
                  <c:v>45246</c:v>
                </c:pt>
                <c:pt idx="11">
                  <c:v>45253</c:v>
                </c:pt>
                <c:pt idx="12">
                  <c:v>45260</c:v>
                </c:pt>
                <c:pt idx="13">
                  <c:v>45267</c:v>
                </c:pt>
                <c:pt idx="14">
                  <c:v>45274</c:v>
                </c:pt>
                <c:pt idx="15">
                  <c:v>45281</c:v>
                </c:pt>
                <c:pt idx="16">
                  <c:v>45288</c:v>
                </c:pt>
                <c:pt idx="17">
                  <c:v>45295</c:v>
                </c:pt>
                <c:pt idx="18">
                  <c:v>45302</c:v>
                </c:pt>
                <c:pt idx="19">
                  <c:v>45309</c:v>
                </c:pt>
                <c:pt idx="20">
                  <c:v>45316</c:v>
                </c:pt>
                <c:pt idx="21">
                  <c:v>45323</c:v>
                </c:pt>
                <c:pt idx="22">
                  <c:v>45330</c:v>
                </c:pt>
                <c:pt idx="23">
                  <c:v>45337</c:v>
                </c:pt>
                <c:pt idx="24">
                  <c:v>45344</c:v>
                </c:pt>
                <c:pt idx="25">
                  <c:v>45351</c:v>
                </c:pt>
                <c:pt idx="26">
                  <c:v>45358</c:v>
                </c:pt>
                <c:pt idx="27">
                  <c:v>45365</c:v>
                </c:pt>
                <c:pt idx="28">
                  <c:v>45372</c:v>
                </c:pt>
                <c:pt idx="29">
                  <c:v>45379</c:v>
                </c:pt>
                <c:pt idx="30">
                  <c:v>45386</c:v>
                </c:pt>
                <c:pt idx="31">
                  <c:v>45392</c:v>
                </c:pt>
                <c:pt idx="32">
                  <c:v>45400</c:v>
                </c:pt>
                <c:pt idx="33">
                  <c:v>45407</c:v>
                </c:pt>
                <c:pt idx="34">
                  <c:v>45414</c:v>
                </c:pt>
                <c:pt idx="35">
                  <c:v>45421</c:v>
                </c:pt>
                <c:pt idx="36">
                  <c:v>45428</c:v>
                </c:pt>
                <c:pt idx="37">
                  <c:v>45435</c:v>
                </c:pt>
                <c:pt idx="38">
                  <c:v>45442</c:v>
                </c:pt>
                <c:pt idx="39">
                  <c:v>45449</c:v>
                </c:pt>
                <c:pt idx="40">
                  <c:v>45456</c:v>
                </c:pt>
                <c:pt idx="41">
                  <c:v>45463</c:v>
                </c:pt>
                <c:pt idx="42">
                  <c:v>45470</c:v>
                </c:pt>
                <c:pt idx="43">
                  <c:v>45477</c:v>
                </c:pt>
                <c:pt idx="44">
                  <c:v>45484</c:v>
                </c:pt>
                <c:pt idx="45">
                  <c:v>45491</c:v>
                </c:pt>
              </c:numCache>
            </c:numRef>
          </c:cat>
          <c:val>
            <c:numRef>
              <c:f>'All Weekly Fly'!$K$2:$K$48</c:f>
              <c:numCache>
                <c:formatCode>General</c:formatCode>
                <c:ptCount val="47"/>
                <c:pt idx="0">
                  <c:v>-15.4</c:v>
                </c:pt>
                <c:pt idx="1">
                  <c:v>-32.9</c:v>
                </c:pt>
                <c:pt idx="2">
                  <c:v>-47.4</c:v>
                </c:pt>
                <c:pt idx="3">
                  <c:v>-61.9</c:v>
                </c:pt>
                <c:pt idx="4">
                  <c:v>19.899999999999999</c:v>
                </c:pt>
                <c:pt idx="5">
                  <c:v>3.7999999999999972</c:v>
                </c:pt>
                <c:pt idx="6">
                  <c:v>-10.900000000000002</c:v>
                </c:pt>
                <c:pt idx="7">
                  <c:v>-28.8</c:v>
                </c:pt>
                <c:pt idx="8">
                  <c:v>-40.200000000000003</c:v>
                </c:pt>
                <c:pt idx="9">
                  <c:v>-55.900000000000006</c:v>
                </c:pt>
                <c:pt idx="10">
                  <c:v>-70.900000000000006</c:v>
                </c:pt>
                <c:pt idx="11">
                  <c:v>-39.100000000000009</c:v>
                </c:pt>
                <c:pt idx="12">
                  <c:v>-54.500000000000007</c:v>
                </c:pt>
                <c:pt idx="13">
                  <c:v>-66.300000000000011</c:v>
                </c:pt>
                <c:pt idx="14">
                  <c:v>-79.300000000000011</c:v>
                </c:pt>
                <c:pt idx="15">
                  <c:v>-47.20000000000001</c:v>
                </c:pt>
                <c:pt idx="16">
                  <c:v>-58.300000000000011</c:v>
                </c:pt>
                <c:pt idx="17">
                  <c:v>-67.500000000000014</c:v>
                </c:pt>
                <c:pt idx="18">
                  <c:v>17.199999999999989</c:v>
                </c:pt>
                <c:pt idx="19">
                  <c:v>4.9999999999999893</c:v>
                </c:pt>
                <c:pt idx="20">
                  <c:v>-3.7000000000000099</c:v>
                </c:pt>
                <c:pt idx="21">
                  <c:v>-11.70000000000001</c:v>
                </c:pt>
                <c:pt idx="22">
                  <c:v>59.29999999999999</c:v>
                </c:pt>
                <c:pt idx="23">
                  <c:v>49.79999999999999</c:v>
                </c:pt>
                <c:pt idx="24">
                  <c:v>39.79999999999999</c:v>
                </c:pt>
                <c:pt idx="25">
                  <c:v>29.29999999999999</c:v>
                </c:pt>
                <c:pt idx="26">
                  <c:v>20.499999999999989</c:v>
                </c:pt>
                <c:pt idx="27">
                  <c:v>8.4999999999999893</c:v>
                </c:pt>
                <c:pt idx="28">
                  <c:v>-1.6000000000000103</c:v>
                </c:pt>
                <c:pt idx="29">
                  <c:v>-13.500000000000011</c:v>
                </c:pt>
                <c:pt idx="30">
                  <c:v>-26.900000000000013</c:v>
                </c:pt>
                <c:pt idx="31">
                  <c:v>-39.200000000000017</c:v>
                </c:pt>
                <c:pt idx="32">
                  <c:v>-50.800000000000018</c:v>
                </c:pt>
                <c:pt idx="33">
                  <c:v>-62.600000000000023</c:v>
                </c:pt>
                <c:pt idx="34">
                  <c:v>-73.600000000000023</c:v>
                </c:pt>
                <c:pt idx="35">
                  <c:v>-85.600000000000023</c:v>
                </c:pt>
                <c:pt idx="36">
                  <c:v>-93.700000000000017</c:v>
                </c:pt>
                <c:pt idx="37">
                  <c:v>-104.60000000000002</c:v>
                </c:pt>
                <c:pt idx="38">
                  <c:v>-114.90000000000002</c:v>
                </c:pt>
                <c:pt idx="39">
                  <c:v>-120.10000000000002</c:v>
                </c:pt>
                <c:pt idx="40">
                  <c:v>-126.90000000000002</c:v>
                </c:pt>
                <c:pt idx="41">
                  <c:v>-138.70000000000002</c:v>
                </c:pt>
                <c:pt idx="42">
                  <c:v>-150.20000000000002</c:v>
                </c:pt>
                <c:pt idx="43">
                  <c:v>-159.80000000000001</c:v>
                </c:pt>
                <c:pt idx="44">
                  <c:v>-87.700000000000017</c:v>
                </c:pt>
                <c:pt idx="45">
                  <c:v>-100.70000000000002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8-4041-AB27-4315CAC236E1}"/>
            </c:ext>
          </c:extLst>
        </c:ser>
        <c:ser>
          <c:idx val="1"/>
          <c:order val="1"/>
          <c:tx>
            <c:strRef>
              <c:f>'All Weekly Fly'!$N$1</c:f>
              <c:strCache>
                <c:ptCount val="1"/>
                <c:pt idx="0">
                  <c:v>200 cum pnl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Fly'!$D$2:$D$48</c:f>
              <c:numCache>
                <c:formatCode>m/d/yy\ h:mm</c:formatCode>
                <c:ptCount val="47"/>
                <c:pt idx="0">
                  <c:v>45176</c:v>
                </c:pt>
                <c:pt idx="1">
                  <c:v>45183</c:v>
                </c:pt>
                <c:pt idx="2">
                  <c:v>45190</c:v>
                </c:pt>
                <c:pt idx="3">
                  <c:v>45197</c:v>
                </c:pt>
                <c:pt idx="4">
                  <c:v>45204</c:v>
                </c:pt>
                <c:pt idx="5">
                  <c:v>45211</c:v>
                </c:pt>
                <c:pt idx="6">
                  <c:v>45218</c:v>
                </c:pt>
                <c:pt idx="7">
                  <c:v>45225</c:v>
                </c:pt>
                <c:pt idx="8">
                  <c:v>45232</c:v>
                </c:pt>
                <c:pt idx="9">
                  <c:v>45239</c:v>
                </c:pt>
                <c:pt idx="10">
                  <c:v>45246</c:v>
                </c:pt>
                <c:pt idx="11">
                  <c:v>45253</c:v>
                </c:pt>
                <c:pt idx="12">
                  <c:v>45260</c:v>
                </c:pt>
                <c:pt idx="13">
                  <c:v>45267</c:v>
                </c:pt>
                <c:pt idx="14">
                  <c:v>45274</c:v>
                </c:pt>
                <c:pt idx="15">
                  <c:v>45281</c:v>
                </c:pt>
                <c:pt idx="16">
                  <c:v>45288</c:v>
                </c:pt>
                <c:pt idx="17">
                  <c:v>45295</c:v>
                </c:pt>
                <c:pt idx="18">
                  <c:v>45302</c:v>
                </c:pt>
                <c:pt idx="19">
                  <c:v>45309</c:v>
                </c:pt>
                <c:pt idx="20">
                  <c:v>45316</c:v>
                </c:pt>
                <c:pt idx="21">
                  <c:v>45323</c:v>
                </c:pt>
                <c:pt idx="22">
                  <c:v>45330</c:v>
                </c:pt>
                <c:pt idx="23">
                  <c:v>45337</c:v>
                </c:pt>
                <c:pt idx="24">
                  <c:v>45344</c:v>
                </c:pt>
                <c:pt idx="25">
                  <c:v>45351</c:v>
                </c:pt>
                <c:pt idx="26">
                  <c:v>45358</c:v>
                </c:pt>
                <c:pt idx="27">
                  <c:v>45365</c:v>
                </c:pt>
                <c:pt idx="28">
                  <c:v>45372</c:v>
                </c:pt>
                <c:pt idx="29">
                  <c:v>45379</c:v>
                </c:pt>
                <c:pt idx="30">
                  <c:v>45386</c:v>
                </c:pt>
                <c:pt idx="31">
                  <c:v>45392</c:v>
                </c:pt>
                <c:pt idx="32">
                  <c:v>45400</c:v>
                </c:pt>
                <c:pt idx="33">
                  <c:v>45407</c:v>
                </c:pt>
                <c:pt idx="34">
                  <c:v>45414</c:v>
                </c:pt>
                <c:pt idx="35">
                  <c:v>45421</c:v>
                </c:pt>
                <c:pt idx="36">
                  <c:v>45428</c:v>
                </c:pt>
                <c:pt idx="37">
                  <c:v>45435</c:v>
                </c:pt>
                <c:pt idx="38">
                  <c:v>45442</c:v>
                </c:pt>
                <c:pt idx="39">
                  <c:v>45449</c:v>
                </c:pt>
                <c:pt idx="40">
                  <c:v>45456</c:v>
                </c:pt>
                <c:pt idx="41">
                  <c:v>45463</c:v>
                </c:pt>
                <c:pt idx="42">
                  <c:v>45470</c:v>
                </c:pt>
                <c:pt idx="43">
                  <c:v>45477</c:v>
                </c:pt>
                <c:pt idx="44">
                  <c:v>45484</c:v>
                </c:pt>
                <c:pt idx="45">
                  <c:v>45491</c:v>
                </c:pt>
              </c:numCache>
            </c:numRef>
          </c:cat>
          <c:val>
            <c:numRef>
              <c:f>'All Weekly Fly'!$N$2:$N$48</c:f>
              <c:numCache>
                <c:formatCode>General</c:formatCode>
                <c:ptCount val="47"/>
                <c:pt idx="0">
                  <c:v>-52.4</c:v>
                </c:pt>
                <c:pt idx="1">
                  <c:v>-118.80000000000001</c:v>
                </c:pt>
                <c:pt idx="2">
                  <c:v>-178.3</c:v>
                </c:pt>
                <c:pt idx="3">
                  <c:v>-236.20000000000002</c:v>
                </c:pt>
                <c:pt idx="4">
                  <c:v>-92.4</c:v>
                </c:pt>
                <c:pt idx="5">
                  <c:v>-154.19999999999999</c:v>
                </c:pt>
                <c:pt idx="6">
                  <c:v>-185.89999999999998</c:v>
                </c:pt>
                <c:pt idx="7">
                  <c:v>-245.89999999999998</c:v>
                </c:pt>
                <c:pt idx="8">
                  <c:v>-289.89999999999998</c:v>
                </c:pt>
                <c:pt idx="9">
                  <c:v>-347.7</c:v>
                </c:pt>
                <c:pt idx="10">
                  <c:v>-407.59999999999997</c:v>
                </c:pt>
                <c:pt idx="11">
                  <c:v>-320.69999999999993</c:v>
                </c:pt>
                <c:pt idx="12">
                  <c:v>-382.69999999999993</c:v>
                </c:pt>
                <c:pt idx="13">
                  <c:v>-428.09999999999991</c:v>
                </c:pt>
                <c:pt idx="14">
                  <c:v>-479.89999999999992</c:v>
                </c:pt>
                <c:pt idx="15">
                  <c:v>-387.69999999999993</c:v>
                </c:pt>
                <c:pt idx="16">
                  <c:v>-428.89999999999992</c:v>
                </c:pt>
                <c:pt idx="17">
                  <c:v>-410.39999999999992</c:v>
                </c:pt>
                <c:pt idx="18">
                  <c:v>-261.19999999999993</c:v>
                </c:pt>
                <c:pt idx="19">
                  <c:v>-294.39999999999992</c:v>
                </c:pt>
                <c:pt idx="20">
                  <c:v>-236.09999999999991</c:v>
                </c:pt>
                <c:pt idx="21">
                  <c:v>-270.7999999999999</c:v>
                </c:pt>
                <c:pt idx="22">
                  <c:v>-129.6999999999999</c:v>
                </c:pt>
                <c:pt idx="23">
                  <c:v>-165.2999999999999</c:v>
                </c:pt>
                <c:pt idx="24">
                  <c:v>-202.59999999999991</c:v>
                </c:pt>
                <c:pt idx="25">
                  <c:v>-241.39999999999992</c:v>
                </c:pt>
                <c:pt idx="26">
                  <c:v>-276.99999999999994</c:v>
                </c:pt>
                <c:pt idx="27">
                  <c:v>-326.59999999999997</c:v>
                </c:pt>
                <c:pt idx="28">
                  <c:v>-302.2</c:v>
                </c:pt>
                <c:pt idx="29">
                  <c:v>-347.3</c:v>
                </c:pt>
                <c:pt idx="30">
                  <c:v>-395.8</c:v>
                </c:pt>
                <c:pt idx="31">
                  <c:v>-444.6</c:v>
                </c:pt>
                <c:pt idx="32">
                  <c:v>-491</c:v>
                </c:pt>
                <c:pt idx="33">
                  <c:v>-531.70000000000005</c:v>
                </c:pt>
                <c:pt idx="34">
                  <c:v>-477.50000000000006</c:v>
                </c:pt>
                <c:pt idx="35">
                  <c:v>-520.20000000000005</c:v>
                </c:pt>
                <c:pt idx="36">
                  <c:v>-556.30000000000007</c:v>
                </c:pt>
                <c:pt idx="37">
                  <c:v>-598.70000000000005</c:v>
                </c:pt>
                <c:pt idx="38">
                  <c:v>-639.5</c:v>
                </c:pt>
                <c:pt idx="39">
                  <c:v>-656</c:v>
                </c:pt>
                <c:pt idx="40">
                  <c:v>-682.3</c:v>
                </c:pt>
                <c:pt idx="41">
                  <c:v>-695.19999999999993</c:v>
                </c:pt>
                <c:pt idx="42">
                  <c:v>-740.19999999999993</c:v>
                </c:pt>
                <c:pt idx="43">
                  <c:v>-780.59999999999991</c:v>
                </c:pt>
                <c:pt idx="44">
                  <c:v>-642.69999999999993</c:v>
                </c:pt>
                <c:pt idx="45">
                  <c:v>-692.49999999999989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A8-4041-AB27-4315CAC236E1}"/>
            </c:ext>
          </c:extLst>
        </c:ser>
        <c:ser>
          <c:idx val="2"/>
          <c:order val="2"/>
          <c:tx>
            <c:strRef>
              <c:f>'All Weekly Fly'!$Q$1</c:f>
              <c:strCache>
                <c:ptCount val="1"/>
                <c:pt idx="0">
                  <c:v>300 cum pnl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Fly'!$D$2:$D$48</c:f>
              <c:numCache>
                <c:formatCode>m/d/yy\ h:mm</c:formatCode>
                <c:ptCount val="47"/>
                <c:pt idx="0">
                  <c:v>45176</c:v>
                </c:pt>
                <c:pt idx="1">
                  <c:v>45183</c:v>
                </c:pt>
                <c:pt idx="2">
                  <c:v>45190</c:v>
                </c:pt>
                <c:pt idx="3">
                  <c:v>45197</c:v>
                </c:pt>
                <c:pt idx="4">
                  <c:v>45204</c:v>
                </c:pt>
                <c:pt idx="5">
                  <c:v>45211</c:v>
                </c:pt>
                <c:pt idx="6">
                  <c:v>45218</c:v>
                </c:pt>
                <c:pt idx="7">
                  <c:v>45225</c:v>
                </c:pt>
                <c:pt idx="8">
                  <c:v>45232</c:v>
                </c:pt>
                <c:pt idx="9">
                  <c:v>45239</c:v>
                </c:pt>
                <c:pt idx="10">
                  <c:v>45246</c:v>
                </c:pt>
                <c:pt idx="11">
                  <c:v>45253</c:v>
                </c:pt>
                <c:pt idx="12">
                  <c:v>45260</c:v>
                </c:pt>
                <c:pt idx="13">
                  <c:v>45267</c:v>
                </c:pt>
                <c:pt idx="14">
                  <c:v>45274</c:v>
                </c:pt>
                <c:pt idx="15">
                  <c:v>45281</c:v>
                </c:pt>
                <c:pt idx="16">
                  <c:v>45288</c:v>
                </c:pt>
                <c:pt idx="17">
                  <c:v>45295</c:v>
                </c:pt>
                <c:pt idx="18">
                  <c:v>45302</c:v>
                </c:pt>
                <c:pt idx="19">
                  <c:v>45309</c:v>
                </c:pt>
                <c:pt idx="20">
                  <c:v>45316</c:v>
                </c:pt>
                <c:pt idx="21">
                  <c:v>45323</c:v>
                </c:pt>
                <c:pt idx="22">
                  <c:v>45330</c:v>
                </c:pt>
                <c:pt idx="23">
                  <c:v>45337</c:v>
                </c:pt>
                <c:pt idx="24">
                  <c:v>45344</c:v>
                </c:pt>
                <c:pt idx="25">
                  <c:v>45351</c:v>
                </c:pt>
                <c:pt idx="26">
                  <c:v>45358</c:v>
                </c:pt>
                <c:pt idx="27">
                  <c:v>45365</c:v>
                </c:pt>
                <c:pt idx="28">
                  <c:v>45372</c:v>
                </c:pt>
                <c:pt idx="29">
                  <c:v>45379</c:v>
                </c:pt>
                <c:pt idx="30">
                  <c:v>45386</c:v>
                </c:pt>
                <c:pt idx="31">
                  <c:v>45392</c:v>
                </c:pt>
                <c:pt idx="32">
                  <c:v>45400</c:v>
                </c:pt>
                <c:pt idx="33">
                  <c:v>45407</c:v>
                </c:pt>
                <c:pt idx="34">
                  <c:v>45414</c:v>
                </c:pt>
                <c:pt idx="35">
                  <c:v>45421</c:v>
                </c:pt>
                <c:pt idx="36">
                  <c:v>45428</c:v>
                </c:pt>
                <c:pt idx="37">
                  <c:v>45435</c:v>
                </c:pt>
                <c:pt idx="38">
                  <c:v>45442</c:v>
                </c:pt>
                <c:pt idx="39">
                  <c:v>45449</c:v>
                </c:pt>
                <c:pt idx="40">
                  <c:v>45456</c:v>
                </c:pt>
                <c:pt idx="41">
                  <c:v>45463</c:v>
                </c:pt>
                <c:pt idx="42">
                  <c:v>45470</c:v>
                </c:pt>
                <c:pt idx="43">
                  <c:v>45477</c:v>
                </c:pt>
                <c:pt idx="44">
                  <c:v>45484</c:v>
                </c:pt>
                <c:pt idx="45">
                  <c:v>45491</c:v>
                </c:pt>
              </c:numCache>
            </c:numRef>
          </c:cat>
          <c:val>
            <c:numRef>
              <c:f>'All Weekly Fly'!$Q$2:$Q$48</c:f>
              <c:numCache>
                <c:formatCode>General</c:formatCode>
                <c:ptCount val="47"/>
                <c:pt idx="0">
                  <c:v>-112.7</c:v>
                </c:pt>
                <c:pt idx="1">
                  <c:v>-254.60000000000002</c:v>
                </c:pt>
                <c:pt idx="2">
                  <c:v>-383.40000000000003</c:v>
                </c:pt>
                <c:pt idx="3">
                  <c:v>-432.40000000000003</c:v>
                </c:pt>
                <c:pt idx="4">
                  <c:v>-251.00000000000003</c:v>
                </c:pt>
                <c:pt idx="5">
                  <c:v>-327.40000000000003</c:v>
                </c:pt>
                <c:pt idx="6">
                  <c:v>-324.00000000000006</c:v>
                </c:pt>
                <c:pt idx="7">
                  <c:v>-449.50000000000006</c:v>
                </c:pt>
                <c:pt idx="8">
                  <c:v>-530.30000000000007</c:v>
                </c:pt>
                <c:pt idx="9">
                  <c:v>-599.40000000000009</c:v>
                </c:pt>
                <c:pt idx="10">
                  <c:v>-728.2</c:v>
                </c:pt>
                <c:pt idx="11">
                  <c:v>-610.40000000000009</c:v>
                </c:pt>
                <c:pt idx="12">
                  <c:v>-743.10000000000014</c:v>
                </c:pt>
                <c:pt idx="13">
                  <c:v>-842.00000000000011</c:v>
                </c:pt>
                <c:pt idx="14">
                  <c:v>-936.90000000000009</c:v>
                </c:pt>
                <c:pt idx="15">
                  <c:v>-806.30000000000007</c:v>
                </c:pt>
                <c:pt idx="16">
                  <c:v>-897.7</c:v>
                </c:pt>
                <c:pt idx="17">
                  <c:v>-826.1</c:v>
                </c:pt>
                <c:pt idx="18">
                  <c:v>-636.1</c:v>
                </c:pt>
                <c:pt idx="19">
                  <c:v>-624.70000000000005</c:v>
                </c:pt>
                <c:pt idx="20">
                  <c:v>-511.70000000000005</c:v>
                </c:pt>
                <c:pt idx="21">
                  <c:v>-588.5</c:v>
                </c:pt>
                <c:pt idx="22">
                  <c:v>-395.7</c:v>
                </c:pt>
                <c:pt idx="23">
                  <c:v>-385.09999999999997</c:v>
                </c:pt>
                <c:pt idx="24">
                  <c:v>-469.09999999999997</c:v>
                </c:pt>
                <c:pt idx="25">
                  <c:v>-520.69999999999993</c:v>
                </c:pt>
                <c:pt idx="26">
                  <c:v>-601.19999999999993</c:v>
                </c:pt>
                <c:pt idx="27">
                  <c:v>-708.3</c:v>
                </c:pt>
                <c:pt idx="28">
                  <c:v>-630.09999999999991</c:v>
                </c:pt>
                <c:pt idx="29">
                  <c:v>-726.39999999999986</c:v>
                </c:pt>
                <c:pt idx="30">
                  <c:v>-741.69999999999982</c:v>
                </c:pt>
                <c:pt idx="31">
                  <c:v>-753.29999999999984</c:v>
                </c:pt>
                <c:pt idx="32">
                  <c:v>-854.89999999999986</c:v>
                </c:pt>
                <c:pt idx="33">
                  <c:v>-942.09999999999991</c:v>
                </c:pt>
                <c:pt idx="34">
                  <c:v>-842.59999999999991</c:v>
                </c:pt>
                <c:pt idx="35">
                  <c:v>-936.59999999999991</c:v>
                </c:pt>
                <c:pt idx="36">
                  <c:v>-1014.9999999999999</c:v>
                </c:pt>
                <c:pt idx="37">
                  <c:v>-1109.0999999999999</c:v>
                </c:pt>
                <c:pt idx="38">
                  <c:v>-1196.8999999999999</c:v>
                </c:pt>
                <c:pt idx="39">
                  <c:v>-1233.6999999999998</c:v>
                </c:pt>
                <c:pt idx="40">
                  <c:v>-1295.5999999999999</c:v>
                </c:pt>
                <c:pt idx="41">
                  <c:v>-1264.3</c:v>
                </c:pt>
                <c:pt idx="42">
                  <c:v>-1362.7</c:v>
                </c:pt>
                <c:pt idx="43">
                  <c:v>-1354.5</c:v>
                </c:pt>
                <c:pt idx="44">
                  <c:v>-1172.5</c:v>
                </c:pt>
                <c:pt idx="45">
                  <c:v>-1279.3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A8-4041-AB27-4315CAC23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541567"/>
        <c:axId val="709489631"/>
      </c:lineChart>
      <c:dateAx>
        <c:axId val="709541567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489631"/>
        <c:crosses val="autoZero"/>
        <c:auto val="1"/>
        <c:lblOffset val="100"/>
        <c:baseTimeUnit val="days"/>
      </c:dateAx>
      <c:valAx>
        <c:axId val="7094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4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Weekly Fly'!$AS$1</c:f>
              <c:strCache>
                <c:ptCount val="1"/>
                <c:pt idx="0">
                  <c:v>100 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Fly'!$AL$2:$AL$82</c:f>
              <c:numCache>
                <c:formatCode>m/d/yy\ h:mm</c:formatCode>
                <c:ptCount val="81"/>
                <c:pt idx="0">
                  <c:v>44929</c:v>
                </c:pt>
                <c:pt idx="1">
                  <c:v>44936</c:v>
                </c:pt>
                <c:pt idx="2">
                  <c:v>44943</c:v>
                </c:pt>
                <c:pt idx="3">
                  <c:v>44950</c:v>
                </c:pt>
                <c:pt idx="4">
                  <c:v>44957</c:v>
                </c:pt>
                <c:pt idx="5">
                  <c:v>44964</c:v>
                </c:pt>
                <c:pt idx="6">
                  <c:v>44971</c:v>
                </c:pt>
                <c:pt idx="7">
                  <c:v>44978</c:v>
                </c:pt>
                <c:pt idx="8">
                  <c:v>44985</c:v>
                </c:pt>
                <c:pt idx="9">
                  <c:v>44991</c:v>
                </c:pt>
                <c:pt idx="10">
                  <c:v>44999</c:v>
                </c:pt>
                <c:pt idx="11">
                  <c:v>45006</c:v>
                </c:pt>
                <c:pt idx="12">
                  <c:v>45013</c:v>
                </c:pt>
                <c:pt idx="13">
                  <c:v>45019</c:v>
                </c:pt>
                <c:pt idx="14">
                  <c:v>45027</c:v>
                </c:pt>
                <c:pt idx="15">
                  <c:v>45034</c:v>
                </c:pt>
                <c:pt idx="16">
                  <c:v>45041</c:v>
                </c:pt>
                <c:pt idx="17">
                  <c:v>45048</c:v>
                </c:pt>
                <c:pt idx="18">
                  <c:v>45055</c:v>
                </c:pt>
                <c:pt idx="19">
                  <c:v>45062</c:v>
                </c:pt>
                <c:pt idx="20">
                  <c:v>45069</c:v>
                </c:pt>
                <c:pt idx="21">
                  <c:v>45076</c:v>
                </c:pt>
                <c:pt idx="22">
                  <c:v>45083</c:v>
                </c:pt>
                <c:pt idx="23">
                  <c:v>45090</c:v>
                </c:pt>
                <c:pt idx="24">
                  <c:v>45097</c:v>
                </c:pt>
                <c:pt idx="25">
                  <c:v>45104</c:v>
                </c:pt>
                <c:pt idx="26">
                  <c:v>45111</c:v>
                </c:pt>
                <c:pt idx="27">
                  <c:v>45118</c:v>
                </c:pt>
                <c:pt idx="28">
                  <c:v>45125</c:v>
                </c:pt>
                <c:pt idx="29">
                  <c:v>45132</c:v>
                </c:pt>
                <c:pt idx="30">
                  <c:v>45139</c:v>
                </c:pt>
                <c:pt idx="31">
                  <c:v>45146</c:v>
                </c:pt>
                <c:pt idx="32">
                  <c:v>45152</c:v>
                </c:pt>
                <c:pt idx="33">
                  <c:v>45160</c:v>
                </c:pt>
                <c:pt idx="34">
                  <c:v>45167</c:v>
                </c:pt>
                <c:pt idx="35">
                  <c:v>45174</c:v>
                </c:pt>
                <c:pt idx="36">
                  <c:v>45181</c:v>
                </c:pt>
                <c:pt idx="37">
                  <c:v>45187</c:v>
                </c:pt>
                <c:pt idx="38">
                  <c:v>45195</c:v>
                </c:pt>
                <c:pt idx="39">
                  <c:v>45202</c:v>
                </c:pt>
                <c:pt idx="40">
                  <c:v>45209</c:v>
                </c:pt>
                <c:pt idx="41">
                  <c:v>45216</c:v>
                </c:pt>
                <c:pt idx="42">
                  <c:v>45222</c:v>
                </c:pt>
                <c:pt idx="43">
                  <c:v>45230</c:v>
                </c:pt>
                <c:pt idx="44">
                  <c:v>45237</c:v>
                </c:pt>
                <c:pt idx="45">
                  <c:v>45243</c:v>
                </c:pt>
                <c:pt idx="46">
                  <c:v>45251</c:v>
                </c:pt>
                <c:pt idx="47">
                  <c:v>45258</c:v>
                </c:pt>
                <c:pt idx="48">
                  <c:v>45265</c:v>
                </c:pt>
                <c:pt idx="49">
                  <c:v>45272</c:v>
                </c:pt>
                <c:pt idx="50">
                  <c:v>45279</c:v>
                </c:pt>
                <c:pt idx="51">
                  <c:v>45286</c:v>
                </c:pt>
                <c:pt idx="52">
                  <c:v>45293</c:v>
                </c:pt>
                <c:pt idx="53">
                  <c:v>45300</c:v>
                </c:pt>
                <c:pt idx="54">
                  <c:v>45307</c:v>
                </c:pt>
                <c:pt idx="55">
                  <c:v>45314</c:v>
                </c:pt>
                <c:pt idx="56">
                  <c:v>45321</c:v>
                </c:pt>
                <c:pt idx="57">
                  <c:v>45328</c:v>
                </c:pt>
                <c:pt idx="58">
                  <c:v>45335</c:v>
                </c:pt>
                <c:pt idx="59">
                  <c:v>45342</c:v>
                </c:pt>
                <c:pt idx="60">
                  <c:v>45349</c:v>
                </c:pt>
                <c:pt idx="61">
                  <c:v>45356</c:v>
                </c:pt>
                <c:pt idx="62">
                  <c:v>45363</c:v>
                </c:pt>
                <c:pt idx="63">
                  <c:v>45370</c:v>
                </c:pt>
                <c:pt idx="64">
                  <c:v>45377</c:v>
                </c:pt>
                <c:pt idx="65">
                  <c:v>45384</c:v>
                </c:pt>
                <c:pt idx="66">
                  <c:v>45391</c:v>
                </c:pt>
                <c:pt idx="67">
                  <c:v>45398</c:v>
                </c:pt>
                <c:pt idx="68">
                  <c:v>45405</c:v>
                </c:pt>
                <c:pt idx="69">
                  <c:v>45412</c:v>
                </c:pt>
                <c:pt idx="70">
                  <c:v>45419</c:v>
                </c:pt>
                <c:pt idx="71">
                  <c:v>45426</c:v>
                </c:pt>
                <c:pt idx="72">
                  <c:v>45433</c:v>
                </c:pt>
                <c:pt idx="73">
                  <c:v>45440</c:v>
                </c:pt>
                <c:pt idx="74">
                  <c:v>45447</c:v>
                </c:pt>
                <c:pt idx="75">
                  <c:v>45454</c:v>
                </c:pt>
                <c:pt idx="76">
                  <c:v>45461</c:v>
                </c:pt>
                <c:pt idx="77">
                  <c:v>45468</c:v>
                </c:pt>
                <c:pt idx="78">
                  <c:v>45475</c:v>
                </c:pt>
                <c:pt idx="79">
                  <c:v>45482</c:v>
                </c:pt>
                <c:pt idx="80">
                  <c:v>45489</c:v>
                </c:pt>
              </c:numCache>
            </c:numRef>
          </c:cat>
          <c:val>
            <c:numRef>
              <c:f>'All Weekly Fly'!$AS$2:$AS$82</c:f>
              <c:numCache>
                <c:formatCode>General</c:formatCode>
                <c:ptCount val="81"/>
                <c:pt idx="0">
                  <c:v>-11</c:v>
                </c:pt>
                <c:pt idx="1">
                  <c:v>-25.7</c:v>
                </c:pt>
                <c:pt idx="2">
                  <c:v>7.5000000000000036</c:v>
                </c:pt>
                <c:pt idx="3">
                  <c:v>-8.2999999999999972</c:v>
                </c:pt>
                <c:pt idx="4">
                  <c:v>-26.4</c:v>
                </c:pt>
                <c:pt idx="5">
                  <c:v>-40.5</c:v>
                </c:pt>
                <c:pt idx="6">
                  <c:v>-53.4</c:v>
                </c:pt>
                <c:pt idx="7">
                  <c:v>-71.099999999999994</c:v>
                </c:pt>
                <c:pt idx="8">
                  <c:v>-75.5</c:v>
                </c:pt>
                <c:pt idx="9">
                  <c:v>-97.7</c:v>
                </c:pt>
                <c:pt idx="10">
                  <c:v>-97.2</c:v>
                </c:pt>
                <c:pt idx="11">
                  <c:v>-110.4</c:v>
                </c:pt>
                <c:pt idx="12">
                  <c:v>-110</c:v>
                </c:pt>
                <c:pt idx="13">
                  <c:v>-128.1</c:v>
                </c:pt>
                <c:pt idx="14">
                  <c:v>-150.79999999999998</c:v>
                </c:pt>
                <c:pt idx="15">
                  <c:v>-160.69999999999999</c:v>
                </c:pt>
                <c:pt idx="16">
                  <c:v>-180.7</c:v>
                </c:pt>
                <c:pt idx="17">
                  <c:v>-202.89999999999998</c:v>
                </c:pt>
                <c:pt idx="18">
                  <c:v>-222.99999999999997</c:v>
                </c:pt>
                <c:pt idx="19">
                  <c:v>-176.59999999999997</c:v>
                </c:pt>
                <c:pt idx="20">
                  <c:v>-137.49999999999997</c:v>
                </c:pt>
                <c:pt idx="21">
                  <c:v>-156.19999999999996</c:v>
                </c:pt>
                <c:pt idx="22">
                  <c:v>-172.79999999999995</c:v>
                </c:pt>
                <c:pt idx="23">
                  <c:v>-161.19999999999996</c:v>
                </c:pt>
                <c:pt idx="24">
                  <c:v>-180.39999999999995</c:v>
                </c:pt>
                <c:pt idx="25">
                  <c:v>-199.69999999999996</c:v>
                </c:pt>
                <c:pt idx="26">
                  <c:v>-217.79999999999995</c:v>
                </c:pt>
                <c:pt idx="27">
                  <c:v>-233.39999999999995</c:v>
                </c:pt>
                <c:pt idx="28">
                  <c:v>-251.29999999999995</c:v>
                </c:pt>
                <c:pt idx="29">
                  <c:v>-236.59999999999997</c:v>
                </c:pt>
                <c:pt idx="30">
                  <c:v>-226.99999999999997</c:v>
                </c:pt>
                <c:pt idx="31">
                  <c:v>-242.39999999999998</c:v>
                </c:pt>
                <c:pt idx="32">
                  <c:v>-261.5</c:v>
                </c:pt>
                <c:pt idx="33">
                  <c:v>-180.8</c:v>
                </c:pt>
                <c:pt idx="34">
                  <c:v>-197</c:v>
                </c:pt>
                <c:pt idx="35">
                  <c:v>-212.8</c:v>
                </c:pt>
                <c:pt idx="36">
                  <c:v>-232.70000000000002</c:v>
                </c:pt>
                <c:pt idx="37">
                  <c:v>-163.80000000000001</c:v>
                </c:pt>
                <c:pt idx="38">
                  <c:v>-81.500000000000014</c:v>
                </c:pt>
                <c:pt idx="39">
                  <c:v>-33.800000000000011</c:v>
                </c:pt>
                <c:pt idx="40">
                  <c:v>-53.800000000000011</c:v>
                </c:pt>
                <c:pt idx="41">
                  <c:v>23.099999999999994</c:v>
                </c:pt>
                <c:pt idx="42">
                  <c:v>5.399999999999995</c:v>
                </c:pt>
                <c:pt idx="43">
                  <c:v>-8.5000000000000053</c:v>
                </c:pt>
                <c:pt idx="44">
                  <c:v>-22.600000000000005</c:v>
                </c:pt>
                <c:pt idx="45">
                  <c:v>15.099999999999998</c:v>
                </c:pt>
                <c:pt idx="46">
                  <c:v>8.3999999999999986</c:v>
                </c:pt>
                <c:pt idx="47">
                  <c:v>-13.900000000000002</c:v>
                </c:pt>
                <c:pt idx="48">
                  <c:v>-29.400000000000002</c:v>
                </c:pt>
                <c:pt idx="49">
                  <c:v>-43.400000000000006</c:v>
                </c:pt>
                <c:pt idx="50">
                  <c:v>26</c:v>
                </c:pt>
                <c:pt idx="51">
                  <c:v>72.900000000000006</c:v>
                </c:pt>
                <c:pt idx="52">
                  <c:v>58.100000000000009</c:v>
                </c:pt>
                <c:pt idx="53">
                  <c:v>42.100000000000009</c:v>
                </c:pt>
                <c:pt idx="54">
                  <c:v>27.70000000000001</c:v>
                </c:pt>
                <c:pt idx="55">
                  <c:v>15.400000000000009</c:v>
                </c:pt>
                <c:pt idx="56">
                  <c:v>3.4000000000000092</c:v>
                </c:pt>
                <c:pt idx="57">
                  <c:v>-9.7999999999999901</c:v>
                </c:pt>
                <c:pt idx="58">
                  <c:v>-21.599999999999991</c:v>
                </c:pt>
                <c:pt idx="59">
                  <c:v>-33.399999999999991</c:v>
                </c:pt>
                <c:pt idx="60">
                  <c:v>-46.899999999999991</c:v>
                </c:pt>
                <c:pt idx="61">
                  <c:v>-59.699999999999989</c:v>
                </c:pt>
                <c:pt idx="62">
                  <c:v>-78.299999999999983</c:v>
                </c:pt>
                <c:pt idx="63">
                  <c:v>-90.199999999999989</c:v>
                </c:pt>
                <c:pt idx="64">
                  <c:v>-13.399999999999991</c:v>
                </c:pt>
                <c:pt idx="65">
                  <c:v>-30.399999999999991</c:v>
                </c:pt>
                <c:pt idx="66">
                  <c:v>-45.399999999999991</c:v>
                </c:pt>
                <c:pt idx="67">
                  <c:v>-60.79999999999999</c:v>
                </c:pt>
                <c:pt idx="68">
                  <c:v>-75.199999999999989</c:v>
                </c:pt>
                <c:pt idx="69">
                  <c:v>-90.499999999999986</c:v>
                </c:pt>
                <c:pt idx="70">
                  <c:v>-104.79999999999998</c:v>
                </c:pt>
                <c:pt idx="71">
                  <c:v>-116.19999999999999</c:v>
                </c:pt>
                <c:pt idx="72">
                  <c:v>-40.399999999999991</c:v>
                </c:pt>
                <c:pt idx="73">
                  <c:v>-54.599999999999994</c:v>
                </c:pt>
                <c:pt idx="74">
                  <c:v>-58.699999999999996</c:v>
                </c:pt>
                <c:pt idx="75">
                  <c:v>-70.099999999999994</c:v>
                </c:pt>
                <c:pt idx="76">
                  <c:v>-87.8</c:v>
                </c:pt>
                <c:pt idx="77">
                  <c:v>-102</c:v>
                </c:pt>
                <c:pt idx="78">
                  <c:v>-113</c:v>
                </c:pt>
                <c:pt idx="79">
                  <c:v>-126.2</c:v>
                </c:pt>
                <c:pt idx="80">
                  <c:v>-87.1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BD-5E4D-A17C-ECB041C8A22E}"/>
            </c:ext>
          </c:extLst>
        </c:ser>
        <c:ser>
          <c:idx val="1"/>
          <c:order val="1"/>
          <c:tx>
            <c:strRef>
              <c:f>'All Weekly Fly'!$AV$1</c:f>
              <c:strCache>
                <c:ptCount val="1"/>
                <c:pt idx="0">
                  <c:v>200 cum pnl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Fly'!$AL$2:$AL$82</c:f>
              <c:numCache>
                <c:formatCode>m/d/yy\ h:mm</c:formatCode>
                <c:ptCount val="81"/>
                <c:pt idx="0">
                  <c:v>44929</c:v>
                </c:pt>
                <c:pt idx="1">
                  <c:v>44936</c:v>
                </c:pt>
                <c:pt idx="2">
                  <c:v>44943</c:v>
                </c:pt>
                <c:pt idx="3">
                  <c:v>44950</c:v>
                </c:pt>
                <c:pt idx="4">
                  <c:v>44957</c:v>
                </c:pt>
                <c:pt idx="5">
                  <c:v>44964</c:v>
                </c:pt>
                <c:pt idx="6">
                  <c:v>44971</c:v>
                </c:pt>
                <c:pt idx="7">
                  <c:v>44978</c:v>
                </c:pt>
                <c:pt idx="8">
                  <c:v>44985</c:v>
                </c:pt>
                <c:pt idx="9">
                  <c:v>44991</c:v>
                </c:pt>
                <c:pt idx="10">
                  <c:v>44999</c:v>
                </c:pt>
                <c:pt idx="11">
                  <c:v>45006</c:v>
                </c:pt>
                <c:pt idx="12">
                  <c:v>45013</c:v>
                </c:pt>
                <c:pt idx="13">
                  <c:v>45019</c:v>
                </c:pt>
                <c:pt idx="14">
                  <c:v>45027</c:v>
                </c:pt>
                <c:pt idx="15">
                  <c:v>45034</c:v>
                </c:pt>
                <c:pt idx="16">
                  <c:v>45041</c:v>
                </c:pt>
                <c:pt idx="17">
                  <c:v>45048</c:v>
                </c:pt>
                <c:pt idx="18">
                  <c:v>45055</c:v>
                </c:pt>
                <c:pt idx="19">
                  <c:v>45062</c:v>
                </c:pt>
                <c:pt idx="20">
                  <c:v>45069</c:v>
                </c:pt>
                <c:pt idx="21">
                  <c:v>45076</c:v>
                </c:pt>
                <c:pt idx="22">
                  <c:v>45083</c:v>
                </c:pt>
                <c:pt idx="23">
                  <c:v>45090</c:v>
                </c:pt>
                <c:pt idx="24">
                  <c:v>45097</c:v>
                </c:pt>
                <c:pt idx="25">
                  <c:v>45104</c:v>
                </c:pt>
                <c:pt idx="26">
                  <c:v>45111</c:v>
                </c:pt>
                <c:pt idx="27">
                  <c:v>45118</c:v>
                </c:pt>
                <c:pt idx="28">
                  <c:v>45125</c:v>
                </c:pt>
                <c:pt idx="29">
                  <c:v>45132</c:v>
                </c:pt>
                <c:pt idx="30">
                  <c:v>45139</c:v>
                </c:pt>
                <c:pt idx="31">
                  <c:v>45146</c:v>
                </c:pt>
                <c:pt idx="32">
                  <c:v>45152</c:v>
                </c:pt>
                <c:pt idx="33">
                  <c:v>45160</c:v>
                </c:pt>
                <c:pt idx="34">
                  <c:v>45167</c:v>
                </c:pt>
                <c:pt idx="35">
                  <c:v>45174</c:v>
                </c:pt>
                <c:pt idx="36">
                  <c:v>45181</c:v>
                </c:pt>
                <c:pt idx="37">
                  <c:v>45187</c:v>
                </c:pt>
                <c:pt idx="38">
                  <c:v>45195</c:v>
                </c:pt>
                <c:pt idx="39">
                  <c:v>45202</c:v>
                </c:pt>
                <c:pt idx="40">
                  <c:v>45209</c:v>
                </c:pt>
                <c:pt idx="41">
                  <c:v>45216</c:v>
                </c:pt>
                <c:pt idx="42">
                  <c:v>45222</c:v>
                </c:pt>
                <c:pt idx="43">
                  <c:v>45230</c:v>
                </c:pt>
                <c:pt idx="44">
                  <c:v>45237</c:v>
                </c:pt>
                <c:pt idx="45">
                  <c:v>45243</c:v>
                </c:pt>
                <c:pt idx="46">
                  <c:v>45251</c:v>
                </c:pt>
                <c:pt idx="47">
                  <c:v>45258</c:v>
                </c:pt>
                <c:pt idx="48">
                  <c:v>45265</c:v>
                </c:pt>
                <c:pt idx="49">
                  <c:v>45272</c:v>
                </c:pt>
                <c:pt idx="50">
                  <c:v>45279</c:v>
                </c:pt>
                <c:pt idx="51">
                  <c:v>45286</c:v>
                </c:pt>
                <c:pt idx="52">
                  <c:v>45293</c:v>
                </c:pt>
                <c:pt idx="53">
                  <c:v>45300</c:v>
                </c:pt>
                <c:pt idx="54">
                  <c:v>45307</c:v>
                </c:pt>
                <c:pt idx="55">
                  <c:v>45314</c:v>
                </c:pt>
                <c:pt idx="56">
                  <c:v>45321</c:v>
                </c:pt>
                <c:pt idx="57">
                  <c:v>45328</c:v>
                </c:pt>
                <c:pt idx="58">
                  <c:v>45335</c:v>
                </c:pt>
                <c:pt idx="59">
                  <c:v>45342</c:v>
                </c:pt>
                <c:pt idx="60">
                  <c:v>45349</c:v>
                </c:pt>
                <c:pt idx="61">
                  <c:v>45356</c:v>
                </c:pt>
                <c:pt idx="62">
                  <c:v>45363</c:v>
                </c:pt>
                <c:pt idx="63">
                  <c:v>45370</c:v>
                </c:pt>
                <c:pt idx="64">
                  <c:v>45377</c:v>
                </c:pt>
                <c:pt idx="65">
                  <c:v>45384</c:v>
                </c:pt>
                <c:pt idx="66">
                  <c:v>45391</c:v>
                </c:pt>
                <c:pt idx="67">
                  <c:v>45398</c:v>
                </c:pt>
                <c:pt idx="68">
                  <c:v>45405</c:v>
                </c:pt>
                <c:pt idx="69">
                  <c:v>45412</c:v>
                </c:pt>
                <c:pt idx="70">
                  <c:v>45419</c:v>
                </c:pt>
                <c:pt idx="71">
                  <c:v>45426</c:v>
                </c:pt>
                <c:pt idx="72">
                  <c:v>45433</c:v>
                </c:pt>
                <c:pt idx="73">
                  <c:v>45440</c:v>
                </c:pt>
                <c:pt idx="74">
                  <c:v>45447</c:v>
                </c:pt>
                <c:pt idx="75">
                  <c:v>45454</c:v>
                </c:pt>
                <c:pt idx="76">
                  <c:v>45461</c:v>
                </c:pt>
                <c:pt idx="77">
                  <c:v>45468</c:v>
                </c:pt>
                <c:pt idx="78">
                  <c:v>45475</c:v>
                </c:pt>
                <c:pt idx="79">
                  <c:v>45482</c:v>
                </c:pt>
                <c:pt idx="80">
                  <c:v>45489</c:v>
                </c:pt>
              </c:numCache>
            </c:numRef>
          </c:cat>
          <c:val>
            <c:numRef>
              <c:f>'All Weekly Fly'!$AV$2:$AV$82</c:f>
              <c:numCache>
                <c:formatCode>General</c:formatCode>
                <c:ptCount val="81"/>
                <c:pt idx="0">
                  <c:v>47.5</c:v>
                </c:pt>
                <c:pt idx="1">
                  <c:v>-7.2999999999999972</c:v>
                </c:pt>
                <c:pt idx="2">
                  <c:v>90.3</c:v>
                </c:pt>
                <c:pt idx="3">
                  <c:v>88.2</c:v>
                </c:pt>
                <c:pt idx="4">
                  <c:v>25.700000000000003</c:v>
                </c:pt>
                <c:pt idx="5">
                  <c:v>-19.799999999999997</c:v>
                </c:pt>
                <c:pt idx="6">
                  <c:v>20.700000000000003</c:v>
                </c:pt>
                <c:pt idx="7">
                  <c:v>-45.899999999999991</c:v>
                </c:pt>
                <c:pt idx="8">
                  <c:v>4.9000000000000057</c:v>
                </c:pt>
                <c:pt idx="9">
                  <c:v>-76.899999999999991</c:v>
                </c:pt>
                <c:pt idx="10">
                  <c:v>-126</c:v>
                </c:pt>
                <c:pt idx="11">
                  <c:v>-175.8</c:v>
                </c:pt>
                <c:pt idx="12">
                  <c:v>-111.80000000000001</c:v>
                </c:pt>
                <c:pt idx="13">
                  <c:v>-177.8</c:v>
                </c:pt>
                <c:pt idx="14">
                  <c:v>-198.10000000000002</c:v>
                </c:pt>
                <c:pt idx="15">
                  <c:v>-166.00000000000003</c:v>
                </c:pt>
                <c:pt idx="16">
                  <c:v>-197.80000000000004</c:v>
                </c:pt>
                <c:pt idx="17">
                  <c:v>-185.80000000000004</c:v>
                </c:pt>
                <c:pt idx="18">
                  <c:v>-260.00000000000006</c:v>
                </c:pt>
                <c:pt idx="19">
                  <c:v>-155.40000000000006</c:v>
                </c:pt>
                <c:pt idx="20">
                  <c:v>-60.600000000000065</c:v>
                </c:pt>
                <c:pt idx="21">
                  <c:v>-126.90000000000006</c:v>
                </c:pt>
                <c:pt idx="22">
                  <c:v>-170.00000000000006</c:v>
                </c:pt>
                <c:pt idx="23">
                  <c:v>-110.80000000000005</c:v>
                </c:pt>
                <c:pt idx="24">
                  <c:v>-183.50000000000006</c:v>
                </c:pt>
                <c:pt idx="25">
                  <c:v>-242.90000000000006</c:v>
                </c:pt>
                <c:pt idx="26">
                  <c:v>-309.80000000000007</c:v>
                </c:pt>
                <c:pt idx="27">
                  <c:v>-370.30000000000007</c:v>
                </c:pt>
                <c:pt idx="28">
                  <c:v>-436.40000000000009</c:v>
                </c:pt>
                <c:pt idx="29">
                  <c:v>-361.90000000000009</c:v>
                </c:pt>
                <c:pt idx="30">
                  <c:v>-295.30000000000007</c:v>
                </c:pt>
                <c:pt idx="31">
                  <c:v>-352.10000000000008</c:v>
                </c:pt>
                <c:pt idx="32">
                  <c:v>-422.70000000000005</c:v>
                </c:pt>
                <c:pt idx="33">
                  <c:v>-288.90000000000003</c:v>
                </c:pt>
                <c:pt idx="34">
                  <c:v>-253.30000000000004</c:v>
                </c:pt>
                <c:pt idx="35">
                  <c:v>-267.90000000000003</c:v>
                </c:pt>
                <c:pt idx="36">
                  <c:v>-341.70000000000005</c:v>
                </c:pt>
                <c:pt idx="37">
                  <c:v>-226.40000000000003</c:v>
                </c:pt>
                <c:pt idx="38">
                  <c:v>-89.000000000000028</c:v>
                </c:pt>
                <c:pt idx="39">
                  <c:v>10.999999999999972</c:v>
                </c:pt>
                <c:pt idx="40">
                  <c:v>6.4999999999999716</c:v>
                </c:pt>
                <c:pt idx="41">
                  <c:v>138.29999999999998</c:v>
                </c:pt>
                <c:pt idx="42">
                  <c:v>76.199999999999989</c:v>
                </c:pt>
                <c:pt idx="43">
                  <c:v>23.79999999999999</c:v>
                </c:pt>
                <c:pt idx="44">
                  <c:v>-33.600000000000009</c:v>
                </c:pt>
                <c:pt idx="45">
                  <c:v>50.8</c:v>
                </c:pt>
                <c:pt idx="46">
                  <c:v>96.3</c:v>
                </c:pt>
                <c:pt idx="47">
                  <c:v>111.8</c:v>
                </c:pt>
                <c:pt idx="48">
                  <c:v>59.5</c:v>
                </c:pt>
                <c:pt idx="49">
                  <c:v>81.3</c:v>
                </c:pt>
                <c:pt idx="50">
                  <c:v>208.6</c:v>
                </c:pt>
                <c:pt idx="51">
                  <c:v>314.8</c:v>
                </c:pt>
                <c:pt idx="52">
                  <c:v>263.7</c:v>
                </c:pt>
                <c:pt idx="53">
                  <c:v>204.6</c:v>
                </c:pt>
                <c:pt idx="54">
                  <c:v>153.80000000000001</c:v>
                </c:pt>
                <c:pt idx="55">
                  <c:v>150.20000000000002</c:v>
                </c:pt>
                <c:pt idx="56">
                  <c:v>166.4</c:v>
                </c:pt>
                <c:pt idx="57">
                  <c:v>184.20000000000002</c:v>
                </c:pt>
                <c:pt idx="58">
                  <c:v>197.4</c:v>
                </c:pt>
                <c:pt idx="59">
                  <c:v>152.80000000000001</c:v>
                </c:pt>
                <c:pt idx="60">
                  <c:v>156</c:v>
                </c:pt>
                <c:pt idx="61">
                  <c:v>108.4</c:v>
                </c:pt>
                <c:pt idx="62">
                  <c:v>140.5</c:v>
                </c:pt>
                <c:pt idx="63">
                  <c:v>190.9</c:v>
                </c:pt>
                <c:pt idx="64">
                  <c:v>324.10000000000002</c:v>
                </c:pt>
                <c:pt idx="65">
                  <c:v>259.8</c:v>
                </c:pt>
                <c:pt idx="66">
                  <c:v>202.8</c:v>
                </c:pt>
                <c:pt idx="67">
                  <c:v>147.5</c:v>
                </c:pt>
                <c:pt idx="68">
                  <c:v>101</c:v>
                </c:pt>
                <c:pt idx="69">
                  <c:v>44.4</c:v>
                </c:pt>
                <c:pt idx="70">
                  <c:v>-7.2000000000000028</c:v>
                </c:pt>
                <c:pt idx="71">
                  <c:v>-9.2000000000000028</c:v>
                </c:pt>
                <c:pt idx="72">
                  <c:v>123.60000000000001</c:v>
                </c:pt>
                <c:pt idx="73">
                  <c:v>72.300000000000011</c:v>
                </c:pt>
                <c:pt idx="74">
                  <c:v>52.500000000000014</c:v>
                </c:pt>
                <c:pt idx="75">
                  <c:v>16.900000000000013</c:v>
                </c:pt>
                <c:pt idx="76">
                  <c:v>-45.699999999999989</c:v>
                </c:pt>
                <c:pt idx="77">
                  <c:v>-98.799999999999983</c:v>
                </c:pt>
                <c:pt idx="78">
                  <c:v>-91.999999999999986</c:v>
                </c:pt>
                <c:pt idx="79">
                  <c:v>-128.39999999999998</c:v>
                </c:pt>
                <c:pt idx="80">
                  <c:v>-26.299999999999983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BD-5E4D-A17C-ECB041C8A22E}"/>
            </c:ext>
          </c:extLst>
        </c:ser>
        <c:ser>
          <c:idx val="2"/>
          <c:order val="2"/>
          <c:tx>
            <c:strRef>
              <c:f>'All Weekly Fly'!$AY$1</c:f>
              <c:strCache>
                <c:ptCount val="1"/>
                <c:pt idx="0">
                  <c:v>300 cum pnl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Fly'!$AL$2:$AL$82</c:f>
              <c:numCache>
                <c:formatCode>m/d/yy\ h:mm</c:formatCode>
                <c:ptCount val="81"/>
                <c:pt idx="0">
                  <c:v>44929</c:v>
                </c:pt>
                <c:pt idx="1">
                  <c:v>44936</c:v>
                </c:pt>
                <c:pt idx="2">
                  <c:v>44943</c:v>
                </c:pt>
                <c:pt idx="3">
                  <c:v>44950</c:v>
                </c:pt>
                <c:pt idx="4">
                  <c:v>44957</c:v>
                </c:pt>
                <c:pt idx="5">
                  <c:v>44964</c:v>
                </c:pt>
                <c:pt idx="6">
                  <c:v>44971</c:v>
                </c:pt>
                <c:pt idx="7">
                  <c:v>44978</c:v>
                </c:pt>
                <c:pt idx="8">
                  <c:v>44985</c:v>
                </c:pt>
                <c:pt idx="9">
                  <c:v>44991</c:v>
                </c:pt>
                <c:pt idx="10">
                  <c:v>44999</c:v>
                </c:pt>
                <c:pt idx="11">
                  <c:v>45006</c:v>
                </c:pt>
                <c:pt idx="12">
                  <c:v>45013</c:v>
                </c:pt>
                <c:pt idx="13">
                  <c:v>45019</c:v>
                </c:pt>
                <c:pt idx="14">
                  <c:v>45027</c:v>
                </c:pt>
                <c:pt idx="15">
                  <c:v>45034</c:v>
                </c:pt>
                <c:pt idx="16">
                  <c:v>45041</c:v>
                </c:pt>
                <c:pt idx="17">
                  <c:v>45048</c:v>
                </c:pt>
                <c:pt idx="18">
                  <c:v>45055</c:v>
                </c:pt>
                <c:pt idx="19">
                  <c:v>45062</c:v>
                </c:pt>
                <c:pt idx="20">
                  <c:v>45069</c:v>
                </c:pt>
                <c:pt idx="21">
                  <c:v>45076</c:v>
                </c:pt>
                <c:pt idx="22">
                  <c:v>45083</c:v>
                </c:pt>
                <c:pt idx="23">
                  <c:v>45090</c:v>
                </c:pt>
                <c:pt idx="24">
                  <c:v>45097</c:v>
                </c:pt>
                <c:pt idx="25">
                  <c:v>45104</c:v>
                </c:pt>
                <c:pt idx="26">
                  <c:v>45111</c:v>
                </c:pt>
                <c:pt idx="27">
                  <c:v>45118</c:v>
                </c:pt>
                <c:pt idx="28">
                  <c:v>45125</c:v>
                </c:pt>
                <c:pt idx="29">
                  <c:v>45132</c:v>
                </c:pt>
                <c:pt idx="30">
                  <c:v>45139</c:v>
                </c:pt>
                <c:pt idx="31">
                  <c:v>45146</c:v>
                </c:pt>
                <c:pt idx="32">
                  <c:v>45152</c:v>
                </c:pt>
                <c:pt idx="33">
                  <c:v>45160</c:v>
                </c:pt>
                <c:pt idx="34">
                  <c:v>45167</c:v>
                </c:pt>
                <c:pt idx="35">
                  <c:v>45174</c:v>
                </c:pt>
                <c:pt idx="36">
                  <c:v>45181</c:v>
                </c:pt>
                <c:pt idx="37">
                  <c:v>45187</c:v>
                </c:pt>
                <c:pt idx="38">
                  <c:v>45195</c:v>
                </c:pt>
                <c:pt idx="39">
                  <c:v>45202</c:v>
                </c:pt>
                <c:pt idx="40">
                  <c:v>45209</c:v>
                </c:pt>
                <c:pt idx="41">
                  <c:v>45216</c:v>
                </c:pt>
                <c:pt idx="42">
                  <c:v>45222</c:v>
                </c:pt>
                <c:pt idx="43">
                  <c:v>45230</c:v>
                </c:pt>
                <c:pt idx="44">
                  <c:v>45237</c:v>
                </c:pt>
                <c:pt idx="45">
                  <c:v>45243</c:v>
                </c:pt>
                <c:pt idx="46">
                  <c:v>45251</c:v>
                </c:pt>
                <c:pt idx="47">
                  <c:v>45258</c:v>
                </c:pt>
                <c:pt idx="48">
                  <c:v>45265</c:v>
                </c:pt>
                <c:pt idx="49">
                  <c:v>45272</c:v>
                </c:pt>
                <c:pt idx="50">
                  <c:v>45279</c:v>
                </c:pt>
                <c:pt idx="51">
                  <c:v>45286</c:v>
                </c:pt>
                <c:pt idx="52">
                  <c:v>45293</c:v>
                </c:pt>
                <c:pt idx="53">
                  <c:v>45300</c:v>
                </c:pt>
                <c:pt idx="54">
                  <c:v>45307</c:v>
                </c:pt>
                <c:pt idx="55">
                  <c:v>45314</c:v>
                </c:pt>
                <c:pt idx="56">
                  <c:v>45321</c:v>
                </c:pt>
                <c:pt idx="57">
                  <c:v>45328</c:v>
                </c:pt>
                <c:pt idx="58">
                  <c:v>45335</c:v>
                </c:pt>
                <c:pt idx="59">
                  <c:v>45342</c:v>
                </c:pt>
                <c:pt idx="60">
                  <c:v>45349</c:v>
                </c:pt>
                <c:pt idx="61">
                  <c:v>45356</c:v>
                </c:pt>
                <c:pt idx="62">
                  <c:v>45363</c:v>
                </c:pt>
                <c:pt idx="63">
                  <c:v>45370</c:v>
                </c:pt>
                <c:pt idx="64">
                  <c:v>45377</c:v>
                </c:pt>
                <c:pt idx="65">
                  <c:v>45384</c:v>
                </c:pt>
                <c:pt idx="66">
                  <c:v>45391</c:v>
                </c:pt>
                <c:pt idx="67">
                  <c:v>45398</c:v>
                </c:pt>
                <c:pt idx="68">
                  <c:v>45405</c:v>
                </c:pt>
                <c:pt idx="69">
                  <c:v>45412</c:v>
                </c:pt>
                <c:pt idx="70">
                  <c:v>45419</c:v>
                </c:pt>
                <c:pt idx="71">
                  <c:v>45426</c:v>
                </c:pt>
                <c:pt idx="72">
                  <c:v>45433</c:v>
                </c:pt>
                <c:pt idx="73">
                  <c:v>45440</c:v>
                </c:pt>
                <c:pt idx="74">
                  <c:v>45447</c:v>
                </c:pt>
                <c:pt idx="75">
                  <c:v>45454</c:v>
                </c:pt>
                <c:pt idx="76">
                  <c:v>45461</c:v>
                </c:pt>
                <c:pt idx="77">
                  <c:v>45468</c:v>
                </c:pt>
                <c:pt idx="78">
                  <c:v>45475</c:v>
                </c:pt>
                <c:pt idx="79">
                  <c:v>45482</c:v>
                </c:pt>
                <c:pt idx="80">
                  <c:v>45489</c:v>
                </c:pt>
              </c:numCache>
            </c:numRef>
          </c:cat>
          <c:val>
            <c:numRef>
              <c:f>'All Weekly Fly'!$AY$2:$AY$82</c:f>
              <c:numCache>
                <c:formatCode>General</c:formatCode>
                <c:ptCount val="81"/>
                <c:pt idx="0">
                  <c:v>85.6</c:v>
                </c:pt>
                <c:pt idx="1">
                  <c:v>-30.200000000000003</c:v>
                </c:pt>
                <c:pt idx="2">
                  <c:v>109.49999999999999</c:v>
                </c:pt>
                <c:pt idx="3">
                  <c:v>138.89999999999998</c:v>
                </c:pt>
                <c:pt idx="4">
                  <c:v>9.9999999999999716</c:v>
                </c:pt>
                <c:pt idx="5">
                  <c:v>-81.800000000000026</c:v>
                </c:pt>
                <c:pt idx="6">
                  <c:v>-12.100000000000023</c:v>
                </c:pt>
                <c:pt idx="7">
                  <c:v>-137.60000000000002</c:v>
                </c:pt>
                <c:pt idx="8">
                  <c:v>-53.40000000000002</c:v>
                </c:pt>
                <c:pt idx="9">
                  <c:v>-217.20000000000005</c:v>
                </c:pt>
                <c:pt idx="10">
                  <c:v>-336.80000000000007</c:v>
                </c:pt>
                <c:pt idx="11">
                  <c:v>-441.60000000000008</c:v>
                </c:pt>
                <c:pt idx="12">
                  <c:v>-334.00000000000011</c:v>
                </c:pt>
                <c:pt idx="13">
                  <c:v>-470.50000000000011</c:v>
                </c:pt>
                <c:pt idx="14">
                  <c:v>-472.90000000000009</c:v>
                </c:pt>
                <c:pt idx="15">
                  <c:v>-421.80000000000007</c:v>
                </c:pt>
                <c:pt idx="16">
                  <c:v>-428.20000000000005</c:v>
                </c:pt>
                <c:pt idx="17">
                  <c:v>-397.6</c:v>
                </c:pt>
                <c:pt idx="18">
                  <c:v>-475.8</c:v>
                </c:pt>
                <c:pt idx="19">
                  <c:v>-336</c:v>
                </c:pt>
                <c:pt idx="20">
                  <c:v>-208.4</c:v>
                </c:pt>
                <c:pt idx="21">
                  <c:v>-218.6</c:v>
                </c:pt>
                <c:pt idx="22">
                  <c:v>-135.19999999999999</c:v>
                </c:pt>
                <c:pt idx="23">
                  <c:v>-284.10000000000002</c:v>
                </c:pt>
                <c:pt idx="24">
                  <c:v>-319</c:v>
                </c:pt>
                <c:pt idx="25">
                  <c:v>-459.2</c:v>
                </c:pt>
                <c:pt idx="26">
                  <c:v>-587</c:v>
                </c:pt>
                <c:pt idx="27">
                  <c:v>-637.5</c:v>
                </c:pt>
                <c:pt idx="28">
                  <c:v>-524.20000000000005</c:v>
                </c:pt>
                <c:pt idx="29">
                  <c:v>-423.50000000000006</c:v>
                </c:pt>
                <c:pt idx="30">
                  <c:v>-482.50000000000006</c:v>
                </c:pt>
                <c:pt idx="31">
                  <c:v>-575</c:v>
                </c:pt>
                <c:pt idx="32">
                  <c:v>-411.7</c:v>
                </c:pt>
                <c:pt idx="33">
                  <c:v>-347</c:v>
                </c:pt>
                <c:pt idx="34">
                  <c:v>-330.1</c:v>
                </c:pt>
                <c:pt idx="35">
                  <c:v>-481</c:v>
                </c:pt>
                <c:pt idx="36">
                  <c:v>-342.3</c:v>
                </c:pt>
                <c:pt idx="37">
                  <c:v>-173.3</c:v>
                </c:pt>
                <c:pt idx="38">
                  <c:v>-44</c:v>
                </c:pt>
                <c:pt idx="39">
                  <c:v>-21.6</c:v>
                </c:pt>
                <c:pt idx="40">
                  <c:v>141.20000000000002</c:v>
                </c:pt>
                <c:pt idx="41">
                  <c:v>106.30000000000001</c:v>
                </c:pt>
                <c:pt idx="42">
                  <c:v>38.900000000000006</c:v>
                </c:pt>
                <c:pt idx="43">
                  <c:v>-85</c:v>
                </c:pt>
                <c:pt idx="44">
                  <c:v>22.299999999999997</c:v>
                </c:pt>
                <c:pt idx="45">
                  <c:v>96.7</c:v>
                </c:pt>
                <c:pt idx="46">
                  <c:v>128.69999999999999</c:v>
                </c:pt>
                <c:pt idx="47">
                  <c:v>14.999999999999986</c:v>
                </c:pt>
                <c:pt idx="48">
                  <c:v>73.699999999999989</c:v>
                </c:pt>
                <c:pt idx="49">
                  <c:v>236.79999999999998</c:v>
                </c:pt>
                <c:pt idx="50">
                  <c:v>382.2</c:v>
                </c:pt>
                <c:pt idx="51">
                  <c:v>372.59999999999997</c:v>
                </c:pt>
                <c:pt idx="52">
                  <c:v>247.79999999999995</c:v>
                </c:pt>
                <c:pt idx="53">
                  <c:v>237.99999999999994</c:v>
                </c:pt>
                <c:pt idx="54">
                  <c:v>289.89999999999992</c:v>
                </c:pt>
                <c:pt idx="55">
                  <c:v>350.89999999999992</c:v>
                </c:pt>
                <c:pt idx="56">
                  <c:v>416.29999999999995</c:v>
                </c:pt>
                <c:pt idx="57">
                  <c:v>476.59999999999997</c:v>
                </c:pt>
                <c:pt idx="58">
                  <c:v>381.69999999999993</c:v>
                </c:pt>
                <c:pt idx="59">
                  <c:v>429.19999999999993</c:v>
                </c:pt>
                <c:pt idx="60">
                  <c:v>327.89999999999992</c:v>
                </c:pt>
                <c:pt idx="61">
                  <c:v>389.59999999999991</c:v>
                </c:pt>
                <c:pt idx="62">
                  <c:v>484.49999999999989</c:v>
                </c:pt>
                <c:pt idx="63">
                  <c:v>651.49999999999989</c:v>
                </c:pt>
                <c:pt idx="64">
                  <c:v>616.09999999999991</c:v>
                </c:pt>
                <c:pt idx="65">
                  <c:v>513.89999999999986</c:v>
                </c:pt>
                <c:pt idx="66">
                  <c:v>399.09999999999985</c:v>
                </c:pt>
                <c:pt idx="67">
                  <c:v>303.09999999999985</c:v>
                </c:pt>
                <c:pt idx="68">
                  <c:v>194.59999999999985</c:v>
                </c:pt>
                <c:pt idx="69">
                  <c:v>85.299999999999855</c:v>
                </c:pt>
                <c:pt idx="70">
                  <c:v>128.49999999999986</c:v>
                </c:pt>
                <c:pt idx="71">
                  <c:v>297.99999999999989</c:v>
                </c:pt>
                <c:pt idx="72">
                  <c:v>254.59999999999988</c:v>
                </c:pt>
                <c:pt idx="73">
                  <c:v>207.99999999999989</c:v>
                </c:pt>
                <c:pt idx="74">
                  <c:v>208.19999999999987</c:v>
                </c:pt>
                <c:pt idx="75">
                  <c:v>95.599999999999881</c:v>
                </c:pt>
                <c:pt idx="76">
                  <c:v>-15.800000000000125</c:v>
                </c:pt>
                <c:pt idx="77">
                  <c:v>40.199999999999875</c:v>
                </c:pt>
                <c:pt idx="78">
                  <c:v>48.799999999999876</c:v>
                </c:pt>
                <c:pt idx="79">
                  <c:v>195.19999999999987</c:v>
                </c:pt>
                <c:pt idx="80">
                  <c:v>195.19999999999987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BD-5E4D-A17C-ECB041C8A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708575"/>
        <c:axId val="735355023"/>
      </c:lineChart>
      <c:dateAx>
        <c:axId val="735708575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355023"/>
        <c:crosses val="autoZero"/>
        <c:auto val="1"/>
        <c:lblOffset val="100"/>
        <c:baseTimeUnit val="days"/>
      </c:dateAx>
      <c:valAx>
        <c:axId val="73535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70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Weekly Fly'!$BJ$1</c:f>
              <c:strCache>
                <c:ptCount val="1"/>
                <c:pt idx="0">
                  <c:v>50 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Fly'!$BC$2:$BC$82</c:f>
              <c:numCache>
                <c:formatCode>m/d/yy\ h:mm</c:formatCode>
                <c:ptCount val="81"/>
                <c:pt idx="0">
                  <c:v>45119</c:v>
                </c:pt>
                <c:pt idx="1">
                  <c:v>45133</c:v>
                </c:pt>
                <c:pt idx="2">
                  <c:v>45140</c:v>
                </c:pt>
                <c:pt idx="3">
                  <c:v>45147</c:v>
                </c:pt>
                <c:pt idx="4">
                  <c:v>45154</c:v>
                </c:pt>
                <c:pt idx="5">
                  <c:v>45159</c:v>
                </c:pt>
                <c:pt idx="6">
                  <c:v>45166</c:v>
                </c:pt>
                <c:pt idx="7">
                  <c:v>45173</c:v>
                </c:pt>
                <c:pt idx="8">
                  <c:v>45180</c:v>
                </c:pt>
                <c:pt idx="9">
                  <c:v>45187</c:v>
                </c:pt>
                <c:pt idx="10">
                  <c:v>45194</c:v>
                </c:pt>
                <c:pt idx="11">
                  <c:v>45198</c:v>
                </c:pt>
                <c:pt idx="12">
                  <c:v>45208</c:v>
                </c:pt>
                <c:pt idx="13">
                  <c:v>45215</c:v>
                </c:pt>
                <c:pt idx="14">
                  <c:v>45222</c:v>
                </c:pt>
                <c:pt idx="15">
                  <c:v>45229</c:v>
                </c:pt>
                <c:pt idx="16">
                  <c:v>45236</c:v>
                </c:pt>
                <c:pt idx="17">
                  <c:v>45243</c:v>
                </c:pt>
                <c:pt idx="18">
                  <c:v>45250</c:v>
                </c:pt>
                <c:pt idx="19">
                  <c:v>45254</c:v>
                </c:pt>
                <c:pt idx="20">
                  <c:v>45264</c:v>
                </c:pt>
                <c:pt idx="21">
                  <c:v>45271</c:v>
                </c:pt>
                <c:pt idx="22">
                  <c:v>45278</c:v>
                </c:pt>
                <c:pt idx="23">
                  <c:v>45282</c:v>
                </c:pt>
                <c:pt idx="24">
                  <c:v>45292</c:v>
                </c:pt>
                <c:pt idx="25">
                  <c:v>45299</c:v>
                </c:pt>
                <c:pt idx="26">
                  <c:v>45306</c:v>
                </c:pt>
                <c:pt idx="27">
                  <c:v>45320</c:v>
                </c:pt>
                <c:pt idx="28">
                  <c:v>45327</c:v>
                </c:pt>
                <c:pt idx="29">
                  <c:v>45334</c:v>
                </c:pt>
                <c:pt idx="30">
                  <c:v>45341</c:v>
                </c:pt>
                <c:pt idx="31">
                  <c:v>45362</c:v>
                </c:pt>
                <c:pt idx="32">
                  <c:v>45369</c:v>
                </c:pt>
                <c:pt idx="33">
                  <c:v>45373</c:v>
                </c:pt>
                <c:pt idx="34">
                  <c:v>45383</c:v>
                </c:pt>
                <c:pt idx="35">
                  <c:v>45390</c:v>
                </c:pt>
                <c:pt idx="36">
                  <c:v>45397</c:v>
                </c:pt>
                <c:pt idx="37">
                  <c:v>45404</c:v>
                </c:pt>
                <c:pt idx="38">
                  <c:v>45411</c:v>
                </c:pt>
                <c:pt idx="39">
                  <c:v>45418</c:v>
                </c:pt>
                <c:pt idx="40">
                  <c:v>45425</c:v>
                </c:pt>
                <c:pt idx="41">
                  <c:v>45429</c:v>
                </c:pt>
                <c:pt idx="42">
                  <c:v>45439</c:v>
                </c:pt>
                <c:pt idx="43">
                  <c:v>45446</c:v>
                </c:pt>
                <c:pt idx="44">
                  <c:v>45453</c:v>
                </c:pt>
                <c:pt idx="45">
                  <c:v>45457</c:v>
                </c:pt>
                <c:pt idx="46">
                  <c:v>45467</c:v>
                </c:pt>
                <c:pt idx="47">
                  <c:v>45474</c:v>
                </c:pt>
                <c:pt idx="48">
                  <c:v>45481</c:v>
                </c:pt>
                <c:pt idx="49">
                  <c:v>45488</c:v>
                </c:pt>
                <c:pt idx="50">
                  <c:v>45495</c:v>
                </c:pt>
              </c:numCache>
            </c:numRef>
          </c:cat>
          <c:val>
            <c:numRef>
              <c:f>'All Weekly Fly'!$BJ$2:$BJ$82</c:f>
              <c:numCache>
                <c:formatCode>General</c:formatCode>
                <c:ptCount val="81"/>
                <c:pt idx="0">
                  <c:v>3</c:v>
                </c:pt>
                <c:pt idx="1">
                  <c:v>41.3</c:v>
                </c:pt>
                <c:pt idx="2">
                  <c:v>42.9</c:v>
                </c:pt>
                <c:pt idx="3">
                  <c:v>34.099999999999994</c:v>
                </c:pt>
                <c:pt idx="4">
                  <c:v>53.399999999999991</c:v>
                </c:pt>
                <c:pt idx="5">
                  <c:v>63.899999999999991</c:v>
                </c:pt>
                <c:pt idx="6">
                  <c:v>54.499999999999993</c:v>
                </c:pt>
                <c:pt idx="7">
                  <c:v>43.3</c:v>
                </c:pt>
                <c:pt idx="8">
                  <c:v>33.099999999999994</c:v>
                </c:pt>
                <c:pt idx="9">
                  <c:v>50.199999999999996</c:v>
                </c:pt>
                <c:pt idx="10">
                  <c:v>40.099999999999994</c:v>
                </c:pt>
                <c:pt idx="11">
                  <c:v>25.799999999999994</c:v>
                </c:pt>
                <c:pt idx="12">
                  <c:v>66.5</c:v>
                </c:pt>
                <c:pt idx="13">
                  <c:v>102.1</c:v>
                </c:pt>
                <c:pt idx="14">
                  <c:v>90.699999999999989</c:v>
                </c:pt>
                <c:pt idx="15">
                  <c:v>83.899999999999991</c:v>
                </c:pt>
                <c:pt idx="16">
                  <c:v>74.8</c:v>
                </c:pt>
                <c:pt idx="17">
                  <c:v>65.899999999999991</c:v>
                </c:pt>
                <c:pt idx="18">
                  <c:v>91.799999999999983</c:v>
                </c:pt>
                <c:pt idx="19">
                  <c:v>120.19999999999999</c:v>
                </c:pt>
                <c:pt idx="20">
                  <c:v>112.89999999999999</c:v>
                </c:pt>
                <c:pt idx="21">
                  <c:v>114.6</c:v>
                </c:pt>
                <c:pt idx="22">
                  <c:v>136.6</c:v>
                </c:pt>
                <c:pt idx="23">
                  <c:v>127.3</c:v>
                </c:pt>
                <c:pt idx="24">
                  <c:v>128.4</c:v>
                </c:pt>
                <c:pt idx="25">
                  <c:v>120.5</c:v>
                </c:pt>
                <c:pt idx="26">
                  <c:v>113.9</c:v>
                </c:pt>
                <c:pt idx="27">
                  <c:v>106</c:v>
                </c:pt>
                <c:pt idx="28">
                  <c:v>100.5</c:v>
                </c:pt>
                <c:pt idx="29">
                  <c:v>95.7</c:v>
                </c:pt>
                <c:pt idx="30">
                  <c:v>90.7</c:v>
                </c:pt>
                <c:pt idx="31">
                  <c:v>106.5</c:v>
                </c:pt>
                <c:pt idx="32">
                  <c:v>101.6</c:v>
                </c:pt>
                <c:pt idx="33">
                  <c:v>118.8</c:v>
                </c:pt>
                <c:pt idx="34">
                  <c:v>107.89999999999999</c:v>
                </c:pt>
                <c:pt idx="35">
                  <c:v>109.49999999999999</c:v>
                </c:pt>
                <c:pt idx="36">
                  <c:v>103.69999999999999</c:v>
                </c:pt>
                <c:pt idx="37">
                  <c:v>99.399999999999991</c:v>
                </c:pt>
                <c:pt idx="38">
                  <c:v>89.899999999999991</c:v>
                </c:pt>
                <c:pt idx="39">
                  <c:v>81.599999999999994</c:v>
                </c:pt>
                <c:pt idx="40">
                  <c:v>75.899999999999991</c:v>
                </c:pt>
                <c:pt idx="41">
                  <c:v>88.8</c:v>
                </c:pt>
                <c:pt idx="42">
                  <c:v>81.899999999999991</c:v>
                </c:pt>
                <c:pt idx="43">
                  <c:v>79.499999999999986</c:v>
                </c:pt>
                <c:pt idx="44">
                  <c:v>73.09999999999998</c:v>
                </c:pt>
                <c:pt idx="45">
                  <c:v>62.699999999999982</c:v>
                </c:pt>
                <c:pt idx="46">
                  <c:v>55.09999999999998</c:v>
                </c:pt>
                <c:pt idx="47">
                  <c:v>95.799999999999983</c:v>
                </c:pt>
                <c:pt idx="48">
                  <c:v>87.999999999999986</c:v>
                </c:pt>
                <c:pt idx="49">
                  <c:v>81.59999999999998</c:v>
                </c:pt>
                <c:pt idx="50">
                  <c:v>75.299999999999983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FD-044A-BA26-2092D2F2DFF5}"/>
            </c:ext>
          </c:extLst>
        </c:ser>
        <c:ser>
          <c:idx val="1"/>
          <c:order val="1"/>
          <c:tx>
            <c:strRef>
              <c:f>'All Weekly Fly'!$BM$1</c:f>
              <c:strCache>
                <c:ptCount val="1"/>
                <c:pt idx="0">
                  <c:v>100 cum pnl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Fly'!$BC$2:$BC$82</c:f>
              <c:numCache>
                <c:formatCode>m/d/yy\ h:mm</c:formatCode>
                <c:ptCount val="81"/>
                <c:pt idx="0">
                  <c:v>45119</c:v>
                </c:pt>
                <c:pt idx="1">
                  <c:v>45133</c:v>
                </c:pt>
                <c:pt idx="2">
                  <c:v>45140</c:v>
                </c:pt>
                <c:pt idx="3">
                  <c:v>45147</c:v>
                </c:pt>
                <c:pt idx="4">
                  <c:v>45154</c:v>
                </c:pt>
                <c:pt idx="5">
                  <c:v>45159</c:v>
                </c:pt>
                <c:pt idx="6">
                  <c:v>45166</c:v>
                </c:pt>
                <c:pt idx="7">
                  <c:v>45173</c:v>
                </c:pt>
                <c:pt idx="8">
                  <c:v>45180</c:v>
                </c:pt>
                <c:pt idx="9">
                  <c:v>45187</c:v>
                </c:pt>
                <c:pt idx="10">
                  <c:v>45194</c:v>
                </c:pt>
                <c:pt idx="11">
                  <c:v>45198</c:v>
                </c:pt>
                <c:pt idx="12">
                  <c:v>45208</c:v>
                </c:pt>
                <c:pt idx="13">
                  <c:v>45215</c:v>
                </c:pt>
                <c:pt idx="14">
                  <c:v>45222</c:v>
                </c:pt>
                <c:pt idx="15">
                  <c:v>45229</c:v>
                </c:pt>
                <c:pt idx="16">
                  <c:v>45236</c:v>
                </c:pt>
                <c:pt idx="17">
                  <c:v>45243</c:v>
                </c:pt>
                <c:pt idx="18">
                  <c:v>45250</c:v>
                </c:pt>
                <c:pt idx="19">
                  <c:v>45254</c:v>
                </c:pt>
                <c:pt idx="20">
                  <c:v>45264</c:v>
                </c:pt>
                <c:pt idx="21">
                  <c:v>45271</c:v>
                </c:pt>
                <c:pt idx="22">
                  <c:v>45278</c:v>
                </c:pt>
                <c:pt idx="23">
                  <c:v>45282</c:v>
                </c:pt>
                <c:pt idx="24">
                  <c:v>45292</c:v>
                </c:pt>
                <c:pt idx="25">
                  <c:v>45299</c:v>
                </c:pt>
                <c:pt idx="26">
                  <c:v>45306</c:v>
                </c:pt>
                <c:pt idx="27">
                  <c:v>45320</c:v>
                </c:pt>
                <c:pt idx="28">
                  <c:v>45327</c:v>
                </c:pt>
                <c:pt idx="29">
                  <c:v>45334</c:v>
                </c:pt>
                <c:pt idx="30">
                  <c:v>45341</c:v>
                </c:pt>
                <c:pt idx="31">
                  <c:v>45362</c:v>
                </c:pt>
                <c:pt idx="32">
                  <c:v>45369</c:v>
                </c:pt>
                <c:pt idx="33">
                  <c:v>45373</c:v>
                </c:pt>
                <c:pt idx="34">
                  <c:v>45383</c:v>
                </c:pt>
                <c:pt idx="35">
                  <c:v>45390</c:v>
                </c:pt>
                <c:pt idx="36">
                  <c:v>45397</c:v>
                </c:pt>
                <c:pt idx="37">
                  <c:v>45404</c:v>
                </c:pt>
                <c:pt idx="38">
                  <c:v>45411</c:v>
                </c:pt>
                <c:pt idx="39">
                  <c:v>45418</c:v>
                </c:pt>
                <c:pt idx="40">
                  <c:v>45425</c:v>
                </c:pt>
                <c:pt idx="41">
                  <c:v>45429</c:v>
                </c:pt>
                <c:pt idx="42">
                  <c:v>45439</c:v>
                </c:pt>
                <c:pt idx="43">
                  <c:v>45446</c:v>
                </c:pt>
                <c:pt idx="44">
                  <c:v>45453</c:v>
                </c:pt>
                <c:pt idx="45">
                  <c:v>45457</c:v>
                </c:pt>
                <c:pt idx="46">
                  <c:v>45467</c:v>
                </c:pt>
                <c:pt idx="47">
                  <c:v>45474</c:v>
                </c:pt>
                <c:pt idx="48">
                  <c:v>45481</c:v>
                </c:pt>
                <c:pt idx="49">
                  <c:v>45488</c:v>
                </c:pt>
                <c:pt idx="50">
                  <c:v>45495</c:v>
                </c:pt>
              </c:numCache>
            </c:numRef>
          </c:cat>
          <c:val>
            <c:numRef>
              <c:f>'All Weekly Fly'!$BM$2:$BM$82</c:f>
              <c:numCache>
                <c:formatCode>General</c:formatCode>
                <c:ptCount val="81"/>
                <c:pt idx="0">
                  <c:v>34.200000000000003</c:v>
                </c:pt>
                <c:pt idx="1">
                  <c:v>103.4</c:v>
                </c:pt>
                <c:pt idx="2">
                  <c:v>130.30000000000001</c:v>
                </c:pt>
                <c:pt idx="3">
                  <c:v>100.10000000000001</c:v>
                </c:pt>
                <c:pt idx="4">
                  <c:v>147</c:v>
                </c:pt>
                <c:pt idx="5">
                  <c:v>181.8</c:v>
                </c:pt>
                <c:pt idx="6">
                  <c:v>191</c:v>
                </c:pt>
                <c:pt idx="7">
                  <c:v>199.6</c:v>
                </c:pt>
                <c:pt idx="8">
                  <c:v>161</c:v>
                </c:pt>
                <c:pt idx="9">
                  <c:v>203.4</c:v>
                </c:pt>
                <c:pt idx="10">
                  <c:v>166.7</c:v>
                </c:pt>
                <c:pt idx="11">
                  <c:v>141.39999999999998</c:v>
                </c:pt>
                <c:pt idx="12">
                  <c:v>209.39999999999998</c:v>
                </c:pt>
                <c:pt idx="13">
                  <c:v>269.79999999999995</c:v>
                </c:pt>
                <c:pt idx="14">
                  <c:v>230.79999999999995</c:v>
                </c:pt>
                <c:pt idx="15">
                  <c:v>210.99999999999994</c:v>
                </c:pt>
                <c:pt idx="16">
                  <c:v>176.79999999999995</c:v>
                </c:pt>
                <c:pt idx="17">
                  <c:v>143.29999999999995</c:v>
                </c:pt>
                <c:pt idx="18">
                  <c:v>192.69999999999996</c:v>
                </c:pt>
                <c:pt idx="19">
                  <c:v>231.09999999999997</c:v>
                </c:pt>
                <c:pt idx="20">
                  <c:v>204.99999999999997</c:v>
                </c:pt>
                <c:pt idx="21">
                  <c:v>235.49999999999997</c:v>
                </c:pt>
                <c:pt idx="22">
                  <c:v>287.29999999999995</c:v>
                </c:pt>
                <c:pt idx="23">
                  <c:v>276.49999999999994</c:v>
                </c:pt>
                <c:pt idx="24">
                  <c:v>308.29999999999995</c:v>
                </c:pt>
                <c:pt idx="25">
                  <c:v>279.69999999999993</c:v>
                </c:pt>
                <c:pt idx="26">
                  <c:v>254.69999999999993</c:v>
                </c:pt>
                <c:pt idx="27">
                  <c:v>227.29999999999993</c:v>
                </c:pt>
                <c:pt idx="28">
                  <c:v>206.99999999999991</c:v>
                </c:pt>
                <c:pt idx="29">
                  <c:v>187.1999999999999</c:v>
                </c:pt>
                <c:pt idx="30">
                  <c:v>167.39999999999989</c:v>
                </c:pt>
                <c:pt idx="31">
                  <c:v>205.19999999999987</c:v>
                </c:pt>
                <c:pt idx="32">
                  <c:v>184.79999999999987</c:v>
                </c:pt>
                <c:pt idx="33">
                  <c:v>225.19999999999987</c:v>
                </c:pt>
                <c:pt idx="34">
                  <c:v>186.29999999999987</c:v>
                </c:pt>
                <c:pt idx="35">
                  <c:v>217.59999999999988</c:v>
                </c:pt>
                <c:pt idx="36">
                  <c:v>193.89999999999989</c:v>
                </c:pt>
                <c:pt idx="37">
                  <c:v>226.2999999999999</c:v>
                </c:pt>
                <c:pt idx="38">
                  <c:v>195.2999999999999</c:v>
                </c:pt>
                <c:pt idx="39">
                  <c:v>187.09999999999991</c:v>
                </c:pt>
                <c:pt idx="40">
                  <c:v>165.1999999999999</c:v>
                </c:pt>
                <c:pt idx="41">
                  <c:v>200.09999999999991</c:v>
                </c:pt>
                <c:pt idx="42">
                  <c:v>173.39999999999992</c:v>
                </c:pt>
                <c:pt idx="43">
                  <c:v>161.19999999999993</c:v>
                </c:pt>
                <c:pt idx="44">
                  <c:v>148.79999999999993</c:v>
                </c:pt>
                <c:pt idx="45">
                  <c:v>111.79999999999993</c:v>
                </c:pt>
                <c:pt idx="46">
                  <c:v>86.39999999999992</c:v>
                </c:pt>
                <c:pt idx="47">
                  <c:v>160.39999999999992</c:v>
                </c:pt>
                <c:pt idx="48">
                  <c:v>156.69999999999993</c:v>
                </c:pt>
                <c:pt idx="49">
                  <c:v>133.19999999999993</c:v>
                </c:pt>
                <c:pt idx="50">
                  <c:v>146.19999999999993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FD-044A-BA26-2092D2F2DFF5}"/>
            </c:ext>
          </c:extLst>
        </c:ser>
        <c:ser>
          <c:idx val="2"/>
          <c:order val="2"/>
          <c:tx>
            <c:strRef>
              <c:f>'All Weekly Fly'!$BP$1</c:f>
              <c:strCache>
                <c:ptCount val="1"/>
                <c:pt idx="0">
                  <c:v>150 cum pnl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Fly'!$BC$2:$BC$82</c:f>
              <c:numCache>
                <c:formatCode>m/d/yy\ h:mm</c:formatCode>
                <c:ptCount val="81"/>
                <c:pt idx="0">
                  <c:v>45119</c:v>
                </c:pt>
                <c:pt idx="1">
                  <c:v>45133</c:v>
                </c:pt>
                <c:pt idx="2">
                  <c:v>45140</c:v>
                </c:pt>
                <c:pt idx="3">
                  <c:v>45147</c:v>
                </c:pt>
                <c:pt idx="4">
                  <c:v>45154</c:v>
                </c:pt>
                <c:pt idx="5">
                  <c:v>45159</c:v>
                </c:pt>
                <c:pt idx="6">
                  <c:v>45166</c:v>
                </c:pt>
                <c:pt idx="7">
                  <c:v>45173</c:v>
                </c:pt>
                <c:pt idx="8">
                  <c:v>45180</c:v>
                </c:pt>
                <c:pt idx="9">
                  <c:v>45187</c:v>
                </c:pt>
                <c:pt idx="10">
                  <c:v>45194</c:v>
                </c:pt>
                <c:pt idx="11">
                  <c:v>45198</c:v>
                </c:pt>
                <c:pt idx="12">
                  <c:v>45208</c:v>
                </c:pt>
                <c:pt idx="13">
                  <c:v>45215</c:v>
                </c:pt>
                <c:pt idx="14">
                  <c:v>45222</c:v>
                </c:pt>
                <c:pt idx="15">
                  <c:v>45229</c:v>
                </c:pt>
                <c:pt idx="16">
                  <c:v>45236</c:v>
                </c:pt>
                <c:pt idx="17">
                  <c:v>45243</c:v>
                </c:pt>
                <c:pt idx="18">
                  <c:v>45250</c:v>
                </c:pt>
                <c:pt idx="19">
                  <c:v>45254</c:v>
                </c:pt>
                <c:pt idx="20">
                  <c:v>45264</c:v>
                </c:pt>
                <c:pt idx="21">
                  <c:v>45271</c:v>
                </c:pt>
                <c:pt idx="22">
                  <c:v>45278</c:v>
                </c:pt>
                <c:pt idx="23">
                  <c:v>45282</c:v>
                </c:pt>
                <c:pt idx="24">
                  <c:v>45292</c:v>
                </c:pt>
                <c:pt idx="25">
                  <c:v>45299</c:v>
                </c:pt>
                <c:pt idx="26">
                  <c:v>45306</c:v>
                </c:pt>
                <c:pt idx="27">
                  <c:v>45320</c:v>
                </c:pt>
                <c:pt idx="28">
                  <c:v>45327</c:v>
                </c:pt>
                <c:pt idx="29">
                  <c:v>45334</c:v>
                </c:pt>
                <c:pt idx="30">
                  <c:v>45341</c:v>
                </c:pt>
                <c:pt idx="31">
                  <c:v>45362</c:v>
                </c:pt>
                <c:pt idx="32">
                  <c:v>45369</c:v>
                </c:pt>
                <c:pt idx="33">
                  <c:v>45373</c:v>
                </c:pt>
                <c:pt idx="34">
                  <c:v>45383</c:v>
                </c:pt>
                <c:pt idx="35">
                  <c:v>45390</c:v>
                </c:pt>
                <c:pt idx="36">
                  <c:v>45397</c:v>
                </c:pt>
                <c:pt idx="37">
                  <c:v>45404</c:v>
                </c:pt>
                <c:pt idx="38">
                  <c:v>45411</c:v>
                </c:pt>
                <c:pt idx="39">
                  <c:v>45418</c:v>
                </c:pt>
                <c:pt idx="40">
                  <c:v>45425</c:v>
                </c:pt>
                <c:pt idx="41">
                  <c:v>45429</c:v>
                </c:pt>
                <c:pt idx="42">
                  <c:v>45439</c:v>
                </c:pt>
                <c:pt idx="43">
                  <c:v>45446</c:v>
                </c:pt>
                <c:pt idx="44">
                  <c:v>45453</c:v>
                </c:pt>
                <c:pt idx="45">
                  <c:v>45457</c:v>
                </c:pt>
                <c:pt idx="46">
                  <c:v>45467</c:v>
                </c:pt>
                <c:pt idx="47">
                  <c:v>45474</c:v>
                </c:pt>
                <c:pt idx="48">
                  <c:v>45481</c:v>
                </c:pt>
                <c:pt idx="49">
                  <c:v>45488</c:v>
                </c:pt>
                <c:pt idx="50">
                  <c:v>45495</c:v>
                </c:pt>
              </c:numCache>
            </c:numRef>
          </c:cat>
          <c:val>
            <c:numRef>
              <c:f>'All Weekly Fly'!$BP$2:$BP$82</c:f>
              <c:numCache>
                <c:formatCode>General</c:formatCode>
                <c:ptCount val="81"/>
                <c:pt idx="0">
                  <c:v>56.3</c:v>
                </c:pt>
                <c:pt idx="1">
                  <c:v>146.1</c:v>
                </c:pt>
                <c:pt idx="2">
                  <c:v>185.3</c:v>
                </c:pt>
                <c:pt idx="3">
                  <c:v>158.80000000000001</c:v>
                </c:pt>
                <c:pt idx="4">
                  <c:v>221.9</c:v>
                </c:pt>
                <c:pt idx="5">
                  <c:v>270</c:v>
                </c:pt>
                <c:pt idx="6">
                  <c:v>287.7</c:v>
                </c:pt>
                <c:pt idx="7">
                  <c:v>309.3</c:v>
                </c:pt>
                <c:pt idx="8">
                  <c:v>229.60000000000002</c:v>
                </c:pt>
                <c:pt idx="9">
                  <c:v>285.90000000000003</c:v>
                </c:pt>
                <c:pt idx="10">
                  <c:v>248.10000000000002</c:v>
                </c:pt>
                <c:pt idx="11">
                  <c:v>233.3</c:v>
                </c:pt>
                <c:pt idx="12">
                  <c:v>317.70000000000005</c:v>
                </c:pt>
                <c:pt idx="13">
                  <c:v>392.30000000000007</c:v>
                </c:pt>
                <c:pt idx="14">
                  <c:v>313.90000000000009</c:v>
                </c:pt>
                <c:pt idx="15">
                  <c:v>314.80000000000007</c:v>
                </c:pt>
                <c:pt idx="16">
                  <c:v>255.80000000000007</c:v>
                </c:pt>
                <c:pt idx="17">
                  <c:v>214.60000000000008</c:v>
                </c:pt>
                <c:pt idx="18">
                  <c:v>275.00000000000006</c:v>
                </c:pt>
                <c:pt idx="19">
                  <c:v>315.80000000000007</c:v>
                </c:pt>
                <c:pt idx="20">
                  <c:v>260.80000000000007</c:v>
                </c:pt>
                <c:pt idx="21">
                  <c:v>308.50000000000006</c:v>
                </c:pt>
                <c:pt idx="22">
                  <c:v>377.90000000000009</c:v>
                </c:pt>
                <c:pt idx="23">
                  <c:v>379.00000000000011</c:v>
                </c:pt>
                <c:pt idx="24">
                  <c:v>430.2000000000001</c:v>
                </c:pt>
                <c:pt idx="25">
                  <c:v>411.7000000000001</c:v>
                </c:pt>
                <c:pt idx="26">
                  <c:v>358.60000000000008</c:v>
                </c:pt>
                <c:pt idx="27">
                  <c:v>298.90000000000009</c:v>
                </c:pt>
                <c:pt idx="28">
                  <c:v>290.10000000000008</c:v>
                </c:pt>
                <c:pt idx="29">
                  <c:v>246.10000000000008</c:v>
                </c:pt>
                <c:pt idx="30">
                  <c:v>230.50000000000009</c:v>
                </c:pt>
                <c:pt idx="31">
                  <c:v>279.30000000000007</c:v>
                </c:pt>
                <c:pt idx="32">
                  <c:v>233.30000000000007</c:v>
                </c:pt>
                <c:pt idx="33">
                  <c:v>285.30000000000007</c:v>
                </c:pt>
                <c:pt idx="34">
                  <c:v>206.80000000000007</c:v>
                </c:pt>
                <c:pt idx="35">
                  <c:v>258.30000000000007</c:v>
                </c:pt>
                <c:pt idx="36">
                  <c:v>206.80000000000007</c:v>
                </c:pt>
                <c:pt idx="37">
                  <c:v>266.20000000000005</c:v>
                </c:pt>
                <c:pt idx="38">
                  <c:v>203.00000000000006</c:v>
                </c:pt>
                <c:pt idx="39">
                  <c:v>214.90000000000006</c:v>
                </c:pt>
                <c:pt idx="40">
                  <c:v>167.70000000000005</c:v>
                </c:pt>
                <c:pt idx="41">
                  <c:v>212.90000000000003</c:v>
                </c:pt>
                <c:pt idx="42">
                  <c:v>156.00000000000003</c:v>
                </c:pt>
                <c:pt idx="43">
                  <c:v>130.20000000000002</c:v>
                </c:pt>
                <c:pt idx="44">
                  <c:v>144.70000000000002</c:v>
                </c:pt>
                <c:pt idx="45">
                  <c:v>116.10000000000002</c:v>
                </c:pt>
                <c:pt idx="46">
                  <c:v>64.200000000000017</c:v>
                </c:pt>
                <c:pt idx="47">
                  <c:v>163.30000000000001</c:v>
                </c:pt>
                <c:pt idx="48">
                  <c:v>180.3</c:v>
                </c:pt>
                <c:pt idx="49">
                  <c:v>179.60000000000002</c:v>
                </c:pt>
                <c:pt idx="50">
                  <c:v>215.40000000000003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FD-044A-BA26-2092D2F2D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3510623"/>
        <c:axId val="1103512335"/>
      </c:lineChart>
      <c:dateAx>
        <c:axId val="1103510623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512335"/>
        <c:crosses val="autoZero"/>
        <c:auto val="1"/>
        <c:lblOffset val="100"/>
        <c:baseTimeUnit val="days"/>
      </c:dateAx>
      <c:valAx>
        <c:axId val="110351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51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Weekly Fly'!$CA$1</c:f>
              <c:strCache>
                <c:ptCount val="1"/>
                <c:pt idx="0">
                  <c:v>200 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Fly'!$BT$2:$BT$82</c:f>
              <c:numCache>
                <c:formatCode>m/d/yy\ h:mm</c:formatCode>
                <c:ptCount val="81"/>
                <c:pt idx="0">
                  <c:v>45121</c:v>
                </c:pt>
                <c:pt idx="1">
                  <c:v>45128</c:v>
                </c:pt>
                <c:pt idx="2">
                  <c:v>45135</c:v>
                </c:pt>
                <c:pt idx="3">
                  <c:v>45142</c:v>
                </c:pt>
                <c:pt idx="4">
                  <c:v>45149</c:v>
                </c:pt>
                <c:pt idx="5">
                  <c:v>45156</c:v>
                </c:pt>
                <c:pt idx="6">
                  <c:v>45163</c:v>
                </c:pt>
                <c:pt idx="7">
                  <c:v>45170</c:v>
                </c:pt>
                <c:pt idx="8">
                  <c:v>45177</c:v>
                </c:pt>
                <c:pt idx="9">
                  <c:v>45184</c:v>
                </c:pt>
                <c:pt idx="10">
                  <c:v>45191</c:v>
                </c:pt>
                <c:pt idx="11">
                  <c:v>45198</c:v>
                </c:pt>
                <c:pt idx="12">
                  <c:v>45205</c:v>
                </c:pt>
                <c:pt idx="13">
                  <c:v>45212</c:v>
                </c:pt>
                <c:pt idx="14">
                  <c:v>45219</c:v>
                </c:pt>
                <c:pt idx="15">
                  <c:v>45226</c:v>
                </c:pt>
                <c:pt idx="16">
                  <c:v>45240</c:v>
                </c:pt>
                <c:pt idx="17">
                  <c:v>45247</c:v>
                </c:pt>
                <c:pt idx="18">
                  <c:v>45254</c:v>
                </c:pt>
                <c:pt idx="19">
                  <c:v>45261</c:v>
                </c:pt>
                <c:pt idx="20">
                  <c:v>45268</c:v>
                </c:pt>
                <c:pt idx="21">
                  <c:v>45275</c:v>
                </c:pt>
                <c:pt idx="22">
                  <c:v>45282</c:v>
                </c:pt>
                <c:pt idx="23">
                  <c:v>45289</c:v>
                </c:pt>
                <c:pt idx="24">
                  <c:v>45296</c:v>
                </c:pt>
                <c:pt idx="25">
                  <c:v>45303</c:v>
                </c:pt>
                <c:pt idx="26">
                  <c:v>45310</c:v>
                </c:pt>
                <c:pt idx="27">
                  <c:v>45316</c:v>
                </c:pt>
                <c:pt idx="28">
                  <c:v>45324</c:v>
                </c:pt>
                <c:pt idx="29">
                  <c:v>45331</c:v>
                </c:pt>
                <c:pt idx="30">
                  <c:v>45338</c:v>
                </c:pt>
                <c:pt idx="31">
                  <c:v>45345</c:v>
                </c:pt>
                <c:pt idx="32">
                  <c:v>45352</c:v>
                </c:pt>
                <c:pt idx="33">
                  <c:v>45358</c:v>
                </c:pt>
                <c:pt idx="34">
                  <c:v>45366</c:v>
                </c:pt>
                <c:pt idx="35">
                  <c:v>45373</c:v>
                </c:pt>
                <c:pt idx="36">
                  <c:v>45379</c:v>
                </c:pt>
                <c:pt idx="37">
                  <c:v>45387</c:v>
                </c:pt>
                <c:pt idx="38">
                  <c:v>45394</c:v>
                </c:pt>
                <c:pt idx="39">
                  <c:v>45401</c:v>
                </c:pt>
                <c:pt idx="40">
                  <c:v>45408</c:v>
                </c:pt>
                <c:pt idx="41">
                  <c:v>45415</c:v>
                </c:pt>
                <c:pt idx="42">
                  <c:v>45429</c:v>
                </c:pt>
                <c:pt idx="43">
                  <c:v>45436</c:v>
                </c:pt>
                <c:pt idx="44">
                  <c:v>45443</c:v>
                </c:pt>
                <c:pt idx="45">
                  <c:v>45450</c:v>
                </c:pt>
                <c:pt idx="46">
                  <c:v>45457</c:v>
                </c:pt>
                <c:pt idx="47">
                  <c:v>45464</c:v>
                </c:pt>
                <c:pt idx="48">
                  <c:v>45471</c:v>
                </c:pt>
                <c:pt idx="49">
                  <c:v>45478</c:v>
                </c:pt>
                <c:pt idx="50">
                  <c:v>45485</c:v>
                </c:pt>
                <c:pt idx="51">
                  <c:v>45492</c:v>
                </c:pt>
              </c:numCache>
            </c:numRef>
          </c:cat>
          <c:val>
            <c:numRef>
              <c:f>'All Weekly Fly'!$CA$2:$CA$82</c:f>
              <c:numCache>
                <c:formatCode>General</c:formatCode>
                <c:ptCount val="81"/>
                <c:pt idx="0">
                  <c:v>-47.9</c:v>
                </c:pt>
                <c:pt idx="1">
                  <c:v>-51</c:v>
                </c:pt>
                <c:pt idx="2">
                  <c:v>2.6000000000000014</c:v>
                </c:pt>
                <c:pt idx="3">
                  <c:v>-46</c:v>
                </c:pt>
                <c:pt idx="4">
                  <c:v>-80</c:v>
                </c:pt>
                <c:pt idx="5">
                  <c:v>-62.6</c:v>
                </c:pt>
                <c:pt idx="6">
                  <c:v>-105.80000000000001</c:v>
                </c:pt>
                <c:pt idx="7">
                  <c:v>-146.5</c:v>
                </c:pt>
                <c:pt idx="8">
                  <c:v>-184.3</c:v>
                </c:pt>
                <c:pt idx="9">
                  <c:v>-210.3</c:v>
                </c:pt>
                <c:pt idx="10">
                  <c:v>-248.10000000000002</c:v>
                </c:pt>
                <c:pt idx="11">
                  <c:v>-285.70000000000005</c:v>
                </c:pt>
                <c:pt idx="12">
                  <c:v>-329.00000000000006</c:v>
                </c:pt>
                <c:pt idx="13">
                  <c:v>-280.40000000000003</c:v>
                </c:pt>
                <c:pt idx="14">
                  <c:v>-305.3</c:v>
                </c:pt>
                <c:pt idx="15">
                  <c:v>-340</c:v>
                </c:pt>
                <c:pt idx="16">
                  <c:v>-279.7</c:v>
                </c:pt>
                <c:pt idx="17">
                  <c:v>-230.6</c:v>
                </c:pt>
                <c:pt idx="18">
                  <c:v>-108.39999999999999</c:v>
                </c:pt>
                <c:pt idx="19">
                  <c:v>-140.69999999999999</c:v>
                </c:pt>
                <c:pt idx="20">
                  <c:v>-178.1</c:v>
                </c:pt>
                <c:pt idx="21">
                  <c:v>-234.1</c:v>
                </c:pt>
                <c:pt idx="22">
                  <c:v>-262.3</c:v>
                </c:pt>
                <c:pt idx="23">
                  <c:v>-255.60000000000002</c:v>
                </c:pt>
                <c:pt idx="24">
                  <c:v>-227.10000000000002</c:v>
                </c:pt>
                <c:pt idx="25">
                  <c:v>-260.70000000000005</c:v>
                </c:pt>
                <c:pt idx="26">
                  <c:v>-288.70000000000005</c:v>
                </c:pt>
                <c:pt idx="27">
                  <c:v>-290.80000000000007</c:v>
                </c:pt>
                <c:pt idx="28">
                  <c:v>-324.10000000000008</c:v>
                </c:pt>
                <c:pt idx="29">
                  <c:v>-341.30000000000007</c:v>
                </c:pt>
                <c:pt idx="30">
                  <c:v>-367.90000000000009</c:v>
                </c:pt>
                <c:pt idx="31">
                  <c:v>-248.7000000000001</c:v>
                </c:pt>
                <c:pt idx="32">
                  <c:v>-279.10000000000008</c:v>
                </c:pt>
                <c:pt idx="33">
                  <c:v>-134.90000000000009</c:v>
                </c:pt>
                <c:pt idx="34">
                  <c:v>-167.00000000000009</c:v>
                </c:pt>
                <c:pt idx="35">
                  <c:v>-133.50000000000009</c:v>
                </c:pt>
                <c:pt idx="36">
                  <c:v>-166.50000000000009</c:v>
                </c:pt>
                <c:pt idx="37">
                  <c:v>-50.500000000000085</c:v>
                </c:pt>
                <c:pt idx="38">
                  <c:v>-80.60000000000008</c:v>
                </c:pt>
                <c:pt idx="39">
                  <c:v>-101.30000000000008</c:v>
                </c:pt>
                <c:pt idx="40">
                  <c:v>-139.80000000000007</c:v>
                </c:pt>
                <c:pt idx="41">
                  <c:v>-173.30000000000007</c:v>
                </c:pt>
                <c:pt idx="42">
                  <c:v>-203.60000000000008</c:v>
                </c:pt>
                <c:pt idx="43">
                  <c:v>-115.60000000000008</c:v>
                </c:pt>
                <c:pt idx="44">
                  <c:v>-14.400000000000077</c:v>
                </c:pt>
                <c:pt idx="45">
                  <c:v>-38.400000000000077</c:v>
                </c:pt>
                <c:pt idx="46">
                  <c:v>-63.60000000000008</c:v>
                </c:pt>
                <c:pt idx="47">
                  <c:v>-105.40000000000008</c:v>
                </c:pt>
                <c:pt idx="48">
                  <c:v>-130.20000000000007</c:v>
                </c:pt>
                <c:pt idx="49">
                  <c:v>11.599999999999937</c:v>
                </c:pt>
                <c:pt idx="50">
                  <c:v>-13.800000000000061</c:v>
                </c:pt>
                <c:pt idx="51">
                  <c:v>-39.800000000000061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0-C44B-BA37-1623B019303A}"/>
            </c:ext>
          </c:extLst>
        </c:ser>
        <c:ser>
          <c:idx val="1"/>
          <c:order val="1"/>
          <c:tx>
            <c:strRef>
              <c:f>'All Weekly Fly'!$CD$1</c:f>
              <c:strCache>
                <c:ptCount val="1"/>
                <c:pt idx="0">
                  <c:v>400 cum pnl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Fly'!$BT$2:$BT$82</c:f>
              <c:numCache>
                <c:formatCode>m/d/yy\ h:mm</c:formatCode>
                <c:ptCount val="81"/>
                <c:pt idx="0">
                  <c:v>45121</c:v>
                </c:pt>
                <c:pt idx="1">
                  <c:v>45128</c:v>
                </c:pt>
                <c:pt idx="2">
                  <c:v>45135</c:v>
                </c:pt>
                <c:pt idx="3">
                  <c:v>45142</c:v>
                </c:pt>
                <c:pt idx="4">
                  <c:v>45149</c:v>
                </c:pt>
                <c:pt idx="5">
                  <c:v>45156</c:v>
                </c:pt>
                <c:pt idx="6">
                  <c:v>45163</c:v>
                </c:pt>
                <c:pt idx="7">
                  <c:v>45170</c:v>
                </c:pt>
                <c:pt idx="8">
                  <c:v>45177</c:v>
                </c:pt>
                <c:pt idx="9">
                  <c:v>45184</c:v>
                </c:pt>
                <c:pt idx="10">
                  <c:v>45191</c:v>
                </c:pt>
                <c:pt idx="11">
                  <c:v>45198</c:v>
                </c:pt>
                <c:pt idx="12">
                  <c:v>45205</c:v>
                </c:pt>
                <c:pt idx="13">
                  <c:v>45212</c:v>
                </c:pt>
                <c:pt idx="14">
                  <c:v>45219</c:v>
                </c:pt>
                <c:pt idx="15">
                  <c:v>45226</c:v>
                </c:pt>
                <c:pt idx="16">
                  <c:v>45240</c:v>
                </c:pt>
                <c:pt idx="17">
                  <c:v>45247</c:v>
                </c:pt>
                <c:pt idx="18">
                  <c:v>45254</c:v>
                </c:pt>
                <c:pt idx="19">
                  <c:v>45261</c:v>
                </c:pt>
                <c:pt idx="20">
                  <c:v>45268</c:v>
                </c:pt>
                <c:pt idx="21">
                  <c:v>45275</c:v>
                </c:pt>
                <c:pt idx="22">
                  <c:v>45282</c:v>
                </c:pt>
                <c:pt idx="23">
                  <c:v>45289</c:v>
                </c:pt>
                <c:pt idx="24">
                  <c:v>45296</c:v>
                </c:pt>
                <c:pt idx="25">
                  <c:v>45303</c:v>
                </c:pt>
                <c:pt idx="26">
                  <c:v>45310</c:v>
                </c:pt>
                <c:pt idx="27">
                  <c:v>45316</c:v>
                </c:pt>
                <c:pt idx="28">
                  <c:v>45324</c:v>
                </c:pt>
                <c:pt idx="29">
                  <c:v>45331</c:v>
                </c:pt>
                <c:pt idx="30">
                  <c:v>45338</c:v>
                </c:pt>
                <c:pt idx="31">
                  <c:v>45345</c:v>
                </c:pt>
                <c:pt idx="32">
                  <c:v>45352</c:v>
                </c:pt>
                <c:pt idx="33">
                  <c:v>45358</c:v>
                </c:pt>
                <c:pt idx="34">
                  <c:v>45366</c:v>
                </c:pt>
                <c:pt idx="35">
                  <c:v>45373</c:v>
                </c:pt>
                <c:pt idx="36">
                  <c:v>45379</c:v>
                </c:pt>
                <c:pt idx="37">
                  <c:v>45387</c:v>
                </c:pt>
                <c:pt idx="38">
                  <c:v>45394</c:v>
                </c:pt>
                <c:pt idx="39">
                  <c:v>45401</c:v>
                </c:pt>
                <c:pt idx="40">
                  <c:v>45408</c:v>
                </c:pt>
                <c:pt idx="41">
                  <c:v>45415</c:v>
                </c:pt>
                <c:pt idx="42">
                  <c:v>45429</c:v>
                </c:pt>
                <c:pt idx="43">
                  <c:v>45436</c:v>
                </c:pt>
                <c:pt idx="44">
                  <c:v>45443</c:v>
                </c:pt>
                <c:pt idx="45">
                  <c:v>45450</c:v>
                </c:pt>
                <c:pt idx="46">
                  <c:v>45457</c:v>
                </c:pt>
                <c:pt idx="47">
                  <c:v>45464</c:v>
                </c:pt>
                <c:pt idx="48">
                  <c:v>45471</c:v>
                </c:pt>
                <c:pt idx="49">
                  <c:v>45478</c:v>
                </c:pt>
                <c:pt idx="50">
                  <c:v>45485</c:v>
                </c:pt>
                <c:pt idx="51">
                  <c:v>45492</c:v>
                </c:pt>
              </c:numCache>
            </c:numRef>
          </c:cat>
          <c:val>
            <c:numRef>
              <c:f>'All Weekly Fly'!$CD$2:$CD$82</c:f>
              <c:numCache>
                <c:formatCode>General</c:formatCode>
                <c:ptCount val="81"/>
                <c:pt idx="0">
                  <c:v>-172.4</c:v>
                </c:pt>
                <c:pt idx="1">
                  <c:v>-243.7</c:v>
                </c:pt>
                <c:pt idx="2">
                  <c:v>-79.399999999999977</c:v>
                </c:pt>
                <c:pt idx="3">
                  <c:v>-226.29999999999998</c:v>
                </c:pt>
                <c:pt idx="4">
                  <c:v>-325.7</c:v>
                </c:pt>
                <c:pt idx="5">
                  <c:v>-201.2</c:v>
                </c:pt>
                <c:pt idx="6">
                  <c:v>-281.2</c:v>
                </c:pt>
                <c:pt idx="7">
                  <c:v>-414</c:v>
                </c:pt>
                <c:pt idx="8">
                  <c:v>-471.2</c:v>
                </c:pt>
                <c:pt idx="9">
                  <c:v>-529.20000000000005</c:v>
                </c:pt>
                <c:pt idx="10">
                  <c:v>-558.6</c:v>
                </c:pt>
                <c:pt idx="11">
                  <c:v>-605.30000000000007</c:v>
                </c:pt>
                <c:pt idx="12">
                  <c:v>-746.2</c:v>
                </c:pt>
                <c:pt idx="13">
                  <c:v>-584.40000000000009</c:v>
                </c:pt>
                <c:pt idx="14">
                  <c:v>-506.2000000000001</c:v>
                </c:pt>
                <c:pt idx="15">
                  <c:v>-622.30000000000007</c:v>
                </c:pt>
                <c:pt idx="16">
                  <c:v>-459.80000000000007</c:v>
                </c:pt>
                <c:pt idx="17">
                  <c:v>-322.80000000000007</c:v>
                </c:pt>
                <c:pt idx="18">
                  <c:v>-125.20000000000007</c:v>
                </c:pt>
                <c:pt idx="19">
                  <c:v>-244.20000000000007</c:v>
                </c:pt>
                <c:pt idx="20">
                  <c:v>-218.60000000000008</c:v>
                </c:pt>
                <c:pt idx="21">
                  <c:v>-398.10000000000008</c:v>
                </c:pt>
                <c:pt idx="22">
                  <c:v>-318.00000000000011</c:v>
                </c:pt>
                <c:pt idx="23">
                  <c:v>-187.50000000000011</c:v>
                </c:pt>
                <c:pt idx="24">
                  <c:v>-78.200000000000117</c:v>
                </c:pt>
                <c:pt idx="25">
                  <c:v>-204.50000000000011</c:v>
                </c:pt>
                <c:pt idx="26">
                  <c:v>-303.80000000000013</c:v>
                </c:pt>
                <c:pt idx="27">
                  <c:v>-328.90000000000015</c:v>
                </c:pt>
                <c:pt idx="28">
                  <c:v>-429.20000000000016</c:v>
                </c:pt>
                <c:pt idx="29">
                  <c:v>-311.30000000000018</c:v>
                </c:pt>
                <c:pt idx="30">
                  <c:v>-335.70000000000016</c:v>
                </c:pt>
                <c:pt idx="31">
                  <c:v>-92.900000000000148</c:v>
                </c:pt>
                <c:pt idx="32">
                  <c:v>-197.20000000000016</c:v>
                </c:pt>
                <c:pt idx="33">
                  <c:v>-90.900000000000162</c:v>
                </c:pt>
                <c:pt idx="34">
                  <c:v>-204.60000000000016</c:v>
                </c:pt>
                <c:pt idx="35">
                  <c:v>-61.800000000000153</c:v>
                </c:pt>
                <c:pt idx="36">
                  <c:v>-116.20000000000016</c:v>
                </c:pt>
                <c:pt idx="37">
                  <c:v>108.79999999999984</c:v>
                </c:pt>
                <c:pt idx="38">
                  <c:v>-1.3000000000001535</c:v>
                </c:pt>
                <c:pt idx="39">
                  <c:v>-81.500000000000156</c:v>
                </c:pt>
                <c:pt idx="40">
                  <c:v>-219.70000000000016</c:v>
                </c:pt>
                <c:pt idx="41">
                  <c:v>-332.10000000000014</c:v>
                </c:pt>
                <c:pt idx="42">
                  <c:v>-267.00000000000011</c:v>
                </c:pt>
                <c:pt idx="43">
                  <c:v>-56.000000000000114</c:v>
                </c:pt>
                <c:pt idx="44">
                  <c:v>174.39999999999989</c:v>
                </c:pt>
                <c:pt idx="45">
                  <c:v>77.999999999999886</c:v>
                </c:pt>
                <c:pt idx="46">
                  <c:v>155.39999999999989</c:v>
                </c:pt>
                <c:pt idx="47">
                  <c:v>138.59999999999988</c:v>
                </c:pt>
                <c:pt idx="48">
                  <c:v>72.499999999999886</c:v>
                </c:pt>
                <c:pt idx="49">
                  <c:v>313.69999999999987</c:v>
                </c:pt>
                <c:pt idx="50">
                  <c:v>208.69999999999987</c:v>
                </c:pt>
                <c:pt idx="51">
                  <c:v>116.19999999999987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0-C44B-BA37-1623B019303A}"/>
            </c:ext>
          </c:extLst>
        </c:ser>
        <c:ser>
          <c:idx val="2"/>
          <c:order val="2"/>
          <c:tx>
            <c:strRef>
              <c:f>'All Weekly Fly'!$CG$1</c:f>
              <c:strCache>
                <c:ptCount val="1"/>
                <c:pt idx="0">
                  <c:v>600 cum pnl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Fly'!$BT$2:$BT$82</c:f>
              <c:numCache>
                <c:formatCode>m/d/yy\ h:mm</c:formatCode>
                <c:ptCount val="81"/>
                <c:pt idx="0">
                  <c:v>45121</c:v>
                </c:pt>
                <c:pt idx="1">
                  <c:v>45128</c:v>
                </c:pt>
                <c:pt idx="2">
                  <c:v>45135</c:v>
                </c:pt>
                <c:pt idx="3">
                  <c:v>45142</c:v>
                </c:pt>
                <c:pt idx="4">
                  <c:v>45149</c:v>
                </c:pt>
                <c:pt idx="5">
                  <c:v>45156</c:v>
                </c:pt>
                <c:pt idx="6">
                  <c:v>45163</c:v>
                </c:pt>
                <c:pt idx="7">
                  <c:v>45170</c:v>
                </c:pt>
                <c:pt idx="8">
                  <c:v>45177</c:v>
                </c:pt>
                <c:pt idx="9">
                  <c:v>45184</c:v>
                </c:pt>
                <c:pt idx="10">
                  <c:v>45191</c:v>
                </c:pt>
                <c:pt idx="11">
                  <c:v>45198</c:v>
                </c:pt>
                <c:pt idx="12">
                  <c:v>45205</c:v>
                </c:pt>
                <c:pt idx="13">
                  <c:v>45212</c:v>
                </c:pt>
                <c:pt idx="14">
                  <c:v>45219</c:v>
                </c:pt>
                <c:pt idx="15">
                  <c:v>45226</c:v>
                </c:pt>
                <c:pt idx="16">
                  <c:v>45240</c:v>
                </c:pt>
                <c:pt idx="17">
                  <c:v>45247</c:v>
                </c:pt>
                <c:pt idx="18">
                  <c:v>45254</c:v>
                </c:pt>
                <c:pt idx="19">
                  <c:v>45261</c:v>
                </c:pt>
                <c:pt idx="20">
                  <c:v>45268</c:v>
                </c:pt>
                <c:pt idx="21">
                  <c:v>45275</c:v>
                </c:pt>
                <c:pt idx="22">
                  <c:v>45282</c:v>
                </c:pt>
                <c:pt idx="23">
                  <c:v>45289</c:v>
                </c:pt>
                <c:pt idx="24">
                  <c:v>45296</c:v>
                </c:pt>
                <c:pt idx="25">
                  <c:v>45303</c:v>
                </c:pt>
                <c:pt idx="26">
                  <c:v>45310</c:v>
                </c:pt>
                <c:pt idx="27">
                  <c:v>45316</c:v>
                </c:pt>
                <c:pt idx="28">
                  <c:v>45324</c:v>
                </c:pt>
                <c:pt idx="29">
                  <c:v>45331</c:v>
                </c:pt>
                <c:pt idx="30">
                  <c:v>45338</c:v>
                </c:pt>
                <c:pt idx="31">
                  <c:v>45345</c:v>
                </c:pt>
                <c:pt idx="32">
                  <c:v>45352</c:v>
                </c:pt>
                <c:pt idx="33">
                  <c:v>45358</c:v>
                </c:pt>
                <c:pt idx="34">
                  <c:v>45366</c:v>
                </c:pt>
                <c:pt idx="35">
                  <c:v>45373</c:v>
                </c:pt>
                <c:pt idx="36">
                  <c:v>45379</c:v>
                </c:pt>
                <c:pt idx="37">
                  <c:v>45387</c:v>
                </c:pt>
                <c:pt idx="38">
                  <c:v>45394</c:v>
                </c:pt>
                <c:pt idx="39">
                  <c:v>45401</c:v>
                </c:pt>
                <c:pt idx="40">
                  <c:v>45408</c:v>
                </c:pt>
                <c:pt idx="41">
                  <c:v>45415</c:v>
                </c:pt>
                <c:pt idx="42">
                  <c:v>45429</c:v>
                </c:pt>
                <c:pt idx="43">
                  <c:v>45436</c:v>
                </c:pt>
                <c:pt idx="44">
                  <c:v>45443</c:v>
                </c:pt>
                <c:pt idx="45">
                  <c:v>45450</c:v>
                </c:pt>
                <c:pt idx="46">
                  <c:v>45457</c:v>
                </c:pt>
                <c:pt idx="47">
                  <c:v>45464</c:v>
                </c:pt>
                <c:pt idx="48">
                  <c:v>45471</c:v>
                </c:pt>
                <c:pt idx="49">
                  <c:v>45478</c:v>
                </c:pt>
                <c:pt idx="50">
                  <c:v>45485</c:v>
                </c:pt>
                <c:pt idx="51">
                  <c:v>45492</c:v>
                </c:pt>
              </c:numCache>
            </c:numRef>
          </c:cat>
          <c:val>
            <c:numRef>
              <c:f>'All Weekly Fly'!$CG$2:$CG$82</c:f>
              <c:numCache>
                <c:formatCode>General</c:formatCode>
                <c:ptCount val="81"/>
                <c:pt idx="0">
                  <c:v>-196.4</c:v>
                </c:pt>
                <c:pt idx="1">
                  <c:v>-374.6</c:v>
                </c:pt>
                <c:pt idx="2">
                  <c:v>-111.60000000000002</c:v>
                </c:pt>
                <c:pt idx="3">
                  <c:v>-231.20000000000002</c:v>
                </c:pt>
                <c:pt idx="4">
                  <c:v>-270.20000000000005</c:v>
                </c:pt>
                <c:pt idx="5">
                  <c:v>-99.80000000000004</c:v>
                </c:pt>
                <c:pt idx="6">
                  <c:v>-147.30000000000004</c:v>
                </c:pt>
                <c:pt idx="7">
                  <c:v>-413.5</c:v>
                </c:pt>
                <c:pt idx="8">
                  <c:v>-439.3</c:v>
                </c:pt>
                <c:pt idx="9">
                  <c:v>-446.90000000000003</c:v>
                </c:pt>
                <c:pt idx="10">
                  <c:v>-426.00000000000006</c:v>
                </c:pt>
                <c:pt idx="11">
                  <c:v>-407.70000000000005</c:v>
                </c:pt>
                <c:pt idx="12">
                  <c:v>-500.20000000000005</c:v>
                </c:pt>
                <c:pt idx="13">
                  <c:v>-284.40000000000003</c:v>
                </c:pt>
                <c:pt idx="14">
                  <c:v>-152.10000000000002</c:v>
                </c:pt>
                <c:pt idx="15">
                  <c:v>-375.5</c:v>
                </c:pt>
                <c:pt idx="16">
                  <c:v>-177.2</c:v>
                </c:pt>
                <c:pt idx="17">
                  <c:v>2.6000000000000227</c:v>
                </c:pt>
                <c:pt idx="18">
                  <c:v>228.40000000000003</c:v>
                </c:pt>
                <c:pt idx="19">
                  <c:v>93.80000000000004</c:v>
                </c:pt>
                <c:pt idx="20">
                  <c:v>162.20000000000005</c:v>
                </c:pt>
                <c:pt idx="21">
                  <c:v>-179.59999999999997</c:v>
                </c:pt>
                <c:pt idx="22">
                  <c:v>-35.999999999999972</c:v>
                </c:pt>
                <c:pt idx="23">
                  <c:v>169.30000000000004</c:v>
                </c:pt>
                <c:pt idx="24">
                  <c:v>316.40000000000003</c:v>
                </c:pt>
                <c:pt idx="25">
                  <c:v>51.200000000000045</c:v>
                </c:pt>
                <c:pt idx="26">
                  <c:v>-47.799999999999955</c:v>
                </c:pt>
                <c:pt idx="27">
                  <c:v>-67.499999999999957</c:v>
                </c:pt>
                <c:pt idx="28">
                  <c:v>-88.999999999999957</c:v>
                </c:pt>
                <c:pt idx="29">
                  <c:v>127.20000000000003</c:v>
                </c:pt>
                <c:pt idx="30">
                  <c:v>192.3</c:v>
                </c:pt>
                <c:pt idx="31">
                  <c:v>513.1</c:v>
                </c:pt>
                <c:pt idx="32">
                  <c:v>297.40000000000003</c:v>
                </c:pt>
                <c:pt idx="33">
                  <c:v>361.90000000000003</c:v>
                </c:pt>
                <c:pt idx="34">
                  <c:v>266.20000000000005</c:v>
                </c:pt>
                <c:pt idx="35">
                  <c:v>473.20000000000005</c:v>
                </c:pt>
                <c:pt idx="36">
                  <c:v>364.70000000000005</c:v>
                </c:pt>
                <c:pt idx="37">
                  <c:v>655.40000000000009</c:v>
                </c:pt>
                <c:pt idx="38">
                  <c:v>420.60000000000008</c:v>
                </c:pt>
                <c:pt idx="39">
                  <c:v>259.20000000000005</c:v>
                </c:pt>
                <c:pt idx="40">
                  <c:v>19.000000000000057</c:v>
                </c:pt>
                <c:pt idx="41">
                  <c:v>-215.59999999999994</c:v>
                </c:pt>
                <c:pt idx="42">
                  <c:v>-75.299999999999926</c:v>
                </c:pt>
                <c:pt idx="43">
                  <c:v>218.3000000000001</c:v>
                </c:pt>
                <c:pt idx="44">
                  <c:v>543.80000000000007</c:v>
                </c:pt>
                <c:pt idx="45">
                  <c:v>344.90000000000009</c:v>
                </c:pt>
                <c:pt idx="46">
                  <c:v>486.90000000000009</c:v>
                </c:pt>
                <c:pt idx="47">
                  <c:v>541.70000000000005</c:v>
                </c:pt>
                <c:pt idx="48">
                  <c:v>563.20000000000005</c:v>
                </c:pt>
                <c:pt idx="49">
                  <c:v>869.40000000000009</c:v>
                </c:pt>
                <c:pt idx="50">
                  <c:v>637.50000000000011</c:v>
                </c:pt>
                <c:pt idx="51">
                  <c:v>435.00000000000011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0-C44B-BA37-1623B0193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3569775"/>
        <c:axId val="1103571487"/>
      </c:lineChart>
      <c:dateAx>
        <c:axId val="1103569775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571487"/>
        <c:crosses val="autoZero"/>
        <c:auto val="1"/>
        <c:lblOffset val="100"/>
        <c:baseTimeUnit val="days"/>
      </c:dateAx>
      <c:valAx>
        <c:axId val="110357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56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Weekly Fly'!$CR$1</c:f>
              <c:strCache>
                <c:ptCount val="1"/>
                <c:pt idx="0">
                  <c:v>200 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Fly'!$CK$2:$CK$82</c:f>
              <c:numCache>
                <c:formatCode>m/d/yy\ h:mm</c:formatCode>
                <c:ptCount val="81"/>
                <c:pt idx="0">
                  <c:v>45229</c:v>
                </c:pt>
                <c:pt idx="1">
                  <c:v>45236</c:v>
                </c:pt>
                <c:pt idx="2">
                  <c:v>45243</c:v>
                </c:pt>
                <c:pt idx="3">
                  <c:v>45250</c:v>
                </c:pt>
                <c:pt idx="4">
                  <c:v>45254</c:v>
                </c:pt>
                <c:pt idx="5">
                  <c:v>45264</c:v>
                </c:pt>
                <c:pt idx="6">
                  <c:v>45271</c:v>
                </c:pt>
                <c:pt idx="7">
                  <c:v>45278</c:v>
                </c:pt>
                <c:pt idx="8">
                  <c:v>45282</c:v>
                </c:pt>
                <c:pt idx="9">
                  <c:v>45292</c:v>
                </c:pt>
                <c:pt idx="10">
                  <c:v>45299</c:v>
                </c:pt>
                <c:pt idx="11">
                  <c:v>45306</c:v>
                </c:pt>
                <c:pt idx="12">
                  <c:v>45311</c:v>
                </c:pt>
                <c:pt idx="13">
                  <c:v>45320</c:v>
                </c:pt>
                <c:pt idx="14">
                  <c:v>45327</c:v>
                </c:pt>
                <c:pt idx="15">
                  <c:v>45334</c:v>
                </c:pt>
                <c:pt idx="16">
                  <c:v>45341</c:v>
                </c:pt>
                <c:pt idx="17">
                  <c:v>45362</c:v>
                </c:pt>
                <c:pt idx="18">
                  <c:v>45369</c:v>
                </c:pt>
                <c:pt idx="19">
                  <c:v>45373</c:v>
                </c:pt>
                <c:pt idx="20">
                  <c:v>45383</c:v>
                </c:pt>
                <c:pt idx="21">
                  <c:v>45390</c:v>
                </c:pt>
                <c:pt idx="22">
                  <c:v>45397</c:v>
                </c:pt>
                <c:pt idx="23">
                  <c:v>45404</c:v>
                </c:pt>
                <c:pt idx="24">
                  <c:v>45411</c:v>
                </c:pt>
                <c:pt idx="25">
                  <c:v>45418</c:v>
                </c:pt>
                <c:pt idx="26">
                  <c:v>45425</c:v>
                </c:pt>
                <c:pt idx="27">
                  <c:v>45429</c:v>
                </c:pt>
                <c:pt idx="28">
                  <c:v>45439</c:v>
                </c:pt>
                <c:pt idx="29">
                  <c:v>45446</c:v>
                </c:pt>
                <c:pt idx="30">
                  <c:v>45453</c:v>
                </c:pt>
                <c:pt idx="31">
                  <c:v>45457</c:v>
                </c:pt>
                <c:pt idx="32">
                  <c:v>45467</c:v>
                </c:pt>
                <c:pt idx="33">
                  <c:v>45474</c:v>
                </c:pt>
                <c:pt idx="34">
                  <c:v>45481</c:v>
                </c:pt>
                <c:pt idx="35">
                  <c:v>45488</c:v>
                </c:pt>
                <c:pt idx="36">
                  <c:v>45495</c:v>
                </c:pt>
              </c:numCache>
            </c:numRef>
          </c:cat>
          <c:val>
            <c:numRef>
              <c:f>'All Weekly Fly'!$CR$2:$CR$82</c:f>
              <c:numCache>
                <c:formatCode>General</c:formatCode>
                <c:ptCount val="81"/>
                <c:pt idx="0">
                  <c:v>-56.8</c:v>
                </c:pt>
                <c:pt idx="1">
                  <c:v>-94.6</c:v>
                </c:pt>
                <c:pt idx="2">
                  <c:v>-116.19999999999999</c:v>
                </c:pt>
                <c:pt idx="3">
                  <c:v>-135.5</c:v>
                </c:pt>
                <c:pt idx="4">
                  <c:v>-189.9</c:v>
                </c:pt>
                <c:pt idx="5">
                  <c:v>-190.5</c:v>
                </c:pt>
                <c:pt idx="6">
                  <c:v>-216</c:v>
                </c:pt>
                <c:pt idx="7">
                  <c:v>-167.1</c:v>
                </c:pt>
                <c:pt idx="8">
                  <c:v>-201.1</c:v>
                </c:pt>
                <c:pt idx="9">
                  <c:v>-213.5</c:v>
                </c:pt>
                <c:pt idx="10">
                  <c:v>-250.7</c:v>
                </c:pt>
                <c:pt idx="11">
                  <c:v>-283.2</c:v>
                </c:pt>
                <c:pt idx="12">
                  <c:v>-305.2</c:v>
                </c:pt>
                <c:pt idx="13">
                  <c:v>-331.09999999999997</c:v>
                </c:pt>
                <c:pt idx="14">
                  <c:v>-339.4</c:v>
                </c:pt>
                <c:pt idx="15">
                  <c:v>-183.2</c:v>
                </c:pt>
                <c:pt idx="16">
                  <c:v>-210.29999999999998</c:v>
                </c:pt>
                <c:pt idx="17">
                  <c:v>-254.89999999999998</c:v>
                </c:pt>
                <c:pt idx="18">
                  <c:v>-288.7</c:v>
                </c:pt>
                <c:pt idx="19">
                  <c:v>-249.7</c:v>
                </c:pt>
                <c:pt idx="20">
                  <c:v>-291.2</c:v>
                </c:pt>
                <c:pt idx="21">
                  <c:v>-320.3</c:v>
                </c:pt>
                <c:pt idx="22">
                  <c:v>-348.90000000000003</c:v>
                </c:pt>
                <c:pt idx="23">
                  <c:v>-381.1</c:v>
                </c:pt>
                <c:pt idx="24">
                  <c:v>-409.5</c:v>
                </c:pt>
                <c:pt idx="25">
                  <c:v>-427.4</c:v>
                </c:pt>
                <c:pt idx="26">
                  <c:v>-429.59999999999997</c:v>
                </c:pt>
                <c:pt idx="27">
                  <c:v>-467.99999999999994</c:v>
                </c:pt>
                <c:pt idx="28">
                  <c:v>-495.79999999999995</c:v>
                </c:pt>
                <c:pt idx="29">
                  <c:v>-506.99999999999994</c:v>
                </c:pt>
                <c:pt idx="30">
                  <c:v>-533.9</c:v>
                </c:pt>
                <c:pt idx="31">
                  <c:v>-432.59999999999997</c:v>
                </c:pt>
                <c:pt idx="32">
                  <c:v>-430.99999999999994</c:v>
                </c:pt>
                <c:pt idx="33">
                  <c:v>-458.99999999999994</c:v>
                </c:pt>
                <c:pt idx="34">
                  <c:v>-485.79999999999995</c:v>
                </c:pt>
                <c:pt idx="35">
                  <c:v>-511.49999999999994</c:v>
                </c:pt>
                <c:pt idx="36">
                  <c:v>-537.9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6C-504C-AC47-C9ED16E221CA}"/>
            </c:ext>
          </c:extLst>
        </c:ser>
        <c:ser>
          <c:idx val="1"/>
          <c:order val="1"/>
          <c:tx>
            <c:strRef>
              <c:f>'All Weekly Fly'!$CU$1</c:f>
              <c:strCache>
                <c:ptCount val="1"/>
                <c:pt idx="0">
                  <c:v>400 cum pnl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Fly'!$CK$2:$CK$82</c:f>
              <c:numCache>
                <c:formatCode>m/d/yy\ h:mm</c:formatCode>
                <c:ptCount val="81"/>
                <c:pt idx="0">
                  <c:v>45229</c:v>
                </c:pt>
                <c:pt idx="1">
                  <c:v>45236</c:v>
                </c:pt>
                <c:pt idx="2">
                  <c:v>45243</c:v>
                </c:pt>
                <c:pt idx="3">
                  <c:v>45250</c:v>
                </c:pt>
                <c:pt idx="4">
                  <c:v>45254</c:v>
                </c:pt>
                <c:pt idx="5">
                  <c:v>45264</c:v>
                </c:pt>
                <c:pt idx="6">
                  <c:v>45271</c:v>
                </c:pt>
                <c:pt idx="7">
                  <c:v>45278</c:v>
                </c:pt>
                <c:pt idx="8">
                  <c:v>45282</c:v>
                </c:pt>
                <c:pt idx="9">
                  <c:v>45292</c:v>
                </c:pt>
                <c:pt idx="10">
                  <c:v>45299</c:v>
                </c:pt>
                <c:pt idx="11">
                  <c:v>45306</c:v>
                </c:pt>
                <c:pt idx="12">
                  <c:v>45311</c:v>
                </c:pt>
                <c:pt idx="13">
                  <c:v>45320</c:v>
                </c:pt>
                <c:pt idx="14">
                  <c:v>45327</c:v>
                </c:pt>
                <c:pt idx="15">
                  <c:v>45334</c:v>
                </c:pt>
                <c:pt idx="16">
                  <c:v>45341</c:v>
                </c:pt>
                <c:pt idx="17">
                  <c:v>45362</c:v>
                </c:pt>
                <c:pt idx="18">
                  <c:v>45369</c:v>
                </c:pt>
                <c:pt idx="19">
                  <c:v>45373</c:v>
                </c:pt>
                <c:pt idx="20">
                  <c:v>45383</c:v>
                </c:pt>
                <c:pt idx="21">
                  <c:v>45390</c:v>
                </c:pt>
                <c:pt idx="22">
                  <c:v>45397</c:v>
                </c:pt>
                <c:pt idx="23">
                  <c:v>45404</c:v>
                </c:pt>
                <c:pt idx="24">
                  <c:v>45411</c:v>
                </c:pt>
                <c:pt idx="25">
                  <c:v>45418</c:v>
                </c:pt>
                <c:pt idx="26">
                  <c:v>45425</c:v>
                </c:pt>
                <c:pt idx="27">
                  <c:v>45429</c:v>
                </c:pt>
                <c:pt idx="28">
                  <c:v>45439</c:v>
                </c:pt>
                <c:pt idx="29">
                  <c:v>45446</c:v>
                </c:pt>
                <c:pt idx="30">
                  <c:v>45453</c:v>
                </c:pt>
                <c:pt idx="31">
                  <c:v>45457</c:v>
                </c:pt>
                <c:pt idx="32">
                  <c:v>45467</c:v>
                </c:pt>
                <c:pt idx="33">
                  <c:v>45474</c:v>
                </c:pt>
                <c:pt idx="34">
                  <c:v>45481</c:v>
                </c:pt>
                <c:pt idx="35">
                  <c:v>45488</c:v>
                </c:pt>
                <c:pt idx="36">
                  <c:v>45495</c:v>
                </c:pt>
              </c:numCache>
            </c:numRef>
          </c:cat>
          <c:val>
            <c:numRef>
              <c:f>'All Weekly Fly'!$CU$2:$CU$82</c:f>
              <c:numCache>
                <c:formatCode>General</c:formatCode>
                <c:ptCount val="81"/>
                <c:pt idx="0">
                  <c:v>-117.3</c:v>
                </c:pt>
                <c:pt idx="1">
                  <c:v>-240.39999999999998</c:v>
                </c:pt>
                <c:pt idx="2">
                  <c:v>-202.2</c:v>
                </c:pt>
                <c:pt idx="3">
                  <c:v>-307</c:v>
                </c:pt>
                <c:pt idx="4">
                  <c:v>-350.3</c:v>
                </c:pt>
                <c:pt idx="5">
                  <c:v>-450.6</c:v>
                </c:pt>
                <c:pt idx="6">
                  <c:v>-541.1</c:v>
                </c:pt>
                <c:pt idx="7">
                  <c:v>-372.1</c:v>
                </c:pt>
                <c:pt idx="8">
                  <c:v>-456.1</c:v>
                </c:pt>
                <c:pt idx="9">
                  <c:v>-491.70000000000005</c:v>
                </c:pt>
                <c:pt idx="10">
                  <c:v>-608.90000000000009</c:v>
                </c:pt>
                <c:pt idx="11">
                  <c:v>-714.90000000000009</c:v>
                </c:pt>
                <c:pt idx="12">
                  <c:v>-777.00000000000011</c:v>
                </c:pt>
                <c:pt idx="13">
                  <c:v>-871.10000000000014</c:v>
                </c:pt>
                <c:pt idx="14">
                  <c:v>-940.30000000000018</c:v>
                </c:pt>
                <c:pt idx="15">
                  <c:v>-636.10000000000014</c:v>
                </c:pt>
                <c:pt idx="16">
                  <c:v>-596.10000000000014</c:v>
                </c:pt>
                <c:pt idx="17">
                  <c:v>-748.40000000000009</c:v>
                </c:pt>
                <c:pt idx="18">
                  <c:v>-697.2</c:v>
                </c:pt>
                <c:pt idx="19">
                  <c:v>-565.70000000000005</c:v>
                </c:pt>
                <c:pt idx="20">
                  <c:v>-709.7</c:v>
                </c:pt>
                <c:pt idx="21">
                  <c:v>-814.40000000000009</c:v>
                </c:pt>
                <c:pt idx="22">
                  <c:v>-913.60000000000014</c:v>
                </c:pt>
                <c:pt idx="23">
                  <c:v>-981.90000000000009</c:v>
                </c:pt>
                <c:pt idx="24">
                  <c:v>-1089</c:v>
                </c:pt>
                <c:pt idx="25">
                  <c:v>-1073.7</c:v>
                </c:pt>
                <c:pt idx="26">
                  <c:v>-937.2</c:v>
                </c:pt>
                <c:pt idx="27">
                  <c:v>-883.90000000000009</c:v>
                </c:pt>
                <c:pt idx="28">
                  <c:v>-980.7</c:v>
                </c:pt>
                <c:pt idx="29">
                  <c:v>-1025.2</c:v>
                </c:pt>
                <c:pt idx="30">
                  <c:v>-1084.3</c:v>
                </c:pt>
                <c:pt idx="31">
                  <c:v>-884.4</c:v>
                </c:pt>
                <c:pt idx="32">
                  <c:v>-744</c:v>
                </c:pt>
                <c:pt idx="33">
                  <c:v>-834</c:v>
                </c:pt>
                <c:pt idx="34">
                  <c:v>-835.6</c:v>
                </c:pt>
                <c:pt idx="35">
                  <c:v>-848.7</c:v>
                </c:pt>
                <c:pt idx="36">
                  <c:v>-936.90000000000009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6C-504C-AC47-C9ED16E221CA}"/>
            </c:ext>
          </c:extLst>
        </c:ser>
        <c:ser>
          <c:idx val="2"/>
          <c:order val="2"/>
          <c:tx>
            <c:strRef>
              <c:f>'All Weekly Fly'!$CX$1</c:f>
              <c:strCache>
                <c:ptCount val="1"/>
                <c:pt idx="0">
                  <c:v>600 cum pnl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Fly'!$CK$2:$CK$82</c:f>
              <c:numCache>
                <c:formatCode>m/d/yy\ h:mm</c:formatCode>
                <c:ptCount val="81"/>
                <c:pt idx="0">
                  <c:v>45229</c:v>
                </c:pt>
                <c:pt idx="1">
                  <c:v>45236</c:v>
                </c:pt>
                <c:pt idx="2">
                  <c:v>45243</c:v>
                </c:pt>
                <c:pt idx="3">
                  <c:v>45250</c:v>
                </c:pt>
                <c:pt idx="4">
                  <c:v>45254</c:v>
                </c:pt>
                <c:pt idx="5">
                  <c:v>45264</c:v>
                </c:pt>
                <c:pt idx="6">
                  <c:v>45271</c:v>
                </c:pt>
                <c:pt idx="7">
                  <c:v>45278</c:v>
                </c:pt>
                <c:pt idx="8">
                  <c:v>45282</c:v>
                </c:pt>
                <c:pt idx="9">
                  <c:v>45292</c:v>
                </c:pt>
                <c:pt idx="10">
                  <c:v>45299</c:v>
                </c:pt>
                <c:pt idx="11">
                  <c:v>45306</c:v>
                </c:pt>
                <c:pt idx="12">
                  <c:v>45311</c:v>
                </c:pt>
                <c:pt idx="13">
                  <c:v>45320</c:v>
                </c:pt>
                <c:pt idx="14">
                  <c:v>45327</c:v>
                </c:pt>
                <c:pt idx="15">
                  <c:v>45334</c:v>
                </c:pt>
                <c:pt idx="16">
                  <c:v>45341</c:v>
                </c:pt>
                <c:pt idx="17">
                  <c:v>45362</c:v>
                </c:pt>
                <c:pt idx="18">
                  <c:v>45369</c:v>
                </c:pt>
                <c:pt idx="19">
                  <c:v>45373</c:v>
                </c:pt>
                <c:pt idx="20">
                  <c:v>45383</c:v>
                </c:pt>
                <c:pt idx="21">
                  <c:v>45390</c:v>
                </c:pt>
                <c:pt idx="22">
                  <c:v>45397</c:v>
                </c:pt>
                <c:pt idx="23">
                  <c:v>45404</c:v>
                </c:pt>
                <c:pt idx="24">
                  <c:v>45411</c:v>
                </c:pt>
                <c:pt idx="25">
                  <c:v>45418</c:v>
                </c:pt>
                <c:pt idx="26">
                  <c:v>45425</c:v>
                </c:pt>
                <c:pt idx="27">
                  <c:v>45429</c:v>
                </c:pt>
                <c:pt idx="28">
                  <c:v>45439</c:v>
                </c:pt>
                <c:pt idx="29">
                  <c:v>45446</c:v>
                </c:pt>
                <c:pt idx="30">
                  <c:v>45453</c:v>
                </c:pt>
                <c:pt idx="31">
                  <c:v>45457</c:v>
                </c:pt>
                <c:pt idx="32">
                  <c:v>45467</c:v>
                </c:pt>
                <c:pt idx="33">
                  <c:v>45474</c:v>
                </c:pt>
                <c:pt idx="34">
                  <c:v>45481</c:v>
                </c:pt>
                <c:pt idx="35">
                  <c:v>45488</c:v>
                </c:pt>
                <c:pt idx="36">
                  <c:v>45495</c:v>
                </c:pt>
              </c:numCache>
            </c:numRef>
          </c:cat>
          <c:val>
            <c:numRef>
              <c:f>'All Weekly Fly'!$CX$2:$CX$82</c:f>
              <c:numCache>
                <c:formatCode>General</c:formatCode>
                <c:ptCount val="81"/>
                <c:pt idx="0">
                  <c:v>-200</c:v>
                </c:pt>
                <c:pt idx="1">
                  <c:v>-445.2</c:v>
                </c:pt>
                <c:pt idx="2">
                  <c:v>-335.29999999999995</c:v>
                </c:pt>
                <c:pt idx="3">
                  <c:v>-573.29999999999995</c:v>
                </c:pt>
                <c:pt idx="4">
                  <c:v>-598.69999999999993</c:v>
                </c:pt>
                <c:pt idx="5">
                  <c:v>-811.19999999999993</c:v>
                </c:pt>
                <c:pt idx="6">
                  <c:v>-856.19999999999993</c:v>
                </c:pt>
                <c:pt idx="7">
                  <c:v>-610.19999999999993</c:v>
                </c:pt>
                <c:pt idx="8">
                  <c:v>-636.59999999999991</c:v>
                </c:pt>
                <c:pt idx="9">
                  <c:v>-561.99999999999989</c:v>
                </c:pt>
                <c:pt idx="10">
                  <c:v>-799.8</c:v>
                </c:pt>
                <c:pt idx="11">
                  <c:v>-1014.9</c:v>
                </c:pt>
                <c:pt idx="12">
                  <c:v>-998.9</c:v>
                </c:pt>
                <c:pt idx="13">
                  <c:v>-1201.3</c:v>
                </c:pt>
                <c:pt idx="14">
                  <c:v>-1257.8</c:v>
                </c:pt>
                <c:pt idx="15">
                  <c:v>-836.59999999999991</c:v>
                </c:pt>
                <c:pt idx="16">
                  <c:v>-683.19999999999993</c:v>
                </c:pt>
                <c:pt idx="17">
                  <c:v>-889.19999999999993</c:v>
                </c:pt>
                <c:pt idx="18">
                  <c:v>-744</c:v>
                </c:pt>
                <c:pt idx="19">
                  <c:v>-561.4</c:v>
                </c:pt>
                <c:pt idx="20">
                  <c:v>-750.9</c:v>
                </c:pt>
                <c:pt idx="21">
                  <c:v>-967.59999999999991</c:v>
                </c:pt>
                <c:pt idx="22">
                  <c:v>-1190.3</c:v>
                </c:pt>
                <c:pt idx="23">
                  <c:v>-1362.1</c:v>
                </c:pt>
                <c:pt idx="24">
                  <c:v>-1588.1999999999998</c:v>
                </c:pt>
                <c:pt idx="25">
                  <c:v>-1477.6999999999998</c:v>
                </c:pt>
                <c:pt idx="26">
                  <c:v>-1238.6999999999998</c:v>
                </c:pt>
                <c:pt idx="27">
                  <c:v>-1121.8999999999999</c:v>
                </c:pt>
                <c:pt idx="28">
                  <c:v>-1294.8</c:v>
                </c:pt>
                <c:pt idx="29">
                  <c:v>-1414.3</c:v>
                </c:pt>
                <c:pt idx="30">
                  <c:v>-1548.1</c:v>
                </c:pt>
                <c:pt idx="31">
                  <c:v>-1297.0999999999999</c:v>
                </c:pt>
                <c:pt idx="32">
                  <c:v>-1062</c:v>
                </c:pt>
                <c:pt idx="33">
                  <c:v>-1201.0999999999999</c:v>
                </c:pt>
                <c:pt idx="34">
                  <c:v>-1105.5999999999999</c:v>
                </c:pt>
                <c:pt idx="35">
                  <c:v>-1035.3999999999999</c:v>
                </c:pt>
                <c:pt idx="36">
                  <c:v>-1222.4999999999998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6C-504C-AC47-C9ED16E22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3352303"/>
        <c:axId val="1103380575"/>
      </c:lineChart>
      <c:dateAx>
        <c:axId val="1103352303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80575"/>
        <c:crosses val="autoZero"/>
        <c:auto val="1"/>
        <c:lblOffset val="100"/>
        <c:baseTimeUnit val="days"/>
      </c:dateAx>
      <c:valAx>
        <c:axId val="110338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5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Weekly Fly'!$DB$1</c:f>
              <c:strCache>
                <c:ptCount val="1"/>
                <c:pt idx="0">
                  <c:v>NF 200 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'All Weekly Fly'!$DB$2:$DB$82</c:f>
              <c:numCache>
                <c:formatCode>General</c:formatCode>
                <c:ptCount val="81"/>
                <c:pt idx="0">
                  <c:v>-52.4</c:v>
                </c:pt>
                <c:pt idx="1">
                  <c:v>-118.80000000000001</c:v>
                </c:pt>
                <c:pt idx="2">
                  <c:v>-178.3</c:v>
                </c:pt>
                <c:pt idx="3">
                  <c:v>-236.20000000000002</c:v>
                </c:pt>
                <c:pt idx="4">
                  <c:v>-92.4</c:v>
                </c:pt>
                <c:pt idx="5">
                  <c:v>-154.19999999999999</c:v>
                </c:pt>
                <c:pt idx="6">
                  <c:v>-185.89999999999998</c:v>
                </c:pt>
                <c:pt idx="7">
                  <c:v>-245.89999999999998</c:v>
                </c:pt>
                <c:pt idx="8">
                  <c:v>-289.89999999999998</c:v>
                </c:pt>
                <c:pt idx="9">
                  <c:v>-347.7</c:v>
                </c:pt>
                <c:pt idx="10">
                  <c:v>-407.59999999999997</c:v>
                </c:pt>
                <c:pt idx="11">
                  <c:v>-320.69999999999993</c:v>
                </c:pt>
                <c:pt idx="12">
                  <c:v>-382.69999999999993</c:v>
                </c:pt>
                <c:pt idx="13">
                  <c:v>-428.09999999999991</c:v>
                </c:pt>
                <c:pt idx="14">
                  <c:v>-479.89999999999992</c:v>
                </c:pt>
                <c:pt idx="15">
                  <c:v>-387.69999999999993</c:v>
                </c:pt>
                <c:pt idx="16">
                  <c:v>-428.89999999999992</c:v>
                </c:pt>
                <c:pt idx="17">
                  <c:v>-410.39999999999992</c:v>
                </c:pt>
                <c:pt idx="18">
                  <c:v>-261.19999999999993</c:v>
                </c:pt>
                <c:pt idx="19">
                  <c:v>-294.39999999999992</c:v>
                </c:pt>
                <c:pt idx="20">
                  <c:v>-236.09999999999991</c:v>
                </c:pt>
                <c:pt idx="21">
                  <c:v>-270.7999999999999</c:v>
                </c:pt>
                <c:pt idx="22">
                  <c:v>-129.6999999999999</c:v>
                </c:pt>
                <c:pt idx="23">
                  <c:v>-165.2999999999999</c:v>
                </c:pt>
                <c:pt idx="24">
                  <c:v>-202.59999999999991</c:v>
                </c:pt>
                <c:pt idx="25">
                  <c:v>-241.39999999999992</c:v>
                </c:pt>
                <c:pt idx="26">
                  <c:v>-276.99999999999994</c:v>
                </c:pt>
                <c:pt idx="27">
                  <c:v>-326.59999999999997</c:v>
                </c:pt>
                <c:pt idx="28">
                  <c:v>-302.2</c:v>
                </c:pt>
                <c:pt idx="29">
                  <c:v>-347.3</c:v>
                </c:pt>
                <c:pt idx="30">
                  <c:v>-395.8</c:v>
                </c:pt>
                <c:pt idx="31">
                  <c:v>-444.6</c:v>
                </c:pt>
                <c:pt idx="32">
                  <c:v>-491</c:v>
                </c:pt>
                <c:pt idx="33">
                  <c:v>-531.70000000000005</c:v>
                </c:pt>
                <c:pt idx="34">
                  <c:v>-477.50000000000006</c:v>
                </c:pt>
                <c:pt idx="35">
                  <c:v>-520.20000000000005</c:v>
                </c:pt>
                <c:pt idx="36">
                  <c:v>-556.30000000000007</c:v>
                </c:pt>
                <c:pt idx="37">
                  <c:v>-598.70000000000005</c:v>
                </c:pt>
                <c:pt idx="38">
                  <c:v>-639.5</c:v>
                </c:pt>
                <c:pt idx="39">
                  <c:v>-656</c:v>
                </c:pt>
                <c:pt idx="40">
                  <c:v>-682.3</c:v>
                </c:pt>
                <c:pt idx="41">
                  <c:v>-695.19999999999993</c:v>
                </c:pt>
                <c:pt idx="42">
                  <c:v>-740.19999999999993</c:v>
                </c:pt>
                <c:pt idx="43">
                  <c:v>-780.59999999999991</c:v>
                </c:pt>
                <c:pt idx="44">
                  <c:v>-642.69999999999993</c:v>
                </c:pt>
                <c:pt idx="45">
                  <c:v>-692.49999999999989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2-3146-8518-0413A555110C}"/>
            </c:ext>
          </c:extLst>
        </c:ser>
        <c:ser>
          <c:idx val="1"/>
          <c:order val="1"/>
          <c:tx>
            <c:strRef>
              <c:f>'All Weekly Fly'!$DC$1</c:f>
              <c:strCache>
                <c:ptCount val="1"/>
                <c:pt idx="0">
                  <c:v>BNF 400 cum pnl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'All Weekly Fly'!$DC$2:$DC$82</c:f>
              <c:numCache>
                <c:formatCode>General</c:formatCode>
                <c:ptCount val="81"/>
                <c:pt idx="0">
                  <c:v>-91.9</c:v>
                </c:pt>
                <c:pt idx="1">
                  <c:v>-207.3</c:v>
                </c:pt>
                <c:pt idx="2">
                  <c:v>-306.3</c:v>
                </c:pt>
                <c:pt idx="3">
                  <c:v>-281.40000000000003</c:v>
                </c:pt>
                <c:pt idx="4">
                  <c:v>-307.20000000000005</c:v>
                </c:pt>
                <c:pt idx="5">
                  <c:v>-314.00000000000006</c:v>
                </c:pt>
                <c:pt idx="6">
                  <c:v>-403.70000000000005</c:v>
                </c:pt>
                <c:pt idx="7">
                  <c:v>-486.30000000000007</c:v>
                </c:pt>
                <c:pt idx="8">
                  <c:v>-560.6</c:v>
                </c:pt>
                <c:pt idx="9">
                  <c:v>-650.4</c:v>
                </c:pt>
                <c:pt idx="10">
                  <c:v>-746.8</c:v>
                </c:pt>
                <c:pt idx="11">
                  <c:v>-842.3</c:v>
                </c:pt>
                <c:pt idx="12">
                  <c:v>-939.9</c:v>
                </c:pt>
                <c:pt idx="13">
                  <c:v>-1042.3</c:v>
                </c:pt>
                <c:pt idx="14">
                  <c:v>-908.3</c:v>
                </c:pt>
                <c:pt idx="15">
                  <c:v>-942.5</c:v>
                </c:pt>
                <c:pt idx="16">
                  <c:v>-1009.7</c:v>
                </c:pt>
                <c:pt idx="17">
                  <c:v>-1081.5</c:v>
                </c:pt>
                <c:pt idx="18">
                  <c:v>-1163.5999999999999</c:v>
                </c:pt>
                <c:pt idx="19">
                  <c:v>-1241.0999999999999</c:v>
                </c:pt>
                <c:pt idx="20">
                  <c:v>-1296</c:v>
                </c:pt>
                <c:pt idx="21">
                  <c:v>-1363.7</c:v>
                </c:pt>
                <c:pt idx="22">
                  <c:v>-1413</c:v>
                </c:pt>
                <c:pt idx="23">
                  <c:v>-1478.8</c:v>
                </c:pt>
                <c:pt idx="24">
                  <c:v>-1534.8999999999999</c:v>
                </c:pt>
                <c:pt idx="25">
                  <c:v>-1594.8</c:v>
                </c:pt>
                <c:pt idx="26">
                  <c:v>-1648.1</c:v>
                </c:pt>
                <c:pt idx="27">
                  <c:v>-1720.6999999999998</c:v>
                </c:pt>
                <c:pt idx="28">
                  <c:v>-1781.1999999999998</c:v>
                </c:pt>
                <c:pt idx="29">
                  <c:v>-1541.1999999999998</c:v>
                </c:pt>
                <c:pt idx="30">
                  <c:v>-1618.9999999999998</c:v>
                </c:pt>
                <c:pt idx="31">
                  <c:v>-1700.2999999999997</c:v>
                </c:pt>
                <c:pt idx="32">
                  <c:v>-1789.6999999999998</c:v>
                </c:pt>
                <c:pt idx="33">
                  <c:v>-1852.2999999999997</c:v>
                </c:pt>
                <c:pt idx="34">
                  <c:v>-1935.8999999999996</c:v>
                </c:pt>
                <c:pt idx="35">
                  <c:v>-2005.9999999999995</c:v>
                </c:pt>
                <c:pt idx="36">
                  <c:v>-1859.9999999999995</c:v>
                </c:pt>
                <c:pt idx="37">
                  <c:v>-1745.5999999999995</c:v>
                </c:pt>
                <c:pt idx="38">
                  <c:v>-1709.5999999999995</c:v>
                </c:pt>
                <c:pt idx="39">
                  <c:v>-1591.9999999999995</c:v>
                </c:pt>
                <c:pt idx="40">
                  <c:v>-1643.2999999999995</c:v>
                </c:pt>
                <c:pt idx="41">
                  <c:v>-1720.2999999999995</c:v>
                </c:pt>
                <c:pt idx="42">
                  <c:v>-1793.5999999999995</c:v>
                </c:pt>
                <c:pt idx="43">
                  <c:v>-1646.5999999999995</c:v>
                </c:pt>
                <c:pt idx="44">
                  <c:v>-1717.1999999999994</c:v>
                </c:pt>
                <c:pt idx="45">
                  <c:v>-1495.0999999999995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D2-3146-8518-0413A555110C}"/>
            </c:ext>
          </c:extLst>
        </c:ser>
        <c:ser>
          <c:idx val="2"/>
          <c:order val="2"/>
          <c:tx>
            <c:strRef>
              <c:f>'All Weekly Fly'!$DD$1</c:f>
              <c:strCache>
                <c:ptCount val="1"/>
                <c:pt idx="0">
                  <c:v>FNF 200 cum pnl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'All Weekly Fly'!$DD$2:$DD$82</c:f>
              <c:numCache>
                <c:formatCode>General</c:formatCode>
                <c:ptCount val="81"/>
                <c:pt idx="0">
                  <c:v>47.5</c:v>
                </c:pt>
                <c:pt idx="1">
                  <c:v>-7.2999999999999972</c:v>
                </c:pt>
                <c:pt idx="2">
                  <c:v>90.3</c:v>
                </c:pt>
                <c:pt idx="3">
                  <c:v>88.2</c:v>
                </c:pt>
                <c:pt idx="4">
                  <c:v>25.700000000000003</c:v>
                </c:pt>
                <c:pt idx="5">
                  <c:v>-19.799999999999997</c:v>
                </c:pt>
                <c:pt idx="6">
                  <c:v>20.700000000000003</c:v>
                </c:pt>
                <c:pt idx="7">
                  <c:v>-45.899999999999991</c:v>
                </c:pt>
                <c:pt idx="8">
                  <c:v>4.9000000000000057</c:v>
                </c:pt>
                <c:pt idx="9">
                  <c:v>-76.899999999999991</c:v>
                </c:pt>
                <c:pt idx="10">
                  <c:v>-126</c:v>
                </c:pt>
                <c:pt idx="11">
                  <c:v>-175.8</c:v>
                </c:pt>
                <c:pt idx="12">
                  <c:v>-111.80000000000001</c:v>
                </c:pt>
                <c:pt idx="13">
                  <c:v>-177.8</c:v>
                </c:pt>
                <c:pt idx="14">
                  <c:v>-198.10000000000002</c:v>
                </c:pt>
                <c:pt idx="15">
                  <c:v>-166.00000000000003</c:v>
                </c:pt>
                <c:pt idx="16">
                  <c:v>-197.80000000000004</c:v>
                </c:pt>
                <c:pt idx="17">
                  <c:v>-185.80000000000004</c:v>
                </c:pt>
                <c:pt idx="18">
                  <c:v>-260.00000000000006</c:v>
                </c:pt>
                <c:pt idx="19">
                  <c:v>-155.40000000000006</c:v>
                </c:pt>
                <c:pt idx="20">
                  <c:v>-60.600000000000065</c:v>
                </c:pt>
                <c:pt idx="21">
                  <c:v>-126.90000000000006</c:v>
                </c:pt>
                <c:pt idx="22">
                  <c:v>-170.00000000000006</c:v>
                </c:pt>
                <c:pt idx="23">
                  <c:v>-110.80000000000005</c:v>
                </c:pt>
                <c:pt idx="24">
                  <c:v>-183.50000000000006</c:v>
                </c:pt>
                <c:pt idx="25">
                  <c:v>-242.90000000000006</c:v>
                </c:pt>
                <c:pt idx="26">
                  <c:v>-309.80000000000007</c:v>
                </c:pt>
                <c:pt idx="27">
                  <c:v>-370.30000000000007</c:v>
                </c:pt>
                <c:pt idx="28">
                  <c:v>-436.40000000000009</c:v>
                </c:pt>
                <c:pt idx="29">
                  <c:v>-361.90000000000009</c:v>
                </c:pt>
                <c:pt idx="30">
                  <c:v>-295.30000000000007</c:v>
                </c:pt>
                <c:pt idx="31">
                  <c:v>-352.10000000000008</c:v>
                </c:pt>
                <c:pt idx="32">
                  <c:v>-422.70000000000005</c:v>
                </c:pt>
                <c:pt idx="33">
                  <c:v>-288.90000000000003</c:v>
                </c:pt>
                <c:pt idx="34">
                  <c:v>-253.30000000000004</c:v>
                </c:pt>
                <c:pt idx="35">
                  <c:v>-267.90000000000003</c:v>
                </c:pt>
                <c:pt idx="36">
                  <c:v>-341.70000000000005</c:v>
                </c:pt>
                <c:pt idx="37">
                  <c:v>-226.40000000000003</c:v>
                </c:pt>
                <c:pt idx="38">
                  <c:v>-89.000000000000028</c:v>
                </c:pt>
                <c:pt idx="39">
                  <c:v>10.999999999999972</c:v>
                </c:pt>
                <c:pt idx="40">
                  <c:v>6.4999999999999716</c:v>
                </c:pt>
                <c:pt idx="41">
                  <c:v>138.29999999999998</c:v>
                </c:pt>
                <c:pt idx="42">
                  <c:v>76.199999999999989</c:v>
                </c:pt>
                <c:pt idx="43">
                  <c:v>23.79999999999999</c:v>
                </c:pt>
                <c:pt idx="44">
                  <c:v>-33.600000000000009</c:v>
                </c:pt>
                <c:pt idx="45">
                  <c:v>50.8</c:v>
                </c:pt>
                <c:pt idx="46">
                  <c:v>96.3</c:v>
                </c:pt>
                <c:pt idx="47">
                  <c:v>111.8</c:v>
                </c:pt>
                <c:pt idx="48">
                  <c:v>59.5</c:v>
                </c:pt>
                <c:pt idx="49">
                  <c:v>81.3</c:v>
                </c:pt>
                <c:pt idx="50">
                  <c:v>208.6</c:v>
                </c:pt>
                <c:pt idx="51">
                  <c:v>314.8</c:v>
                </c:pt>
                <c:pt idx="52">
                  <c:v>263.7</c:v>
                </c:pt>
                <c:pt idx="53">
                  <c:v>204.6</c:v>
                </c:pt>
                <c:pt idx="54">
                  <c:v>153.80000000000001</c:v>
                </c:pt>
                <c:pt idx="55">
                  <c:v>150.20000000000002</c:v>
                </c:pt>
                <c:pt idx="56">
                  <c:v>166.4</c:v>
                </c:pt>
                <c:pt idx="57">
                  <c:v>184.20000000000002</c:v>
                </c:pt>
                <c:pt idx="58">
                  <c:v>197.4</c:v>
                </c:pt>
                <c:pt idx="59">
                  <c:v>152.80000000000001</c:v>
                </c:pt>
                <c:pt idx="60">
                  <c:v>156</c:v>
                </c:pt>
                <c:pt idx="61">
                  <c:v>108.4</c:v>
                </c:pt>
                <c:pt idx="62">
                  <c:v>140.5</c:v>
                </c:pt>
                <c:pt idx="63">
                  <c:v>190.9</c:v>
                </c:pt>
                <c:pt idx="64">
                  <c:v>324.10000000000002</c:v>
                </c:pt>
                <c:pt idx="65">
                  <c:v>259.8</c:v>
                </c:pt>
                <c:pt idx="66">
                  <c:v>202.8</c:v>
                </c:pt>
                <c:pt idx="67">
                  <c:v>147.5</c:v>
                </c:pt>
                <c:pt idx="68">
                  <c:v>101</c:v>
                </c:pt>
                <c:pt idx="69">
                  <c:v>44.4</c:v>
                </c:pt>
                <c:pt idx="70">
                  <c:v>-7.2000000000000028</c:v>
                </c:pt>
                <c:pt idx="71">
                  <c:v>-9.2000000000000028</c:v>
                </c:pt>
                <c:pt idx="72">
                  <c:v>123.60000000000001</c:v>
                </c:pt>
                <c:pt idx="73">
                  <c:v>72.300000000000011</c:v>
                </c:pt>
                <c:pt idx="74">
                  <c:v>52.500000000000014</c:v>
                </c:pt>
                <c:pt idx="75">
                  <c:v>16.900000000000013</c:v>
                </c:pt>
                <c:pt idx="76">
                  <c:v>-45.699999999999989</c:v>
                </c:pt>
                <c:pt idx="77">
                  <c:v>-98.799999999999983</c:v>
                </c:pt>
                <c:pt idx="78">
                  <c:v>-91.999999999999986</c:v>
                </c:pt>
                <c:pt idx="79">
                  <c:v>-128.39999999999998</c:v>
                </c:pt>
                <c:pt idx="80">
                  <c:v>-26.299999999999983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D2-3146-8518-0413A555110C}"/>
            </c:ext>
          </c:extLst>
        </c:ser>
        <c:ser>
          <c:idx val="3"/>
          <c:order val="3"/>
          <c:tx>
            <c:strRef>
              <c:f>'All Weekly Fly'!$DE$1</c:f>
              <c:strCache>
                <c:ptCount val="1"/>
                <c:pt idx="0">
                  <c:v>MID 100 cum pnl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'All Weekly Fly'!$DE$2:$DE$82</c:f>
              <c:numCache>
                <c:formatCode>General</c:formatCode>
                <c:ptCount val="81"/>
                <c:pt idx="0">
                  <c:v>34.200000000000003</c:v>
                </c:pt>
                <c:pt idx="1">
                  <c:v>103.4</c:v>
                </c:pt>
                <c:pt idx="2">
                  <c:v>130.30000000000001</c:v>
                </c:pt>
                <c:pt idx="3">
                  <c:v>100.10000000000001</c:v>
                </c:pt>
                <c:pt idx="4">
                  <c:v>147</c:v>
                </c:pt>
                <c:pt idx="5">
                  <c:v>181.8</c:v>
                </c:pt>
                <c:pt idx="6">
                  <c:v>191</c:v>
                </c:pt>
                <c:pt idx="7">
                  <c:v>199.6</c:v>
                </c:pt>
                <c:pt idx="8">
                  <c:v>161</c:v>
                </c:pt>
                <c:pt idx="9">
                  <c:v>203.4</c:v>
                </c:pt>
                <c:pt idx="10">
                  <c:v>166.7</c:v>
                </c:pt>
                <c:pt idx="11">
                  <c:v>141.39999999999998</c:v>
                </c:pt>
                <c:pt idx="12">
                  <c:v>209.39999999999998</c:v>
                </c:pt>
                <c:pt idx="13">
                  <c:v>269.79999999999995</c:v>
                </c:pt>
                <c:pt idx="14">
                  <c:v>230.79999999999995</c:v>
                </c:pt>
                <c:pt idx="15">
                  <c:v>210.99999999999994</c:v>
                </c:pt>
                <c:pt idx="16">
                  <c:v>176.79999999999995</c:v>
                </c:pt>
                <c:pt idx="17">
                  <c:v>143.29999999999995</c:v>
                </c:pt>
                <c:pt idx="18">
                  <c:v>192.69999999999996</c:v>
                </c:pt>
                <c:pt idx="19">
                  <c:v>231.09999999999997</c:v>
                </c:pt>
                <c:pt idx="20">
                  <c:v>204.99999999999997</c:v>
                </c:pt>
                <c:pt idx="21">
                  <c:v>235.49999999999997</c:v>
                </c:pt>
                <c:pt idx="22">
                  <c:v>287.29999999999995</c:v>
                </c:pt>
                <c:pt idx="23">
                  <c:v>276.49999999999994</c:v>
                </c:pt>
                <c:pt idx="24">
                  <c:v>308.29999999999995</c:v>
                </c:pt>
                <c:pt idx="25">
                  <c:v>279.69999999999993</c:v>
                </c:pt>
                <c:pt idx="26">
                  <c:v>254.69999999999993</c:v>
                </c:pt>
                <c:pt idx="27">
                  <c:v>227.29999999999993</c:v>
                </c:pt>
                <c:pt idx="28">
                  <c:v>206.99999999999991</c:v>
                </c:pt>
                <c:pt idx="29">
                  <c:v>187.1999999999999</c:v>
                </c:pt>
                <c:pt idx="30">
                  <c:v>167.39999999999989</c:v>
                </c:pt>
                <c:pt idx="31">
                  <c:v>205.19999999999987</c:v>
                </c:pt>
                <c:pt idx="32">
                  <c:v>184.79999999999987</c:v>
                </c:pt>
                <c:pt idx="33">
                  <c:v>225.19999999999987</c:v>
                </c:pt>
                <c:pt idx="34">
                  <c:v>186.29999999999987</c:v>
                </c:pt>
                <c:pt idx="35">
                  <c:v>217.59999999999988</c:v>
                </c:pt>
                <c:pt idx="36">
                  <c:v>193.89999999999989</c:v>
                </c:pt>
                <c:pt idx="37">
                  <c:v>226.2999999999999</c:v>
                </c:pt>
                <c:pt idx="38">
                  <c:v>195.2999999999999</c:v>
                </c:pt>
                <c:pt idx="39">
                  <c:v>187.09999999999991</c:v>
                </c:pt>
                <c:pt idx="40">
                  <c:v>165.1999999999999</c:v>
                </c:pt>
                <c:pt idx="41">
                  <c:v>200.09999999999991</c:v>
                </c:pt>
                <c:pt idx="42">
                  <c:v>173.39999999999992</c:v>
                </c:pt>
                <c:pt idx="43">
                  <c:v>161.19999999999993</c:v>
                </c:pt>
                <c:pt idx="44">
                  <c:v>148.79999999999993</c:v>
                </c:pt>
                <c:pt idx="45">
                  <c:v>111.79999999999993</c:v>
                </c:pt>
                <c:pt idx="46">
                  <c:v>86.39999999999992</c:v>
                </c:pt>
                <c:pt idx="47">
                  <c:v>160.39999999999992</c:v>
                </c:pt>
                <c:pt idx="48">
                  <c:v>156.69999999999993</c:v>
                </c:pt>
                <c:pt idx="49">
                  <c:v>133.19999999999993</c:v>
                </c:pt>
                <c:pt idx="50">
                  <c:v>146.19999999999993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D2-3146-8518-0413A555110C}"/>
            </c:ext>
          </c:extLst>
        </c:ser>
        <c:ser>
          <c:idx val="4"/>
          <c:order val="4"/>
          <c:tx>
            <c:strRef>
              <c:f>'All Weekly Fly'!$DF$1</c:f>
              <c:strCache>
                <c:ptCount val="1"/>
                <c:pt idx="0">
                  <c:v>SEN 400 cum pnl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'All Weekly Fly'!$DF$2:$DF$82</c:f>
              <c:numCache>
                <c:formatCode>General</c:formatCode>
                <c:ptCount val="81"/>
                <c:pt idx="0">
                  <c:v>-172.4</c:v>
                </c:pt>
                <c:pt idx="1">
                  <c:v>-243.7</c:v>
                </c:pt>
                <c:pt idx="2">
                  <c:v>-79.399999999999977</c:v>
                </c:pt>
                <c:pt idx="3">
                  <c:v>-226.29999999999998</c:v>
                </c:pt>
                <c:pt idx="4">
                  <c:v>-325.7</c:v>
                </c:pt>
                <c:pt idx="5">
                  <c:v>-201.2</c:v>
                </c:pt>
                <c:pt idx="6">
                  <c:v>-281.2</c:v>
                </c:pt>
                <c:pt idx="7">
                  <c:v>-414</c:v>
                </c:pt>
                <c:pt idx="8">
                  <c:v>-471.2</c:v>
                </c:pt>
                <c:pt idx="9">
                  <c:v>-529.20000000000005</c:v>
                </c:pt>
                <c:pt idx="10">
                  <c:v>-558.6</c:v>
                </c:pt>
                <c:pt idx="11">
                  <c:v>-605.30000000000007</c:v>
                </c:pt>
                <c:pt idx="12">
                  <c:v>-746.2</c:v>
                </c:pt>
                <c:pt idx="13">
                  <c:v>-584.40000000000009</c:v>
                </c:pt>
                <c:pt idx="14">
                  <c:v>-506.2000000000001</c:v>
                </c:pt>
                <c:pt idx="15">
                  <c:v>-622.30000000000007</c:v>
                </c:pt>
                <c:pt idx="16">
                  <c:v>-459.80000000000007</c:v>
                </c:pt>
                <c:pt idx="17">
                  <c:v>-322.80000000000007</c:v>
                </c:pt>
                <c:pt idx="18">
                  <c:v>-125.20000000000007</c:v>
                </c:pt>
                <c:pt idx="19">
                  <c:v>-244.20000000000007</c:v>
                </c:pt>
                <c:pt idx="20">
                  <c:v>-218.60000000000008</c:v>
                </c:pt>
                <c:pt idx="21">
                  <c:v>-398.10000000000008</c:v>
                </c:pt>
                <c:pt idx="22">
                  <c:v>-318.00000000000011</c:v>
                </c:pt>
                <c:pt idx="23">
                  <c:v>-187.50000000000011</c:v>
                </c:pt>
                <c:pt idx="24">
                  <c:v>-78.200000000000117</c:v>
                </c:pt>
                <c:pt idx="25">
                  <c:v>-204.50000000000011</c:v>
                </c:pt>
                <c:pt idx="26">
                  <c:v>-303.80000000000013</c:v>
                </c:pt>
                <c:pt idx="27">
                  <c:v>-328.90000000000015</c:v>
                </c:pt>
                <c:pt idx="28">
                  <c:v>-429.20000000000016</c:v>
                </c:pt>
                <c:pt idx="29">
                  <c:v>-311.30000000000018</c:v>
                </c:pt>
                <c:pt idx="30">
                  <c:v>-335.70000000000016</c:v>
                </c:pt>
                <c:pt idx="31">
                  <c:v>-92.900000000000148</c:v>
                </c:pt>
                <c:pt idx="32">
                  <c:v>-197.20000000000016</c:v>
                </c:pt>
                <c:pt idx="33">
                  <c:v>-90.900000000000162</c:v>
                </c:pt>
                <c:pt idx="34">
                  <c:v>-204.60000000000016</c:v>
                </c:pt>
                <c:pt idx="35">
                  <c:v>-61.800000000000153</c:v>
                </c:pt>
                <c:pt idx="36">
                  <c:v>-116.20000000000016</c:v>
                </c:pt>
                <c:pt idx="37">
                  <c:v>108.79999999999984</c:v>
                </c:pt>
                <c:pt idx="38">
                  <c:v>-1.3000000000001535</c:v>
                </c:pt>
                <c:pt idx="39">
                  <c:v>-81.500000000000156</c:v>
                </c:pt>
                <c:pt idx="40">
                  <c:v>-219.70000000000016</c:v>
                </c:pt>
                <c:pt idx="41">
                  <c:v>-332.10000000000014</c:v>
                </c:pt>
                <c:pt idx="42">
                  <c:v>-267.00000000000011</c:v>
                </c:pt>
                <c:pt idx="43">
                  <c:v>-56.000000000000114</c:v>
                </c:pt>
                <c:pt idx="44">
                  <c:v>174.39999999999989</c:v>
                </c:pt>
                <c:pt idx="45">
                  <c:v>77.999999999999886</c:v>
                </c:pt>
                <c:pt idx="46">
                  <c:v>155.39999999999989</c:v>
                </c:pt>
                <c:pt idx="47">
                  <c:v>138.59999999999988</c:v>
                </c:pt>
                <c:pt idx="48">
                  <c:v>72.499999999999886</c:v>
                </c:pt>
                <c:pt idx="49">
                  <c:v>313.69999999999987</c:v>
                </c:pt>
                <c:pt idx="50">
                  <c:v>208.69999999999987</c:v>
                </c:pt>
                <c:pt idx="51">
                  <c:v>116.19999999999987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D2-3146-8518-0413A555110C}"/>
            </c:ext>
          </c:extLst>
        </c:ser>
        <c:ser>
          <c:idx val="5"/>
          <c:order val="5"/>
          <c:tx>
            <c:strRef>
              <c:f>'All Weekly Fly'!$DG$1</c:f>
              <c:strCache>
                <c:ptCount val="1"/>
                <c:pt idx="0">
                  <c:v>BEX 200 cum pnl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'All Weekly Fly'!$DG$2:$DG$82</c:f>
              <c:numCache>
                <c:formatCode>General</c:formatCode>
                <c:ptCount val="81"/>
                <c:pt idx="0">
                  <c:v>-56.8</c:v>
                </c:pt>
                <c:pt idx="1">
                  <c:v>-94.6</c:v>
                </c:pt>
                <c:pt idx="2">
                  <c:v>-116.19999999999999</c:v>
                </c:pt>
                <c:pt idx="3">
                  <c:v>-135.5</c:v>
                </c:pt>
                <c:pt idx="4">
                  <c:v>-189.9</c:v>
                </c:pt>
                <c:pt idx="5">
                  <c:v>-190.5</c:v>
                </c:pt>
                <c:pt idx="6">
                  <c:v>-216</c:v>
                </c:pt>
                <c:pt idx="7">
                  <c:v>-167.1</c:v>
                </c:pt>
                <c:pt idx="8">
                  <c:v>-201.1</c:v>
                </c:pt>
                <c:pt idx="9">
                  <c:v>-213.5</c:v>
                </c:pt>
                <c:pt idx="10">
                  <c:v>-250.7</c:v>
                </c:pt>
                <c:pt idx="11">
                  <c:v>-283.2</c:v>
                </c:pt>
                <c:pt idx="12">
                  <c:v>-305.2</c:v>
                </c:pt>
                <c:pt idx="13">
                  <c:v>-331.09999999999997</c:v>
                </c:pt>
                <c:pt idx="14">
                  <c:v>-339.4</c:v>
                </c:pt>
                <c:pt idx="15">
                  <c:v>-183.2</c:v>
                </c:pt>
                <c:pt idx="16">
                  <c:v>-210.29999999999998</c:v>
                </c:pt>
                <c:pt idx="17">
                  <c:v>-254.89999999999998</c:v>
                </c:pt>
                <c:pt idx="18">
                  <c:v>-288.7</c:v>
                </c:pt>
                <c:pt idx="19">
                  <c:v>-249.7</c:v>
                </c:pt>
                <c:pt idx="20">
                  <c:v>-291.2</c:v>
                </c:pt>
                <c:pt idx="21">
                  <c:v>-320.3</c:v>
                </c:pt>
                <c:pt idx="22">
                  <c:v>-348.90000000000003</c:v>
                </c:pt>
                <c:pt idx="23">
                  <c:v>-381.1</c:v>
                </c:pt>
                <c:pt idx="24">
                  <c:v>-409.5</c:v>
                </c:pt>
                <c:pt idx="25">
                  <c:v>-427.4</c:v>
                </c:pt>
                <c:pt idx="26">
                  <c:v>-429.59999999999997</c:v>
                </c:pt>
                <c:pt idx="27">
                  <c:v>-467.99999999999994</c:v>
                </c:pt>
                <c:pt idx="28">
                  <c:v>-495.79999999999995</c:v>
                </c:pt>
                <c:pt idx="29">
                  <c:v>-506.99999999999994</c:v>
                </c:pt>
                <c:pt idx="30">
                  <c:v>-533.9</c:v>
                </c:pt>
                <c:pt idx="31">
                  <c:v>-432.59999999999997</c:v>
                </c:pt>
                <c:pt idx="32">
                  <c:v>-430.99999999999994</c:v>
                </c:pt>
                <c:pt idx="33">
                  <c:v>-458.99999999999994</c:v>
                </c:pt>
                <c:pt idx="34">
                  <c:v>-485.79999999999995</c:v>
                </c:pt>
                <c:pt idx="35">
                  <c:v>-511.49999999999994</c:v>
                </c:pt>
                <c:pt idx="36">
                  <c:v>-537.9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D2-3146-8518-0413A5551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221663"/>
        <c:axId val="842920831"/>
      </c:lineChart>
      <c:catAx>
        <c:axId val="842221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920831"/>
        <c:crosses val="autoZero"/>
        <c:auto val="1"/>
        <c:lblAlgn val="ctr"/>
        <c:lblOffset val="100"/>
        <c:noMultiLvlLbl val="0"/>
      </c:catAx>
      <c:valAx>
        <c:axId val="84292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22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'NF Weekly Fly'!$L$1</c:f>
              <c:strCache>
                <c:ptCount val="1"/>
                <c:pt idx="0">
                  <c:v>call 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'NF Weekly Fly'!$L$2:$L$69</c:f>
              <c:numCache>
                <c:formatCode>General</c:formatCode>
                <c:ptCount val="68"/>
                <c:pt idx="0">
                  <c:v>-50.1</c:v>
                </c:pt>
                <c:pt idx="1">
                  <c:v>-96.4</c:v>
                </c:pt>
                <c:pt idx="2">
                  <c:v>5</c:v>
                </c:pt>
                <c:pt idx="3">
                  <c:v>-46.6</c:v>
                </c:pt>
                <c:pt idx="4">
                  <c:v>-84.1</c:v>
                </c:pt>
                <c:pt idx="5">
                  <c:v>-18.299999999999997</c:v>
                </c:pt>
                <c:pt idx="6">
                  <c:v>68</c:v>
                </c:pt>
                <c:pt idx="7">
                  <c:v>10</c:v>
                </c:pt>
                <c:pt idx="8">
                  <c:v>-39.4</c:v>
                </c:pt>
                <c:pt idx="9">
                  <c:v>12.800000000000004</c:v>
                </c:pt>
                <c:pt idx="10">
                  <c:v>-35.499999999999993</c:v>
                </c:pt>
                <c:pt idx="11">
                  <c:v>0.20000000000000995</c:v>
                </c:pt>
                <c:pt idx="12">
                  <c:v>-48.599999999999987</c:v>
                </c:pt>
                <c:pt idx="13">
                  <c:v>-104.99999999999999</c:v>
                </c:pt>
                <c:pt idx="14">
                  <c:v>13.000000000000014</c:v>
                </c:pt>
                <c:pt idx="15">
                  <c:v>-39.599999999999987</c:v>
                </c:pt>
                <c:pt idx="16">
                  <c:v>40.900000000000013</c:v>
                </c:pt>
                <c:pt idx="17">
                  <c:v>84.100000000000023</c:v>
                </c:pt>
                <c:pt idx="18">
                  <c:v>77.100000000000023</c:v>
                </c:pt>
                <c:pt idx="19">
                  <c:v>19.600000000000023</c:v>
                </c:pt>
                <c:pt idx="20">
                  <c:v>135.40000000000003</c:v>
                </c:pt>
                <c:pt idx="21">
                  <c:v>220.40000000000003</c:v>
                </c:pt>
                <c:pt idx="22">
                  <c:v>346</c:v>
                </c:pt>
                <c:pt idx="23">
                  <c:v>372.3</c:v>
                </c:pt>
                <c:pt idx="24">
                  <c:v>386.3</c:v>
                </c:pt>
                <c:pt idx="25">
                  <c:v>496.70000000000005</c:v>
                </c:pt>
                <c:pt idx="26">
                  <c:v>440.50000000000006</c:v>
                </c:pt>
                <c:pt idx="27">
                  <c:v>393.60000000000008</c:v>
                </c:pt>
                <c:pt idx="28">
                  <c:v>338.2000000000001</c:v>
                </c:pt>
                <c:pt idx="29">
                  <c:v>294.60000000000008</c:v>
                </c:pt>
                <c:pt idx="30">
                  <c:v>242.20000000000007</c:v>
                </c:pt>
                <c:pt idx="31">
                  <c:v>332.30000000000007</c:v>
                </c:pt>
                <c:pt idx="32">
                  <c:v>278.30000000000007</c:v>
                </c:pt>
                <c:pt idx="33">
                  <c:v>260.20000000000005</c:v>
                </c:pt>
                <c:pt idx="34">
                  <c:v>212.60000000000005</c:v>
                </c:pt>
                <c:pt idx="35">
                  <c:v>151.30000000000007</c:v>
                </c:pt>
                <c:pt idx="36">
                  <c:v>92.300000000000068</c:v>
                </c:pt>
                <c:pt idx="37">
                  <c:v>29.600000000000065</c:v>
                </c:pt>
                <c:pt idx="38">
                  <c:v>-26.699999999999932</c:v>
                </c:pt>
                <c:pt idx="39">
                  <c:v>-80.299999999999926</c:v>
                </c:pt>
                <c:pt idx="40">
                  <c:v>22.200000000000074</c:v>
                </c:pt>
                <c:pt idx="41">
                  <c:v>-31.499999999999929</c:v>
                </c:pt>
                <c:pt idx="42">
                  <c:v>-80.299999999999926</c:v>
                </c:pt>
                <c:pt idx="43">
                  <c:v>-13.999999999999929</c:v>
                </c:pt>
                <c:pt idx="44">
                  <c:v>84.900000000000077</c:v>
                </c:pt>
                <c:pt idx="45">
                  <c:v>60.800000000000075</c:v>
                </c:pt>
                <c:pt idx="46">
                  <c:v>55.400000000000077</c:v>
                </c:pt>
                <c:pt idx="47">
                  <c:v>53.800000000000075</c:v>
                </c:pt>
                <c:pt idx="48">
                  <c:v>0.60000000000007248</c:v>
                </c:pt>
                <c:pt idx="49">
                  <c:v>68.000000000000085</c:v>
                </c:pt>
                <c:pt idx="50">
                  <c:v>69.900000000000091</c:v>
                </c:pt>
                <c:pt idx="51">
                  <c:v>20.600000000000094</c:v>
                </c:pt>
                <c:pt idx="52">
                  <c:v>-21.199999999999903</c:v>
                </c:pt>
                <c:pt idx="53">
                  <c:v>-70.999999999999901</c:v>
                </c:pt>
                <c:pt idx="54">
                  <c:v>-115.1999999999999</c:v>
                </c:pt>
                <c:pt idx="55">
                  <c:v>-155.09999999999991</c:v>
                </c:pt>
                <c:pt idx="56">
                  <c:v>-137.49999999999991</c:v>
                </c:pt>
                <c:pt idx="57">
                  <c:v>-156.1999999999999</c:v>
                </c:pt>
                <c:pt idx="58">
                  <c:v>-3.399999999999892</c:v>
                </c:pt>
                <c:pt idx="59">
                  <c:v>34.600000000000108</c:v>
                </c:pt>
                <c:pt idx="60">
                  <c:v>-3.9999999999998934</c:v>
                </c:pt>
                <c:pt idx="61">
                  <c:v>-46.399999999999892</c:v>
                </c:pt>
                <c:pt idx="62">
                  <c:v>-93.799999999999898</c:v>
                </c:pt>
                <c:pt idx="63">
                  <c:v>-136.39999999999989</c:v>
                </c:pt>
                <c:pt idx="64">
                  <c:v>-115.19999999999989</c:v>
                </c:pt>
                <c:pt idx="65">
                  <c:v>21.400000000000105</c:v>
                </c:pt>
                <c:pt idx="66">
                  <c:v>169.40000000000009</c:v>
                </c:pt>
                <c:pt idx="67">
                  <c:v>123.3000000000001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D4-764C-973D-788F0CC87A51}"/>
            </c:ext>
          </c:extLst>
        </c:ser>
        <c:ser>
          <c:idx val="1"/>
          <c:order val="1"/>
          <c:tx>
            <c:strRef>
              <c:f>'NF Weekly Fly'!$Q$1</c:f>
              <c:strCache>
                <c:ptCount val="1"/>
                <c:pt idx="0">
                  <c:v>put cum pnl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'NF Weekly Fly'!$Q$2:$Q$69</c:f>
              <c:numCache>
                <c:formatCode>General</c:formatCode>
                <c:ptCount val="68"/>
                <c:pt idx="0">
                  <c:v>153.1</c:v>
                </c:pt>
                <c:pt idx="1">
                  <c:v>258.5</c:v>
                </c:pt>
                <c:pt idx="2">
                  <c:v>224.5</c:v>
                </c:pt>
                <c:pt idx="3">
                  <c:v>380.3</c:v>
                </c:pt>
                <c:pt idx="4">
                  <c:v>458.9</c:v>
                </c:pt>
                <c:pt idx="5">
                  <c:v>426.5</c:v>
                </c:pt>
                <c:pt idx="6">
                  <c:v>389.5</c:v>
                </c:pt>
                <c:pt idx="7">
                  <c:v>358</c:v>
                </c:pt>
                <c:pt idx="8">
                  <c:v>503.2</c:v>
                </c:pt>
                <c:pt idx="9">
                  <c:v>469.3</c:v>
                </c:pt>
                <c:pt idx="10">
                  <c:v>428.2</c:v>
                </c:pt>
                <c:pt idx="11">
                  <c:v>398.4</c:v>
                </c:pt>
                <c:pt idx="12">
                  <c:v>375.5</c:v>
                </c:pt>
                <c:pt idx="13">
                  <c:v>342.7</c:v>
                </c:pt>
                <c:pt idx="14">
                  <c:v>300.8</c:v>
                </c:pt>
                <c:pt idx="15">
                  <c:v>432.6</c:v>
                </c:pt>
                <c:pt idx="16">
                  <c:v>391.8</c:v>
                </c:pt>
                <c:pt idx="17">
                  <c:v>349</c:v>
                </c:pt>
                <c:pt idx="18">
                  <c:v>307.5</c:v>
                </c:pt>
                <c:pt idx="19">
                  <c:v>441.8</c:v>
                </c:pt>
                <c:pt idx="20">
                  <c:v>405.40000000000003</c:v>
                </c:pt>
                <c:pt idx="21">
                  <c:v>365.6</c:v>
                </c:pt>
                <c:pt idx="22">
                  <c:v>333.20000000000005</c:v>
                </c:pt>
                <c:pt idx="23">
                  <c:v>301.00000000000006</c:v>
                </c:pt>
                <c:pt idx="24">
                  <c:v>261.80000000000007</c:v>
                </c:pt>
                <c:pt idx="25">
                  <c:v>233.50000000000006</c:v>
                </c:pt>
                <c:pt idx="26">
                  <c:v>194.90000000000006</c:v>
                </c:pt>
                <c:pt idx="27">
                  <c:v>236.00000000000006</c:v>
                </c:pt>
                <c:pt idx="28">
                  <c:v>199.20000000000005</c:v>
                </c:pt>
                <c:pt idx="29">
                  <c:v>210.30000000000004</c:v>
                </c:pt>
                <c:pt idx="30">
                  <c:v>310.10000000000002</c:v>
                </c:pt>
                <c:pt idx="31">
                  <c:v>271.40000000000003</c:v>
                </c:pt>
                <c:pt idx="32">
                  <c:v>415.70000000000005</c:v>
                </c:pt>
                <c:pt idx="33">
                  <c:v>377.50000000000006</c:v>
                </c:pt>
                <c:pt idx="34">
                  <c:v>479.20000000000005</c:v>
                </c:pt>
                <c:pt idx="35">
                  <c:v>454.40000000000003</c:v>
                </c:pt>
                <c:pt idx="36">
                  <c:v>416.70000000000005</c:v>
                </c:pt>
                <c:pt idx="37">
                  <c:v>427.80000000000007</c:v>
                </c:pt>
                <c:pt idx="38">
                  <c:v>568.80000000000007</c:v>
                </c:pt>
                <c:pt idx="39">
                  <c:v>538.90000000000009</c:v>
                </c:pt>
                <c:pt idx="40">
                  <c:v>499.40000000000009</c:v>
                </c:pt>
                <c:pt idx="41">
                  <c:v>638.60000000000014</c:v>
                </c:pt>
                <c:pt idx="42">
                  <c:v>599.40000000000009</c:v>
                </c:pt>
                <c:pt idx="43">
                  <c:v>569.80000000000007</c:v>
                </c:pt>
                <c:pt idx="44">
                  <c:v>535.70000000000005</c:v>
                </c:pt>
                <c:pt idx="45">
                  <c:v>501.40000000000003</c:v>
                </c:pt>
                <c:pt idx="46">
                  <c:v>465.3</c:v>
                </c:pt>
                <c:pt idx="47">
                  <c:v>435.3</c:v>
                </c:pt>
                <c:pt idx="48">
                  <c:v>409.2</c:v>
                </c:pt>
                <c:pt idx="49">
                  <c:v>374.2</c:v>
                </c:pt>
                <c:pt idx="50">
                  <c:v>340.8</c:v>
                </c:pt>
                <c:pt idx="51">
                  <c:v>314.40000000000003</c:v>
                </c:pt>
                <c:pt idx="52">
                  <c:v>427.90000000000003</c:v>
                </c:pt>
                <c:pt idx="53">
                  <c:v>395.1</c:v>
                </c:pt>
                <c:pt idx="54">
                  <c:v>545.5</c:v>
                </c:pt>
                <c:pt idx="55">
                  <c:v>619.70000000000005</c:v>
                </c:pt>
                <c:pt idx="56">
                  <c:v>590.30000000000007</c:v>
                </c:pt>
                <c:pt idx="57">
                  <c:v>557.30000000000007</c:v>
                </c:pt>
                <c:pt idx="58">
                  <c:v>530.70000000000005</c:v>
                </c:pt>
                <c:pt idx="59">
                  <c:v>501.80000000000007</c:v>
                </c:pt>
                <c:pt idx="60">
                  <c:v>604.80000000000007</c:v>
                </c:pt>
                <c:pt idx="61">
                  <c:v>577.1</c:v>
                </c:pt>
                <c:pt idx="62">
                  <c:v>638.80000000000007</c:v>
                </c:pt>
                <c:pt idx="63">
                  <c:v>748.50000000000011</c:v>
                </c:pt>
                <c:pt idx="64">
                  <c:v>723.20000000000016</c:v>
                </c:pt>
                <c:pt idx="65">
                  <c:v>698.4000000000002</c:v>
                </c:pt>
                <c:pt idx="66">
                  <c:v>661.00000000000023</c:v>
                </c:pt>
                <c:pt idx="67">
                  <c:v>625.50000000000023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D4-764C-973D-788F0CC87A51}"/>
            </c:ext>
          </c:extLst>
        </c:ser>
        <c:ser>
          <c:idx val="2"/>
          <c:order val="2"/>
          <c:tx>
            <c:strRef>
              <c:f>'NF Weekly Fly'!$V$1</c:f>
              <c:strCache>
                <c:ptCount val="1"/>
                <c:pt idx="0">
                  <c:v>300 cum pnl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'NF Weekly Fly'!$V$2:$V$69</c:f>
              <c:numCache>
                <c:formatCode>General</c:formatCode>
                <c:ptCount val="68"/>
                <c:pt idx="0">
                  <c:v>-25.3</c:v>
                </c:pt>
                <c:pt idx="1">
                  <c:v>25.900000000000002</c:v>
                </c:pt>
                <c:pt idx="2">
                  <c:v>-30.399999999999995</c:v>
                </c:pt>
                <c:pt idx="3">
                  <c:v>-57.699999999999996</c:v>
                </c:pt>
                <c:pt idx="4">
                  <c:v>-135.79999999999998</c:v>
                </c:pt>
                <c:pt idx="5">
                  <c:v>-217.09999999999997</c:v>
                </c:pt>
                <c:pt idx="6">
                  <c:v>-177.29999999999995</c:v>
                </c:pt>
                <c:pt idx="7">
                  <c:v>-303.29999999999995</c:v>
                </c:pt>
                <c:pt idx="8">
                  <c:v>-295.99999999999994</c:v>
                </c:pt>
                <c:pt idx="9">
                  <c:v>-412.79999999999995</c:v>
                </c:pt>
                <c:pt idx="10">
                  <c:v>-537.09999999999991</c:v>
                </c:pt>
                <c:pt idx="11">
                  <c:v>-403.2999999999999</c:v>
                </c:pt>
                <c:pt idx="12">
                  <c:v>-235.39999999999989</c:v>
                </c:pt>
                <c:pt idx="13">
                  <c:v>-351.49999999999989</c:v>
                </c:pt>
                <c:pt idx="14">
                  <c:v>-425.09999999999991</c:v>
                </c:pt>
                <c:pt idx="15">
                  <c:v>-502.49999999999989</c:v>
                </c:pt>
                <c:pt idx="16">
                  <c:v>-610.59999999999991</c:v>
                </c:pt>
                <c:pt idx="17">
                  <c:v>-762.99999999999989</c:v>
                </c:pt>
                <c:pt idx="18">
                  <c:v>-656.69999999999993</c:v>
                </c:pt>
                <c:pt idx="19">
                  <c:v>-656.19999999999993</c:v>
                </c:pt>
                <c:pt idx="20">
                  <c:v>-660.59999999999991</c:v>
                </c:pt>
                <c:pt idx="21">
                  <c:v>-633.19999999999993</c:v>
                </c:pt>
                <c:pt idx="22">
                  <c:v>-638.69999999999993</c:v>
                </c:pt>
                <c:pt idx="23">
                  <c:v>-560.99999999999989</c:v>
                </c:pt>
                <c:pt idx="24">
                  <c:v>-472.59999999999991</c:v>
                </c:pt>
                <c:pt idx="25">
                  <c:v>-524.39999999999986</c:v>
                </c:pt>
                <c:pt idx="26">
                  <c:v>-663.59999999999991</c:v>
                </c:pt>
                <c:pt idx="27">
                  <c:v>-576.39999999999986</c:v>
                </c:pt>
                <c:pt idx="28">
                  <c:v>-718.09999999999991</c:v>
                </c:pt>
                <c:pt idx="29">
                  <c:v>-840.8</c:v>
                </c:pt>
                <c:pt idx="30">
                  <c:v>-920.4</c:v>
                </c:pt>
                <c:pt idx="31">
                  <c:v>-887.3</c:v>
                </c:pt>
                <c:pt idx="32">
                  <c:v>-905.3</c:v>
                </c:pt>
                <c:pt idx="33">
                  <c:v>-771.5</c:v>
                </c:pt>
                <c:pt idx="34">
                  <c:v>-752.8</c:v>
                </c:pt>
                <c:pt idx="35">
                  <c:v>-865.5</c:v>
                </c:pt>
                <c:pt idx="36">
                  <c:v>-1007.4</c:v>
                </c:pt>
                <c:pt idx="37">
                  <c:v>-1136.2</c:v>
                </c:pt>
                <c:pt idx="38">
                  <c:v>-1185.2</c:v>
                </c:pt>
                <c:pt idx="39">
                  <c:v>-1003.8000000000001</c:v>
                </c:pt>
                <c:pt idx="40">
                  <c:v>-1080.2</c:v>
                </c:pt>
                <c:pt idx="41">
                  <c:v>-1076.8</c:v>
                </c:pt>
                <c:pt idx="42">
                  <c:v>-1202.3</c:v>
                </c:pt>
                <c:pt idx="43">
                  <c:v>-1283.0999999999999</c:v>
                </c:pt>
                <c:pt idx="44">
                  <c:v>-1352.1999999999998</c:v>
                </c:pt>
                <c:pt idx="45">
                  <c:v>-1480.9999999999998</c:v>
                </c:pt>
                <c:pt idx="46">
                  <c:v>-1363.1999999999998</c:v>
                </c:pt>
                <c:pt idx="47">
                  <c:v>-1495.8999999999999</c:v>
                </c:pt>
                <c:pt idx="48">
                  <c:v>-1594.8</c:v>
                </c:pt>
                <c:pt idx="49">
                  <c:v>-1689.7</c:v>
                </c:pt>
                <c:pt idx="50">
                  <c:v>-1559.1000000000001</c:v>
                </c:pt>
                <c:pt idx="51">
                  <c:v>-1650.5000000000002</c:v>
                </c:pt>
                <c:pt idx="52">
                  <c:v>-1578.9000000000003</c:v>
                </c:pt>
                <c:pt idx="53">
                  <c:v>-1388.9000000000003</c:v>
                </c:pt>
                <c:pt idx="54">
                  <c:v>-1377.5000000000002</c:v>
                </c:pt>
                <c:pt idx="55">
                  <c:v>-1264.5000000000002</c:v>
                </c:pt>
                <c:pt idx="56">
                  <c:v>-1341.3000000000002</c:v>
                </c:pt>
                <c:pt idx="57">
                  <c:v>-1148.5000000000002</c:v>
                </c:pt>
                <c:pt idx="58">
                  <c:v>-1137.9000000000003</c:v>
                </c:pt>
                <c:pt idx="59">
                  <c:v>-1221.9000000000003</c:v>
                </c:pt>
                <c:pt idx="60">
                  <c:v>-1273.5000000000002</c:v>
                </c:pt>
                <c:pt idx="61">
                  <c:v>-1354.0000000000002</c:v>
                </c:pt>
                <c:pt idx="62">
                  <c:v>-1461.1000000000001</c:v>
                </c:pt>
                <c:pt idx="63">
                  <c:v>-1382.9</c:v>
                </c:pt>
                <c:pt idx="64">
                  <c:v>-1479.2</c:v>
                </c:pt>
                <c:pt idx="65">
                  <c:v>-1494.5</c:v>
                </c:pt>
                <c:pt idx="66">
                  <c:v>-1506.1</c:v>
                </c:pt>
                <c:pt idx="67">
                  <c:v>-1607.6999999999998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D4-764C-973D-788F0CC87A51}"/>
            </c:ext>
          </c:extLst>
        </c:ser>
        <c:ser>
          <c:idx val="3"/>
          <c:order val="3"/>
          <c:tx>
            <c:strRef>
              <c:f>'NF Weekly Fly'!$Z$1</c:f>
              <c:strCache>
                <c:ptCount val="1"/>
                <c:pt idx="0">
                  <c:v>200 cum pnl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'NF Weekly Fly'!$Z$2:$Z$69</c:f>
              <c:numCache>
                <c:formatCode>General</c:formatCode>
                <c:ptCount val="68"/>
                <c:pt idx="0">
                  <c:v>-53.7</c:v>
                </c:pt>
                <c:pt idx="1">
                  <c:v>-44.6</c:v>
                </c:pt>
                <c:pt idx="2">
                  <c:v>-90.800000000000011</c:v>
                </c:pt>
                <c:pt idx="3">
                  <c:v>-147.10000000000002</c:v>
                </c:pt>
                <c:pt idx="4">
                  <c:v>-188.10000000000002</c:v>
                </c:pt>
                <c:pt idx="5">
                  <c:v>-227.60000000000002</c:v>
                </c:pt>
                <c:pt idx="6">
                  <c:v>-223.20000000000002</c:v>
                </c:pt>
                <c:pt idx="7">
                  <c:v>-283.10000000000002</c:v>
                </c:pt>
                <c:pt idx="8">
                  <c:v>-315.70000000000005</c:v>
                </c:pt>
                <c:pt idx="9">
                  <c:v>-374.80000000000007</c:v>
                </c:pt>
                <c:pt idx="10">
                  <c:v>-432.50000000000006</c:v>
                </c:pt>
                <c:pt idx="11">
                  <c:v>-350.50000000000006</c:v>
                </c:pt>
                <c:pt idx="12">
                  <c:v>-219.90000000000006</c:v>
                </c:pt>
                <c:pt idx="13">
                  <c:v>-273.20000000000005</c:v>
                </c:pt>
                <c:pt idx="14">
                  <c:v>-342.6</c:v>
                </c:pt>
                <c:pt idx="15">
                  <c:v>-416.3</c:v>
                </c:pt>
                <c:pt idx="16">
                  <c:v>-484.1</c:v>
                </c:pt>
                <c:pt idx="17">
                  <c:v>-558.30000000000007</c:v>
                </c:pt>
                <c:pt idx="18">
                  <c:v>-475.50000000000006</c:v>
                </c:pt>
                <c:pt idx="19">
                  <c:v>-505.90000000000003</c:v>
                </c:pt>
                <c:pt idx="20">
                  <c:v>-540.20000000000005</c:v>
                </c:pt>
                <c:pt idx="21">
                  <c:v>-541.70000000000005</c:v>
                </c:pt>
                <c:pt idx="22">
                  <c:v>-581.5</c:v>
                </c:pt>
                <c:pt idx="23">
                  <c:v>-532.70000000000005</c:v>
                </c:pt>
                <c:pt idx="24">
                  <c:v>-470.40000000000003</c:v>
                </c:pt>
                <c:pt idx="25">
                  <c:v>-530.70000000000005</c:v>
                </c:pt>
                <c:pt idx="26">
                  <c:v>-596.90000000000009</c:v>
                </c:pt>
                <c:pt idx="27">
                  <c:v>-541.90000000000009</c:v>
                </c:pt>
                <c:pt idx="28">
                  <c:v>-610.80000000000007</c:v>
                </c:pt>
                <c:pt idx="29">
                  <c:v>-667.30000000000007</c:v>
                </c:pt>
                <c:pt idx="30">
                  <c:v>-718.7</c:v>
                </c:pt>
                <c:pt idx="31">
                  <c:v>-719</c:v>
                </c:pt>
                <c:pt idx="32">
                  <c:v>-766.4</c:v>
                </c:pt>
                <c:pt idx="33">
                  <c:v>-663.8</c:v>
                </c:pt>
                <c:pt idx="34">
                  <c:v>-674.4</c:v>
                </c:pt>
                <c:pt idx="35">
                  <c:v>-726.8</c:v>
                </c:pt>
                <c:pt idx="36">
                  <c:v>-793.19999999999993</c:v>
                </c:pt>
                <c:pt idx="37">
                  <c:v>-852.69999999999993</c:v>
                </c:pt>
                <c:pt idx="38">
                  <c:v>-910.59999999999991</c:v>
                </c:pt>
                <c:pt idx="39">
                  <c:v>-766.8</c:v>
                </c:pt>
                <c:pt idx="40">
                  <c:v>-828.59999999999991</c:v>
                </c:pt>
                <c:pt idx="41">
                  <c:v>-860.3</c:v>
                </c:pt>
                <c:pt idx="42">
                  <c:v>-920.3</c:v>
                </c:pt>
                <c:pt idx="43">
                  <c:v>-964.3</c:v>
                </c:pt>
                <c:pt idx="44">
                  <c:v>-1022.0999999999999</c:v>
                </c:pt>
                <c:pt idx="45">
                  <c:v>-1082</c:v>
                </c:pt>
                <c:pt idx="46">
                  <c:v>-995.1</c:v>
                </c:pt>
                <c:pt idx="47">
                  <c:v>-1057.0999999999999</c:v>
                </c:pt>
                <c:pt idx="48">
                  <c:v>-1102.5</c:v>
                </c:pt>
                <c:pt idx="49">
                  <c:v>-1154.3</c:v>
                </c:pt>
                <c:pt idx="50">
                  <c:v>-1062.0999999999999</c:v>
                </c:pt>
                <c:pt idx="51">
                  <c:v>-1103.3</c:v>
                </c:pt>
                <c:pt idx="52">
                  <c:v>-1084.8</c:v>
                </c:pt>
                <c:pt idx="53">
                  <c:v>-935.59999999999991</c:v>
                </c:pt>
                <c:pt idx="54">
                  <c:v>-968.8</c:v>
                </c:pt>
                <c:pt idx="55">
                  <c:v>-910.5</c:v>
                </c:pt>
                <c:pt idx="56">
                  <c:v>-945.2</c:v>
                </c:pt>
                <c:pt idx="57">
                  <c:v>-804.1</c:v>
                </c:pt>
                <c:pt idx="58">
                  <c:v>-839.7</c:v>
                </c:pt>
                <c:pt idx="59">
                  <c:v>-877</c:v>
                </c:pt>
                <c:pt idx="60">
                  <c:v>-915.8</c:v>
                </c:pt>
                <c:pt idx="61">
                  <c:v>-951.4</c:v>
                </c:pt>
                <c:pt idx="62">
                  <c:v>-1001</c:v>
                </c:pt>
                <c:pt idx="63">
                  <c:v>-976.6</c:v>
                </c:pt>
                <c:pt idx="64">
                  <c:v>-1021.7</c:v>
                </c:pt>
                <c:pt idx="65">
                  <c:v>-1070.2</c:v>
                </c:pt>
                <c:pt idx="66">
                  <c:v>-1119</c:v>
                </c:pt>
                <c:pt idx="67">
                  <c:v>-1165.4000000000001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D4-764C-973D-788F0CC87A51}"/>
            </c:ext>
          </c:extLst>
        </c:ser>
        <c:ser>
          <c:idx val="4"/>
          <c:order val="4"/>
          <c:tx>
            <c:strRef>
              <c:f>'NF Weekly Fly'!$AD$1</c:f>
              <c:strCache>
                <c:ptCount val="1"/>
                <c:pt idx="0">
                  <c:v>100 cum pnl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'NF Weekly Fly'!$AD$2:$AD$69</c:f>
              <c:numCache>
                <c:formatCode>General</c:formatCode>
                <c:ptCount val="68"/>
                <c:pt idx="0">
                  <c:v>-13.6</c:v>
                </c:pt>
                <c:pt idx="1">
                  <c:v>-26</c:v>
                </c:pt>
                <c:pt idx="2">
                  <c:v>-38.6</c:v>
                </c:pt>
                <c:pt idx="3">
                  <c:v>-53.400000000000006</c:v>
                </c:pt>
                <c:pt idx="4">
                  <c:v>-63.600000000000009</c:v>
                </c:pt>
                <c:pt idx="5">
                  <c:v>-73.7</c:v>
                </c:pt>
                <c:pt idx="6">
                  <c:v>-89.7</c:v>
                </c:pt>
                <c:pt idx="7">
                  <c:v>-105.9</c:v>
                </c:pt>
                <c:pt idx="8">
                  <c:v>-120.60000000000001</c:v>
                </c:pt>
                <c:pt idx="9">
                  <c:v>-135.60000000000002</c:v>
                </c:pt>
                <c:pt idx="10">
                  <c:v>-149.70000000000002</c:v>
                </c:pt>
                <c:pt idx="11">
                  <c:v>-137.4</c:v>
                </c:pt>
                <c:pt idx="12">
                  <c:v>-67</c:v>
                </c:pt>
                <c:pt idx="13">
                  <c:v>-81</c:v>
                </c:pt>
                <c:pt idx="14">
                  <c:v>-98.4</c:v>
                </c:pt>
                <c:pt idx="15">
                  <c:v>-118.4</c:v>
                </c:pt>
                <c:pt idx="16">
                  <c:v>-135.6</c:v>
                </c:pt>
                <c:pt idx="17">
                  <c:v>-154.79999999999998</c:v>
                </c:pt>
                <c:pt idx="18">
                  <c:v>-118.89999999999998</c:v>
                </c:pt>
                <c:pt idx="19">
                  <c:v>-134.49999999999997</c:v>
                </c:pt>
                <c:pt idx="20">
                  <c:v>-151.39999999999998</c:v>
                </c:pt>
                <c:pt idx="21">
                  <c:v>-167.2</c:v>
                </c:pt>
                <c:pt idx="22">
                  <c:v>-182.2</c:v>
                </c:pt>
                <c:pt idx="23">
                  <c:v>-185.7</c:v>
                </c:pt>
                <c:pt idx="24">
                  <c:v>-173.29999999999998</c:v>
                </c:pt>
                <c:pt idx="25">
                  <c:v>-188.79999999999998</c:v>
                </c:pt>
                <c:pt idx="26">
                  <c:v>-205.6</c:v>
                </c:pt>
                <c:pt idx="27">
                  <c:v>-206.79999999999998</c:v>
                </c:pt>
                <c:pt idx="28">
                  <c:v>-226.2</c:v>
                </c:pt>
                <c:pt idx="29">
                  <c:v>-239.89999999999998</c:v>
                </c:pt>
                <c:pt idx="30">
                  <c:v>-253.29999999999998</c:v>
                </c:pt>
                <c:pt idx="31">
                  <c:v>-268.09999999999997</c:v>
                </c:pt>
                <c:pt idx="32">
                  <c:v>-284.29999999999995</c:v>
                </c:pt>
                <c:pt idx="33">
                  <c:v>-236.09999999999997</c:v>
                </c:pt>
                <c:pt idx="34">
                  <c:v>-252.29999999999995</c:v>
                </c:pt>
                <c:pt idx="35">
                  <c:v>-267.69999999999993</c:v>
                </c:pt>
                <c:pt idx="36">
                  <c:v>-285.19999999999993</c:v>
                </c:pt>
                <c:pt idx="37">
                  <c:v>-299.69999999999993</c:v>
                </c:pt>
                <c:pt idx="38">
                  <c:v>-314.19999999999993</c:v>
                </c:pt>
                <c:pt idx="39">
                  <c:v>-232.39999999999992</c:v>
                </c:pt>
                <c:pt idx="40">
                  <c:v>-248.49999999999991</c:v>
                </c:pt>
                <c:pt idx="41">
                  <c:v>-263.19999999999993</c:v>
                </c:pt>
                <c:pt idx="42">
                  <c:v>-281.09999999999991</c:v>
                </c:pt>
                <c:pt idx="43">
                  <c:v>-292.49999999999989</c:v>
                </c:pt>
                <c:pt idx="44">
                  <c:v>-308.19999999999987</c:v>
                </c:pt>
                <c:pt idx="45">
                  <c:v>-323.19999999999987</c:v>
                </c:pt>
                <c:pt idx="46">
                  <c:v>-291.39999999999986</c:v>
                </c:pt>
                <c:pt idx="47">
                  <c:v>-306.79999999999984</c:v>
                </c:pt>
                <c:pt idx="48">
                  <c:v>-318.59999999999985</c:v>
                </c:pt>
                <c:pt idx="49">
                  <c:v>-331.59999999999985</c:v>
                </c:pt>
                <c:pt idx="50">
                  <c:v>-299.49999999999983</c:v>
                </c:pt>
                <c:pt idx="51">
                  <c:v>-310.59999999999985</c:v>
                </c:pt>
                <c:pt idx="52">
                  <c:v>-319.79999999999984</c:v>
                </c:pt>
                <c:pt idx="53">
                  <c:v>-235.09999999999985</c:v>
                </c:pt>
                <c:pt idx="54">
                  <c:v>-247.29999999999984</c:v>
                </c:pt>
                <c:pt idx="55">
                  <c:v>-255.99999999999983</c:v>
                </c:pt>
                <c:pt idx="56">
                  <c:v>-263.99999999999983</c:v>
                </c:pt>
                <c:pt idx="57">
                  <c:v>-192.99999999999983</c:v>
                </c:pt>
                <c:pt idx="58">
                  <c:v>-202.49999999999983</c:v>
                </c:pt>
                <c:pt idx="59">
                  <c:v>-212.49999999999983</c:v>
                </c:pt>
                <c:pt idx="60">
                  <c:v>-222.99999999999983</c:v>
                </c:pt>
                <c:pt idx="61">
                  <c:v>-231.79999999999984</c:v>
                </c:pt>
                <c:pt idx="62">
                  <c:v>-243.79999999999984</c:v>
                </c:pt>
                <c:pt idx="63">
                  <c:v>-253.89999999999984</c:v>
                </c:pt>
                <c:pt idx="64">
                  <c:v>-265.79999999999984</c:v>
                </c:pt>
                <c:pt idx="65">
                  <c:v>-279.19999999999982</c:v>
                </c:pt>
                <c:pt idx="66">
                  <c:v>-291.49999999999983</c:v>
                </c:pt>
                <c:pt idx="67">
                  <c:v>-303.09999999999985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D4-764C-973D-788F0CC87A51}"/>
            </c:ext>
          </c:extLst>
        </c:ser>
        <c:ser>
          <c:idx val="5"/>
          <c:order val="5"/>
          <c:tx>
            <c:strRef>
              <c:f>'NF Weekly Fly'!$AH$1</c:f>
              <c:strCache>
                <c:ptCount val="1"/>
                <c:pt idx="0">
                  <c:v>50 cum pnl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'NF Weekly Fly'!$AH$2:$AH$69</c:f>
              <c:numCache>
                <c:formatCode>General</c:formatCode>
                <c:ptCount val="68"/>
                <c:pt idx="0">
                  <c:v>-3.2</c:v>
                </c:pt>
                <c:pt idx="1">
                  <c:v>-6</c:v>
                </c:pt>
                <c:pt idx="2">
                  <c:v>-9.1</c:v>
                </c:pt>
                <c:pt idx="3">
                  <c:v>-13.1</c:v>
                </c:pt>
                <c:pt idx="4">
                  <c:v>-17</c:v>
                </c:pt>
                <c:pt idx="5">
                  <c:v>-19.5</c:v>
                </c:pt>
                <c:pt idx="6">
                  <c:v>-24</c:v>
                </c:pt>
                <c:pt idx="7">
                  <c:v>-28.8</c:v>
                </c:pt>
                <c:pt idx="8">
                  <c:v>-32.799999999999997</c:v>
                </c:pt>
                <c:pt idx="9">
                  <c:v>-37</c:v>
                </c:pt>
                <c:pt idx="10">
                  <c:v>-41.1</c:v>
                </c:pt>
                <c:pt idx="11">
                  <c:v>-44.4</c:v>
                </c:pt>
                <c:pt idx="12">
                  <c:v>-14.2</c:v>
                </c:pt>
                <c:pt idx="13">
                  <c:v>-16.7</c:v>
                </c:pt>
                <c:pt idx="14">
                  <c:v>-21.4</c:v>
                </c:pt>
                <c:pt idx="15">
                  <c:v>-26.5</c:v>
                </c:pt>
                <c:pt idx="16">
                  <c:v>-30.7</c:v>
                </c:pt>
                <c:pt idx="17">
                  <c:v>-35.1</c:v>
                </c:pt>
                <c:pt idx="18">
                  <c:v>-35.9</c:v>
                </c:pt>
                <c:pt idx="19">
                  <c:v>-40.199999999999996</c:v>
                </c:pt>
                <c:pt idx="20">
                  <c:v>-45.199999999999996</c:v>
                </c:pt>
                <c:pt idx="21">
                  <c:v>-48.8</c:v>
                </c:pt>
                <c:pt idx="22">
                  <c:v>-51.8</c:v>
                </c:pt>
                <c:pt idx="23">
                  <c:v>-55.599999999999994</c:v>
                </c:pt>
                <c:pt idx="24">
                  <c:v>-59.8</c:v>
                </c:pt>
                <c:pt idx="25">
                  <c:v>-63.5</c:v>
                </c:pt>
                <c:pt idx="26">
                  <c:v>-68</c:v>
                </c:pt>
                <c:pt idx="27">
                  <c:v>-71.5</c:v>
                </c:pt>
                <c:pt idx="28">
                  <c:v>-78.5</c:v>
                </c:pt>
                <c:pt idx="29">
                  <c:v>-82</c:v>
                </c:pt>
                <c:pt idx="30">
                  <c:v>-85.3</c:v>
                </c:pt>
                <c:pt idx="31">
                  <c:v>-89.899999999999991</c:v>
                </c:pt>
                <c:pt idx="32">
                  <c:v>-94.1</c:v>
                </c:pt>
                <c:pt idx="33">
                  <c:v>-84.199999999999989</c:v>
                </c:pt>
                <c:pt idx="34">
                  <c:v>-88.799999999999983</c:v>
                </c:pt>
                <c:pt idx="35">
                  <c:v>-93.299999999999983</c:v>
                </c:pt>
                <c:pt idx="36">
                  <c:v>-96.499999999999986</c:v>
                </c:pt>
                <c:pt idx="37">
                  <c:v>-100.89999999999999</c:v>
                </c:pt>
                <c:pt idx="38">
                  <c:v>-103.99999999999999</c:v>
                </c:pt>
                <c:pt idx="39">
                  <c:v>-61.799999999999983</c:v>
                </c:pt>
                <c:pt idx="40">
                  <c:v>-65.899999999999977</c:v>
                </c:pt>
                <c:pt idx="41">
                  <c:v>-69.799999999999983</c:v>
                </c:pt>
                <c:pt idx="42">
                  <c:v>-74.399999999999977</c:v>
                </c:pt>
                <c:pt idx="43">
                  <c:v>-78.299999999999983</c:v>
                </c:pt>
                <c:pt idx="44">
                  <c:v>-82.699999999999989</c:v>
                </c:pt>
                <c:pt idx="45">
                  <c:v>-86.1</c:v>
                </c:pt>
                <c:pt idx="46">
                  <c:v>-90.3</c:v>
                </c:pt>
                <c:pt idx="47">
                  <c:v>-94.3</c:v>
                </c:pt>
                <c:pt idx="48">
                  <c:v>-97.3</c:v>
                </c:pt>
                <c:pt idx="49">
                  <c:v>-101</c:v>
                </c:pt>
                <c:pt idx="50">
                  <c:v>-104.5</c:v>
                </c:pt>
                <c:pt idx="51">
                  <c:v>-106.7</c:v>
                </c:pt>
                <c:pt idx="52">
                  <c:v>-109.5</c:v>
                </c:pt>
                <c:pt idx="53">
                  <c:v>-66.5</c:v>
                </c:pt>
                <c:pt idx="54">
                  <c:v>-69.099999999999994</c:v>
                </c:pt>
                <c:pt idx="55">
                  <c:v>-71.099999999999994</c:v>
                </c:pt>
                <c:pt idx="56">
                  <c:v>-71.899999999999991</c:v>
                </c:pt>
                <c:pt idx="57">
                  <c:v>-43.79999999999999</c:v>
                </c:pt>
                <c:pt idx="58">
                  <c:v>-47.499999999999993</c:v>
                </c:pt>
                <c:pt idx="59">
                  <c:v>-50.499999999999993</c:v>
                </c:pt>
                <c:pt idx="60">
                  <c:v>-53.099999999999994</c:v>
                </c:pt>
                <c:pt idx="61">
                  <c:v>-54.8</c:v>
                </c:pt>
                <c:pt idx="62">
                  <c:v>-55.8</c:v>
                </c:pt>
                <c:pt idx="63">
                  <c:v>-58.8</c:v>
                </c:pt>
                <c:pt idx="64">
                  <c:v>-62.8</c:v>
                </c:pt>
                <c:pt idx="65">
                  <c:v>-67.399999999999991</c:v>
                </c:pt>
                <c:pt idx="66">
                  <c:v>-70.199999999999989</c:v>
                </c:pt>
                <c:pt idx="67">
                  <c:v>-72.099999999999994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D4-764C-973D-788F0CC87A51}"/>
            </c:ext>
          </c:extLst>
        </c:ser>
        <c:ser>
          <c:idx val="6"/>
          <c:order val="6"/>
          <c:tx>
            <c:strRef>
              <c:f>'NF Weekly Fly'!$AL$1</c:f>
              <c:strCache>
                <c:ptCount val="1"/>
                <c:pt idx="0">
                  <c:v>1000 cum pnl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'NF Weekly Fly'!$AL$2:$AL$69</c:f>
              <c:numCache>
                <c:formatCode>General</c:formatCode>
                <c:ptCount val="68"/>
                <c:pt idx="0">
                  <c:v>18.899999999999999</c:v>
                </c:pt>
                <c:pt idx="1">
                  <c:v>126.6</c:v>
                </c:pt>
                <c:pt idx="2">
                  <c:v>144</c:v>
                </c:pt>
                <c:pt idx="3">
                  <c:v>153.4</c:v>
                </c:pt>
                <c:pt idx="4">
                  <c:v>170.4</c:v>
                </c:pt>
                <c:pt idx="5">
                  <c:v>184.6</c:v>
                </c:pt>
                <c:pt idx="6">
                  <c:v>261.2</c:v>
                </c:pt>
                <c:pt idx="7">
                  <c:v>-20.300000000000011</c:v>
                </c:pt>
                <c:pt idx="8">
                  <c:v>36.199999999999989</c:v>
                </c:pt>
                <c:pt idx="9">
                  <c:v>-48.900000000000006</c:v>
                </c:pt>
                <c:pt idx="10">
                  <c:v>-449.29999999999995</c:v>
                </c:pt>
                <c:pt idx="11">
                  <c:v>-219.49999999999994</c:v>
                </c:pt>
                <c:pt idx="12">
                  <c:v>-1.7999999999999545</c:v>
                </c:pt>
                <c:pt idx="13">
                  <c:v>-275.59999999999997</c:v>
                </c:pt>
                <c:pt idx="14">
                  <c:v>-328.59999999999997</c:v>
                </c:pt>
                <c:pt idx="15">
                  <c:v>-389.29999999999995</c:v>
                </c:pt>
                <c:pt idx="16">
                  <c:v>-475.19999999999993</c:v>
                </c:pt>
                <c:pt idx="17">
                  <c:v>-348.59999999999991</c:v>
                </c:pt>
                <c:pt idx="18">
                  <c:v>-318.39999999999992</c:v>
                </c:pt>
                <c:pt idx="19">
                  <c:v>-294.7999999999999</c:v>
                </c:pt>
                <c:pt idx="20">
                  <c:v>-240.39999999999989</c:v>
                </c:pt>
                <c:pt idx="21">
                  <c:v>-211.09999999999988</c:v>
                </c:pt>
                <c:pt idx="22">
                  <c:v>-109.09999999999988</c:v>
                </c:pt>
                <c:pt idx="23">
                  <c:v>-0.49999999999988631</c:v>
                </c:pt>
                <c:pt idx="24">
                  <c:v>-28.699999999999886</c:v>
                </c:pt>
                <c:pt idx="25">
                  <c:v>-340.89999999999986</c:v>
                </c:pt>
                <c:pt idx="26">
                  <c:v>-220.09999999999985</c:v>
                </c:pt>
                <c:pt idx="27">
                  <c:v>-618.99999999999977</c:v>
                </c:pt>
                <c:pt idx="28">
                  <c:v>-742.5999999999998</c:v>
                </c:pt>
                <c:pt idx="29">
                  <c:v>-773.39999999999975</c:v>
                </c:pt>
                <c:pt idx="30">
                  <c:v>-705.29999999999973</c:v>
                </c:pt>
                <c:pt idx="31">
                  <c:v>-697.59999999999968</c:v>
                </c:pt>
                <c:pt idx="32">
                  <c:v>-536.1999999999997</c:v>
                </c:pt>
                <c:pt idx="33">
                  <c:v>-488.29999999999973</c:v>
                </c:pt>
                <c:pt idx="34">
                  <c:v>-739.1999999999997</c:v>
                </c:pt>
                <c:pt idx="35">
                  <c:v>-960.79999999999973</c:v>
                </c:pt>
                <c:pt idx="36">
                  <c:v>-1117.1999999999998</c:v>
                </c:pt>
                <c:pt idx="37">
                  <c:v>-1129.6999999999998</c:v>
                </c:pt>
                <c:pt idx="38">
                  <c:v>-896.0999999999998</c:v>
                </c:pt>
                <c:pt idx="39">
                  <c:v>-942.89999999999975</c:v>
                </c:pt>
                <c:pt idx="40">
                  <c:v>-902.5999999999998</c:v>
                </c:pt>
                <c:pt idx="41">
                  <c:v>-1433.7999999999997</c:v>
                </c:pt>
                <c:pt idx="42">
                  <c:v>-1445.9999999999998</c:v>
                </c:pt>
                <c:pt idx="43">
                  <c:v>-1479.5999999999997</c:v>
                </c:pt>
                <c:pt idx="44">
                  <c:v>-1646.3999999999996</c:v>
                </c:pt>
                <c:pt idx="45">
                  <c:v>-1501.7999999999997</c:v>
                </c:pt>
                <c:pt idx="46">
                  <c:v>-1647.3999999999996</c:v>
                </c:pt>
                <c:pt idx="47">
                  <c:v>-2131.4999999999995</c:v>
                </c:pt>
                <c:pt idx="48">
                  <c:v>-2170.6999999999994</c:v>
                </c:pt>
                <c:pt idx="49">
                  <c:v>-1986.1999999999994</c:v>
                </c:pt>
                <c:pt idx="50">
                  <c:v>-2222.6999999999994</c:v>
                </c:pt>
                <c:pt idx="51">
                  <c:v>-2048.2999999999993</c:v>
                </c:pt>
                <c:pt idx="52">
                  <c:v>-1800.8999999999992</c:v>
                </c:pt>
                <c:pt idx="53">
                  <c:v>-1719.1999999999991</c:v>
                </c:pt>
                <c:pt idx="54">
                  <c:v>-1494.299999999999</c:v>
                </c:pt>
                <c:pt idx="55">
                  <c:v>-1484.6999999999991</c:v>
                </c:pt>
                <c:pt idx="56">
                  <c:v>-1181.8999999999992</c:v>
                </c:pt>
                <c:pt idx="57">
                  <c:v>-1037.5999999999992</c:v>
                </c:pt>
                <c:pt idx="58">
                  <c:v>-1037.9999999999993</c:v>
                </c:pt>
                <c:pt idx="59">
                  <c:v>-984.69999999999936</c:v>
                </c:pt>
                <c:pt idx="60">
                  <c:v>-1103.4999999999993</c:v>
                </c:pt>
                <c:pt idx="61">
                  <c:v>-1158.3999999999994</c:v>
                </c:pt>
                <c:pt idx="62">
                  <c:v>-983.49999999999943</c:v>
                </c:pt>
                <c:pt idx="63">
                  <c:v>-1037.4999999999995</c:v>
                </c:pt>
                <c:pt idx="64">
                  <c:v>-986.09999999999957</c:v>
                </c:pt>
                <c:pt idx="65">
                  <c:v>-942.69999999999959</c:v>
                </c:pt>
                <c:pt idx="66">
                  <c:v>-1437.0999999999995</c:v>
                </c:pt>
                <c:pt idx="67">
                  <c:v>-1437.0999999999995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D4-764C-973D-788F0CC87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2699696"/>
        <c:axId val="1932701408"/>
      </c:lineChart>
      <c:catAx>
        <c:axId val="1932699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701408"/>
        <c:crosses val="autoZero"/>
        <c:auto val="1"/>
        <c:lblAlgn val="ctr"/>
        <c:lblOffset val="100"/>
        <c:noMultiLvlLbl val="0"/>
      </c:catAx>
      <c:valAx>
        <c:axId val="193270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69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558800</xdr:colOff>
      <xdr:row>18</xdr:row>
      <xdr:rowOff>25400</xdr:rowOff>
    </xdr:from>
    <xdr:to>
      <xdr:col>19</xdr:col>
      <xdr:colOff>571500</xdr:colOff>
      <xdr:row>58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56BAC9-9DC4-3C8A-FF98-D611889133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90300" y="3683000"/>
          <a:ext cx="4965700" cy="8229600"/>
        </a:xfrm>
        <a:prstGeom prst="rect">
          <a:avLst/>
        </a:prstGeom>
      </xdr:spPr>
    </xdr:pic>
    <xdr:clientData/>
  </xdr:twoCellAnchor>
  <xdr:twoCellAnchor editAs="oneCell">
    <xdr:from>
      <xdr:col>7</xdr:col>
      <xdr:colOff>406400</xdr:colOff>
      <xdr:row>18</xdr:row>
      <xdr:rowOff>25400</xdr:rowOff>
    </xdr:from>
    <xdr:to>
      <xdr:col>13</xdr:col>
      <xdr:colOff>393700</xdr:colOff>
      <xdr:row>58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2C3586-2127-FA7D-2ED5-AFE1A72FC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84900" y="3683000"/>
          <a:ext cx="4940300" cy="8216900"/>
        </a:xfrm>
        <a:prstGeom prst="rect">
          <a:avLst/>
        </a:prstGeom>
      </xdr:spPr>
    </xdr:pic>
    <xdr:clientData/>
  </xdr:twoCellAnchor>
  <xdr:twoCellAnchor editAs="oneCell">
    <xdr:from>
      <xdr:col>7</xdr:col>
      <xdr:colOff>393700</xdr:colOff>
      <xdr:row>0</xdr:row>
      <xdr:rowOff>101600</xdr:rowOff>
    </xdr:from>
    <xdr:to>
      <xdr:col>12</xdr:col>
      <xdr:colOff>317500</xdr:colOff>
      <xdr:row>17</xdr:row>
      <xdr:rowOff>101600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26CFF91-039B-DCCE-4AD7-EA82AD5AED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72200" y="101600"/>
          <a:ext cx="4051300" cy="3454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133350</xdr:colOff>
      <xdr:row>8</xdr:row>
      <xdr:rowOff>88900</xdr:rowOff>
    </xdr:from>
    <xdr:to>
      <xdr:col>28</xdr:col>
      <xdr:colOff>622300</xdr:colOff>
      <xdr:row>37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1E4EDC-4E60-F042-92BC-32CFCD652F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6350</xdr:colOff>
      <xdr:row>3</xdr:row>
      <xdr:rowOff>50800</xdr:rowOff>
    </xdr:from>
    <xdr:to>
      <xdr:col>34</xdr:col>
      <xdr:colOff>812800</xdr:colOff>
      <xdr:row>47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39A3FC-B2E3-1AC3-DC00-363F02965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57150</xdr:colOff>
      <xdr:row>3</xdr:row>
      <xdr:rowOff>38100</xdr:rowOff>
    </xdr:from>
    <xdr:to>
      <xdr:col>16</xdr:col>
      <xdr:colOff>762000</xdr:colOff>
      <xdr:row>46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CA926F-0A6D-968F-9761-508BEAEA64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6350</xdr:colOff>
      <xdr:row>3</xdr:row>
      <xdr:rowOff>25400</xdr:rowOff>
    </xdr:from>
    <xdr:to>
      <xdr:col>51</xdr:col>
      <xdr:colOff>787400</xdr:colOff>
      <xdr:row>47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32DA71-2193-6840-4E4E-FBF686FA4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53</xdr:col>
      <xdr:colOff>19050</xdr:colOff>
      <xdr:row>3</xdr:row>
      <xdr:rowOff>12700</xdr:rowOff>
    </xdr:from>
    <xdr:to>
      <xdr:col>69</xdr:col>
      <xdr:colOff>0</xdr:colOff>
      <xdr:row>47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1B7820-B045-7BBF-634A-AFB18E521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69</xdr:col>
      <xdr:colOff>819150</xdr:colOff>
      <xdr:row>3</xdr:row>
      <xdr:rowOff>12700</xdr:rowOff>
    </xdr:from>
    <xdr:to>
      <xdr:col>86</xdr:col>
      <xdr:colOff>12700</xdr:colOff>
      <xdr:row>47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5C5E65-5986-428B-DD36-CF3606C6D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87</xdr:col>
      <xdr:colOff>19050</xdr:colOff>
      <xdr:row>3</xdr:row>
      <xdr:rowOff>25400</xdr:rowOff>
    </xdr:from>
    <xdr:to>
      <xdr:col>102</xdr:col>
      <xdr:colOff>787400</xdr:colOff>
      <xdr:row>47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29DEEC1-E1FC-CDF6-E6A4-B5FA8B950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104</xdr:col>
      <xdr:colOff>450850</xdr:colOff>
      <xdr:row>3</xdr:row>
      <xdr:rowOff>38100</xdr:rowOff>
    </xdr:from>
    <xdr:to>
      <xdr:col>119</xdr:col>
      <xdr:colOff>711200</xdr:colOff>
      <xdr:row>47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0AB49BA-8BB3-544F-1FB0-239D80D5E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463550</xdr:colOff>
      <xdr:row>1</xdr:row>
      <xdr:rowOff>127000</xdr:rowOff>
    </xdr:from>
    <xdr:to>
      <xdr:col>23</xdr:col>
      <xdr:colOff>355600</xdr:colOff>
      <xdr:row>44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4F5BA1-3CC0-BC7E-EE4D-21815AF73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3</xdr:row>
      <xdr:rowOff>0</xdr:rowOff>
    </xdr:from>
    <xdr:to>
      <xdr:col>22</xdr:col>
      <xdr:colOff>190500</xdr:colOff>
      <xdr:row>30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02C692-1212-7133-2EF4-EF72535E9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374650</xdr:colOff>
      <xdr:row>30</xdr:row>
      <xdr:rowOff>165100</xdr:rowOff>
    </xdr:from>
    <xdr:to>
      <xdr:col>22</xdr:col>
      <xdr:colOff>190500</xdr:colOff>
      <xdr:row>61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9AD3F-7FE3-3455-FBE7-2C00A1FF8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184150</xdr:colOff>
      <xdr:row>2</xdr:row>
      <xdr:rowOff>25400</xdr:rowOff>
    </xdr:from>
    <xdr:to>
      <xdr:col>21</xdr:col>
      <xdr:colOff>546100</xdr:colOff>
      <xdr:row>44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B175A4-D159-3503-E517-F396A2AD6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260350</xdr:colOff>
      <xdr:row>1</xdr:row>
      <xdr:rowOff>63500</xdr:rowOff>
    </xdr:from>
    <xdr:to>
      <xdr:col>25</xdr:col>
      <xdr:colOff>762000</xdr:colOff>
      <xdr:row>31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263A61-56FC-DA93-F58A-A690BB8D7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247650</xdr:colOff>
      <xdr:row>32</xdr:row>
      <xdr:rowOff>76200</xdr:rowOff>
    </xdr:from>
    <xdr:to>
      <xdr:col>25</xdr:col>
      <xdr:colOff>774700</xdr:colOff>
      <xdr:row>61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CC9721-EE94-AE56-587C-AA5AC32DC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222250</xdr:colOff>
      <xdr:row>0</xdr:row>
      <xdr:rowOff>152400</xdr:rowOff>
    </xdr:from>
    <xdr:to>
      <xdr:col>17</xdr:col>
      <xdr:colOff>508000</xdr:colOff>
      <xdr:row>46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BB479C-DFE2-3754-E6FC-05DA617C5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603250</xdr:colOff>
      <xdr:row>0</xdr:row>
      <xdr:rowOff>152400</xdr:rowOff>
    </xdr:from>
    <xdr:to>
      <xdr:col>42</xdr:col>
      <xdr:colOff>558800</xdr:colOff>
      <xdr:row>46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EB09F4-7B6C-C771-0FF5-8E7B4FAE8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222250</xdr:colOff>
      <xdr:row>0</xdr:row>
      <xdr:rowOff>152400</xdr:rowOff>
    </xdr:from>
    <xdr:to>
      <xdr:col>17</xdr:col>
      <xdr:colOff>508000</xdr:colOff>
      <xdr:row>46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842F31-8405-DB4D-ADBA-4E592C8DE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603250</xdr:colOff>
      <xdr:row>0</xdr:row>
      <xdr:rowOff>152400</xdr:rowOff>
    </xdr:from>
    <xdr:to>
      <xdr:col>42</xdr:col>
      <xdr:colOff>558800</xdr:colOff>
      <xdr:row>46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145095-38DB-764C-A4D5-2A0B3106EA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in/gp/product/B0CHJJZ9G8/ref=s9_acss_bw_cg_top_1a1_w?pf_rd_m=A1K21FY43GMZF8&amp;pf_rd_s=merchandised-search-5&amp;pf_rd_r=6N63C2CA09T3ZJDD4WEM&amp;pf_rd_t=101&amp;pf_rd_p=c18da174-7708-491b-85eb-bebf082c2653&amp;pf_rd_i=90817074031&amp;th=1" TargetMode="External"/><Relationship Id="rId7" Type="http://schemas.openxmlformats.org/officeDocument/2006/relationships/hyperlink" Target="https://www.amazon.in/dp/B0CDG6TM66/ref=sspa_dk_detail_6?psc=1&amp;pd_rd_i=B0CDG6TM66&amp;pd_rd_w=xSoJq&amp;content-id=amzn1.sym.2575ab02-73ff-40ca-8d3a-4fbe87c5a28d&amp;pf_rd_p=2575ab02-73ff-40ca-8d3a-4fbe87c5a28d&amp;pf_rd_r=F1XTY8FQMPT2CAZ93M9G&amp;pd_rd_wg=QxJMN&amp;pd_rd_r=e659126c-2e4f-4365-bd28-a4dc8284608e&amp;s=computers&amp;sp_csd=d2lkZ2V0TmFtZT1zcF9kZXRhaWw" TargetMode="External"/><Relationship Id="rId2" Type="http://schemas.openxmlformats.org/officeDocument/2006/relationships/hyperlink" Target="https://www.amazon.in/dp/B0C1BGCPX9/ref=sspa_dk_detail_1?psc=1&amp;pd_rd_i=B0C1BGCPX9&amp;pd_rd_w=xSoJq&amp;content-id=amzn1.sym.2575ab02-73ff-40ca-8d3a-4fbe87c5a28d&amp;pf_rd_p=2575ab02-73ff-40ca-8d3a-4fbe87c5a28d&amp;pf_rd_r=F1XTY8FQMPT2CAZ93M9G&amp;pd_rd_wg=QxJMN&amp;pd_rd_r=e659126c-2e4f-4365-bd28-a4dc8284608e&amp;s=computers&amp;sp_csd=d2lkZ2V0TmFtZT1zcF9kZXRhaWw" TargetMode="External"/><Relationship Id="rId1" Type="http://schemas.openxmlformats.org/officeDocument/2006/relationships/hyperlink" Target="https://www.amazon.in/ASUS-Vivobook-NVIDIA-GeForce-RTX-3050-Fingerprint-M6500QC-HN741WS/dp/B0BSX9LTCG/ref=zg_bs_g_1375424031_sccl_47/261-7637550-3989207?th=1" TargetMode="External"/><Relationship Id="rId6" Type="http://schemas.openxmlformats.org/officeDocument/2006/relationships/hyperlink" Target="https://www.amazon.in/ASUS-Vivobook-NVIDIA-GeForce-RTX-3050-Fingerprint-M6500QC-HN541WS/dp/B0BV6TFT54?crid=16UOO051WRYSV&amp;keywords=3050%2BGRAPHICS%2BWITH%2B15%22&amp;qid=1687841589&amp;sprefix=3050%2Bgraphics%2Bwith%2B15%2B%2Caps%2C304&amp;sr=8-5&amp;th=1&amp;linkCode=sl1&amp;tag=techum72-21&amp;linkId=92d83baad80bbe7de430a1313c70dcf7&amp;language=en_IN&amp;ref_=as_li_ss_tl" TargetMode="External"/><Relationship Id="rId5" Type="http://schemas.openxmlformats.org/officeDocument/2006/relationships/hyperlink" Target="https://www.amazon.in/gp/product/B0BQSNSY42/ref=s9_acss_bw_cg_PDPrint_2c1_w?pf_rd_m=A1K21FY43GMZF8&amp;pf_rd_s=merchandised-search-7&amp;pf_rd_r=D3B7R2XEY0MZX5V5KJRG&amp;pf_rd_t=101&amp;pf_rd_p=45eedc04-da76-4fb8-8427-444052fd29e0&amp;pf_rd_i=1375424031&amp;th=1" TargetMode="External"/><Relationship Id="rId4" Type="http://schemas.openxmlformats.org/officeDocument/2006/relationships/hyperlink" Target="https://www.amazon.in/gp/product/B0BMVSKSJ6/ref=s9_acss_bw_cg_Header_2d1_w?pf_rd_m=A1K21FY43GMZF8&amp;pf_rd_s=merchandised-search-17&amp;pf_rd_r=DAED9MX73EATBKXJ2AX5&amp;pf_rd_t=101&amp;pf_rd_p=7351db9e-c16c-43b4-852c-091e2d302577&amp;pf_rd_i=27928092031&amp;th=1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coin.zerodha.com/mf/fund/INF179K01WM1" TargetMode="External"/><Relationship Id="rId2" Type="http://schemas.openxmlformats.org/officeDocument/2006/relationships/hyperlink" Target="https://coin.zerodha.com/mf/fund/INF179K01WM1" TargetMode="External"/><Relationship Id="rId1" Type="http://schemas.openxmlformats.org/officeDocument/2006/relationships/hyperlink" Target="https://coin.zerodha.com/mf/fund/INF179K01WM1" TargetMode="External"/><Relationship Id="rId6" Type="http://schemas.openxmlformats.org/officeDocument/2006/relationships/hyperlink" Target="https://coin.zerodha.com/mf/fund/INF109K012M7" TargetMode="External"/><Relationship Id="rId5" Type="http://schemas.openxmlformats.org/officeDocument/2006/relationships/hyperlink" Target="https://coin.zerodha.com/mf/fund/INF109K012M7" TargetMode="External"/><Relationship Id="rId4" Type="http://schemas.openxmlformats.org/officeDocument/2006/relationships/hyperlink" Target="https://coin.zerodha.com/mf/fund/INF109K012M7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226C4-3C83-4F43-94BC-5A6F1A147F43}">
  <dimension ref="A1:T94"/>
  <sheetViews>
    <sheetView workbookViewId="0">
      <selection activeCell="M14" sqref="M14"/>
    </sheetView>
  </sheetViews>
  <sheetFormatPr baseColWidth="10" defaultRowHeight="16" x14ac:dyDescent="0.2"/>
  <cols>
    <col min="1" max="1" width="15.5" customWidth="1"/>
    <col min="2" max="2" width="13.6640625" customWidth="1"/>
    <col min="4" max="4" width="13.5" customWidth="1"/>
    <col min="5" max="5" width="12.1640625" customWidth="1"/>
    <col min="6" max="6" width="11.1640625" bestFit="1" customWidth="1"/>
    <col min="7" max="7" width="15.83203125" bestFit="1" customWidth="1"/>
    <col min="8" max="8" width="14" customWidth="1"/>
    <col min="11" max="11" width="11.6640625" bestFit="1" customWidth="1"/>
    <col min="18" max="18" width="11" customWidth="1"/>
    <col min="21" max="21" width="14.83203125" bestFit="1" customWidth="1"/>
    <col min="23" max="23" width="11.83203125" customWidth="1"/>
  </cols>
  <sheetData>
    <row r="1" spans="1:20" x14ac:dyDescent="0.2">
      <c r="A1" s="20">
        <v>45413</v>
      </c>
      <c r="D1" s="20">
        <v>45445</v>
      </c>
      <c r="G1" s="20">
        <v>45474</v>
      </c>
      <c r="J1" s="20">
        <v>45505</v>
      </c>
    </row>
    <row r="2" spans="1:20" ht="18" x14ac:dyDescent="0.2">
      <c r="A2" t="s">
        <v>0</v>
      </c>
      <c r="B2" s="12">
        <v>951450</v>
      </c>
      <c r="D2" t="s">
        <v>0</v>
      </c>
      <c r="E2" s="12">
        <v>951450</v>
      </c>
      <c r="G2" t="s">
        <v>15</v>
      </c>
      <c r="H2" s="12">
        <v>808008</v>
      </c>
      <c r="J2" t="s">
        <v>15</v>
      </c>
      <c r="K2" s="12">
        <v>808008</v>
      </c>
      <c r="O2" s="8"/>
    </row>
    <row r="3" spans="1:20" x14ac:dyDescent="0.2">
      <c r="A3" t="s">
        <v>15</v>
      </c>
      <c r="B3" s="12">
        <v>668528</v>
      </c>
      <c r="D3" t="s">
        <v>15</v>
      </c>
      <c r="E3" s="12">
        <v>668528</v>
      </c>
      <c r="G3" t="s">
        <v>1012</v>
      </c>
      <c r="H3" s="12">
        <v>1000345.654</v>
      </c>
      <c r="J3" t="s">
        <v>1012</v>
      </c>
      <c r="K3" s="12">
        <v>1007126.069</v>
      </c>
    </row>
    <row r="4" spans="1:20" x14ac:dyDescent="0.2">
      <c r="A4" t="s">
        <v>8</v>
      </c>
      <c r="B4" s="12">
        <v>1419634.129</v>
      </c>
      <c r="D4" t="s">
        <v>8</v>
      </c>
      <c r="E4" s="12">
        <v>1427820.5619999999</v>
      </c>
      <c r="G4" t="s">
        <v>8</v>
      </c>
      <c r="H4" s="12">
        <v>1435262.612</v>
      </c>
      <c r="J4" t="s">
        <v>8</v>
      </c>
      <c r="K4" s="12">
        <v>1443090.287</v>
      </c>
    </row>
    <row r="5" spans="1:20" x14ac:dyDescent="0.2">
      <c r="A5" t="s">
        <v>9</v>
      </c>
      <c r="B5" s="12">
        <v>905550.13699999999</v>
      </c>
      <c r="D5" t="s">
        <v>9</v>
      </c>
      <c r="E5" s="12">
        <v>910768.39800000004</v>
      </c>
      <c r="G5" t="s">
        <v>9</v>
      </c>
      <c r="H5" s="12">
        <v>915518.00399999996</v>
      </c>
      <c r="J5" t="s">
        <v>9</v>
      </c>
      <c r="K5" s="12">
        <v>920507.89199999999</v>
      </c>
      <c r="L5" s="12"/>
    </row>
    <row r="6" spans="1:20" x14ac:dyDescent="0.2">
      <c r="A6" t="s">
        <v>10</v>
      </c>
      <c r="B6" s="12">
        <v>3489132.5150000001</v>
      </c>
      <c r="D6" t="s">
        <v>10</v>
      </c>
      <c r="E6" s="12">
        <v>3510938.8820000002</v>
      </c>
      <c r="G6" t="s">
        <v>10</v>
      </c>
      <c r="H6" s="12">
        <v>3530497.6170000001</v>
      </c>
      <c r="J6" t="s">
        <v>10</v>
      </c>
      <c r="K6" s="12">
        <v>3552097.4</v>
      </c>
    </row>
    <row r="7" spans="1:20" x14ac:dyDescent="0.2">
      <c r="A7" t="s">
        <v>11</v>
      </c>
      <c r="B7" s="12">
        <v>5119373.7110000001</v>
      </c>
      <c r="D7" t="s">
        <v>11</v>
      </c>
      <c r="E7" s="12">
        <v>5151139.7410000004</v>
      </c>
      <c r="G7" t="s">
        <v>11</v>
      </c>
      <c r="H7" s="12">
        <v>5179527.017</v>
      </c>
      <c r="J7" t="s">
        <v>11</v>
      </c>
      <c r="K7" s="12">
        <v>5211161.5109999999</v>
      </c>
    </row>
    <row r="8" spans="1:20" x14ac:dyDescent="0.2">
      <c r="A8" t="s">
        <v>30</v>
      </c>
      <c r="B8" s="12">
        <v>2503512.219</v>
      </c>
      <c r="D8" t="s">
        <v>30</v>
      </c>
      <c r="E8" s="12">
        <v>2519163.8229999999</v>
      </c>
      <c r="G8" t="s">
        <v>30</v>
      </c>
      <c r="H8" s="12">
        <v>2534384.7620000001</v>
      </c>
      <c r="J8" t="s">
        <v>30</v>
      </c>
      <c r="K8" s="12">
        <v>2551082.267</v>
      </c>
      <c r="S8" s="11"/>
      <c r="T8" s="11"/>
    </row>
    <row r="9" spans="1:20" x14ac:dyDescent="0.2">
      <c r="A9" t="s">
        <v>7</v>
      </c>
      <c r="B9" s="12">
        <f>SUM(B2:B8)</f>
        <v>15057180.710999999</v>
      </c>
      <c r="D9" t="s">
        <v>7</v>
      </c>
      <c r="E9" s="12">
        <f>SUM(E2:E8)</f>
        <v>15139809.405999999</v>
      </c>
      <c r="G9" t="s">
        <v>7</v>
      </c>
      <c r="H9" s="12">
        <f>SUM(H2:H8)</f>
        <v>15403543.665999999</v>
      </c>
      <c r="J9" t="s">
        <v>7</v>
      </c>
      <c r="K9" s="12">
        <f>SUM(K2:K8)</f>
        <v>15493073.425999999</v>
      </c>
    </row>
    <row r="10" spans="1:20" x14ac:dyDescent="0.2">
      <c r="P10" s="5"/>
      <c r="S10" s="6"/>
      <c r="T10" s="6"/>
    </row>
    <row r="11" spans="1:20" x14ac:dyDescent="0.2">
      <c r="A11" t="s">
        <v>5</v>
      </c>
      <c r="B11" s="12">
        <f>B12+B13+B14</f>
        <v>7897295.6380000003</v>
      </c>
      <c r="D11" t="s">
        <v>5</v>
      </c>
      <c r="E11" s="12">
        <f>E12+E13+E14</f>
        <v>7902790.4799999995</v>
      </c>
      <c r="G11" t="s">
        <v>5</v>
      </c>
      <c r="H11" s="12">
        <f>H12+H13+H14</f>
        <v>8434569.8900000006</v>
      </c>
      <c r="J11" t="s">
        <v>5</v>
      </c>
      <c r="K11" s="12">
        <f>K12+K13+K14</f>
        <v>8765467.5949999988</v>
      </c>
      <c r="R11" s="12"/>
      <c r="T11" s="12"/>
    </row>
    <row r="12" spans="1:20" x14ac:dyDescent="0.2">
      <c r="A12" t="s">
        <v>118</v>
      </c>
      <c r="B12" s="12">
        <v>1133271.92</v>
      </c>
      <c r="D12" t="s">
        <v>118</v>
      </c>
      <c r="E12" s="12">
        <v>1138211.8</v>
      </c>
      <c r="G12" t="s">
        <v>118</v>
      </c>
      <c r="H12" s="12">
        <v>1215890.28</v>
      </c>
      <c r="J12" t="s">
        <v>118</v>
      </c>
      <c r="K12" s="24">
        <v>1261391.56</v>
      </c>
      <c r="R12" s="12"/>
      <c r="T12" s="12"/>
    </row>
    <row r="13" spans="1:20" x14ac:dyDescent="0.2">
      <c r="A13" t="s">
        <v>182</v>
      </c>
      <c r="B13" s="24">
        <v>3380314.264</v>
      </c>
      <c r="D13" t="s">
        <v>182</v>
      </c>
      <c r="E13" s="24">
        <v>3380481.88</v>
      </c>
      <c r="G13" t="s">
        <v>182</v>
      </c>
      <c r="H13" s="24">
        <v>3607298.65</v>
      </c>
      <c r="J13" t="s">
        <v>182</v>
      </c>
      <c r="K13" s="24">
        <v>3749945.7689999999</v>
      </c>
      <c r="R13" s="12"/>
      <c r="T13" s="12"/>
    </row>
    <row r="14" spans="1:20" x14ac:dyDescent="0.2">
      <c r="A14" t="s">
        <v>183</v>
      </c>
      <c r="B14" s="17">
        <v>3383709.4539999999</v>
      </c>
      <c r="D14" t="s">
        <v>183</v>
      </c>
      <c r="E14" s="17">
        <v>3384096.8</v>
      </c>
      <c r="G14" t="s">
        <v>183</v>
      </c>
      <c r="H14" s="17">
        <v>3611380.96</v>
      </c>
      <c r="J14" t="s">
        <v>183</v>
      </c>
      <c r="K14" s="24">
        <v>3754130.2659999998</v>
      </c>
      <c r="R14" s="12"/>
      <c r="T14" s="12"/>
    </row>
    <row r="15" spans="1:20" x14ac:dyDescent="0.2">
      <c r="A15" t="s">
        <v>4</v>
      </c>
      <c r="B15" s="12">
        <v>228388.64</v>
      </c>
      <c r="D15" t="s">
        <v>4</v>
      </c>
      <c r="E15" s="12">
        <v>661661.17000000004</v>
      </c>
      <c r="G15" t="s">
        <v>4</v>
      </c>
      <c r="H15" s="12">
        <v>811000</v>
      </c>
      <c r="J15" t="s">
        <v>4</v>
      </c>
      <c r="K15" s="12">
        <v>496612.21</v>
      </c>
      <c r="P15" s="5"/>
      <c r="R15" s="12"/>
      <c r="T15" s="12"/>
    </row>
    <row r="16" spans="1:20" x14ac:dyDescent="0.2">
      <c r="A16" t="s">
        <v>2</v>
      </c>
      <c r="B16" s="12">
        <v>641244</v>
      </c>
      <c r="D16" t="s">
        <v>2</v>
      </c>
      <c r="E16" s="12">
        <v>745656</v>
      </c>
      <c r="G16" t="s">
        <v>2</v>
      </c>
      <c r="H16" s="12">
        <v>883516</v>
      </c>
      <c r="J16" t="s">
        <v>2</v>
      </c>
      <c r="K16" s="12">
        <v>934309</v>
      </c>
      <c r="R16" s="12"/>
      <c r="T16" s="12"/>
    </row>
    <row r="17" spans="1:20" x14ac:dyDescent="0.2">
      <c r="A17" t="s">
        <v>6</v>
      </c>
      <c r="B17">
        <v>300</v>
      </c>
      <c r="D17" t="s">
        <v>6</v>
      </c>
      <c r="E17">
        <v>300</v>
      </c>
      <c r="G17" t="s">
        <v>6</v>
      </c>
      <c r="H17">
        <v>400</v>
      </c>
      <c r="J17" t="s">
        <v>6</v>
      </c>
      <c r="K17" s="12">
        <v>880878</v>
      </c>
      <c r="T17" s="12"/>
    </row>
    <row r="18" spans="1:20" x14ac:dyDescent="0.2">
      <c r="A18" t="s">
        <v>1</v>
      </c>
      <c r="B18" s="12">
        <v>102530</v>
      </c>
      <c r="D18" t="s">
        <v>1</v>
      </c>
      <c r="E18" s="12">
        <v>102530</v>
      </c>
      <c r="G18" t="s">
        <v>1</v>
      </c>
      <c r="H18" s="12">
        <v>102000</v>
      </c>
      <c r="J18" t="s">
        <v>1011</v>
      </c>
      <c r="K18" s="12">
        <v>102484</v>
      </c>
      <c r="T18" s="12"/>
    </row>
    <row r="19" spans="1:20" x14ac:dyDescent="0.2">
      <c r="A19" t="s">
        <v>3</v>
      </c>
      <c r="B19" s="12">
        <v>480000</v>
      </c>
      <c r="D19" t="s">
        <v>3</v>
      </c>
      <c r="E19" s="12">
        <v>480000</v>
      </c>
      <c r="G19" t="s">
        <v>3</v>
      </c>
      <c r="H19" s="12">
        <v>480000</v>
      </c>
      <c r="J19" t="s">
        <v>3</v>
      </c>
      <c r="K19" s="12">
        <v>480000</v>
      </c>
      <c r="T19" s="12"/>
    </row>
    <row r="20" spans="1:20" x14ac:dyDescent="0.2">
      <c r="A20" t="s">
        <v>12</v>
      </c>
      <c r="B20" s="12">
        <f>8075000+70000+3700000</f>
        <v>11845000</v>
      </c>
      <c r="C20">
        <f>B20*7%</f>
        <v>829150.00000000012</v>
      </c>
      <c r="D20" t="s">
        <v>12</v>
      </c>
      <c r="E20" s="12">
        <f>8075000+70000+3700000</f>
        <v>11845000</v>
      </c>
      <c r="G20" t="s">
        <v>12</v>
      </c>
      <c r="H20" s="12">
        <f>8075000+70000+3700000</f>
        <v>11845000</v>
      </c>
      <c r="J20" t="s">
        <v>12</v>
      </c>
      <c r="K20" s="12">
        <f>8075000+70000+3700000+1550000</f>
        <v>13395000</v>
      </c>
      <c r="P20" s="5"/>
      <c r="T20" s="12"/>
    </row>
    <row r="21" spans="1:20" x14ac:dyDescent="0.2">
      <c r="A21" t="s">
        <v>13</v>
      </c>
      <c r="B21" s="12">
        <f>SUM(B9:B19)-B20-B12-B13-B14</f>
        <v>12561938.989000002</v>
      </c>
      <c r="C21" s="12"/>
      <c r="D21" t="s">
        <v>13</v>
      </c>
      <c r="E21" s="12">
        <f>SUM(E9:E19)-E20-E12-E13-E14</f>
        <v>13187747.056000002</v>
      </c>
      <c r="G21" t="s">
        <v>13</v>
      </c>
      <c r="H21" s="12">
        <f>SUM(H9:H19)-H20-H12-H13-H14</f>
        <v>14270029.556000002</v>
      </c>
      <c r="J21" t="s">
        <v>13</v>
      </c>
      <c r="K21" s="12">
        <f>SUM(K9:K19)-K20-K12-K13-K14</f>
        <v>13757824.230999999</v>
      </c>
    </row>
    <row r="23" spans="1:20" x14ac:dyDescent="0.2">
      <c r="A23" t="s">
        <v>126</v>
      </c>
      <c r="B23">
        <v>535281</v>
      </c>
      <c r="C23" t="s">
        <v>127</v>
      </c>
      <c r="D23">
        <v>272727</v>
      </c>
      <c r="E23" s="20">
        <v>45464</v>
      </c>
      <c r="F23" t="s">
        <v>24</v>
      </c>
      <c r="G23" s="3">
        <f>B23+D23</f>
        <v>808008</v>
      </c>
    </row>
    <row r="24" spans="1:20" ht="18" x14ac:dyDescent="0.2">
      <c r="E24" s="1"/>
    </row>
    <row r="25" spans="1:20" x14ac:dyDescent="0.2">
      <c r="A25" t="s">
        <v>895</v>
      </c>
    </row>
    <row r="26" spans="1:20" x14ac:dyDescent="0.2">
      <c r="A26" t="s">
        <v>931</v>
      </c>
      <c r="Q26" s="6"/>
      <c r="S26" s="2"/>
    </row>
    <row r="27" spans="1:20" x14ac:dyDescent="0.2">
      <c r="P27" s="7"/>
    </row>
    <row r="28" spans="1:20" x14ac:dyDescent="0.2">
      <c r="A28" t="s">
        <v>14</v>
      </c>
      <c r="B28" t="s">
        <v>7</v>
      </c>
      <c r="C28" t="s">
        <v>1012</v>
      </c>
      <c r="D28" t="s">
        <v>8</v>
      </c>
      <c r="E28" t="s">
        <v>9</v>
      </c>
      <c r="F28" t="s">
        <v>10</v>
      </c>
      <c r="G28" t="s">
        <v>11</v>
      </c>
      <c r="H28" t="s">
        <v>30</v>
      </c>
      <c r="I28" t="s">
        <v>16</v>
      </c>
      <c r="P28" s="7"/>
    </row>
    <row r="29" spans="1:20" x14ac:dyDescent="0.2">
      <c r="A29" s="9">
        <v>45139</v>
      </c>
      <c r="B29">
        <f t="shared" ref="B29:B53" si="0">SUM(C29:H29)</f>
        <v>10372881</v>
      </c>
      <c r="D29">
        <v>1350658</v>
      </c>
      <c r="E29">
        <v>861632</v>
      </c>
      <c r="F29">
        <v>3307408</v>
      </c>
      <c r="G29">
        <v>4853183</v>
      </c>
      <c r="L29">
        <v>-12181</v>
      </c>
      <c r="P29" s="7"/>
    </row>
    <row r="30" spans="1:20" x14ac:dyDescent="0.2">
      <c r="A30" s="9">
        <v>45143</v>
      </c>
      <c r="B30">
        <f t="shared" si="0"/>
        <v>10380708</v>
      </c>
      <c r="D30">
        <v>1351582</v>
      </c>
      <c r="E30">
        <v>862216</v>
      </c>
      <c r="F30">
        <v>3309974</v>
      </c>
      <c r="G30">
        <v>4856936</v>
      </c>
      <c r="I30" s="3">
        <f t="shared" ref="I30:I35" si="1">(B30-B$29)/(A30-A$29)</f>
        <v>1956.75</v>
      </c>
      <c r="L30">
        <v>12466</v>
      </c>
    </row>
    <row r="31" spans="1:20" x14ac:dyDescent="0.2">
      <c r="A31" s="9">
        <v>45145</v>
      </c>
      <c r="B31">
        <f t="shared" si="0"/>
        <v>10384397</v>
      </c>
      <c r="D31">
        <v>1352041</v>
      </c>
      <c r="E31">
        <v>862512</v>
      </c>
      <c r="F31">
        <v>3311171</v>
      </c>
      <c r="G31">
        <v>4858673</v>
      </c>
      <c r="I31" s="3">
        <f t="shared" si="1"/>
        <v>1919.3333333333333</v>
      </c>
      <c r="L31">
        <v>1447</v>
      </c>
    </row>
    <row r="32" spans="1:20" x14ac:dyDescent="0.2">
      <c r="A32" s="9">
        <v>45149</v>
      </c>
      <c r="B32">
        <f t="shared" si="0"/>
        <v>10391027</v>
      </c>
      <c r="D32">
        <v>1352964</v>
      </c>
      <c r="E32">
        <v>863102</v>
      </c>
      <c r="F32">
        <v>3313236</v>
      </c>
      <c r="G32">
        <v>4861725</v>
      </c>
      <c r="I32" s="3">
        <f t="shared" si="1"/>
        <v>1814.6</v>
      </c>
      <c r="L32">
        <v>20211</v>
      </c>
    </row>
    <row r="33" spans="1:12" x14ac:dyDescent="0.2">
      <c r="A33" s="9">
        <v>45155</v>
      </c>
      <c r="B33">
        <f t="shared" si="0"/>
        <v>10402237</v>
      </c>
      <c r="D33">
        <v>1354406</v>
      </c>
      <c r="E33">
        <v>864019</v>
      </c>
      <c r="F33">
        <v>3316859</v>
      </c>
      <c r="G33">
        <v>4866953</v>
      </c>
      <c r="I33" s="3">
        <f t="shared" si="1"/>
        <v>1834.75</v>
      </c>
      <c r="L33">
        <v>-172042</v>
      </c>
    </row>
    <row r="34" spans="1:12" x14ac:dyDescent="0.2">
      <c r="A34" s="9">
        <v>45160</v>
      </c>
      <c r="B34">
        <f t="shared" si="0"/>
        <v>10411575</v>
      </c>
      <c r="D34">
        <v>1355633</v>
      </c>
      <c r="E34">
        <v>864804</v>
      </c>
      <c r="F34">
        <v>3319866</v>
      </c>
      <c r="G34">
        <v>4871272</v>
      </c>
      <c r="I34" s="3">
        <f t="shared" si="1"/>
        <v>1842.5714285714287</v>
      </c>
      <c r="L34">
        <v>18833</v>
      </c>
    </row>
    <row r="35" spans="1:12" x14ac:dyDescent="0.2">
      <c r="A35" s="9">
        <v>45169</v>
      </c>
      <c r="B35">
        <f t="shared" si="0"/>
        <v>10429162</v>
      </c>
      <c r="D35">
        <v>1357870</v>
      </c>
      <c r="E35">
        <v>866225</v>
      </c>
      <c r="F35">
        <v>3325457</v>
      </c>
      <c r="G35">
        <v>4879610</v>
      </c>
      <c r="I35" s="3">
        <f t="shared" si="1"/>
        <v>1876.0333333333333</v>
      </c>
      <c r="J35">
        <f>B35-B29</f>
        <v>56281</v>
      </c>
      <c r="L35">
        <v>-2432</v>
      </c>
    </row>
    <row r="36" spans="1:12" x14ac:dyDescent="0.2">
      <c r="A36" s="9">
        <v>45170</v>
      </c>
      <c r="B36">
        <f t="shared" si="0"/>
        <v>10981184</v>
      </c>
      <c r="D36">
        <v>1358117</v>
      </c>
      <c r="E36">
        <v>866384</v>
      </c>
      <c r="F36">
        <v>3326115</v>
      </c>
      <c r="G36">
        <v>4880568</v>
      </c>
      <c r="H36">
        <v>550000</v>
      </c>
      <c r="I36" s="3"/>
      <c r="L36">
        <v>2517</v>
      </c>
    </row>
    <row r="37" spans="1:12" x14ac:dyDescent="0.2">
      <c r="A37" s="9">
        <v>45188</v>
      </c>
      <c r="B37">
        <f t="shared" si="0"/>
        <v>11019366</v>
      </c>
      <c r="D37">
        <v>1362764</v>
      </c>
      <c r="E37">
        <v>869345</v>
      </c>
      <c r="F37">
        <v>3337831</v>
      </c>
      <c r="G37">
        <v>4897726</v>
      </c>
      <c r="H37">
        <v>551700</v>
      </c>
      <c r="I37" s="3">
        <f>(B37-B$36)/(A37-A$36)</f>
        <v>2121.2222222222222</v>
      </c>
      <c r="J37">
        <f>B37-B36</f>
        <v>38182</v>
      </c>
      <c r="L37">
        <v>-7128</v>
      </c>
    </row>
    <row r="38" spans="1:12" x14ac:dyDescent="0.2">
      <c r="A38" s="9">
        <v>45197</v>
      </c>
      <c r="B38">
        <f t="shared" si="0"/>
        <v>11035850</v>
      </c>
      <c r="D38">
        <v>1364761</v>
      </c>
      <c r="E38">
        <v>870618</v>
      </c>
      <c r="F38">
        <v>3342849</v>
      </c>
      <c r="G38">
        <v>4905013</v>
      </c>
      <c r="H38">
        <v>552609</v>
      </c>
      <c r="I38" s="3">
        <f>(B38-B$36)/(A38-A$36)</f>
        <v>2024.6666666666667</v>
      </c>
      <c r="J38">
        <f>B38-B36</f>
        <v>54666</v>
      </c>
      <c r="L38">
        <v>-116952</v>
      </c>
    </row>
    <row r="39" spans="1:12" x14ac:dyDescent="0.2">
      <c r="A39" s="9">
        <v>45199</v>
      </c>
      <c r="B39">
        <f t="shared" si="0"/>
        <v>11040837</v>
      </c>
      <c r="D39">
        <v>1365273</v>
      </c>
      <c r="E39">
        <v>870940</v>
      </c>
      <c r="F39">
        <v>3344436</v>
      </c>
      <c r="G39">
        <v>4907300</v>
      </c>
      <c r="H39">
        <v>552888</v>
      </c>
      <c r="I39" s="3">
        <f>(B39-B$36)/(A39-A$36)</f>
        <v>2057</v>
      </c>
      <c r="J39">
        <f>B39-B36</f>
        <v>59653</v>
      </c>
      <c r="L39">
        <v>91995</v>
      </c>
    </row>
    <row r="40" spans="1:12" x14ac:dyDescent="0.2">
      <c r="A40" s="9">
        <v>45215</v>
      </c>
      <c r="B40">
        <f t="shared" si="0"/>
        <v>12424047</v>
      </c>
      <c r="C40" s="12"/>
      <c r="D40" s="12">
        <v>1369317</v>
      </c>
      <c r="E40" s="12">
        <v>873501</v>
      </c>
      <c r="F40" s="12">
        <v>3354349</v>
      </c>
      <c r="G40" s="12">
        <v>4921779</v>
      </c>
      <c r="H40" s="12">
        <v>1905101</v>
      </c>
      <c r="I40" s="3"/>
      <c r="L40">
        <v>91096</v>
      </c>
    </row>
    <row r="41" spans="1:12" x14ac:dyDescent="0.2">
      <c r="A41" s="9">
        <v>45230</v>
      </c>
      <c r="B41">
        <f t="shared" si="0"/>
        <v>12458582</v>
      </c>
      <c r="C41" s="12"/>
      <c r="D41" s="12">
        <v>1373094</v>
      </c>
      <c r="E41" s="12">
        <v>875903</v>
      </c>
      <c r="F41" s="12">
        <v>3363563</v>
      </c>
      <c r="G41" s="12">
        <v>4935361</v>
      </c>
      <c r="H41" s="12">
        <v>1910661</v>
      </c>
      <c r="I41" s="3">
        <f>(B41-B$40)/(A41-A$40)</f>
        <v>2302.3333333333335</v>
      </c>
      <c r="L41">
        <v>18168</v>
      </c>
    </row>
    <row r="42" spans="1:12" x14ac:dyDescent="0.2">
      <c r="A42" s="9">
        <v>45231</v>
      </c>
      <c r="B42">
        <f t="shared" si="0"/>
        <v>12460983</v>
      </c>
      <c r="C42" s="12"/>
      <c r="D42" s="12">
        <v>1373346</v>
      </c>
      <c r="E42" s="12">
        <v>876064</v>
      </c>
      <c r="F42" s="12">
        <v>3364228</v>
      </c>
      <c r="G42" s="12">
        <v>4936284</v>
      </c>
      <c r="H42" s="12">
        <v>1911061</v>
      </c>
      <c r="I42" s="3">
        <f>(B42-B$40)/(A42-A$40)</f>
        <v>2308.5</v>
      </c>
      <c r="L42">
        <v>21118</v>
      </c>
    </row>
    <row r="43" spans="1:12" x14ac:dyDescent="0.2">
      <c r="A43" s="9">
        <v>45237</v>
      </c>
      <c r="B43">
        <f t="shared" si="0"/>
        <v>12975928</v>
      </c>
      <c r="C43" s="12"/>
      <c r="D43" s="12">
        <v>1374861</v>
      </c>
      <c r="E43" s="12">
        <v>877024</v>
      </c>
      <c r="F43" s="12">
        <v>3368169</v>
      </c>
      <c r="G43" s="12">
        <v>4942076</v>
      </c>
      <c r="H43" s="12">
        <v>2413798</v>
      </c>
      <c r="I43" s="3"/>
      <c r="L43">
        <v>101694</v>
      </c>
    </row>
    <row r="44" spans="1:12" x14ac:dyDescent="0.2">
      <c r="A44" s="9">
        <v>45251</v>
      </c>
      <c r="B44">
        <f t="shared" si="0"/>
        <v>13010142</v>
      </c>
      <c r="C44" s="12"/>
      <c r="D44" s="12">
        <v>1378414</v>
      </c>
      <c r="E44" s="12">
        <v>879288</v>
      </c>
      <c r="F44" s="12">
        <v>3377095</v>
      </c>
      <c r="G44" s="12">
        <v>4955062</v>
      </c>
      <c r="H44" s="12">
        <v>2420283</v>
      </c>
      <c r="I44" s="3"/>
      <c r="L44">
        <v>-126659</v>
      </c>
    </row>
    <row r="45" spans="1:12" x14ac:dyDescent="0.2">
      <c r="A45" s="9">
        <v>45263</v>
      </c>
      <c r="B45">
        <f t="shared" si="0"/>
        <v>13038553</v>
      </c>
      <c r="C45" s="12"/>
      <c r="D45" s="12">
        <v>1381463</v>
      </c>
      <c r="E45" s="12">
        <v>881236</v>
      </c>
      <c r="F45" s="12">
        <v>3384746</v>
      </c>
      <c r="G45" s="12">
        <v>4966187</v>
      </c>
      <c r="H45" s="12">
        <v>2424921</v>
      </c>
      <c r="I45" s="3"/>
      <c r="L45">
        <v>-125579</v>
      </c>
    </row>
    <row r="46" spans="1:12" x14ac:dyDescent="0.2">
      <c r="A46" s="9">
        <v>45271</v>
      </c>
      <c r="B46">
        <f t="shared" si="0"/>
        <v>13058185.939999999</v>
      </c>
      <c r="C46" s="12"/>
      <c r="D46" s="12">
        <v>1383490.4550000001</v>
      </c>
      <c r="E46" s="12">
        <v>882527.86</v>
      </c>
      <c r="F46" s="12">
        <v>3389958.8969999999</v>
      </c>
      <c r="G46" s="12">
        <v>4973946.0250000004</v>
      </c>
      <c r="H46" s="12">
        <v>2428262.7030000002</v>
      </c>
      <c r="I46" s="3">
        <f>(B46-B$45)/(A46-A$45)</f>
        <v>2454.1174999999348</v>
      </c>
      <c r="L46">
        <v>-1050</v>
      </c>
    </row>
    <row r="47" spans="1:12" x14ac:dyDescent="0.2">
      <c r="A47" s="9">
        <v>45288</v>
      </c>
      <c r="B47">
        <f t="shared" si="0"/>
        <v>13100485</v>
      </c>
      <c r="C47" s="12"/>
      <c r="D47" s="12">
        <v>1387812</v>
      </c>
      <c r="E47" s="12">
        <v>885283</v>
      </c>
      <c r="F47" s="12">
        <v>3400727</v>
      </c>
      <c r="G47" s="12">
        <v>4989664</v>
      </c>
      <c r="H47" s="12">
        <v>2436999</v>
      </c>
      <c r="I47" s="3">
        <f>(B47-B$45)/(A47-A$45)</f>
        <v>2477.2800000000002</v>
      </c>
      <c r="J47">
        <f>I47*30</f>
        <v>74318.400000000009</v>
      </c>
      <c r="L47">
        <v>-2100</v>
      </c>
    </row>
    <row r="48" spans="1:12" x14ac:dyDescent="0.2">
      <c r="A48" s="9">
        <v>45323</v>
      </c>
      <c r="B48">
        <f t="shared" si="0"/>
        <v>13192133.529000001</v>
      </c>
      <c r="C48" s="12"/>
      <c r="D48" s="12">
        <v>1396778.7620000001</v>
      </c>
      <c r="E48" s="12">
        <v>890996.58900000004</v>
      </c>
      <c r="F48" s="12">
        <v>3425040.3539999998</v>
      </c>
      <c r="G48" s="12">
        <v>5025202.9040000001</v>
      </c>
      <c r="H48" s="12">
        <v>2454114.92</v>
      </c>
      <c r="I48" s="3">
        <f>(B48-B$47)/(A48-A$47)</f>
        <v>2618.5294000000295</v>
      </c>
      <c r="J48">
        <f>I48*30</f>
        <v>78555.882000000885</v>
      </c>
      <c r="L48">
        <v>-27686</v>
      </c>
    </row>
    <row r="49" spans="1:12" x14ac:dyDescent="0.2">
      <c r="A49" s="9">
        <v>45352</v>
      </c>
      <c r="B49">
        <f t="shared" si="0"/>
        <v>13269434.575999999</v>
      </c>
      <c r="C49" s="12"/>
      <c r="D49" s="12">
        <v>1404083.797</v>
      </c>
      <c r="E49" s="12">
        <v>895646.71900000004</v>
      </c>
      <c r="F49" s="12">
        <v>3445230.1430000002</v>
      </c>
      <c r="G49" s="12">
        <v>5054935.03</v>
      </c>
      <c r="H49" s="12">
        <v>2469538.8870000001</v>
      </c>
      <c r="I49" s="3">
        <f>(B49-B$48)/(A49-A$48)</f>
        <v>2665.5533448275305</v>
      </c>
      <c r="J49">
        <f>I49*30</f>
        <v>79966.600344825914</v>
      </c>
      <c r="L49">
        <v>-91328</v>
      </c>
    </row>
    <row r="50" spans="1:12" x14ac:dyDescent="0.2">
      <c r="A50" s="9">
        <v>45380</v>
      </c>
      <c r="B50">
        <f t="shared" si="0"/>
        <v>13348687.256000001</v>
      </c>
      <c r="C50" s="12"/>
      <c r="D50" s="12">
        <v>1411205.328</v>
      </c>
      <c r="E50" s="24">
        <v>900180.56</v>
      </c>
      <c r="F50" s="12">
        <v>3465503.95</v>
      </c>
      <c r="G50" s="12">
        <v>5085099.5990000004</v>
      </c>
      <c r="H50" s="3">
        <v>2486697.8190000001</v>
      </c>
      <c r="I50" s="3">
        <f>(B50-B$49)/(A50-A$49)</f>
        <v>2830.4528571429132</v>
      </c>
      <c r="J50">
        <f>B50-B49</f>
        <v>79252.680000001565</v>
      </c>
      <c r="L50">
        <v>-51376</v>
      </c>
    </row>
    <row r="51" spans="1:12" x14ac:dyDescent="0.2">
      <c r="A51" s="9">
        <v>45413</v>
      </c>
      <c r="B51">
        <f t="shared" si="0"/>
        <v>13437202.710999999</v>
      </c>
      <c r="C51" s="12"/>
      <c r="D51" s="12">
        <v>1419634.129</v>
      </c>
      <c r="E51" s="12">
        <v>905550.13699999999</v>
      </c>
      <c r="F51" s="12">
        <v>3489132.5150000001</v>
      </c>
      <c r="G51" s="12">
        <v>5119373.7110000001</v>
      </c>
      <c r="H51" s="12">
        <v>2503512.219</v>
      </c>
      <c r="I51" s="3">
        <f>(B51-B$50)/(A51-A$50)</f>
        <v>2682.2865151514611</v>
      </c>
      <c r="J51">
        <f>B51-B50</f>
        <v>88515.454999998212</v>
      </c>
      <c r="L51" s="12">
        <v>-24081</v>
      </c>
    </row>
    <row r="52" spans="1:12" x14ac:dyDescent="0.2">
      <c r="A52" s="9">
        <v>45445</v>
      </c>
      <c r="B52">
        <f t="shared" si="0"/>
        <v>13519831.405999999</v>
      </c>
      <c r="C52" s="12"/>
      <c r="D52" s="12">
        <v>1427820.5619999999</v>
      </c>
      <c r="E52" s="12">
        <v>910768.39800000004</v>
      </c>
      <c r="F52" s="12">
        <v>3510938.8820000002</v>
      </c>
      <c r="G52" s="12">
        <v>5151139.7410000004</v>
      </c>
      <c r="H52" s="12">
        <v>2519163.8229999999</v>
      </c>
      <c r="I52" s="3">
        <f>(B52-B$51)/(A52-A$51)</f>
        <v>2582.1467187500093</v>
      </c>
      <c r="J52">
        <f>B52-B51</f>
        <v>82628.695000000298</v>
      </c>
      <c r="L52" s="12">
        <v>-24410</v>
      </c>
    </row>
    <row r="53" spans="1:12" x14ac:dyDescent="0.2">
      <c r="A53" s="9">
        <v>45474</v>
      </c>
      <c r="B53">
        <f t="shared" si="0"/>
        <v>14595540.012</v>
      </c>
      <c r="C53" s="12">
        <v>1000350</v>
      </c>
      <c r="D53" s="12">
        <v>1435262.612</v>
      </c>
      <c r="E53" s="12">
        <v>915518.00399999996</v>
      </c>
      <c r="F53" s="12">
        <v>3530497.6170000001</v>
      </c>
      <c r="G53" s="12">
        <v>5179527.017</v>
      </c>
      <c r="H53" s="12">
        <v>2534384.7620000001</v>
      </c>
      <c r="I53" s="3">
        <f>(B53-B$52)/(A53-A$52)</f>
        <v>37093.400206896571</v>
      </c>
      <c r="J53">
        <f>B53-B52</f>
        <v>1075708.6060000006</v>
      </c>
      <c r="L53" s="12">
        <v>-36737</v>
      </c>
    </row>
    <row r="54" spans="1:12" x14ac:dyDescent="0.2">
      <c r="A54" s="9">
        <v>45505</v>
      </c>
      <c r="B54">
        <f t="shared" ref="B54:B58" si="2">SUM(C54:H54)</f>
        <v>14685065.425999999</v>
      </c>
      <c r="C54" s="12">
        <v>1007126.069</v>
      </c>
      <c r="D54" s="12">
        <v>1443090.287</v>
      </c>
      <c r="E54" s="12">
        <v>920507.89199999999</v>
      </c>
      <c r="F54" s="12">
        <v>3552097.4</v>
      </c>
      <c r="G54" s="12">
        <v>5211161.5109999999</v>
      </c>
      <c r="H54" s="12">
        <v>2551082.267</v>
      </c>
      <c r="I54" s="3">
        <f>(B54-B$53)/(A54-A$53)</f>
        <v>2887.9165806451269</v>
      </c>
      <c r="J54">
        <f>B54-B53</f>
        <v>89525.413999998942</v>
      </c>
      <c r="L54" s="12">
        <v>91437</v>
      </c>
    </row>
    <row r="55" spans="1:12" x14ac:dyDescent="0.2">
      <c r="A55" s="9"/>
      <c r="B55">
        <f t="shared" si="2"/>
        <v>14595540.012</v>
      </c>
      <c r="C55" s="12">
        <v>1000350</v>
      </c>
      <c r="D55" s="12">
        <v>1435262.612</v>
      </c>
      <c r="E55" s="12">
        <v>915518.00399999996</v>
      </c>
      <c r="F55" s="12">
        <v>3530497.6170000001</v>
      </c>
      <c r="G55" s="12">
        <v>5179527.017</v>
      </c>
      <c r="H55" s="12">
        <v>2534384.7620000001</v>
      </c>
      <c r="I55" s="3"/>
      <c r="L55" s="12">
        <v>61052</v>
      </c>
    </row>
    <row r="56" spans="1:12" x14ac:dyDescent="0.2">
      <c r="A56" s="9"/>
      <c r="B56">
        <f t="shared" si="2"/>
        <v>14595540.012</v>
      </c>
      <c r="C56" s="12">
        <v>1000350</v>
      </c>
      <c r="D56" s="12">
        <v>1435262.612</v>
      </c>
      <c r="E56" s="12">
        <v>915518.00399999996</v>
      </c>
      <c r="F56" s="12">
        <v>3530497.6170000001</v>
      </c>
      <c r="G56" s="12">
        <v>5179527.017</v>
      </c>
      <c r="H56" s="12">
        <v>2534384.7620000001</v>
      </c>
      <c r="I56" s="3"/>
      <c r="L56" s="12">
        <v>-13086</v>
      </c>
    </row>
    <row r="57" spans="1:12" x14ac:dyDescent="0.2">
      <c r="A57" s="9"/>
      <c r="B57">
        <f t="shared" si="2"/>
        <v>14595540.012</v>
      </c>
      <c r="C57" s="12">
        <v>1000350</v>
      </c>
      <c r="D57" s="12">
        <v>1435262.612</v>
      </c>
      <c r="E57" s="12">
        <v>915518.00399999996</v>
      </c>
      <c r="F57" s="12">
        <v>3530497.6170000001</v>
      </c>
      <c r="G57" s="12">
        <v>5179527.017</v>
      </c>
      <c r="H57" s="12">
        <v>2534384.7620000001</v>
      </c>
      <c r="I57" s="3"/>
      <c r="L57" s="12">
        <v>-13441</v>
      </c>
    </row>
    <row r="58" spans="1:12" x14ac:dyDescent="0.2">
      <c r="B58">
        <f t="shared" si="2"/>
        <v>14595540.012</v>
      </c>
      <c r="C58" s="12">
        <v>1000350</v>
      </c>
      <c r="D58" s="12">
        <v>1435262.612</v>
      </c>
      <c r="E58" s="12">
        <v>915518.00399999996</v>
      </c>
      <c r="F58" s="12">
        <v>3530497.6170000001</v>
      </c>
      <c r="G58" s="12">
        <v>5179527.017</v>
      </c>
      <c r="H58" s="12">
        <v>2534384.7620000001</v>
      </c>
      <c r="L58" s="12">
        <v>90213</v>
      </c>
    </row>
    <row r="59" spans="1:12" x14ac:dyDescent="0.2">
      <c r="L59" s="12">
        <v>103020</v>
      </c>
    </row>
    <row r="60" spans="1:12" x14ac:dyDescent="0.2">
      <c r="L60" s="12">
        <v>15606</v>
      </c>
    </row>
    <row r="61" spans="1:12" x14ac:dyDescent="0.2">
      <c r="L61" s="12">
        <v>15994</v>
      </c>
    </row>
    <row r="62" spans="1:12" x14ac:dyDescent="0.2">
      <c r="L62" s="12">
        <v>-15900</v>
      </c>
    </row>
    <row r="63" spans="1:12" x14ac:dyDescent="0.2">
      <c r="L63" s="12">
        <v>-21412</v>
      </c>
    </row>
    <row r="64" spans="1:12" x14ac:dyDescent="0.2">
      <c r="L64" s="12">
        <v>-5153</v>
      </c>
    </row>
    <row r="65" spans="3:12" x14ac:dyDescent="0.2">
      <c r="C65" t="s">
        <v>11</v>
      </c>
      <c r="D65" t="s">
        <v>9</v>
      </c>
      <c r="E65" t="s">
        <v>10</v>
      </c>
      <c r="F65" t="s">
        <v>8</v>
      </c>
      <c r="G65" t="s">
        <v>30</v>
      </c>
      <c r="L65" s="12">
        <v>-5258</v>
      </c>
    </row>
    <row r="66" spans="3:12" x14ac:dyDescent="0.2">
      <c r="C66">
        <v>4853183</v>
      </c>
      <c r="D66">
        <v>861632</v>
      </c>
      <c r="E66">
        <v>3307408</v>
      </c>
      <c r="F66">
        <v>1350658</v>
      </c>
      <c r="L66">
        <f>SUM(L29:L65)</f>
        <v>-139124</v>
      </c>
    </row>
    <row r="67" spans="3:12" x14ac:dyDescent="0.2">
      <c r="C67">
        <v>4856936</v>
      </c>
      <c r="D67">
        <v>862216</v>
      </c>
      <c r="E67">
        <v>3309974</v>
      </c>
      <c r="F67">
        <v>1351582</v>
      </c>
    </row>
    <row r="68" spans="3:12" x14ac:dyDescent="0.2">
      <c r="C68">
        <v>4858673</v>
      </c>
      <c r="D68">
        <v>862512</v>
      </c>
      <c r="E68">
        <v>3311171</v>
      </c>
      <c r="F68">
        <v>1352041</v>
      </c>
    </row>
    <row r="69" spans="3:12" x14ac:dyDescent="0.2">
      <c r="C69">
        <v>4861725</v>
      </c>
      <c r="D69">
        <v>863102</v>
      </c>
      <c r="E69">
        <v>3313236</v>
      </c>
      <c r="F69">
        <v>1352964</v>
      </c>
    </row>
    <row r="70" spans="3:12" x14ac:dyDescent="0.2">
      <c r="C70">
        <v>4866953</v>
      </c>
      <c r="D70">
        <v>864019</v>
      </c>
      <c r="E70">
        <v>3316859</v>
      </c>
      <c r="F70">
        <v>1354406</v>
      </c>
    </row>
    <row r="71" spans="3:12" x14ac:dyDescent="0.2">
      <c r="C71">
        <v>4871272</v>
      </c>
      <c r="D71">
        <v>864804</v>
      </c>
      <c r="E71">
        <v>3319866</v>
      </c>
      <c r="F71">
        <v>1355633</v>
      </c>
    </row>
    <row r="72" spans="3:12" x14ac:dyDescent="0.2">
      <c r="C72">
        <v>4879610</v>
      </c>
      <c r="D72">
        <v>866225</v>
      </c>
      <c r="E72">
        <v>3325457</v>
      </c>
      <c r="F72">
        <v>1357870</v>
      </c>
    </row>
    <row r="73" spans="3:12" x14ac:dyDescent="0.2">
      <c r="C73">
        <v>4880568</v>
      </c>
      <c r="D73">
        <v>866384</v>
      </c>
      <c r="E73">
        <v>3326115</v>
      </c>
      <c r="F73">
        <v>1358117</v>
      </c>
      <c r="G73">
        <v>550000</v>
      </c>
    </row>
    <row r="74" spans="3:12" x14ac:dyDescent="0.2">
      <c r="C74">
        <v>4897726</v>
      </c>
      <c r="D74">
        <v>869345</v>
      </c>
      <c r="E74">
        <v>3337831</v>
      </c>
      <c r="F74">
        <v>1362764</v>
      </c>
      <c r="G74">
        <v>551700</v>
      </c>
    </row>
    <row r="75" spans="3:12" x14ac:dyDescent="0.2">
      <c r="C75">
        <v>4905013</v>
      </c>
      <c r="D75">
        <v>870618</v>
      </c>
      <c r="E75">
        <v>3342849</v>
      </c>
      <c r="F75">
        <v>1364761</v>
      </c>
      <c r="G75">
        <v>552609</v>
      </c>
    </row>
    <row r="76" spans="3:12" x14ac:dyDescent="0.2">
      <c r="C76">
        <v>4907300</v>
      </c>
      <c r="D76">
        <v>870940</v>
      </c>
      <c r="E76">
        <v>3344436</v>
      </c>
      <c r="F76">
        <v>1365273</v>
      </c>
      <c r="G76">
        <v>552888</v>
      </c>
    </row>
    <row r="77" spans="3:12" x14ac:dyDescent="0.2">
      <c r="C77" s="12">
        <v>4921779</v>
      </c>
      <c r="D77" s="12">
        <v>873501</v>
      </c>
      <c r="E77" s="12">
        <v>3354349</v>
      </c>
      <c r="F77" s="12">
        <v>1369317</v>
      </c>
      <c r="G77" s="12">
        <v>1905101</v>
      </c>
    </row>
    <row r="78" spans="3:12" x14ac:dyDescent="0.2">
      <c r="C78" s="12">
        <v>4935361</v>
      </c>
      <c r="D78" s="12">
        <v>875903</v>
      </c>
      <c r="E78" s="12">
        <v>3363563</v>
      </c>
      <c r="F78" s="12">
        <v>1373094</v>
      </c>
      <c r="G78" s="12">
        <v>1910661</v>
      </c>
    </row>
    <row r="79" spans="3:12" x14ac:dyDescent="0.2">
      <c r="C79" s="12">
        <v>4936284</v>
      </c>
      <c r="D79" s="12">
        <v>876064</v>
      </c>
      <c r="E79" s="12">
        <v>3364228</v>
      </c>
      <c r="F79" s="12">
        <v>1373346</v>
      </c>
      <c r="G79" s="12">
        <v>1911061</v>
      </c>
    </row>
    <row r="80" spans="3:12" x14ac:dyDescent="0.2">
      <c r="C80" s="12">
        <v>4942076</v>
      </c>
      <c r="D80" s="12">
        <v>877024</v>
      </c>
      <c r="E80" s="12">
        <v>3368169</v>
      </c>
      <c r="F80" s="12">
        <v>1374861</v>
      </c>
      <c r="G80" s="12">
        <v>2413798</v>
      </c>
    </row>
    <row r="81" spans="3:7" x14ac:dyDescent="0.2">
      <c r="C81" s="12">
        <v>4955062</v>
      </c>
      <c r="D81" s="12">
        <v>879288</v>
      </c>
      <c r="E81" s="12">
        <v>3377095</v>
      </c>
      <c r="F81" s="12">
        <v>1378414</v>
      </c>
      <c r="G81" s="12">
        <v>2420283</v>
      </c>
    </row>
    <row r="82" spans="3:7" x14ac:dyDescent="0.2">
      <c r="C82" s="12">
        <v>4966187</v>
      </c>
      <c r="D82" s="12">
        <v>881236</v>
      </c>
      <c r="E82" s="12">
        <v>3384746</v>
      </c>
      <c r="F82" s="12">
        <v>1381463</v>
      </c>
      <c r="G82" s="12">
        <v>2424921</v>
      </c>
    </row>
    <row r="83" spans="3:7" x14ac:dyDescent="0.2">
      <c r="C83" s="12">
        <v>4973946.0250000004</v>
      </c>
      <c r="D83" s="12">
        <v>882527.86</v>
      </c>
      <c r="E83" s="12">
        <v>3389958.8969999999</v>
      </c>
      <c r="F83" s="12">
        <v>1383490.4550000001</v>
      </c>
      <c r="G83" s="12">
        <v>2428262.7030000002</v>
      </c>
    </row>
    <row r="84" spans="3:7" x14ac:dyDescent="0.2">
      <c r="C84" s="12">
        <v>4989664</v>
      </c>
      <c r="D84" s="12">
        <v>885283</v>
      </c>
      <c r="E84" s="12">
        <v>3400727</v>
      </c>
      <c r="F84" s="12">
        <v>1387812</v>
      </c>
      <c r="G84" s="12">
        <v>2436999</v>
      </c>
    </row>
    <row r="85" spans="3:7" x14ac:dyDescent="0.2">
      <c r="C85" s="12">
        <v>5025202.9040000001</v>
      </c>
      <c r="D85" s="12">
        <v>890996.58900000004</v>
      </c>
      <c r="E85" s="12">
        <v>3425040.3539999998</v>
      </c>
      <c r="F85" s="12">
        <v>1396778.7620000001</v>
      </c>
      <c r="G85" s="12">
        <v>2454114.92</v>
      </c>
    </row>
    <row r="86" spans="3:7" x14ac:dyDescent="0.2">
      <c r="C86" s="12">
        <v>5054935.03</v>
      </c>
      <c r="D86" s="12">
        <v>895646.71900000004</v>
      </c>
      <c r="E86" s="12">
        <v>3445230.1430000002</v>
      </c>
      <c r="F86" s="12">
        <v>1404083.797</v>
      </c>
      <c r="G86" s="12">
        <v>2469538.8870000001</v>
      </c>
    </row>
    <row r="87" spans="3:7" x14ac:dyDescent="0.2">
      <c r="C87" s="12">
        <v>5085099.5990000004</v>
      </c>
      <c r="D87" s="24">
        <v>900180.56</v>
      </c>
      <c r="E87" s="12">
        <v>3465503.95</v>
      </c>
      <c r="F87" s="12">
        <v>1411205.328</v>
      </c>
      <c r="G87" s="3">
        <v>2486697.8190000001</v>
      </c>
    </row>
    <row r="88" spans="3:7" x14ac:dyDescent="0.2">
      <c r="C88" s="12">
        <v>5119373.7110000001</v>
      </c>
      <c r="D88" s="12">
        <v>905550.13699999999</v>
      </c>
      <c r="E88" s="12">
        <v>3489132.5150000001</v>
      </c>
      <c r="F88" s="12">
        <v>1419634.129</v>
      </c>
      <c r="G88" s="12">
        <v>2503512.219</v>
      </c>
    </row>
    <row r="89" spans="3:7" x14ac:dyDescent="0.2">
      <c r="C89" s="12">
        <v>5151139.7410000004</v>
      </c>
      <c r="D89" s="12">
        <v>910768.39800000004</v>
      </c>
      <c r="E89" s="12">
        <v>3510938.8820000002</v>
      </c>
      <c r="F89" s="12">
        <v>1427820.5619999999</v>
      </c>
      <c r="G89" s="12">
        <v>2519163.8229999999</v>
      </c>
    </row>
    <row r="90" spans="3:7" x14ac:dyDescent="0.2">
      <c r="C90" s="12">
        <v>5179527.017</v>
      </c>
      <c r="D90" s="12">
        <v>915518.00399999996</v>
      </c>
      <c r="E90" s="12">
        <v>3530497.6170000001</v>
      </c>
      <c r="F90" s="12">
        <v>1435262.612</v>
      </c>
      <c r="G90" s="12">
        <v>2534384.7620000001</v>
      </c>
    </row>
    <row r="91" spans="3:7" x14ac:dyDescent="0.2">
      <c r="C91">
        <f t="shared" ref="C91:G94" si="3">C90</f>
        <v>5179527.017</v>
      </c>
      <c r="D91">
        <f t="shared" si="3"/>
        <v>915518.00399999996</v>
      </c>
      <c r="E91">
        <f t="shared" si="3"/>
        <v>3530497.6170000001</v>
      </c>
      <c r="F91">
        <f t="shared" si="3"/>
        <v>1435262.612</v>
      </c>
      <c r="G91">
        <f t="shared" si="3"/>
        <v>2534384.7620000001</v>
      </c>
    </row>
    <row r="92" spans="3:7" x14ac:dyDescent="0.2">
      <c r="C92">
        <f t="shared" si="3"/>
        <v>5179527.017</v>
      </c>
      <c r="D92">
        <f t="shared" si="3"/>
        <v>915518.00399999996</v>
      </c>
      <c r="E92">
        <f t="shared" si="3"/>
        <v>3530497.6170000001</v>
      </c>
      <c r="F92">
        <f t="shared" si="3"/>
        <v>1435262.612</v>
      </c>
      <c r="G92">
        <f t="shared" si="3"/>
        <v>2534384.7620000001</v>
      </c>
    </row>
    <row r="93" spans="3:7" x14ac:dyDescent="0.2">
      <c r="C93">
        <f t="shared" si="3"/>
        <v>5179527.017</v>
      </c>
      <c r="D93">
        <f t="shared" si="3"/>
        <v>915518.00399999996</v>
      </c>
      <c r="E93">
        <f t="shared" si="3"/>
        <v>3530497.6170000001</v>
      </c>
      <c r="F93">
        <f t="shared" si="3"/>
        <v>1435262.612</v>
      </c>
      <c r="G93">
        <f t="shared" si="3"/>
        <v>2534384.7620000001</v>
      </c>
    </row>
    <row r="94" spans="3:7" x14ac:dyDescent="0.2">
      <c r="C94">
        <f t="shared" si="3"/>
        <v>5179527.017</v>
      </c>
      <c r="D94">
        <f t="shared" si="3"/>
        <v>915518.00399999996</v>
      </c>
      <c r="E94">
        <f t="shared" si="3"/>
        <v>3530497.6170000001</v>
      </c>
      <c r="F94">
        <f t="shared" si="3"/>
        <v>1435262.612</v>
      </c>
      <c r="G94">
        <f t="shared" si="3"/>
        <v>2534384.7620000001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CCEFC-A624-8D43-988B-23FAEB1C10AF}">
  <dimension ref="A1:W69"/>
  <sheetViews>
    <sheetView workbookViewId="0">
      <selection activeCell="B11" sqref="B11"/>
    </sheetView>
  </sheetViews>
  <sheetFormatPr baseColWidth="10" defaultRowHeight="16" x14ac:dyDescent="0.2"/>
  <cols>
    <col min="1" max="1" width="12.33203125" bestFit="1" customWidth="1"/>
    <col min="2" max="2" width="13.33203125" bestFit="1" customWidth="1"/>
  </cols>
  <sheetData>
    <row r="1" spans="1:23" x14ac:dyDescent="0.2">
      <c r="A1" s="29" t="s">
        <v>577</v>
      </c>
      <c r="B1" s="29" t="s">
        <v>977</v>
      </c>
      <c r="C1" s="29" t="s">
        <v>580</v>
      </c>
      <c r="D1" s="29" t="s">
        <v>978</v>
      </c>
      <c r="E1" s="29" t="s">
        <v>979</v>
      </c>
      <c r="W1" t="s">
        <v>980</v>
      </c>
    </row>
    <row r="2" spans="1:23" x14ac:dyDescent="0.2">
      <c r="A2" s="37">
        <v>44931</v>
      </c>
      <c r="B2" s="37">
        <v>44924.642361111109</v>
      </c>
      <c r="C2" s="29">
        <v>18201.650000000001</v>
      </c>
      <c r="D2" s="29">
        <v>17992.150000000001</v>
      </c>
      <c r="E2">
        <f>D2-C2</f>
        <v>-209.5</v>
      </c>
      <c r="W2">
        <v>-753.25</v>
      </c>
    </row>
    <row r="3" spans="1:23" x14ac:dyDescent="0.2">
      <c r="A3" s="37">
        <v>44938</v>
      </c>
      <c r="B3" s="37">
        <v>44931.642361111109</v>
      </c>
      <c r="C3" s="29">
        <v>17991</v>
      </c>
      <c r="D3" s="29">
        <v>17858.2</v>
      </c>
      <c r="E3">
        <f t="shared" ref="E3:E66" si="0">D3-C3</f>
        <v>-132.79999999999927</v>
      </c>
      <c r="W3">
        <v>-751.55000000000291</v>
      </c>
    </row>
    <row r="4" spans="1:23" x14ac:dyDescent="0.2">
      <c r="A4" s="37">
        <v>44945</v>
      </c>
      <c r="B4" s="37">
        <v>44938.642361111109</v>
      </c>
      <c r="C4" s="29">
        <v>17866.75</v>
      </c>
      <c r="D4" s="29">
        <v>18107.849999999999</v>
      </c>
      <c r="E4">
        <f t="shared" si="0"/>
        <v>241.09999999999854</v>
      </c>
      <c r="W4">
        <v>-601</v>
      </c>
    </row>
    <row r="5" spans="1:23" x14ac:dyDescent="0.2">
      <c r="A5" s="37">
        <v>44951</v>
      </c>
      <c r="B5" s="37">
        <v>44945.642361111109</v>
      </c>
      <c r="C5" s="29">
        <v>18096.099999999999</v>
      </c>
      <c r="D5" s="29">
        <v>17891.95</v>
      </c>
      <c r="E5">
        <f t="shared" si="0"/>
        <v>-204.14999999999782</v>
      </c>
      <c r="W5">
        <v>-512.29999999999927</v>
      </c>
    </row>
    <row r="6" spans="1:23" x14ac:dyDescent="0.2">
      <c r="A6" s="37">
        <v>44959</v>
      </c>
      <c r="B6" s="37">
        <v>44951.642361111109</v>
      </c>
      <c r="C6" s="29">
        <v>17902.5</v>
      </c>
      <c r="D6" s="29">
        <v>17610.400000000001</v>
      </c>
      <c r="E6">
        <f t="shared" si="0"/>
        <v>-292.09999999999854</v>
      </c>
      <c r="W6">
        <v>-361.85000000000218</v>
      </c>
    </row>
    <row r="7" spans="1:23" x14ac:dyDescent="0.2">
      <c r="A7" s="37">
        <v>44966</v>
      </c>
      <c r="B7" s="37">
        <v>44959.642361111109</v>
      </c>
      <c r="C7" s="29">
        <v>17618.55</v>
      </c>
      <c r="D7" s="29">
        <v>17893.45</v>
      </c>
      <c r="E7">
        <f t="shared" si="0"/>
        <v>274.90000000000146</v>
      </c>
      <c r="W7">
        <v>-335.19999999999709</v>
      </c>
    </row>
    <row r="8" spans="1:23" x14ac:dyDescent="0.2">
      <c r="A8" s="37">
        <v>44973</v>
      </c>
      <c r="B8" s="37">
        <v>44966.642361111109</v>
      </c>
      <c r="C8" s="29">
        <v>17900.8</v>
      </c>
      <c r="D8" s="29">
        <v>18035.849999999999</v>
      </c>
      <c r="E8">
        <f t="shared" si="0"/>
        <v>135.04999999999927</v>
      </c>
      <c r="W8">
        <v>-322.09999999999854</v>
      </c>
    </row>
    <row r="9" spans="1:23" x14ac:dyDescent="0.2">
      <c r="A9" s="37">
        <v>44980</v>
      </c>
      <c r="B9" s="37">
        <v>44973.642361111109</v>
      </c>
      <c r="C9" s="29">
        <v>18023.55</v>
      </c>
      <c r="D9" s="29">
        <v>17511.25</v>
      </c>
      <c r="E9">
        <f t="shared" si="0"/>
        <v>-512.29999999999927</v>
      </c>
      <c r="W9">
        <v>-314.09999999999854</v>
      </c>
    </row>
    <row r="10" spans="1:23" x14ac:dyDescent="0.2">
      <c r="A10" s="37">
        <v>44987</v>
      </c>
      <c r="B10" s="37">
        <v>44980.642361111109</v>
      </c>
      <c r="C10" s="29">
        <v>17515.75</v>
      </c>
      <c r="D10" s="29">
        <v>17321.900000000001</v>
      </c>
      <c r="E10">
        <f t="shared" si="0"/>
        <v>-193.84999999999854</v>
      </c>
      <c r="W10">
        <v>-292.09999999999854</v>
      </c>
    </row>
    <row r="11" spans="1:23" x14ac:dyDescent="0.2">
      <c r="A11" s="37">
        <v>44994</v>
      </c>
      <c r="B11" s="37">
        <v>44987.642361111109</v>
      </c>
      <c r="C11" s="29">
        <v>17316.95</v>
      </c>
      <c r="D11" s="29">
        <v>17589.599999999999</v>
      </c>
      <c r="E11">
        <f t="shared" si="0"/>
        <v>272.64999999999782</v>
      </c>
      <c r="W11">
        <v>-256.70000000000073</v>
      </c>
    </row>
    <row r="12" spans="1:23" x14ac:dyDescent="0.2">
      <c r="A12" s="37">
        <v>45001</v>
      </c>
      <c r="B12" s="37">
        <v>44994.642361111109</v>
      </c>
      <c r="C12" s="29">
        <v>17586.599999999999</v>
      </c>
      <c r="D12" s="29">
        <v>16985.599999999999</v>
      </c>
      <c r="E12">
        <f t="shared" si="0"/>
        <v>-601</v>
      </c>
      <c r="W12">
        <v>-226.45000000000073</v>
      </c>
    </row>
    <row r="13" spans="1:23" x14ac:dyDescent="0.2">
      <c r="A13" s="37">
        <v>45008</v>
      </c>
      <c r="B13" s="37">
        <v>45001.642361111109</v>
      </c>
      <c r="C13" s="29">
        <v>16994.5</v>
      </c>
      <c r="D13" s="29">
        <v>17076.900000000001</v>
      </c>
      <c r="E13">
        <f t="shared" si="0"/>
        <v>82.400000000001455</v>
      </c>
      <c r="W13">
        <v>-211.75</v>
      </c>
    </row>
    <row r="14" spans="1:23" x14ac:dyDescent="0.2">
      <c r="A14" s="37">
        <v>45014</v>
      </c>
      <c r="B14" s="37">
        <v>45008.642361111109</v>
      </c>
      <c r="C14" s="29">
        <v>17075.5</v>
      </c>
      <c r="D14" s="29">
        <v>17080.7</v>
      </c>
      <c r="E14">
        <f t="shared" si="0"/>
        <v>5.2000000000007276</v>
      </c>
      <c r="W14">
        <v>-209.5</v>
      </c>
    </row>
    <row r="15" spans="1:23" x14ac:dyDescent="0.2">
      <c r="A15" s="37">
        <v>45022</v>
      </c>
      <c r="B15" s="37">
        <v>45014.642361111109</v>
      </c>
      <c r="C15" s="29">
        <v>17115.349999999999</v>
      </c>
      <c r="D15" s="29">
        <v>17599.150000000001</v>
      </c>
      <c r="E15">
        <f t="shared" si="0"/>
        <v>483.80000000000291</v>
      </c>
      <c r="W15">
        <v>-204.14999999999782</v>
      </c>
    </row>
    <row r="16" spans="1:23" x14ac:dyDescent="0.2">
      <c r="A16" s="37">
        <v>45029</v>
      </c>
      <c r="B16" s="37">
        <v>45022.642361111109</v>
      </c>
      <c r="C16" s="29">
        <v>17602.2</v>
      </c>
      <c r="D16" s="29">
        <v>17828</v>
      </c>
      <c r="E16">
        <f t="shared" si="0"/>
        <v>225.79999999999927</v>
      </c>
      <c r="W16">
        <v>-193.84999999999854</v>
      </c>
    </row>
    <row r="17" spans="1:23" x14ac:dyDescent="0.2">
      <c r="A17" s="37">
        <v>45036</v>
      </c>
      <c r="B17" s="37">
        <v>45029.642361111109</v>
      </c>
      <c r="C17" s="29">
        <v>17836.2</v>
      </c>
      <c r="D17" s="29">
        <v>17624.45</v>
      </c>
      <c r="E17">
        <f t="shared" si="0"/>
        <v>-211.75</v>
      </c>
      <c r="W17">
        <v>-189</v>
      </c>
    </row>
    <row r="18" spans="1:23" x14ac:dyDescent="0.2">
      <c r="A18" s="37">
        <v>45043</v>
      </c>
      <c r="B18" s="37">
        <v>45036.642361111109</v>
      </c>
      <c r="C18" s="29">
        <v>17625.400000000001</v>
      </c>
      <c r="D18" s="29">
        <v>17915.05</v>
      </c>
      <c r="E18">
        <f t="shared" si="0"/>
        <v>289.64999999999782</v>
      </c>
      <c r="W18">
        <v>-187.04999999999927</v>
      </c>
    </row>
    <row r="19" spans="1:23" x14ac:dyDescent="0.2">
      <c r="A19" s="37">
        <v>45050</v>
      </c>
      <c r="B19" s="37">
        <v>45043.642361111109</v>
      </c>
      <c r="C19" s="29">
        <v>17928.5</v>
      </c>
      <c r="D19" s="29">
        <v>18255.8</v>
      </c>
      <c r="E19">
        <f t="shared" si="0"/>
        <v>327.29999999999927</v>
      </c>
      <c r="W19">
        <v>-177</v>
      </c>
    </row>
    <row r="20" spans="1:23" x14ac:dyDescent="0.2">
      <c r="A20" s="37">
        <v>45057</v>
      </c>
      <c r="B20" s="37">
        <v>45050.642361111109</v>
      </c>
      <c r="C20" s="29">
        <v>18250.2</v>
      </c>
      <c r="D20" s="29">
        <v>18297</v>
      </c>
      <c r="E20">
        <f t="shared" si="0"/>
        <v>46.799999999999272</v>
      </c>
      <c r="W20">
        <v>-169.14999999999782</v>
      </c>
    </row>
    <row r="21" spans="1:23" x14ac:dyDescent="0.2">
      <c r="A21" s="37">
        <v>45064</v>
      </c>
      <c r="B21" s="37">
        <v>45057.642361111109</v>
      </c>
      <c r="C21" s="29">
        <v>18306.95</v>
      </c>
      <c r="D21" s="29">
        <v>18129.95</v>
      </c>
      <c r="E21">
        <f t="shared" si="0"/>
        <v>-177</v>
      </c>
      <c r="W21">
        <v>-136.60000000000218</v>
      </c>
    </row>
    <row r="22" spans="1:23" x14ac:dyDescent="0.2">
      <c r="A22" s="37">
        <v>45071</v>
      </c>
      <c r="B22" s="37">
        <v>45064.642361111109</v>
      </c>
      <c r="C22" s="29">
        <v>18138.2</v>
      </c>
      <c r="D22" s="29">
        <v>18321.150000000001</v>
      </c>
      <c r="E22">
        <f t="shared" si="0"/>
        <v>182.95000000000073</v>
      </c>
      <c r="W22">
        <v>-132.79999999999927</v>
      </c>
    </row>
    <row r="23" spans="1:23" x14ac:dyDescent="0.2">
      <c r="A23" s="37">
        <v>45078</v>
      </c>
      <c r="B23" s="37">
        <v>45071.642361111109</v>
      </c>
      <c r="C23" s="29">
        <v>18329.3</v>
      </c>
      <c r="D23" s="29">
        <v>18487.75</v>
      </c>
      <c r="E23">
        <f t="shared" si="0"/>
        <v>158.45000000000073</v>
      </c>
      <c r="W23">
        <v>-132.04999999999927</v>
      </c>
    </row>
    <row r="24" spans="1:23" x14ac:dyDescent="0.2">
      <c r="A24" s="37">
        <v>45085</v>
      </c>
      <c r="B24" s="37">
        <v>45078.642361111109</v>
      </c>
      <c r="C24" s="29">
        <v>18484.25</v>
      </c>
      <c r="D24" s="29">
        <v>18634.55</v>
      </c>
      <c r="E24">
        <f t="shared" si="0"/>
        <v>150.29999999999927</v>
      </c>
      <c r="W24">
        <v>-126.30000000000291</v>
      </c>
    </row>
    <row r="25" spans="1:23" x14ac:dyDescent="0.2">
      <c r="A25" s="37">
        <v>45092</v>
      </c>
      <c r="B25" s="37">
        <v>45085.642361111109</v>
      </c>
      <c r="C25" s="29">
        <v>18637.7</v>
      </c>
      <c r="D25" s="29">
        <v>18688.099999999999</v>
      </c>
      <c r="E25">
        <f t="shared" si="0"/>
        <v>50.399999999997817</v>
      </c>
      <c r="W25">
        <v>-121.04999999999927</v>
      </c>
    </row>
    <row r="26" spans="1:23" x14ac:dyDescent="0.2">
      <c r="A26" s="37">
        <v>45099</v>
      </c>
      <c r="B26" s="37">
        <v>45092.642361111109</v>
      </c>
      <c r="C26" s="29">
        <v>18683</v>
      </c>
      <c r="D26" s="29">
        <v>18771.25</v>
      </c>
      <c r="E26">
        <f t="shared" si="0"/>
        <v>88.25</v>
      </c>
      <c r="W26">
        <v>-83.150000000001455</v>
      </c>
    </row>
    <row r="27" spans="1:23" x14ac:dyDescent="0.2">
      <c r="A27" s="37">
        <v>45105</v>
      </c>
      <c r="B27" s="37">
        <v>45099.642361111109</v>
      </c>
      <c r="C27" s="29">
        <v>18772.55</v>
      </c>
      <c r="D27" s="29">
        <v>18972.099999999999</v>
      </c>
      <c r="E27">
        <f t="shared" si="0"/>
        <v>199.54999999999927</v>
      </c>
      <c r="W27">
        <v>-22.950000000000728</v>
      </c>
    </row>
    <row r="28" spans="1:23" x14ac:dyDescent="0.2">
      <c r="A28" s="37">
        <v>45113</v>
      </c>
      <c r="B28" s="37">
        <v>45105.642361111109</v>
      </c>
      <c r="C28" s="29">
        <v>18983.099999999999</v>
      </c>
      <c r="D28" s="29">
        <v>19497.3</v>
      </c>
      <c r="E28">
        <f t="shared" si="0"/>
        <v>514.20000000000073</v>
      </c>
      <c r="W28">
        <v>-2.6500000000014552</v>
      </c>
    </row>
    <row r="29" spans="1:23" x14ac:dyDescent="0.2">
      <c r="A29" s="37">
        <v>45120</v>
      </c>
      <c r="B29" s="37">
        <v>45113.642361111109</v>
      </c>
      <c r="C29" s="29">
        <v>19496.900000000001</v>
      </c>
      <c r="D29" s="29">
        <v>19413.75</v>
      </c>
      <c r="E29">
        <f t="shared" si="0"/>
        <v>-83.150000000001455</v>
      </c>
      <c r="W29">
        <v>5.2000000000007276</v>
      </c>
    </row>
    <row r="30" spans="1:23" x14ac:dyDescent="0.2">
      <c r="A30" s="37">
        <v>45127</v>
      </c>
      <c r="B30" s="37">
        <v>45120.642361111109</v>
      </c>
      <c r="C30" s="29">
        <v>19433.25</v>
      </c>
      <c r="D30" s="29">
        <v>19979.150000000001</v>
      </c>
      <c r="E30">
        <f t="shared" si="0"/>
        <v>545.90000000000146</v>
      </c>
      <c r="W30">
        <v>22.100000000002183</v>
      </c>
    </row>
    <row r="31" spans="1:23" x14ac:dyDescent="0.2">
      <c r="A31" s="37">
        <v>45134</v>
      </c>
      <c r="B31" s="37">
        <v>45127.642361111109</v>
      </c>
      <c r="C31" s="29">
        <v>19982</v>
      </c>
      <c r="D31" s="29">
        <v>19659.900000000001</v>
      </c>
      <c r="E31">
        <f t="shared" si="0"/>
        <v>-322.09999999999854</v>
      </c>
      <c r="W31">
        <v>22.850000000002183</v>
      </c>
    </row>
    <row r="32" spans="1:23" x14ac:dyDescent="0.2">
      <c r="A32" s="37">
        <v>45141</v>
      </c>
      <c r="B32" s="37">
        <v>45134.642361111109</v>
      </c>
      <c r="C32" s="29">
        <v>19695.75</v>
      </c>
      <c r="D32" s="29">
        <v>19381.650000000001</v>
      </c>
      <c r="E32">
        <f t="shared" si="0"/>
        <v>-314.09999999999854</v>
      </c>
      <c r="W32">
        <v>46.799999999999272</v>
      </c>
    </row>
    <row r="33" spans="1:23" x14ac:dyDescent="0.2">
      <c r="A33" s="37">
        <v>45148</v>
      </c>
      <c r="B33" s="37">
        <v>45141.642361111109</v>
      </c>
      <c r="C33" s="29">
        <v>19402.599999999999</v>
      </c>
      <c r="D33" s="29">
        <v>19543.099999999999</v>
      </c>
      <c r="E33">
        <f t="shared" si="0"/>
        <v>140.5</v>
      </c>
      <c r="W33">
        <v>48.299999999999272</v>
      </c>
    </row>
    <row r="34" spans="1:23" x14ac:dyDescent="0.2">
      <c r="A34" s="37">
        <v>45155</v>
      </c>
      <c r="B34" s="37">
        <v>45148.642361111109</v>
      </c>
      <c r="C34" s="29">
        <v>19552.3</v>
      </c>
      <c r="D34" s="29">
        <v>19365.25</v>
      </c>
      <c r="E34">
        <f t="shared" si="0"/>
        <v>-187.04999999999927</v>
      </c>
      <c r="W34">
        <v>50.399999999997817</v>
      </c>
    </row>
    <row r="35" spans="1:23" x14ac:dyDescent="0.2">
      <c r="A35" s="37">
        <v>45162</v>
      </c>
      <c r="B35" s="37">
        <v>45155.642361111109</v>
      </c>
      <c r="C35" s="29">
        <v>19363.849999999999</v>
      </c>
      <c r="D35" s="29">
        <v>19386.7</v>
      </c>
      <c r="E35">
        <f t="shared" si="0"/>
        <v>22.850000000002183</v>
      </c>
      <c r="W35">
        <v>54.450000000000728</v>
      </c>
    </row>
    <row r="36" spans="1:23" x14ac:dyDescent="0.2">
      <c r="A36" s="37">
        <v>45169</v>
      </c>
      <c r="B36" s="37">
        <v>45162.642361111109</v>
      </c>
      <c r="C36" s="29">
        <v>19374.849999999999</v>
      </c>
      <c r="D36" s="29">
        <v>19253.8</v>
      </c>
      <c r="E36">
        <f t="shared" si="0"/>
        <v>-121.04999999999927</v>
      </c>
      <c r="W36">
        <v>82.400000000001455</v>
      </c>
    </row>
    <row r="37" spans="1:23" x14ac:dyDescent="0.2">
      <c r="A37" s="37">
        <v>45176</v>
      </c>
      <c r="B37" s="37">
        <v>45169.642361111109</v>
      </c>
      <c r="C37" s="29">
        <v>19247.849999999999</v>
      </c>
      <c r="D37" s="29">
        <v>19727.05</v>
      </c>
      <c r="E37">
        <f t="shared" si="0"/>
        <v>479.20000000000073</v>
      </c>
      <c r="W37">
        <v>88.25</v>
      </c>
    </row>
    <row r="38" spans="1:23" x14ac:dyDescent="0.2">
      <c r="A38" s="37">
        <v>45183</v>
      </c>
      <c r="B38" s="37">
        <v>45176.642361111109</v>
      </c>
      <c r="C38" s="29">
        <v>19726</v>
      </c>
      <c r="D38" s="29">
        <v>20103.099999999999</v>
      </c>
      <c r="E38">
        <f t="shared" si="0"/>
        <v>377.09999999999854</v>
      </c>
      <c r="W38">
        <v>135.04999999999927</v>
      </c>
    </row>
    <row r="39" spans="1:23" x14ac:dyDescent="0.2">
      <c r="A39" s="37">
        <v>45190</v>
      </c>
      <c r="B39" s="37">
        <v>45183.642361111109</v>
      </c>
      <c r="C39" s="29">
        <v>20104.2</v>
      </c>
      <c r="D39" s="29">
        <v>19742.349999999999</v>
      </c>
      <c r="E39">
        <f t="shared" si="0"/>
        <v>-361.85000000000218</v>
      </c>
      <c r="W39">
        <v>140.5</v>
      </c>
    </row>
    <row r="40" spans="1:23" x14ac:dyDescent="0.2">
      <c r="A40" s="37">
        <v>45197</v>
      </c>
      <c r="B40" s="37">
        <v>45190.642361111109</v>
      </c>
      <c r="C40" s="29">
        <v>19750</v>
      </c>
      <c r="D40" s="29">
        <v>19523.55</v>
      </c>
      <c r="E40">
        <f t="shared" si="0"/>
        <v>-226.45000000000073</v>
      </c>
      <c r="W40">
        <v>150.29999999999927</v>
      </c>
    </row>
    <row r="41" spans="1:23" x14ac:dyDescent="0.2">
      <c r="A41" s="37">
        <v>45204</v>
      </c>
      <c r="B41" s="37">
        <v>45197.642361111109</v>
      </c>
      <c r="C41" s="29">
        <v>19548.400000000001</v>
      </c>
      <c r="D41" s="29">
        <v>19545.75</v>
      </c>
      <c r="E41">
        <f t="shared" si="0"/>
        <v>-2.6500000000014552</v>
      </c>
      <c r="W41">
        <v>158.45000000000073</v>
      </c>
    </row>
    <row r="42" spans="1:23" x14ac:dyDescent="0.2">
      <c r="A42" s="37">
        <v>45211</v>
      </c>
      <c r="B42" s="37">
        <v>45204.642361111109</v>
      </c>
      <c r="C42" s="29">
        <v>19544.75</v>
      </c>
      <c r="D42" s="29">
        <v>19794</v>
      </c>
      <c r="E42">
        <f t="shared" si="0"/>
        <v>249.25</v>
      </c>
      <c r="W42">
        <v>164.70000000000073</v>
      </c>
    </row>
    <row r="43" spans="1:23" x14ac:dyDescent="0.2">
      <c r="A43" s="37">
        <v>45218</v>
      </c>
      <c r="B43" s="37">
        <v>45211.642361111109</v>
      </c>
      <c r="C43" s="29">
        <v>19793.849999999999</v>
      </c>
      <c r="D43" s="29">
        <v>19624.7</v>
      </c>
      <c r="E43">
        <f t="shared" si="0"/>
        <v>-169.14999999999782</v>
      </c>
      <c r="W43">
        <v>182.75</v>
      </c>
    </row>
    <row r="44" spans="1:23" x14ac:dyDescent="0.2">
      <c r="A44" s="37">
        <v>45225</v>
      </c>
      <c r="B44" s="37">
        <v>45218.642361111109</v>
      </c>
      <c r="C44" s="29">
        <v>19610.5</v>
      </c>
      <c r="D44" s="29">
        <v>18857.25</v>
      </c>
      <c r="E44">
        <f t="shared" si="0"/>
        <v>-753.25</v>
      </c>
      <c r="W44">
        <v>182.95000000000073</v>
      </c>
    </row>
    <row r="45" spans="1:23" x14ac:dyDescent="0.2">
      <c r="A45" s="37">
        <v>45232</v>
      </c>
      <c r="B45" s="37">
        <v>45225.642361111109</v>
      </c>
      <c r="C45" s="29">
        <v>18862.099999999999</v>
      </c>
      <c r="D45" s="29">
        <v>19133.25</v>
      </c>
      <c r="E45">
        <f t="shared" si="0"/>
        <v>271.15000000000146</v>
      </c>
      <c r="W45">
        <v>199.54999999999927</v>
      </c>
    </row>
    <row r="46" spans="1:23" x14ac:dyDescent="0.2">
      <c r="A46" s="37">
        <v>45239</v>
      </c>
      <c r="B46" s="37">
        <v>45232.642361111109</v>
      </c>
      <c r="C46" s="29">
        <v>19144.150000000001</v>
      </c>
      <c r="D46" s="29">
        <v>19395.3</v>
      </c>
      <c r="E46">
        <f t="shared" si="0"/>
        <v>251.14999999999782</v>
      </c>
      <c r="W46">
        <v>202</v>
      </c>
    </row>
    <row r="47" spans="1:23" x14ac:dyDescent="0.2">
      <c r="A47" s="37">
        <v>45246</v>
      </c>
      <c r="B47" s="37">
        <v>45239.642361111109</v>
      </c>
      <c r="C47" s="29">
        <v>19399.349999999999</v>
      </c>
      <c r="D47" s="29">
        <v>19765.2</v>
      </c>
      <c r="E47">
        <f t="shared" si="0"/>
        <v>365.85000000000218</v>
      </c>
      <c r="W47">
        <v>225.79999999999927</v>
      </c>
    </row>
    <row r="48" spans="1:23" x14ac:dyDescent="0.2">
      <c r="A48" s="37">
        <v>45253</v>
      </c>
      <c r="B48" s="37">
        <v>45246.642361111109</v>
      </c>
      <c r="C48" s="29">
        <v>19747.55</v>
      </c>
      <c r="D48" s="29">
        <v>19802</v>
      </c>
      <c r="E48">
        <f t="shared" si="0"/>
        <v>54.450000000000728</v>
      </c>
      <c r="W48">
        <v>241.09999999999854</v>
      </c>
    </row>
    <row r="49" spans="1:23" x14ac:dyDescent="0.2">
      <c r="A49" s="37">
        <v>45260</v>
      </c>
      <c r="B49" s="37">
        <v>45253.642361111109</v>
      </c>
      <c r="C49" s="29">
        <v>19814.2</v>
      </c>
      <c r="D49" s="29">
        <v>20133.150000000001</v>
      </c>
      <c r="E49">
        <f t="shared" si="0"/>
        <v>318.95000000000073</v>
      </c>
      <c r="W49">
        <v>249.25</v>
      </c>
    </row>
    <row r="50" spans="1:23" x14ac:dyDescent="0.2">
      <c r="A50" s="37">
        <v>45267</v>
      </c>
      <c r="B50" s="37">
        <v>45260.642361111109</v>
      </c>
      <c r="C50" s="29">
        <v>20155.2</v>
      </c>
      <c r="D50" s="29">
        <v>20901.150000000001</v>
      </c>
      <c r="E50">
        <f t="shared" si="0"/>
        <v>745.95000000000073</v>
      </c>
      <c r="W50">
        <v>251.14999999999782</v>
      </c>
    </row>
    <row r="51" spans="1:23" x14ac:dyDescent="0.2">
      <c r="A51" s="37">
        <v>45274</v>
      </c>
      <c r="B51" s="37">
        <v>45267.642361111109</v>
      </c>
      <c r="C51" s="29">
        <v>20914.7</v>
      </c>
      <c r="D51" s="29">
        <v>21182.7</v>
      </c>
      <c r="E51">
        <f t="shared" si="0"/>
        <v>268</v>
      </c>
      <c r="W51">
        <v>268</v>
      </c>
    </row>
    <row r="52" spans="1:23" x14ac:dyDescent="0.2">
      <c r="A52" s="37">
        <v>45281</v>
      </c>
      <c r="B52" s="37">
        <v>45274.642361111109</v>
      </c>
      <c r="C52" s="29">
        <v>21206.75</v>
      </c>
      <c r="D52" s="29">
        <v>21255.05</v>
      </c>
      <c r="E52">
        <f t="shared" si="0"/>
        <v>48.299999999999272</v>
      </c>
      <c r="W52">
        <v>271.15000000000146</v>
      </c>
    </row>
    <row r="53" spans="1:23" x14ac:dyDescent="0.2">
      <c r="A53" s="37">
        <v>45288</v>
      </c>
      <c r="B53" s="37">
        <v>45281.642361111109</v>
      </c>
      <c r="C53" s="29">
        <v>21261.85</v>
      </c>
      <c r="D53" s="29">
        <v>21778.7</v>
      </c>
      <c r="E53">
        <f t="shared" si="0"/>
        <v>516.85000000000218</v>
      </c>
      <c r="W53">
        <v>272.64999999999782</v>
      </c>
    </row>
    <row r="54" spans="1:23" x14ac:dyDescent="0.2">
      <c r="A54" s="37">
        <v>45295</v>
      </c>
      <c r="B54" s="37">
        <v>45288.642361111109</v>
      </c>
      <c r="C54" s="29">
        <v>21795.200000000001</v>
      </c>
      <c r="D54" s="29">
        <v>21658.6</v>
      </c>
      <c r="E54">
        <f t="shared" si="0"/>
        <v>-136.60000000000218</v>
      </c>
      <c r="W54">
        <v>274.90000000000146</v>
      </c>
    </row>
    <row r="55" spans="1:23" x14ac:dyDescent="0.2">
      <c r="A55" s="37">
        <v>45302</v>
      </c>
      <c r="B55" s="37">
        <v>45295.642361111109</v>
      </c>
      <c r="C55" s="29">
        <v>21670.15</v>
      </c>
      <c r="D55" s="29">
        <v>21647.200000000001</v>
      </c>
      <c r="E55">
        <f t="shared" si="0"/>
        <v>-22.950000000000728</v>
      </c>
      <c r="W55">
        <v>289.64999999999782</v>
      </c>
    </row>
    <row r="56" spans="1:23" x14ac:dyDescent="0.2">
      <c r="A56" s="37">
        <v>45309</v>
      </c>
      <c r="B56" s="37">
        <v>45302.642361111109</v>
      </c>
      <c r="C56" s="29">
        <v>21651.25</v>
      </c>
      <c r="D56" s="29">
        <v>21462.25</v>
      </c>
      <c r="E56">
        <f t="shared" si="0"/>
        <v>-189</v>
      </c>
      <c r="W56">
        <v>291.35000000000218</v>
      </c>
    </row>
    <row r="57" spans="1:23" x14ac:dyDescent="0.2">
      <c r="A57" s="37">
        <v>45316</v>
      </c>
      <c r="B57" s="37">
        <v>45309.642361111109</v>
      </c>
      <c r="C57" s="29">
        <v>21478.9</v>
      </c>
      <c r="D57" s="29">
        <v>21352.6</v>
      </c>
      <c r="E57">
        <f t="shared" si="0"/>
        <v>-126.30000000000291</v>
      </c>
      <c r="W57">
        <v>292.80000000000291</v>
      </c>
    </row>
    <row r="58" spans="1:23" x14ac:dyDescent="0.2">
      <c r="A58" s="37">
        <v>45323</v>
      </c>
      <c r="B58" s="37">
        <v>45316.642361111109</v>
      </c>
      <c r="C58" s="29">
        <v>21377.95</v>
      </c>
      <c r="D58" s="29">
        <v>21697.45</v>
      </c>
      <c r="E58">
        <f t="shared" si="0"/>
        <v>319.5</v>
      </c>
      <c r="W58">
        <v>318.95000000000073</v>
      </c>
    </row>
    <row r="59" spans="1:23" x14ac:dyDescent="0.2">
      <c r="A59" s="37">
        <v>45330</v>
      </c>
      <c r="B59" s="37">
        <v>45323.642361111109</v>
      </c>
      <c r="C59" s="29">
        <v>21695.85</v>
      </c>
      <c r="D59" s="29">
        <v>21717.95</v>
      </c>
      <c r="E59">
        <f t="shared" si="0"/>
        <v>22.100000000002183</v>
      </c>
      <c r="W59">
        <v>319.5</v>
      </c>
    </row>
    <row r="60" spans="1:23" x14ac:dyDescent="0.2">
      <c r="A60" s="37">
        <v>45337</v>
      </c>
      <c r="B60" s="37">
        <v>45330.642361111109</v>
      </c>
      <c r="C60" s="29">
        <v>21746.05</v>
      </c>
      <c r="D60" s="29">
        <v>21910.75</v>
      </c>
      <c r="E60">
        <f t="shared" si="0"/>
        <v>164.70000000000073</v>
      </c>
      <c r="W60">
        <v>327.29999999999927</v>
      </c>
    </row>
    <row r="61" spans="1:23" x14ac:dyDescent="0.2">
      <c r="A61" s="37">
        <v>45344</v>
      </c>
      <c r="B61" s="37">
        <v>45337.642361111109</v>
      </c>
      <c r="C61" s="29">
        <v>21926.1</v>
      </c>
      <c r="D61" s="29">
        <v>22217.45</v>
      </c>
      <c r="E61">
        <f t="shared" si="0"/>
        <v>291.35000000000218</v>
      </c>
      <c r="W61">
        <v>365.85000000000218</v>
      </c>
    </row>
    <row r="62" spans="1:23" x14ac:dyDescent="0.2">
      <c r="A62" s="37">
        <v>45351</v>
      </c>
      <c r="B62" s="37">
        <v>45344.642361111109</v>
      </c>
      <c r="C62" s="29">
        <v>22239.5</v>
      </c>
      <c r="D62" s="29">
        <v>21982.799999999999</v>
      </c>
      <c r="E62">
        <f t="shared" si="0"/>
        <v>-256.70000000000073</v>
      </c>
      <c r="W62">
        <v>377.09999999999854</v>
      </c>
    </row>
    <row r="63" spans="1:23" x14ac:dyDescent="0.2">
      <c r="A63" s="37">
        <v>45358</v>
      </c>
      <c r="B63" s="37">
        <v>45351.642361111109</v>
      </c>
      <c r="C63" s="29">
        <v>22048.400000000001</v>
      </c>
      <c r="D63" s="29">
        <v>22493.55</v>
      </c>
      <c r="E63">
        <f t="shared" si="0"/>
        <v>445.14999999999782</v>
      </c>
      <c r="W63">
        <v>445.14999999999782</v>
      </c>
    </row>
    <row r="64" spans="1:23" x14ac:dyDescent="0.2">
      <c r="A64" s="37">
        <v>45365</v>
      </c>
      <c r="B64" s="37">
        <v>45358.642361111109</v>
      </c>
      <c r="C64" s="29">
        <v>22481.85</v>
      </c>
      <c r="D64" s="29">
        <v>22146.65</v>
      </c>
      <c r="E64">
        <f t="shared" si="0"/>
        <v>-335.19999999999709</v>
      </c>
      <c r="W64">
        <v>479.20000000000073</v>
      </c>
    </row>
    <row r="65" spans="1:23" x14ac:dyDescent="0.2">
      <c r="A65" s="37">
        <v>45372</v>
      </c>
      <c r="B65" s="37">
        <v>45365.642361111109</v>
      </c>
      <c r="C65" s="29">
        <v>22144</v>
      </c>
      <c r="D65" s="29">
        <v>22011.95</v>
      </c>
      <c r="E65">
        <f t="shared" si="0"/>
        <v>-132.04999999999927</v>
      </c>
      <c r="W65">
        <v>483.80000000000291</v>
      </c>
    </row>
    <row r="66" spans="1:23" x14ac:dyDescent="0.2">
      <c r="A66" s="37">
        <v>45379</v>
      </c>
      <c r="B66" s="37">
        <v>45372.642361111109</v>
      </c>
      <c r="C66" s="29">
        <v>22034.1</v>
      </c>
      <c r="D66" s="29">
        <v>22326.9</v>
      </c>
      <c r="E66">
        <f t="shared" si="0"/>
        <v>292.80000000000291</v>
      </c>
      <c r="W66">
        <v>514.20000000000073</v>
      </c>
    </row>
    <row r="67" spans="1:23" x14ac:dyDescent="0.2">
      <c r="A67" s="37">
        <v>45386</v>
      </c>
      <c r="B67" s="37">
        <v>45379.642361111109</v>
      </c>
      <c r="C67" s="29">
        <v>22331.9</v>
      </c>
      <c r="D67" s="29">
        <v>22514.65</v>
      </c>
      <c r="E67">
        <f t="shared" ref="E67:E69" si="1">D67-C67</f>
        <v>182.75</v>
      </c>
      <c r="W67">
        <v>516.85000000000218</v>
      </c>
    </row>
    <row r="68" spans="1:23" x14ac:dyDescent="0.2">
      <c r="A68" s="37">
        <v>45392</v>
      </c>
      <c r="B68" s="37">
        <v>45386.642361111109</v>
      </c>
      <c r="C68" s="29">
        <v>22551.8</v>
      </c>
      <c r="D68" s="29">
        <v>22753.8</v>
      </c>
      <c r="E68">
        <f t="shared" si="1"/>
        <v>202</v>
      </c>
      <c r="W68">
        <v>545.90000000000146</v>
      </c>
    </row>
    <row r="69" spans="1:23" x14ac:dyDescent="0.2">
      <c r="A69" s="37">
        <v>45400</v>
      </c>
      <c r="B69" s="37">
        <v>45392.642361111109</v>
      </c>
      <c r="C69" s="29">
        <v>22747.4</v>
      </c>
      <c r="D69" s="29">
        <v>21995.85</v>
      </c>
      <c r="E69">
        <f t="shared" si="1"/>
        <v>-751.55000000000291</v>
      </c>
      <c r="W69">
        <v>745.95000000000073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FF70-222D-0342-98D6-B93630FA188D}">
  <dimension ref="A1:J314"/>
  <sheetViews>
    <sheetView topLeftCell="A21" workbookViewId="0">
      <selection activeCell="E15" sqref="E15"/>
    </sheetView>
  </sheetViews>
  <sheetFormatPr baseColWidth="10" defaultRowHeight="16" x14ac:dyDescent="0.2"/>
  <sheetData>
    <row r="1" spans="1:10" x14ac:dyDescent="0.2">
      <c r="A1" t="s">
        <v>14</v>
      </c>
      <c r="B1" t="s">
        <v>270</v>
      </c>
      <c r="C1" t="s">
        <v>271</v>
      </c>
      <c r="D1" t="s">
        <v>272</v>
      </c>
      <c r="E1" t="s">
        <v>273</v>
      </c>
      <c r="F1" s="29" t="s">
        <v>572</v>
      </c>
      <c r="G1" s="29" t="s">
        <v>573</v>
      </c>
      <c r="I1" t="s">
        <v>574</v>
      </c>
      <c r="J1" t="s">
        <v>575</v>
      </c>
    </row>
    <row r="2" spans="1:10" x14ac:dyDescent="0.2">
      <c r="A2" t="s">
        <v>274</v>
      </c>
      <c r="B2">
        <v>43038.25</v>
      </c>
      <c r="C2">
        <v>43382.75</v>
      </c>
      <c r="D2">
        <v>42961.75</v>
      </c>
      <c r="E2">
        <v>43203.1</v>
      </c>
      <c r="G2">
        <f>C2-D2</f>
        <v>421</v>
      </c>
      <c r="I2">
        <v>-1551.1500000000015</v>
      </c>
      <c r="J2">
        <v>139.40000000000146</v>
      </c>
    </row>
    <row r="3" spans="1:10" x14ac:dyDescent="0.2">
      <c r="A3" t="s">
        <v>275</v>
      </c>
      <c r="B3">
        <v>43151.45</v>
      </c>
      <c r="C3">
        <v>43482.8</v>
      </c>
      <c r="D3">
        <v>43148.45</v>
      </c>
      <c r="E3">
        <v>43425.25</v>
      </c>
      <c r="F3">
        <f t="shared" ref="F3:F66" si="0">B3-E2</f>
        <v>-51.650000000001455</v>
      </c>
      <c r="G3">
        <f t="shared" ref="G3:G66" si="1">C3-D3</f>
        <v>334.35000000000582</v>
      </c>
      <c r="I3">
        <v>-574.79999999999563</v>
      </c>
      <c r="J3">
        <v>163</v>
      </c>
    </row>
    <row r="4" spans="1:10" x14ac:dyDescent="0.2">
      <c r="A4" t="s">
        <v>276</v>
      </c>
      <c r="B4">
        <v>43417.5</v>
      </c>
      <c r="C4">
        <v>43578.400000000001</v>
      </c>
      <c r="D4">
        <v>42858.65</v>
      </c>
      <c r="E4">
        <v>42958.8</v>
      </c>
      <c r="F4">
        <f t="shared" si="0"/>
        <v>-7.75</v>
      </c>
      <c r="G4">
        <f t="shared" si="1"/>
        <v>719.75</v>
      </c>
      <c r="I4">
        <v>-571.69999999999709</v>
      </c>
      <c r="J4">
        <v>191.95000000000437</v>
      </c>
    </row>
    <row r="5" spans="1:10" x14ac:dyDescent="0.2">
      <c r="A5" t="s">
        <v>277</v>
      </c>
      <c r="B5">
        <v>43073.05</v>
      </c>
      <c r="C5">
        <v>43137.55</v>
      </c>
      <c r="D5">
        <v>42298.6</v>
      </c>
      <c r="E5">
        <v>42608.7</v>
      </c>
      <c r="F5">
        <f t="shared" si="0"/>
        <v>114.25</v>
      </c>
      <c r="G5">
        <f t="shared" si="1"/>
        <v>838.95000000000437</v>
      </c>
      <c r="I5">
        <v>-569.65000000000146</v>
      </c>
      <c r="J5">
        <v>195.09999999999854</v>
      </c>
    </row>
    <row r="6" spans="1:10" x14ac:dyDescent="0.2">
      <c r="A6" t="s">
        <v>278</v>
      </c>
      <c r="B6">
        <v>42649.7</v>
      </c>
      <c r="C6">
        <v>42685.9</v>
      </c>
      <c r="D6">
        <v>41877</v>
      </c>
      <c r="E6">
        <v>42188.800000000003</v>
      </c>
      <c r="F6">
        <f t="shared" si="0"/>
        <v>41</v>
      </c>
      <c r="G6">
        <f t="shared" si="1"/>
        <v>808.90000000000146</v>
      </c>
      <c r="I6">
        <v>-525.65000000000146</v>
      </c>
      <c r="J6">
        <v>196.84999999999854</v>
      </c>
    </row>
    <row r="7" spans="1:10" x14ac:dyDescent="0.2">
      <c r="A7" t="s">
        <v>279</v>
      </c>
      <c r="B7">
        <v>42404.85</v>
      </c>
      <c r="C7">
        <v>42716.800000000003</v>
      </c>
      <c r="D7">
        <v>42186.55</v>
      </c>
      <c r="E7">
        <v>42582.75</v>
      </c>
      <c r="F7">
        <f t="shared" si="0"/>
        <v>216.04999999999563</v>
      </c>
      <c r="G7">
        <f t="shared" si="1"/>
        <v>530.25</v>
      </c>
      <c r="I7">
        <v>-505.30000000000291</v>
      </c>
      <c r="J7">
        <v>198.30000000000291</v>
      </c>
    </row>
    <row r="8" spans="1:10" x14ac:dyDescent="0.2">
      <c r="A8" t="s">
        <v>280</v>
      </c>
      <c r="B8">
        <v>42642</v>
      </c>
      <c r="C8">
        <v>42674.25</v>
      </c>
      <c r="D8">
        <v>41835.75</v>
      </c>
      <c r="E8">
        <v>42014.75</v>
      </c>
      <c r="F8">
        <f t="shared" si="0"/>
        <v>59.25</v>
      </c>
      <c r="G8">
        <f t="shared" si="1"/>
        <v>838.5</v>
      </c>
      <c r="I8">
        <v>-489.15000000000146</v>
      </c>
      <c r="J8">
        <v>202.80000000000291</v>
      </c>
    </row>
    <row r="9" spans="1:10" x14ac:dyDescent="0.2">
      <c r="A9" t="s">
        <v>281</v>
      </c>
      <c r="B9">
        <v>42071.85</v>
      </c>
      <c r="C9">
        <v>42318</v>
      </c>
      <c r="D9">
        <v>41729</v>
      </c>
      <c r="E9">
        <v>42232.7</v>
      </c>
      <c r="F9">
        <f t="shared" si="0"/>
        <v>57.099999999998545</v>
      </c>
      <c r="G9">
        <f t="shared" si="1"/>
        <v>589</v>
      </c>
      <c r="I9">
        <v>-487.75</v>
      </c>
      <c r="J9">
        <v>204.5</v>
      </c>
    </row>
    <row r="10" spans="1:10" x14ac:dyDescent="0.2">
      <c r="A10" t="s">
        <v>282</v>
      </c>
      <c r="B10">
        <v>42238.5</v>
      </c>
      <c r="C10">
        <v>42343.5</v>
      </c>
      <c r="D10">
        <v>41742.949999999997</v>
      </c>
      <c r="E10">
        <v>42082.25</v>
      </c>
      <c r="F10">
        <f t="shared" si="0"/>
        <v>5.8000000000029104</v>
      </c>
      <c r="G10">
        <f t="shared" si="1"/>
        <v>600.55000000000291</v>
      </c>
      <c r="I10">
        <v>-486.15000000000146</v>
      </c>
      <c r="J10">
        <v>212.60000000000582</v>
      </c>
    </row>
    <row r="11" spans="1:10" x14ac:dyDescent="0.2">
      <c r="A11" t="s">
        <v>283</v>
      </c>
      <c r="B11">
        <v>42171.25</v>
      </c>
      <c r="C11">
        <v>42453.95</v>
      </c>
      <c r="D11">
        <v>41885.599999999999</v>
      </c>
      <c r="E11">
        <v>42371.25</v>
      </c>
      <c r="F11">
        <f t="shared" si="0"/>
        <v>89</v>
      </c>
      <c r="G11">
        <f t="shared" si="1"/>
        <v>568.34999999999854</v>
      </c>
      <c r="I11">
        <v>-451.5</v>
      </c>
      <c r="J11">
        <v>214.44999999999709</v>
      </c>
    </row>
    <row r="12" spans="1:10" x14ac:dyDescent="0.2">
      <c r="A12" t="s">
        <v>284</v>
      </c>
      <c r="B12">
        <v>42622.5</v>
      </c>
      <c r="C12">
        <v>42715.65</v>
      </c>
      <c r="D12">
        <v>42066.55</v>
      </c>
      <c r="E12">
        <v>42167.55</v>
      </c>
      <c r="F12">
        <f t="shared" si="0"/>
        <v>251.25</v>
      </c>
      <c r="G12">
        <f t="shared" si="1"/>
        <v>649.09999999999854</v>
      </c>
      <c r="I12">
        <v>-364.69999999999709</v>
      </c>
      <c r="J12">
        <v>220.5</v>
      </c>
    </row>
    <row r="13" spans="1:10" x14ac:dyDescent="0.2">
      <c r="A13" t="s">
        <v>285</v>
      </c>
      <c r="B13">
        <v>42241.2</v>
      </c>
      <c r="C13">
        <v>42383.8</v>
      </c>
      <c r="D13">
        <v>41861.1</v>
      </c>
      <c r="E13">
        <v>42235.05</v>
      </c>
      <c r="F13">
        <f t="shared" si="0"/>
        <v>73.649999999994179</v>
      </c>
      <c r="G13">
        <f t="shared" si="1"/>
        <v>522.70000000000437</v>
      </c>
      <c r="I13">
        <v>-357.84999999999854</v>
      </c>
      <c r="J13">
        <v>225.5</v>
      </c>
    </row>
    <row r="14" spans="1:10" x14ac:dyDescent="0.2">
      <c r="A14" t="s">
        <v>286</v>
      </c>
      <c r="B14">
        <v>42271.8</v>
      </c>
      <c r="C14">
        <v>42555.9</v>
      </c>
      <c r="D14">
        <v>42119.65</v>
      </c>
      <c r="E14">
        <v>42458</v>
      </c>
      <c r="F14">
        <f t="shared" si="0"/>
        <v>36.75</v>
      </c>
      <c r="G14">
        <f t="shared" si="1"/>
        <v>436.25</v>
      </c>
      <c r="I14">
        <v>-310.80000000000291</v>
      </c>
      <c r="J14">
        <v>226.5</v>
      </c>
    </row>
    <row r="15" spans="1:10" x14ac:dyDescent="0.2">
      <c r="A15" t="s">
        <v>287</v>
      </c>
      <c r="B15">
        <v>42416.3</v>
      </c>
      <c r="C15">
        <v>42506.25</v>
      </c>
      <c r="D15">
        <v>42234.9</v>
      </c>
      <c r="E15">
        <v>42328.85</v>
      </c>
      <c r="F15">
        <f t="shared" si="0"/>
        <v>-41.69999999999709</v>
      </c>
      <c r="G15">
        <f t="shared" si="1"/>
        <v>271.34999999999854</v>
      </c>
      <c r="I15">
        <v>-302.79999999999563</v>
      </c>
      <c r="J15">
        <v>231.34999999999854</v>
      </c>
    </row>
    <row r="16" spans="1:10" x14ac:dyDescent="0.2">
      <c r="A16" t="s">
        <v>288</v>
      </c>
      <c r="B16">
        <v>42516.05</v>
      </c>
      <c r="C16">
        <v>42709.2</v>
      </c>
      <c r="D16">
        <v>42366.15</v>
      </c>
      <c r="E16">
        <v>42506.8</v>
      </c>
      <c r="F16">
        <f t="shared" si="0"/>
        <v>187.20000000000437</v>
      </c>
      <c r="G16">
        <f t="shared" si="1"/>
        <v>343.04999999999563</v>
      </c>
      <c r="I16">
        <v>-290.90000000000146</v>
      </c>
      <c r="J16">
        <v>233.5</v>
      </c>
    </row>
    <row r="17" spans="1:10" x14ac:dyDescent="0.2">
      <c r="A17" t="s">
        <v>289</v>
      </c>
      <c r="B17">
        <v>42891.45</v>
      </c>
      <c r="C17">
        <v>43005.85</v>
      </c>
      <c r="D17">
        <v>42727.7</v>
      </c>
      <c r="E17">
        <v>42821.25</v>
      </c>
      <c r="F17">
        <f t="shared" si="0"/>
        <v>384.64999999999418</v>
      </c>
      <c r="G17">
        <f t="shared" si="1"/>
        <v>278.15000000000146</v>
      </c>
      <c r="I17">
        <v>-277.14999999999418</v>
      </c>
      <c r="J17">
        <v>237.5</v>
      </c>
    </row>
    <row r="18" spans="1:10" x14ac:dyDescent="0.2">
      <c r="A18" t="s">
        <v>290</v>
      </c>
      <c r="B18">
        <v>42994.45</v>
      </c>
      <c r="C18">
        <v>43078.9</v>
      </c>
      <c r="D18">
        <v>42615.65</v>
      </c>
      <c r="E18">
        <v>42733.45</v>
      </c>
      <c r="F18">
        <f t="shared" si="0"/>
        <v>173.19999999999709</v>
      </c>
      <c r="G18">
        <f t="shared" si="1"/>
        <v>463.25</v>
      </c>
      <c r="I18">
        <v>-272.85000000000582</v>
      </c>
      <c r="J18">
        <v>240.34999999999854</v>
      </c>
    </row>
    <row r="19" spans="1:10" x14ac:dyDescent="0.2">
      <c r="A19" t="s">
        <v>255</v>
      </c>
      <c r="B19">
        <v>42703.6</v>
      </c>
      <c r="C19">
        <v>42733.05</v>
      </c>
      <c r="D19">
        <v>41540.300000000003</v>
      </c>
      <c r="E19">
        <v>41647.65</v>
      </c>
      <c r="F19">
        <f t="shared" si="0"/>
        <v>-29.849999999998545</v>
      </c>
      <c r="G19">
        <f t="shared" si="1"/>
        <v>1192.75</v>
      </c>
      <c r="I19">
        <v>-271.94999999999709</v>
      </c>
      <c r="J19">
        <v>241.35000000000582</v>
      </c>
    </row>
    <row r="20" spans="1:10" x14ac:dyDescent="0.2">
      <c r="A20" t="s">
        <v>291</v>
      </c>
      <c r="B20">
        <v>41382.35</v>
      </c>
      <c r="C20">
        <v>41417.9</v>
      </c>
      <c r="D20">
        <v>40148.800000000003</v>
      </c>
      <c r="E20">
        <v>40345.300000000003</v>
      </c>
      <c r="F20">
        <f t="shared" si="0"/>
        <v>-265.30000000000291</v>
      </c>
      <c r="G20">
        <f t="shared" si="1"/>
        <v>1269.0999999999985</v>
      </c>
      <c r="I20">
        <v>-265.30000000000291</v>
      </c>
      <c r="J20">
        <v>243.05000000000291</v>
      </c>
    </row>
    <row r="21" spans="1:10" x14ac:dyDescent="0.2">
      <c r="A21" t="s">
        <v>292</v>
      </c>
      <c r="B21">
        <v>39856.15</v>
      </c>
      <c r="C21">
        <v>40789.550000000003</v>
      </c>
      <c r="D21">
        <v>39419.800000000003</v>
      </c>
      <c r="E21">
        <v>40387.449999999997</v>
      </c>
      <c r="F21">
        <f t="shared" si="0"/>
        <v>-489.15000000000146</v>
      </c>
      <c r="G21">
        <f t="shared" si="1"/>
        <v>1369.75</v>
      </c>
      <c r="I21">
        <v>-221.84999999999854</v>
      </c>
      <c r="J21">
        <v>243.19999999999709</v>
      </c>
    </row>
    <row r="22" spans="1:10" x14ac:dyDescent="0.2">
      <c r="A22" t="s">
        <v>293</v>
      </c>
      <c r="B22">
        <v>40563.85</v>
      </c>
      <c r="C22">
        <v>40811.65</v>
      </c>
      <c r="D22">
        <v>40167.699999999997</v>
      </c>
      <c r="E22">
        <v>40655.050000000003</v>
      </c>
      <c r="F22">
        <f t="shared" si="0"/>
        <v>176.40000000000146</v>
      </c>
      <c r="G22">
        <f t="shared" si="1"/>
        <v>643.95000000000437</v>
      </c>
      <c r="I22">
        <v>-220</v>
      </c>
      <c r="J22">
        <v>244</v>
      </c>
    </row>
    <row r="23" spans="1:10" x14ac:dyDescent="0.2">
      <c r="A23" t="s">
        <v>294</v>
      </c>
      <c r="B23">
        <v>41115</v>
      </c>
      <c r="C23">
        <v>42015.65</v>
      </c>
      <c r="D23">
        <v>39490.5</v>
      </c>
      <c r="E23">
        <v>40513</v>
      </c>
      <c r="F23">
        <f t="shared" si="0"/>
        <v>459.94999999999709</v>
      </c>
      <c r="G23">
        <f t="shared" si="1"/>
        <v>2525.1500000000015</v>
      </c>
      <c r="I23">
        <v>-217.84999999999854</v>
      </c>
      <c r="J23">
        <v>247.75</v>
      </c>
    </row>
    <row r="24" spans="1:10" x14ac:dyDescent="0.2">
      <c r="A24" t="s">
        <v>295</v>
      </c>
      <c r="B24">
        <v>39943.35</v>
      </c>
      <c r="C24">
        <v>40757.599999999999</v>
      </c>
      <c r="D24">
        <v>39761.449999999997</v>
      </c>
      <c r="E24">
        <v>40669.300000000003</v>
      </c>
      <c r="F24">
        <f t="shared" si="0"/>
        <v>-569.65000000000146</v>
      </c>
      <c r="G24">
        <f t="shared" si="1"/>
        <v>996.15000000000146</v>
      </c>
      <c r="I24">
        <v>-205</v>
      </c>
      <c r="J24">
        <v>247.79999999999563</v>
      </c>
    </row>
    <row r="25" spans="1:10" x14ac:dyDescent="0.2">
      <c r="A25" t="s">
        <v>296</v>
      </c>
      <c r="B25">
        <v>41019.35</v>
      </c>
      <c r="C25">
        <v>41539.949999999997</v>
      </c>
      <c r="D25">
        <v>40609.75</v>
      </c>
      <c r="E25">
        <v>41499.699999999997</v>
      </c>
      <c r="F25">
        <f t="shared" si="0"/>
        <v>350.04999999999563</v>
      </c>
      <c r="G25">
        <f t="shared" si="1"/>
        <v>930.19999999999709</v>
      </c>
      <c r="I25">
        <v>-202.5</v>
      </c>
      <c r="J25">
        <v>248.45000000000437</v>
      </c>
    </row>
    <row r="26" spans="1:10" x14ac:dyDescent="0.2">
      <c r="A26" t="s">
        <v>297</v>
      </c>
      <c r="B26">
        <v>41530.15</v>
      </c>
      <c r="C26">
        <v>41724.5</v>
      </c>
      <c r="D26">
        <v>41261.199999999997</v>
      </c>
      <c r="E26">
        <v>41374.65</v>
      </c>
      <c r="F26">
        <f t="shared" si="0"/>
        <v>30.450000000004366</v>
      </c>
      <c r="G26">
        <f t="shared" si="1"/>
        <v>463.30000000000291</v>
      </c>
      <c r="I26">
        <v>-197.25</v>
      </c>
      <c r="J26">
        <v>249.80000000000291</v>
      </c>
    </row>
    <row r="27" spans="1:10" x14ac:dyDescent="0.2">
      <c r="A27" t="s">
        <v>298</v>
      </c>
      <c r="B27">
        <v>41513.1</v>
      </c>
      <c r="C27">
        <v>41630.75</v>
      </c>
      <c r="D27">
        <v>41095.1</v>
      </c>
      <c r="E27">
        <v>41490.949999999997</v>
      </c>
      <c r="F27">
        <f t="shared" si="0"/>
        <v>138.44999999999709</v>
      </c>
      <c r="G27">
        <f t="shared" si="1"/>
        <v>535.65000000000146</v>
      </c>
      <c r="I27">
        <v>-195.90000000000146</v>
      </c>
      <c r="J27">
        <v>250.89999999999418</v>
      </c>
    </row>
    <row r="28" spans="1:10" x14ac:dyDescent="0.2">
      <c r="A28" t="s">
        <v>299</v>
      </c>
      <c r="B28">
        <v>41542.050000000003</v>
      </c>
      <c r="C28">
        <v>41791.949999999997</v>
      </c>
      <c r="D28">
        <v>41403.050000000003</v>
      </c>
      <c r="E28">
        <v>41537.65</v>
      </c>
      <c r="F28">
        <f t="shared" si="0"/>
        <v>51.100000000005821</v>
      </c>
      <c r="G28">
        <f t="shared" si="1"/>
        <v>388.89999999999418</v>
      </c>
      <c r="I28">
        <v>-195.19999999999709</v>
      </c>
      <c r="J28">
        <v>251.80000000000291</v>
      </c>
    </row>
    <row r="29" spans="1:10" x14ac:dyDescent="0.2">
      <c r="A29" t="s">
        <v>300</v>
      </c>
      <c r="B29">
        <v>41634</v>
      </c>
      <c r="C29">
        <v>41634</v>
      </c>
      <c r="D29">
        <v>41252.949999999997</v>
      </c>
      <c r="E29">
        <v>41554.300000000003</v>
      </c>
      <c r="F29">
        <f t="shared" si="0"/>
        <v>96.349999999998545</v>
      </c>
      <c r="G29">
        <f t="shared" si="1"/>
        <v>381.05000000000291</v>
      </c>
      <c r="I29">
        <v>-190.40000000000146</v>
      </c>
      <c r="J29">
        <v>252.90000000000146</v>
      </c>
    </row>
    <row r="30" spans="1:10" x14ac:dyDescent="0.2">
      <c r="A30" t="s">
        <v>301</v>
      </c>
      <c r="B30">
        <v>41452.400000000001</v>
      </c>
      <c r="C30">
        <v>41678.9</v>
      </c>
      <c r="D30">
        <v>41424.9</v>
      </c>
      <c r="E30">
        <v>41559.4</v>
      </c>
      <c r="F30">
        <f t="shared" si="0"/>
        <v>-101.90000000000146</v>
      </c>
      <c r="G30">
        <f t="shared" si="1"/>
        <v>254</v>
      </c>
      <c r="I30">
        <v>-179.44999999999709</v>
      </c>
      <c r="J30">
        <v>254</v>
      </c>
    </row>
    <row r="31" spans="1:10" x14ac:dyDescent="0.2">
      <c r="A31" t="s">
        <v>302</v>
      </c>
      <c r="B31">
        <v>41563.5</v>
      </c>
      <c r="C31">
        <v>41662.550000000003</v>
      </c>
      <c r="D31">
        <v>41157.9</v>
      </c>
      <c r="E31">
        <v>41282.199999999997</v>
      </c>
      <c r="F31">
        <f t="shared" si="0"/>
        <v>4.0999999999985448</v>
      </c>
      <c r="G31">
        <f t="shared" si="1"/>
        <v>504.65000000000146</v>
      </c>
      <c r="I31">
        <v>-172.05000000000291</v>
      </c>
      <c r="J31">
        <v>256.19999999999709</v>
      </c>
    </row>
    <row r="32" spans="1:10" x14ac:dyDescent="0.2">
      <c r="A32" t="s">
        <v>303</v>
      </c>
      <c r="B32">
        <v>41410.449999999997</v>
      </c>
      <c r="C32">
        <v>41718</v>
      </c>
      <c r="D32">
        <v>41195.75</v>
      </c>
      <c r="E32">
        <v>41648.35</v>
      </c>
      <c r="F32">
        <f t="shared" si="0"/>
        <v>128.25</v>
      </c>
      <c r="G32">
        <f t="shared" si="1"/>
        <v>522.25</v>
      </c>
      <c r="I32">
        <v>-170.25</v>
      </c>
      <c r="J32">
        <v>257.75</v>
      </c>
    </row>
    <row r="33" spans="1:10" x14ac:dyDescent="0.2">
      <c r="A33" t="s">
        <v>304</v>
      </c>
      <c r="B33">
        <v>41674.6</v>
      </c>
      <c r="C33">
        <v>41795.449999999997</v>
      </c>
      <c r="D33">
        <v>41455.599999999999</v>
      </c>
      <c r="E33">
        <v>41731.050000000003</v>
      </c>
      <c r="F33">
        <f t="shared" si="0"/>
        <v>26.25</v>
      </c>
      <c r="G33">
        <f t="shared" si="1"/>
        <v>339.84999999999854</v>
      </c>
      <c r="I33">
        <v>-168.80000000000291</v>
      </c>
      <c r="J33">
        <v>259.29999999999563</v>
      </c>
    </row>
    <row r="34" spans="1:10" x14ac:dyDescent="0.2">
      <c r="A34" t="s">
        <v>305</v>
      </c>
      <c r="B34">
        <v>41925.699999999997</v>
      </c>
      <c r="C34">
        <v>41979.1</v>
      </c>
      <c r="D34">
        <v>41521.949999999997</v>
      </c>
      <c r="E34">
        <v>41631.35</v>
      </c>
      <c r="F34">
        <f t="shared" si="0"/>
        <v>194.64999999999418</v>
      </c>
      <c r="G34">
        <f t="shared" si="1"/>
        <v>457.15000000000146</v>
      </c>
      <c r="I34">
        <v>-166.59999999999854</v>
      </c>
      <c r="J34">
        <v>264.05000000000291</v>
      </c>
    </row>
    <row r="35" spans="1:10" x14ac:dyDescent="0.2">
      <c r="A35" t="s">
        <v>306</v>
      </c>
      <c r="B35">
        <v>41514</v>
      </c>
      <c r="C35">
        <v>41516.300000000003</v>
      </c>
      <c r="D35">
        <v>40882.699999999997</v>
      </c>
      <c r="E35">
        <v>41131.75</v>
      </c>
      <c r="F35">
        <f t="shared" si="0"/>
        <v>-117.34999999999854</v>
      </c>
      <c r="G35">
        <f t="shared" si="1"/>
        <v>633.60000000000582</v>
      </c>
      <c r="I35">
        <v>-162.90000000000146</v>
      </c>
      <c r="J35">
        <v>267</v>
      </c>
    </row>
    <row r="36" spans="1:10" x14ac:dyDescent="0.2">
      <c r="A36" t="s">
        <v>307</v>
      </c>
      <c r="B36">
        <v>41221.550000000003</v>
      </c>
      <c r="C36">
        <v>41292.6</v>
      </c>
      <c r="D36">
        <v>40580.1</v>
      </c>
      <c r="E36">
        <v>40701.699999999997</v>
      </c>
      <c r="F36">
        <f t="shared" si="0"/>
        <v>89.80000000000291</v>
      </c>
      <c r="G36">
        <f t="shared" si="1"/>
        <v>712.5</v>
      </c>
      <c r="I36">
        <v>-158.29999999999563</v>
      </c>
      <c r="J36">
        <v>268.5</v>
      </c>
    </row>
    <row r="37" spans="1:10" x14ac:dyDescent="0.2">
      <c r="A37" t="s">
        <v>308</v>
      </c>
      <c r="B37">
        <v>40784.9</v>
      </c>
      <c r="C37">
        <v>40946.199999999997</v>
      </c>
      <c r="D37">
        <v>40508.25</v>
      </c>
      <c r="E37">
        <v>40673.599999999999</v>
      </c>
      <c r="F37">
        <f t="shared" si="0"/>
        <v>83.200000000004366</v>
      </c>
      <c r="G37">
        <f t="shared" si="1"/>
        <v>437.94999999999709</v>
      </c>
      <c r="I37">
        <v>-155.55000000000291</v>
      </c>
      <c r="J37">
        <v>269.30000000000291</v>
      </c>
    </row>
    <row r="38" spans="1:10" x14ac:dyDescent="0.2">
      <c r="A38" t="s">
        <v>309</v>
      </c>
      <c r="B38">
        <v>40494.15</v>
      </c>
      <c r="C38">
        <v>40529.25</v>
      </c>
      <c r="D38">
        <v>39899</v>
      </c>
      <c r="E38">
        <v>39995.9</v>
      </c>
      <c r="F38">
        <f t="shared" si="0"/>
        <v>-179.44999999999709</v>
      </c>
      <c r="G38">
        <f t="shared" si="1"/>
        <v>630.25</v>
      </c>
      <c r="I38">
        <v>-154</v>
      </c>
      <c r="J38">
        <v>269.90000000000146</v>
      </c>
    </row>
    <row r="39" spans="1:10" x14ac:dyDescent="0.2">
      <c r="A39" t="s">
        <v>256</v>
      </c>
      <c r="B39">
        <v>39983.699999999997</v>
      </c>
      <c r="C39">
        <v>40147.800000000003</v>
      </c>
      <c r="D39">
        <v>39600.25</v>
      </c>
      <c r="E39">
        <v>40001.550000000003</v>
      </c>
      <c r="F39">
        <f t="shared" si="0"/>
        <v>-12.200000000004366</v>
      </c>
      <c r="G39">
        <f t="shared" si="1"/>
        <v>547.55000000000291</v>
      </c>
      <c r="I39">
        <v>-151.69999999999709</v>
      </c>
      <c r="J39">
        <v>271.34999999999854</v>
      </c>
    </row>
    <row r="40" spans="1:10" x14ac:dyDescent="0.2">
      <c r="A40" t="s">
        <v>310</v>
      </c>
      <c r="B40">
        <v>40259.1</v>
      </c>
      <c r="C40">
        <v>40348.1</v>
      </c>
      <c r="D40">
        <v>39818.9</v>
      </c>
      <c r="E40">
        <v>39909.4</v>
      </c>
      <c r="F40">
        <f t="shared" si="0"/>
        <v>257.54999999999563</v>
      </c>
      <c r="G40">
        <f t="shared" si="1"/>
        <v>529.19999999999709</v>
      </c>
      <c r="I40">
        <v>-140.34999999999854</v>
      </c>
      <c r="J40">
        <v>273.70000000000437</v>
      </c>
    </row>
    <row r="41" spans="1:10" x14ac:dyDescent="0.2">
      <c r="A41" t="s">
        <v>311</v>
      </c>
      <c r="B41">
        <v>39820.400000000001</v>
      </c>
      <c r="C41">
        <v>40371.449999999997</v>
      </c>
      <c r="D41">
        <v>39745.4</v>
      </c>
      <c r="E41">
        <v>40307.1</v>
      </c>
      <c r="F41">
        <f t="shared" si="0"/>
        <v>-89</v>
      </c>
      <c r="G41">
        <f t="shared" si="1"/>
        <v>626.04999999999563</v>
      </c>
      <c r="I41">
        <v>-135.34999999999854</v>
      </c>
      <c r="J41">
        <v>273.94999999999709</v>
      </c>
    </row>
    <row r="42" spans="1:10" x14ac:dyDescent="0.2">
      <c r="A42" t="s">
        <v>312</v>
      </c>
      <c r="B42">
        <v>40302.699999999997</v>
      </c>
      <c r="C42">
        <v>40391.449999999997</v>
      </c>
      <c r="D42">
        <v>40073</v>
      </c>
      <c r="E42">
        <v>40269.050000000003</v>
      </c>
      <c r="F42">
        <f t="shared" si="0"/>
        <v>-4.4000000000014552</v>
      </c>
      <c r="G42">
        <f t="shared" si="1"/>
        <v>318.44999999999709</v>
      </c>
      <c r="I42">
        <v>-133.70000000000437</v>
      </c>
      <c r="J42">
        <v>274.40000000000146</v>
      </c>
    </row>
    <row r="43" spans="1:10" x14ac:dyDescent="0.2">
      <c r="A43" t="s">
        <v>313</v>
      </c>
      <c r="B43">
        <v>40473.85</v>
      </c>
      <c r="C43">
        <v>40725.35</v>
      </c>
      <c r="D43">
        <v>40341.949999999997</v>
      </c>
      <c r="E43">
        <v>40698.15</v>
      </c>
      <c r="F43">
        <f t="shared" si="0"/>
        <v>204.79999999999563</v>
      </c>
      <c r="G43">
        <f t="shared" si="1"/>
        <v>383.40000000000146</v>
      </c>
      <c r="I43">
        <v>-132.84999999999854</v>
      </c>
      <c r="J43">
        <v>276.34999999999854</v>
      </c>
    </row>
    <row r="44" spans="1:10" x14ac:dyDescent="0.2">
      <c r="A44" t="s">
        <v>314</v>
      </c>
      <c r="B44">
        <v>40604.550000000003</v>
      </c>
      <c r="C44">
        <v>40773.25</v>
      </c>
      <c r="D44">
        <v>40312.9</v>
      </c>
      <c r="E44">
        <v>40389.800000000003</v>
      </c>
      <c r="F44">
        <f t="shared" si="0"/>
        <v>-93.599999999998545</v>
      </c>
      <c r="G44">
        <f t="shared" si="1"/>
        <v>460.34999999999854</v>
      </c>
      <c r="I44">
        <v>-132.5</v>
      </c>
      <c r="J44">
        <v>276.79999999999563</v>
      </c>
    </row>
    <row r="45" spans="1:10" x14ac:dyDescent="0.2">
      <c r="A45" t="s">
        <v>315</v>
      </c>
      <c r="B45">
        <v>40671.4</v>
      </c>
      <c r="C45">
        <v>41390.15</v>
      </c>
      <c r="D45">
        <v>40605.35</v>
      </c>
      <c r="E45">
        <v>41251.35</v>
      </c>
      <c r="F45">
        <f t="shared" si="0"/>
        <v>281.59999999999854</v>
      </c>
      <c r="G45">
        <f t="shared" si="1"/>
        <v>784.80000000000291</v>
      </c>
      <c r="I45">
        <v>-131.75</v>
      </c>
      <c r="J45">
        <v>278.15000000000146</v>
      </c>
    </row>
    <row r="46" spans="1:10" x14ac:dyDescent="0.2">
      <c r="A46" t="s">
        <v>316</v>
      </c>
      <c r="B46">
        <v>41418.400000000001</v>
      </c>
      <c r="C46">
        <v>41671.199999999997</v>
      </c>
      <c r="D46">
        <v>41259.15</v>
      </c>
      <c r="E46">
        <v>41350.400000000001</v>
      </c>
      <c r="F46">
        <f t="shared" si="0"/>
        <v>167.05000000000291</v>
      </c>
      <c r="G46">
        <f t="shared" si="1"/>
        <v>412.04999999999563</v>
      </c>
      <c r="I46">
        <v>-130.55000000000291</v>
      </c>
      <c r="J46">
        <v>278.15000000000146</v>
      </c>
    </row>
    <row r="47" spans="1:10" x14ac:dyDescent="0.2">
      <c r="A47" t="s">
        <v>317</v>
      </c>
      <c r="B47">
        <v>41178.35</v>
      </c>
      <c r="C47">
        <v>41625.35</v>
      </c>
      <c r="D47">
        <v>41100.35</v>
      </c>
      <c r="E47">
        <v>41577.1</v>
      </c>
      <c r="F47">
        <f t="shared" si="0"/>
        <v>-172.05000000000291</v>
      </c>
      <c r="G47">
        <f t="shared" si="1"/>
        <v>525</v>
      </c>
      <c r="I47">
        <v>-129.34999999999854</v>
      </c>
      <c r="J47">
        <v>279</v>
      </c>
    </row>
    <row r="48" spans="1:10" x14ac:dyDescent="0.2">
      <c r="A48" t="s">
        <v>318</v>
      </c>
      <c r="B48">
        <v>41532.65</v>
      </c>
      <c r="C48">
        <v>41659</v>
      </c>
      <c r="D48">
        <v>41208.1</v>
      </c>
      <c r="E48">
        <v>41256.75</v>
      </c>
      <c r="F48">
        <f t="shared" si="0"/>
        <v>-44.44999999999709</v>
      </c>
      <c r="G48">
        <f t="shared" si="1"/>
        <v>450.90000000000146</v>
      </c>
      <c r="I48">
        <v>-129.34999999999854</v>
      </c>
      <c r="J48">
        <v>281.65000000000146</v>
      </c>
    </row>
    <row r="49" spans="1:10" x14ac:dyDescent="0.2">
      <c r="A49" t="s">
        <v>319</v>
      </c>
      <c r="B49">
        <v>40805.25</v>
      </c>
      <c r="C49">
        <v>40839</v>
      </c>
      <c r="D49">
        <v>40341.699999999997</v>
      </c>
      <c r="E49">
        <v>40485.449999999997</v>
      </c>
      <c r="F49">
        <f t="shared" si="0"/>
        <v>-451.5</v>
      </c>
      <c r="G49">
        <f t="shared" si="1"/>
        <v>497.30000000000291</v>
      </c>
      <c r="I49">
        <v>-123.59999999999854</v>
      </c>
      <c r="J49">
        <v>283.54999999999563</v>
      </c>
    </row>
    <row r="50" spans="1:10" x14ac:dyDescent="0.2">
      <c r="A50" t="s">
        <v>320</v>
      </c>
      <c r="B50">
        <v>40356.1</v>
      </c>
      <c r="C50">
        <v>40690.050000000003</v>
      </c>
      <c r="D50">
        <v>39454.6</v>
      </c>
      <c r="E50">
        <v>39564.699999999997</v>
      </c>
      <c r="F50">
        <f t="shared" si="0"/>
        <v>-129.34999999999854</v>
      </c>
      <c r="G50">
        <f t="shared" si="1"/>
        <v>1235.4500000000044</v>
      </c>
      <c r="I50">
        <v>-122.95000000000437</v>
      </c>
      <c r="J50">
        <v>285.20000000000437</v>
      </c>
    </row>
    <row r="51" spans="1:10" x14ac:dyDescent="0.2">
      <c r="A51" t="s">
        <v>321</v>
      </c>
      <c r="B51">
        <v>39522.400000000001</v>
      </c>
      <c r="C51">
        <v>39768.5</v>
      </c>
      <c r="D51">
        <v>39132.6</v>
      </c>
      <c r="E51">
        <v>39411.4</v>
      </c>
      <c r="F51">
        <f t="shared" si="0"/>
        <v>-42.299999999995634</v>
      </c>
      <c r="G51">
        <f t="shared" si="1"/>
        <v>635.90000000000146</v>
      </c>
      <c r="I51">
        <v>-119.44999999999709</v>
      </c>
      <c r="J51">
        <v>287.5</v>
      </c>
    </row>
    <row r="52" spans="1:10" x14ac:dyDescent="0.2">
      <c r="A52" t="s">
        <v>322</v>
      </c>
      <c r="B52">
        <v>39777.9</v>
      </c>
      <c r="C52">
        <v>39914.1</v>
      </c>
      <c r="D52">
        <v>38934.65</v>
      </c>
      <c r="E52">
        <v>39051.5</v>
      </c>
      <c r="F52">
        <f t="shared" si="0"/>
        <v>366.5</v>
      </c>
      <c r="G52">
        <f t="shared" si="1"/>
        <v>979.44999999999709</v>
      </c>
      <c r="I52">
        <v>-118.40000000000146</v>
      </c>
      <c r="J52">
        <v>289.34999999999854</v>
      </c>
    </row>
    <row r="53" spans="1:10" x14ac:dyDescent="0.2">
      <c r="A53" t="s">
        <v>323</v>
      </c>
      <c r="B53">
        <v>39061.699999999997</v>
      </c>
      <c r="C53">
        <v>39381.4</v>
      </c>
      <c r="D53">
        <v>38613.15</v>
      </c>
      <c r="E53">
        <v>39132.6</v>
      </c>
      <c r="F53">
        <f t="shared" si="0"/>
        <v>10.19999999999709</v>
      </c>
      <c r="G53">
        <f t="shared" si="1"/>
        <v>768.25</v>
      </c>
      <c r="I53">
        <v>-118.34999999999854</v>
      </c>
      <c r="J53">
        <v>289.40000000000146</v>
      </c>
    </row>
    <row r="54" spans="1:10" x14ac:dyDescent="0.2">
      <c r="A54" t="s">
        <v>324</v>
      </c>
      <c r="B54">
        <v>39442.400000000001</v>
      </c>
      <c r="C54">
        <v>39705.15</v>
      </c>
      <c r="D54">
        <v>38926.800000000003</v>
      </c>
      <c r="E54">
        <v>39598.1</v>
      </c>
      <c r="F54">
        <f t="shared" si="0"/>
        <v>309.80000000000291</v>
      </c>
      <c r="G54">
        <f t="shared" si="1"/>
        <v>778.34999999999854</v>
      </c>
      <c r="I54">
        <v>-117.34999999999854</v>
      </c>
      <c r="J54">
        <v>291.09999999999854</v>
      </c>
    </row>
    <row r="55" spans="1:10" x14ac:dyDescent="0.2">
      <c r="A55" t="s">
        <v>325</v>
      </c>
      <c r="B55">
        <v>39512.1</v>
      </c>
      <c r="C55">
        <v>39512.1</v>
      </c>
      <c r="D55">
        <v>38941.9</v>
      </c>
      <c r="E55">
        <v>39361.949999999997</v>
      </c>
      <c r="F55">
        <f t="shared" si="0"/>
        <v>-86</v>
      </c>
      <c r="G55">
        <f t="shared" si="1"/>
        <v>570.19999999999709</v>
      </c>
      <c r="I55">
        <v>-101.90000000000146</v>
      </c>
      <c r="J55">
        <v>291.90000000000146</v>
      </c>
    </row>
    <row r="56" spans="1:10" x14ac:dyDescent="0.2">
      <c r="A56" t="s">
        <v>326</v>
      </c>
      <c r="B56">
        <v>39599.65</v>
      </c>
      <c r="C56">
        <v>39970.9</v>
      </c>
      <c r="D56">
        <v>39366.300000000003</v>
      </c>
      <c r="E56">
        <v>39894.699999999997</v>
      </c>
      <c r="F56">
        <f t="shared" si="0"/>
        <v>237.70000000000437</v>
      </c>
      <c r="G56">
        <f t="shared" si="1"/>
        <v>604.59999999999854</v>
      </c>
      <c r="I56">
        <v>-99.150000000001455</v>
      </c>
      <c r="J56">
        <v>293.29999999999563</v>
      </c>
    </row>
    <row r="57" spans="1:10" x14ac:dyDescent="0.2">
      <c r="A57" t="s">
        <v>327</v>
      </c>
      <c r="B57">
        <v>40036</v>
      </c>
      <c r="C57">
        <v>40085.599999999999</v>
      </c>
      <c r="D57">
        <v>39837.800000000003</v>
      </c>
      <c r="E57">
        <v>39999.050000000003</v>
      </c>
      <c r="F57">
        <f t="shared" si="0"/>
        <v>141.30000000000291</v>
      </c>
      <c r="G57">
        <f t="shared" si="1"/>
        <v>247.79999999999563</v>
      </c>
      <c r="I57">
        <v>-96.30000000000291</v>
      </c>
      <c r="J57">
        <v>298.79999999999563</v>
      </c>
    </row>
    <row r="58" spans="1:10" x14ac:dyDescent="0.2">
      <c r="A58" t="s">
        <v>328</v>
      </c>
      <c r="B58">
        <v>39836.15</v>
      </c>
      <c r="C58">
        <v>40201.599999999999</v>
      </c>
      <c r="D58">
        <v>39552.5</v>
      </c>
      <c r="E58">
        <v>39616.9</v>
      </c>
      <c r="F58">
        <f t="shared" si="0"/>
        <v>-162.90000000000146</v>
      </c>
      <c r="G58">
        <f t="shared" si="1"/>
        <v>649.09999999999854</v>
      </c>
      <c r="I58">
        <v>-93.599999999998545</v>
      </c>
      <c r="J58">
        <v>299.15000000000146</v>
      </c>
    </row>
    <row r="59" spans="1:10" x14ac:dyDescent="0.2">
      <c r="A59" t="s">
        <v>329</v>
      </c>
      <c r="B59">
        <v>39555.25</v>
      </c>
      <c r="C59">
        <v>39767.9</v>
      </c>
      <c r="D59">
        <v>39294.9</v>
      </c>
      <c r="E59">
        <v>39395.35</v>
      </c>
      <c r="F59">
        <f t="shared" si="0"/>
        <v>-61.650000000001455</v>
      </c>
      <c r="G59">
        <f t="shared" si="1"/>
        <v>473</v>
      </c>
      <c r="I59">
        <v>-91.25</v>
      </c>
      <c r="J59">
        <v>302.55000000000291</v>
      </c>
    </row>
    <row r="60" spans="1:10" x14ac:dyDescent="0.2">
      <c r="A60" t="s">
        <v>330</v>
      </c>
      <c r="B60">
        <v>39484.699999999997</v>
      </c>
      <c r="C60">
        <v>39695.199999999997</v>
      </c>
      <c r="D60">
        <v>39273.75</v>
      </c>
      <c r="E60">
        <v>39431.300000000003</v>
      </c>
      <c r="F60">
        <f t="shared" si="0"/>
        <v>89.349999999998545</v>
      </c>
      <c r="G60">
        <f t="shared" si="1"/>
        <v>421.44999999999709</v>
      </c>
      <c r="I60">
        <v>-90.599999999998545</v>
      </c>
      <c r="J60">
        <v>303.84999999999854</v>
      </c>
    </row>
    <row r="61" spans="1:10" x14ac:dyDescent="0.2">
      <c r="A61" t="s">
        <v>331</v>
      </c>
      <c r="B61">
        <v>39545.050000000003</v>
      </c>
      <c r="C61">
        <v>39645.199999999997</v>
      </c>
      <c r="D61">
        <v>39326.1</v>
      </c>
      <c r="E61">
        <v>39567.9</v>
      </c>
      <c r="F61">
        <f t="shared" si="0"/>
        <v>113.75</v>
      </c>
      <c r="G61">
        <f t="shared" si="1"/>
        <v>319.09999999999854</v>
      </c>
      <c r="I61">
        <v>-89</v>
      </c>
      <c r="J61">
        <v>304.54999999999563</v>
      </c>
    </row>
    <row r="62" spans="1:10" x14ac:dyDescent="0.2">
      <c r="A62" t="s">
        <v>257</v>
      </c>
      <c r="B62">
        <v>39611.550000000003</v>
      </c>
      <c r="C62">
        <v>40055</v>
      </c>
      <c r="D62">
        <v>39609.550000000003</v>
      </c>
      <c r="E62">
        <v>39910.15</v>
      </c>
      <c r="F62">
        <f t="shared" si="0"/>
        <v>43.650000000001455</v>
      </c>
      <c r="G62">
        <f t="shared" si="1"/>
        <v>445.44999999999709</v>
      </c>
      <c r="I62">
        <v>-88.80000000000291</v>
      </c>
      <c r="J62">
        <v>306.80000000000291</v>
      </c>
    </row>
    <row r="63" spans="1:10" x14ac:dyDescent="0.2">
      <c r="A63" t="s">
        <v>332</v>
      </c>
      <c r="B63">
        <v>40231.25</v>
      </c>
      <c r="C63">
        <v>40690.400000000001</v>
      </c>
      <c r="D63">
        <v>40180.199999999997</v>
      </c>
      <c r="E63">
        <v>40608.65</v>
      </c>
      <c r="F63">
        <f t="shared" si="0"/>
        <v>321.09999999999854</v>
      </c>
      <c r="G63">
        <f t="shared" si="1"/>
        <v>510.20000000000437</v>
      </c>
      <c r="I63">
        <v>-87.5</v>
      </c>
      <c r="J63">
        <v>310.05000000000291</v>
      </c>
    </row>
    <row r="64" spans="1:10" x14ac:dyDescent="0.2">
      <c r="A64" t="s">
        <v>333</v>
      </c>
      <c r="B64">
        <v>40695.800000000003</v>
      </c>
      <c r="C64">
        <v>40857.599999999999</v>
      </c>
      <c r="D64">
        <v>40535.9</v>
      </c>
      <c r="E64">
        <v>40813.050000000003</v>
      </c>
      <c r="F64">
        <f t="shared" si="0"/>
        <v>87.150000000001455</v>
      </c>
      <c r="G64">
        <f t="shared" si="1"/>
        <v>321.69999999999709</v>
      </c>
      <c r="I64">
        <v>-86</v>
      </c>
      <c r="J64">
        <v>311.69999999999709</v>
      </c>
    </row>
    <row r="65" spans="1:10" x14ac:dyDescent="0.2">
      <c r="A65" t="s">
        <v>334</v>
      </c>
      <c r="B65">
        <v>40972.300000000003</v>
      </c>
      <c r="C65">
        <v>41071.15</v>
      </c>
      <c r="D65">
        <v>40802.65</v>
      </c>
      <c r="E65">
        <v>40999.15</v>
      </c>
      <c r="F65">
        <f t="shared" si="0"/>
        <v>159.25</v>
      </c>
      <c r="G65">
        <f t="shared" si="1"/>
        <v>268.5</v>
      </c>
      <c r="I65">
        <v>-85.149999999994179</v>
      </c>
      <c r="J65">
        <v>312.54999999999563</v>
      </c>
    </row>
    <row r="66" spans="1:10" x14ac:dyDescent="0.2">
      <c r="A66" t="s">
        <v>335</v>
      </c>
      <c r="B66">
        <v>40940.699999999997</v>
      </c>
      <c r="C66">
        <v>41274.699999999997</v>
      </c>
      <c r="D66">
        <v>40820.550000000003</v>
      </c>
      <c r="E66">
        <v>41041</v>
      </c>
      <c r="F66">
        <f t="shared" si="0"/>
        <v>-58.450000000004366</v>
      </c>
      <c r="G66">
        <f t="shared" si="1"/>
        <v>454.14999999999418</v>
      </c>
      <c r="I66">
        <v>-83.25</v>
      </c>
      <c r="J66">
        <v>312.65000000000146</v>
      </c>
    </row>
    <row r="67" spans="1:10" x14ac:dyDescent="0.2">
      <c r="A67" t="s">
        <v>336</v>
      </c>
      <c r="B67">
        <v>41116.15</v>
      </c>
      <c r="C67">
        <v>41139.85</v>
      </c>
      <c r="D67">
        <v>40727.25</v>
      </c>
      <c r="E67">
        <v>40834.65</v>
      </c>
      <c r="F67">
        <f t="shared" ref="F67:F130" si="2">B67-E66</f>
        <v>75.150000000001455</v>
      </c>
      <c r="G67">
        <f t="shared" ref="G67:G130" si="3">C67-D67</f>
        <v>412.59999999999854</v>
      </c>
      <c r="I67">
        <v>-83.19999999999709</v>
      </c>
      <c r="J67">
        <v>315.04999999999563</v>
      </c>
    </row>
    <row r="68" spans="1:10" x14ac:dyDescent="0.2">
      <c r="A68" t="s">
        <v>337</v>
      </c>
      <c r="B68">
        <v>41232</v>
      </c>
      <c r="C68">
        <v>41403.25</v>
      </c>
      <c r="D68">
        <v>40990.199999999997</v>
      </c>
      <c r="E68">
        <v>41366.5</v>
      </c>
      <c r="F68">
        <f t="shared" si="2"/>
        <v>397.34999999999854</v>
      </c>
      <c r="G68">
        <f t="shared" si="3"/>
        <v>413.05000000000291</v>
      </c>
      <c r="I68">
        <v>-83.049999999995634</v>
      </c>
      <c r="J68">
        <v>316.44999999999709</v>
      </c>
    </row>
    <row r="69" spans="1:10" x14ac:dyDescent="0.2">
      <c r="A69" t="s">
        <v>338</v>
      </c>
      <c r="B69">
        <v>41426</v>
      </c>
      <c r="C69">
        <v>41610.15</v>
      </c>
      <c r="D69">
        <v>41332</v>
      </c>
      <c r="E69">
        <v>41557.949999999997</v>
      </c>
      <c r="F69">
        <f t="shared" si="2"/>
        <v>59.5</v>
      </c>
      <c r="G69">
        <f t="shared" si="3"/>
        <v>278.15000000000146</v>
      </c>
      <c r="I69">
        <v>-81.700000000004366</v>
      </c>
      <c r="J69">
        <v>317.40000000000146</v>
      </c>
    </row>
    <row r="70" spans="1:10" x14ac:dyDescent="0.2">
      <c r="A70" t="s">
        <v>339</v>
      </c>
      <c r="B70">
        <v>41680.1</v>
      </c>
      <c r="C70">
        <v>42196.2</v>
      </c>
      <c r="D70">
        <v>41502.65</v>
      </c>
      <c r="E70">
        <v>42132.55</v>
      </c>
      <c r="F70">
        <f t="shared" si="2"/>
        <v>122.15000000000146</v>
      </c>
      <c r="G70">
        <f t="shared" si="3"/>
        <v>693.54999999999563</v>
      </c>
      <c r="I70">
        <v>-81.55000000000291</v>
      </c>
      <c r="J70">
        <v>317.75</v>
      </c>
    </row>
    <row r="71" spans="1:10" x14ac:dyDescent="0.2">
      <c r="A71" t="s">
        <v>340</v>
      </c>
      <c r="B71">
        <v>42603.55</v>
      </c>
      <c r="C71">
        <v>42603.55</v>
      </c>
      <c r="D71">
        <v>41799</v>
      </c>
      <c r="E71">
        <v>42262.55</v>
      </c>
      <c r="F71">
        <f t="shared" si="2"/>
        <v>471</v>
      </c>
      <c r="G71">
        <f t="shared" si="3"/>
        <v>804.55000000000291</v>
      </c>
      <c r="I71">
        <v>-76.599999999998545</v>
      </c>
      <c r="J71">
        <v>318.44999999999709</v>
      </c>
    </row>
    <row r="72" spans="1:10" x14ac:dyDescent="0.2">
      <c r="A72" t="s">
        <v>341</v>
      </c>
      <c r="B72">
        <v>42406.95</v>
      </c>
      <c r="C72">
        <v>42500.7</v>
      </c>
      <c r="D72">
        <v>42114.35</v>
      </c>
      <c r="E72">
        <v>42265.2</v>
      </c>
      <c r="F72">
        <f t="shared" si="2"/>
        <v>144.39999999999418</v>
      </c>
      <c r="G72">
        <f t="shared" si="3"/>
        <v>386.34999999999854</v>
      </c>
      <c r="I72">
        <v>-76</v>
      </c>
      <c r="J72">
        <v>319.09999999999854</v>
      </c>
    </row>
    <row r="73" spans="1:10" x14ac:dyDescent="0.2">
      <c r="A73" t="s">
        <v>342</v>
      </c>
      <c r="B73">
        <v>42280.1</v>
      </c>
      <c r="C73">
        <v>42339.9</v>
      </c>
      <c r="D73">
        <v>42022.15</v>
      </c>
      <c r="E73">
        <v>42154</v>
      </c>
      <c r="F73">
        <f t="shared" si="2"/>
        <v>14.900000000001455</v>
      </c>
      <c r="G73">
        <f t="shared" si="3"/>
        <v>317.75</v>
      </c>
      <c r="I73">
        <v>-75.05000000000291</v>
      </c>
      <c r="J73">
        <v>321.69999999999709</v>
      </c>
    </row>
    <row r="74" spans="1:10" x14ac:dyDescent="0.2">
      <c r="A74" t="s">
        <v>343</v>
      </c>
      <c r="B74">
        <v>42218.5</v>
      </c>
      <c r="C74">
        <v>42378.15</v>
      </c>
      <c r="D74">
        <v>42108.85</v>
      </c>
      <c r="E74">
        <v>42269.5</v>
      </c>
      <c r="F74">
        <f t="shared" si="2"/>
        <v>64.5</v>
      </c>
      <c r="G74">
        <f t="shared" si="3"/>
        <v>269.30000000000291</v>
      </c>
      <c r="I74">
        <v>-72.099999999998545</v>
      </c>
      <c r="J74">
        <v>323.20000000000437</v>
      </c>
    </row>
    <row r="75" spans="1:10" x14ac:dyDescent="0.2">
      <c r="A75" t="s">
        <v>344</v>
      </c>
      <c r="B75">
        <v>42252.55</v>
      </c>
      <c r="C75">
        <v>42382.15</v>
      </c>
      <c r="D75">
        <v>41962.35</v>
      </c>
      <c r="E75">
        <v>42118</v>
      </c>
      <c r="F75">
        <f t="shared" si="2"/>
        <v>-16.94999999999709</v>
      </c>
      <c r="G75">
        <f t="shared" si="3"/>
        <v>419.80000000000291</v>
      </c>
      <c r="I75">
        <v>-67</v>
      </c>
      <c r="J75">
        <v>324.5</v>
      </c>
    </row>
    <row r="76" spans="1:10" x14ac:dyDescent="0.2">
      <c r="A76" t="s">
        <v>345</v>
      </c>
      <c r="B76">
        <v>42469.95</v>
      </c>
      <c r="C76">
        <v>42714.15</v>
      </c>
      <c r="D76">
        <v>42269.1</v>
      </c>
      <c r="E76">
        <v>42635.75</v>
      </c>
      <c r="F76">
        <f t="shared" si="2"/>
        <v>351.94999999999709</v>
      </c>
      <c r="G76">
        <f t="shared" si="3"/>
        <v>445.05000000000291</v>
      </c>
      <c r="I76">
        <v>-62.349999999998545</v>
      </c>
      <c r="J76">
        <v>326.75</v>
      </c>
    </row>
    <row r="77" spans="1:10" x14ac:dyDescent="0.2">
      <c r="A77" t="s">
        <v>346</v>
      </c>
      <c r="B77">
        <v>42731.6</v>
      </c>
      <c r="C77">
        <v>42865.55</v>
      </c>
      <c r="D77">
        <v>42601.5</v>
      </c>
      <c r="E77">
        <v>42678.5</v>
      </c>
      <c r="F77">
        <f t="shared" si="2"/>
        <v>95.849999999998545</v>
      </c>
      <c r="G77">
        <f t="shared" si="3"/>
        <v>264.05000000000291</v>
      </c>
      <c r="I77">
        <v>-62</v>
      </c>
      <c r="J77">
        <v>328.45000000000437</v>
      </c>
    </row>
    <row r="78" spans="1:10" x14ac:dyDescent="0.2">
      <c r="A78" t="s">
        <v>347</v>
      </c>
      <c r="B78">
        <v>42559.05</v>
      </c>
      <c r="C78">
        <v>42875.6</v>
      </c>
      <c r="D78">
        <v>42432.25</v>
      </c>
      <c r="E78">
        <v>42829.9</v>
      </c>
      <c r="F78">
        <f t="shared" si="2"/>
        <v>-119.44999999999709</v>
      </c>
      <c r="G78">
        <f t="shared" si="3"/>
        <v>443.34999999999854</v>
      </c>
      <c r="I78">
        <v>-61.650000000001455</v>
      </c>
      <c r="J78">
        <v>329.54999999999563</v>
      </c>
    </row>
    <row r="79" spans="1:10" x14ac:dyDescent="0.2">
      <c r="A79" t="s">
        <v>258</v>
      </c>
      <c r="B79">
        <v>42753.9</v>
      </c>
      <c r="C79">
        <v>43043.4</v>
      </c>
      <c r="D79">
        <v>42736.6</v>
      </c>
      <c r="E79">
        <v>43000.85</v>
      </c>
      <c r="F79">
        <f t="shared" si="2"/>
        <v>-76</v>
      </c>
      <c r="G79">
        <f t="shared" si="3"/>
        <v>306.80000000000291</v>
      </c>
      <c r="I79">
        <v>-60.599999999998545</v>
      </c>
      <c r="J79">
        <v>332.75</v>
      </c>
    </row>
    <row r="80" spans="1:10" x14ac:dyDescent="0.2">
      <c r="A80" t="s">
        <v>348</v>
      </c>
      <c r="B80">
        <v>43045.5</v>
      </c>
      <c r="C80">
        <v>43302.05</v>
      </c>
      <c r="D80">
        <v>42810.35</v>
      </c>
      <c r="E80">
        <v>43233.9</v>
      </c>
      <c r="F80">
        <f t="shared" si="2"/>
        <v>44.650000000001455</v>
      </c>
      <c r="G80">
        <f t="shared" si="3"/>
        <v>491.70000000000437</v>
      </c>
      <c r="I80">
        <v>-58.450000000004366</v>
      </c>
      <c r="J80">
        <v>334.09999999999854</v>
      </c>
    </row>
    <row r="81" spans="1:10" x14ac:dyDescent="0.2">
      <c r="A81" t="s">
        <v>349</v>
      </c>
      <c r="B81">
        <v>43395.05</v>
      </c>
      <c r="C81">
        <v>43483.85</v>
      </c>
      <c r="D81">
        <v>43269.4</v>
      </c>
      <c r="E81">
        <v>43352.1</v>
      </c>
      <c r="F81">
        <f t="shared" si="2"/>
        <v>161.15000000000146</v>
      </c>
      <c r="G81">
        <f t="shared" si="3"/>
        <v>214.44999999999709</v>
      </c>
      <c r="I81">
        <v>-54.5</v>
      </c>
      <c r="J81">
        <v>334.35000000000582</v>
      </c>
    </row>
    <row r="82" spans="1:10" x14ac:dyDescent="0.2">
      <c r="A82" t="s">
        <v>350</v>
      </c>
      <c r="B82">
        <v>43154.85</v>
      </c>
      <c r="C82">
        <v>43354.95</v>
      </c>
      <c r="D82">
        <v>43078.15</v>
      </c>
      <c r="E82">
        <v>43312.7</v>
      </c>
      <c r="F82">
        <f t="shared" si="2"/>
        <v>-197.25</v>
      </c>
      <c r="G82">
        <f t="shared" si="3"/>
        <v>276.79999999999563</v>
      </c>
      <c r="I82">
        <v>-51.650000000001455</v>
      </c>
      <c r="J82">
        <v>335.15000000000146</v>
      </c>
    </row>
    <row r="83" spans="1:10" x14ac:dyDescent="0.2">
      <c r="A83" t="s">
        <v>351</v>
      </c>
      <c r="B83">
        <v>43236.1</v>
      </c>
      <c r="C83">
        <v>43739.8</v>
      </c>
      <c r="D83">
        <v>43213.95</v>
      </c>
      <c r="E83">
        <v>43685.45</v>
      </c>
      <c r="F83">
        <f t="shared" si="2"/>
        <v>-76.599999999998545</v>
      </c>
      <c r="G83">
        <f t="shared" si="3"/>
        <v>525.85000000000582</v>
      </c>
      <c r="I83">
        <v>-50</v>
      </c>
      <c r="J83">
        <v>337.94999999999709</v>
      </c>
    </row>
    <row r="84" spans="1:10" x14ac:dyDescent="0.2">
      <c r="A84" t="s">
        <v>352</v>
      </c>
      <c r="B84">
        <v>43110.65</v>
      </c>
      <c r="C84">
        <v>43588</v>
      </c>
      <c r="D84">
        <v>42582.2</v>
      </c>
      <c r="E84">
        <v>42661.2</v>
      </c>
      <c r="F84">
        <f t="shared" si="2"/>
        <v>-574.79999999999563</v>
      </c>
      <c r="G84">
        <f t="shared" si="3"/>
        <v>1005.8000000000029</v>
      </c>
      <c r="I84">
        <v>-49.150000000001455</v>
      </c>
      <c r="J84">
        <v>339.84999999999854</v>
      </c>
    </row>
    <row r="85" spans="1:10" x14ac:dyDescent="0.2">
      <c r="A85" t="s">
        <v>353</v>
      </c>
      <c r="B85">
        <v>42796.85</v>
      </c>
      <c r="C85">
        <v>43418.55</v>
      </c>
      <c r="D85">
        <v>42780.3</v>
      </c>
      <c r="E85">
        <v>43284</v>
      </c>
      <c r="F85">
        <f t="shared" si="2"/>
        <v>135.65000000000146</v>
      </c>
      <c r="G85">
        <f t="shared" si="3"/>
        <v>638.25</v>
      </c>
      <c r="I85">
        <v>-48.350000000005821</v>
      </c>
      <c r="J85">
        <v>339.90000000000146</v>
      </c>
    </row>
    <row r="86" spans="1:10" x14ac:dyDescent="0.2">
      <c r="A86" t="s">
        <v>354</v>
      </c>
      <c r="B86">
        <v>43438.55</v>
      </c>
      <c r="C86">
        <v>43533.25</v>
      </c>
      <c r="D86">
        <v>43125.85</v>
      </c>
      <c r="E86">
        <v>43198.15</v>
      </c>
      <c r="F86">
        <f t="shared" si="2"/>
        <v>154.55000000000291</v>
      </c>
      <c r="G86">
        <f t="shared" si="3"/>
        <v>407.40000000000146</v>
      </c>
      <c r="I86">
        <v>-47.599999999998545</v>
      </c>
      <c r="J86">
        <v>341.84999999999854</v>
      </c>
    </row>
    <row r="87" spans="1:10" x14ac:dyDescent="0.2">
      <c r="A87" t="s">
        <v>355</v>
      </c>
      <c r="B87">
        <v>43275.25</v>
      </c>
      <c r="C87">
        <v>43383.65</v>
      </c>
      <c r="D87">
        <v>42822.15</v>
      </c>
      <c r="E87">
        <v>43331.05</v>
      </c>
      <c r="F87">
        <f t="shared" si="2"/>
        <v>77.099999999998545</v>
      </c>
      <c r="G87">
        <f t="shared" si="3"/>
        <v>561.5</v>
      </c>
      <c r="I87">
        <v>-44.44999999999709</v>
      </c>
      <c r="J87">
        <v>343.04999999999563</v>
      </c>
    </row>
    <row r="88" spans="1:10" x14ac:dyDescent="0.2">
      <c r="A88" t="s">
        <v>356</v>
      </c>
      <c r="B88">
        <v>43535.1</v>
      </c>
      <c r="C88">
        <v>43774.25</v>
      </c>
      <c r="D88">
        <v>43367.25</v>
      </c>
      <c r="E88">
        <v>43475.3</v>
      </c>
      <c r="F88">
        <f t="shared" si="2"/>
        <v>204.04999999999563</v>
      </c>
      <c r="G88">
        <f t="shared" si="3"/>
        <v>407</v>
      </c>
      <c r="I88">
        <v>-44.200000000004366</v>
      </c>
      <c r="J88">
        <v>343.59999999999854</v>
      </c>
    </row>
    <row r="89" spans="1:10" x14ac:dyDescent="0.2">
      <c r="A89" t="s">
        <v>357</v>
      </c>
      <c r="B89">
        <v>43447.15</v>
      </c>
      <c r="C89">
        <v>43905.95</v>
      </c>
      <c r="D89">
        <v>43347.75</v>
      </c>
      <c r="E89">
        <v>43793.55</v>
      </c>
      <c r="F89">
        <f t="shared" si="2"/>
        <v>-28.150000000001455</v>
      </c>
      <c r="G89">
        <f t="shared" si="3"/>
        <v>558.19999999999709</v>
      </c>
      <c r="I89">
        <v>-43.600000000005821</v>
      </c>
      <c r="J89">
        <v>345.10000000000582</v>
      </c>
    </row>
    <row r="90" spans="1:10" x14ac:dyDescent="0.2">
      <c r="A90" t="s">
        <v>358</v>
      </c>
      <c r="B90">
        <v>43821.05</v>
      </c>
      <c r="C90">
        <v>44151.7</v>
      </c>
      <c r="D90">
        <v>43666.6</v>
      </c>
      <c r="E90">
        <v>44072.1</v>
      </c>
      <c r="F90">
        <f t="shared" si="2"/>
        <v>27.5</v>
      </c>
      <c r="G90">
        <f t="shared" si="3"/>
        <v>485.09999999999854</v>
      </c>
      <c r="I90">
        <v>-43.599999999998545</v>
      </c>
      <c r="J90">
        <v>345.20000000000437</v>
      </c>
    </row>
    <row r="91" spans="1:10" x14ac:dyDescent="0.2">
      <c r="A91" t="s">
        <v>359</v>
      </c>
      <c r="B91">
        <v>44144.15</v>
      </c>
      <c r="C91">
        <v>44144.15</v>
      </c>
      <c r="D91">
        <v>43815.7</v>
      </c>
      <c r="E91">
        <v>43903.7</v>
      </c>
      <c r="F91">
        <f t="shared" si="2"/>
        <v>72.05000000000291</v>
      </c>
      <c r="G91">
        <f t="shared" si="3"/>
        <v>328.45000000000437</v>
      </c>
      <c r="I91">
        <v>-42.299999999995634</v>
      </c>
      <c r="J91">
        <v>345.5</v>
      </c>
    </row>
    <row r="92" spans="1:10" x14ac:dyDescent="0.2">
      <c r="A92" t="s">
        <v>360</v>
      </c>
      <c r="B92">
        <v>43948.5</v>
      </c>
      <c r="C92">
        <v>43992.75</v>
      </c>
      <c r="D92">
        <v>43446.400000000001</v>
      </c>
      <c r="E92">
        <v>43698.7</v>
      </c>
      <c r="F92">
        <f t="shared" si="2"/>
        <v>44.80000000000291</v>
      </c>
      <c r="G92">
        <f t="shared" si="3"/>
        <v>546.34999999999854</v>
      </c>
      <c r="I92">
        <v>-41.69999999999709</v>
      </c>
      <c r="J92">
        <v>346.04999999999563</v>
      </c>
    </row>
    <row r="93" spans="1:10" x14ac:dyDescent="0.2">
      <c r="A93" t="s">
        <v>361</v>
      </c>
      <c r="B93">
        <v>44006.9</v>
      </c>
      <c r="C93">
        <v>44079.199999999997</v>
      </c>
      <c r="D93">
        <v>43673.7</v>
      </c>
      <c r="E93">
        <v>43752.3</v>
      </c>
      <c r="F93">
        <f t="shared" si="2"/>
        <v>308.20000000000437</v>
      </c>
      <c r="G93">
        <f t="shared" si="3"/>
        <v>405.5</v>
      </c>
      <c r="I93">
        <v>-39.5</v>
      </c>
      <c r="J93">
        <v>352.40000000000146</v>
      </c>
    </row>
    <row r="94" spans="1:10" x14ac:dyDescent="0.2">
      <c r="A94" t="s">
        <v>362</v>
      </c>
      <c r="B94">
        <v>43930</v>
      </c>
      <c r="C94">
        <v>44020.9</v>
      </c>
      <c r="D94">
        <v>43531.9</v>
      </c>
      <c r="E94">
        <v>43969.4</v>
      </c>
      <c r="F94">
        <f t="shared" si="2"/>
        <v>177.69999999999709</v>
      </c>
      <c r="G94">
        <f t="shared" si="3"/>
        <v>489</v>
      </c>
      <c r="I94">
        <v>-37.5</v>
      </c>
      <c r="J94">
        <v>356.79999999999563</v>
      </c>
    </row>
    <row r="95" spans="1:10" x14ac:dyDescent="0.2">
      <c r="A95" t="s">
        <v>363</v>
      </c>
      <c r="B95">
        <v>43935.3</v>
      </c>
      <c r="C95">
        <v>44026.75</v>
      </c>
      <c r="D95">
        <v>43684.9</v>
      </c>
      <c r="E95">
        <v>43885.1</v>
      </c>
      <c r="F95">
        <f t="shared" si="2"/>
        <v>-34.099999999998545</v>
      </c>
      <c r="G95">
        <f t="shared" si="3"/>
        <v>341.84999999999854</v>
      </c>
      <c r="I95">
        <v>-36.19999999999709</v>
      </c>
      <c r="J95">
        <v>357.40000000000146</v>
      </c>
    </row>
    <row r="96" spans="1:10" x14ac:dyDescent="0.2">
      <c r="A96" t="s">
        <v>364</v>
      </c>
      <c r="B96">
        <v>43978.9</v>
      </c>
      <c r="C96">
        <v>44095.25</v>
      </c>
      <c r="D96">
        <v>43852.2</v>
      </c>
      <c r="E96">
        <v>43954.45</v>
      </c>
      <c r="F96">
        <f t="shared" si="2"/>
        <v>93.80000000000291</v>
      </c>
      <c r="G96">
        <f t="shared" si="3"/>
        <v>243.05000000000291</v>
      </c>
      <c r="I96">
        <v>-34.55000000000291</v>
      </c>
      <c r="J96">
        <v>359</v>
      </c>
    </row>
    <row r="97" spans="1:10" x14ac:dyDescent="0.2">
      <c r="A97" t="s">
        <v>365</v>
      </c>
      <c r="B97">
        <v>43751.95</v>
      </c>
      <c r="C97">
        <v>44010.45</v>
      </c>
      <c r="D97">
        <v>43639.8</v>
      </c>
      <c r="E97">
        <v>43677.85</v>
      </c>
      <c r="F97">
        <f t="shared" si="2"/>
        <v>-202.5</v>
      </c>
      <c r="G97">
        <f t="shared" si="3"/>
        <v>370.64999999999418</v>
      </c>
      <c r="I97">
        <v>-34.099999999998545</v>
      </c>
      <c r="J97">
        <v>359.35000000000582</v>
      </c>
    </row>
    <row r="98" spans="1:10" x14ac:dyDescent="0.2">
      <c r="A98" t="s">
        <v>259</v>
      </c>
      <c r="B98">
        <v>43630.25</v>
      </c>
      <c r="C98">
        <v>43719.85</v>
      </c>
      <c r="D98">
        <v>43390.3</v>
      </c>
      <c r="E98">
        <v>43681.4</v>
      </c>
      <c r="F98">
        <f t="shared" si="2"/>
        <v>-47.599999999998545</v>
      </c>
      <c r="G98">
        <f t="shared" si="3"/>
        <v>329.54999999999563</v>
      </c>
      <c r="I98">
        <v>-32.55000000000291</v>
      </c>
      <c r="J98">
        <v>369.75</v>
      </c>
    </row>
    <row r="99" spans="1:10" x14ac:dyDescent="0.2">
      <c r="A99" t="s">
        <v>366</v>
      </c>
      <c r="B99">
        <v>43765.35</v>
      </c>
      <c r="C99">
        <v>44067.6</v>
      </c>
      <c r="D99">
        <v>43588.800000000003</v>
      </c>
      <c r="E99">
        <v>44018</v>
      </c>
      <c r="F99">
        <f t="shared" si="2"/>
        <v>83.94999999999709</v>
      </c>
      <c r="G99">
        <f t="shared" si="3"/>
        <v>478.79999999999563</v>
      </c>
      <c r="I99">
        <v>-29.849999999998545</v>
      </c>
      <c r="J99">
        <v>370.64999999999418</v>
      </c>
    </row>
    <row r="100" spans="1:10" x14ac:dyDescent="0.2">
      <c r="A100" t="s">
        <v>367</v>
      </c>
      <c r="B100">
        <v>44276.800000000003</v>
      </c>
      <c r="C100">
        <v>44483.35</v>
      </c>
      <c r="D100">
        <v>44193.95</v>
      </c>
      <c r="E100">
        <v>44311.9</v>
      </c>
      <c r="F100">
        <f t="shared" si="2"/>
        <v>258.80000000000291</v>
      </c>
      <c r="G100">
        <f t="shared" si="3"/>
        <v>289.40000000000146</v>
      </c>
      <c r="I100">
        <v>-28.69999999999709</v>
      </c>
      <c r="J100">
        <v>370.94999999999709</v>
      </c>
    </row>
    <row r="101" spans="1:10" x14ac:dyDescent="0.2">
      <c r="A101" t="s">
        <v>368</v>
      </c>
      <c r="B101">
        <v>44277.35</v>
      </c>
      <c r="C101">
        <v>44498.6</v>
      </c>
      <c r="D101">
        <v>44207.5</v>
      </c>
      <c r="E101">
        <v>44436.35</v>
      </c>
      <c r="F101">
        <f t="shared" si="2"/>
        <v>-34.55000000000291</v>
      </c>
      <c r="G101">
        <f t="shared" si="3"/>
        <v>291.09999999999854</v>
      </c>
      <c r="I101">
        <v>-28.150000000001455</v>
      </c>
      <c r="J101">
        <v>374.84999999999854</v>
      </c>
    </row>
    <row r="102" spans="1:10" x14ac:dyDescent="0.2">
      <c r="A102" t="s">
        <v>369</v>
      </c>
      <c r="B102">
        <v>44318</v>
      </c>
      <c r="C102">
        <v>44339.05</v>
      </c>
      <c r="D102">
        <v>43822.7</v>
      </c>
      <c r="E102">
        <v>44128.15</v>
      </c>
      <c r="F102">
        <f t="shared" si="2"/>
        <v>-118.34999999999854</v>
      </c>
      <c r="G102">
        <f t="shared" si="3"/>
        <v>516.35000000000582</v>
      </c>
      <c r="I102">
        <v>-25.55000000000291</v>
      </c>
      <c r="J102">
        <v>374.90000000000146</v>
      </c>
    </row>
    <row r="103" spans="1:10" x14ac:dyDescent="0.2">
      <c r="A103" t="s">
        <v>370</v>
      </c>
      <c r="B103">
        <v>44172.05</v>
      </c>
      <c r="C103">
        <v>44179.95</v>
      </c>
      <c r="D103">
        <v>43706.15</v>
      </c>
      <c r="E103">
        <v>43790.2</v>
      </c>
      <c r="F103">
        <f t="shared" si="2"/>
        <v>43.900000000001455</v>
      </c>
      <c r="G103">
        <f t="shared" si="3"/>
        <v>473.79999999999563</v>
      </c>
      <c r="I103">
        <v>-25.25</v>
      </c>
      <c r="J103">
        <v>375.34999999999854</v>
      </c>
    </row>
    <row r="104" spans="1:10" x14ac:dyDescent="0.2">
      <c r="A104" t="s">
        <v>371</v>
      </c>
      <c r="B104">
        <v>43997.3</v>
      </c>
      <c r="C104">
        <v>44088.9</v>
      </c>
      <c r="D104">
        <v>43812.55</v>
      </c>
      <c r="E104">
        <v>43937.85</v>
      </c>
      <c r="F104">
        <f t="shared" si="2"/>
        <v>207.10000000000582</v>
      </c>
      <c r="G104">
        <f t="shared" si="3"/>
        <v>276.34999999999854</v>
      </c>
      <c r="I104">
        <v>-24.450000000004366</v>
      </c>
      <c r="J104">
        <v>376.04999999999563</v>
      </c>
    </row>
    <row r="105" spans="1:10" x14ac:dyDescent="0.2">
      <c r="A105" t="s">
        <v>372</v>
      </c>
      <c r="B105">
        <v>44103.25</v>
      </c>
      <c r="C105">
        <v>44266.15</v>
      </c>
      <c r="D105">
        <v>44074.2</v>
      </c>
      <c r="E105">
        <v>44101.65</v>
      </c>
      <c r="F105">
        <f t="shared" si="2"/>
        <v>165.40000000000146</v>
      </c>
      <c r="G105">
        <f t="shared" si="3"/>
        <v>191.95000000000437</v>
      </c>
      <c r="I105">
        <v>-23.05000000000291</v>
      </c>
      <c r="J105">
        <v>378.80000000000291</v>
      </c>
    </row>
    <row r="106" spans="1:10" x14ac:dyDescent="0.2">
      <c r="A106" t="s">
        <v>373</v>
      </c>
      <c r="B106">
        <v>44156.7</v>
      </c>
      <c r="C106">
        <v>44236.2</v>
      </c>
      <c r="D106">
        <v>44009.7</v>
      </c>
      <c r="E106">
        <v>44164.55</v>
      </c>
      <c r="F106">
        <f t="shared" si="2"/>
        <v>55.049999999995634</v>
      </c>
      <c r="G106">
        <f t="shared" si="3"/>
        <v>226.5</v>
      </c>
      <c r="I106">
        <v>-20.55000000000291</v>
      </c>
      <c r="J106">
        <v>379.59999999999854</v>
      </c>
    </row>
    <row r="107" spans="1:10" x14ac:dyDescent="0.2">
      <c r="A107" t="s">
        <v>374</v>
      </c>
      <c r="B107">
        <v>44318.7</v>
      </c>
      <c r="C107">
        <v>44346.3</v>
      </c>
      <c r="D107">
        <v>44143.5</v>
      </c>
      <c r="E107">
        <v>44275.3</v>
      </c>
      <c r="F107">
        <f t="shared" si="2"/>
        <v>154.14999999999418</v>
      </c>
      <c r="G107">
        <f t="shared" si="3"/>
        <v>202.80000000000291</v>
      </c>
      <c r="I107">
        <v>-16.94999999999709</v>
      </c>
      <c r="J107">
        <v>381.05000000000291</v>
      </c>
    </row>
    <row r="108" spans="1:10" x14ac:dyDescent="0.2">
      <c r="A108" t="s">
        <v>375</v>
      </c>
      <c r="B108">
        <v>44208.3</v>
      </c>
      <c r="C108">
        <v>44459.25</v>
      </c>
      <c r="D108">
        <v>43917.9</v>
      </c>
      <c r="E108">
        <v>43995.25</v>
      </c>
      <c r="F108">
        <f t="shared" si="2"/>
        <v>-67</v>
      </c>
      <c r="G108">
        <f t="shared" si="3"/>
        <v>541.34999999999854</v>
      </c>
      <c r="I108">
        <v>-12.200000000004366</v>
      </c>
      <c r="J108">
        <v>382.44999999999709</v>
      </c>
    </row>
    <row r="109" spans="1:10" x14ac:dyDescent="0.2">
      <c r="A109" t="s">
        <v>376</v>
      </c>
      <c r="B109">
        <v>44045.75</v>
      </c>
      <c r="C109">
        <v>44220.1</v>
      </c>
      <c r="D109">
        <v>43932.6</v>
      </c>
      <c r="E109">
        <v>43989</v>
      </c>
      <c r="F109">
        <f t="shared" si="2"/>
        <v>50.5</v>
      </c>
      <c r="G109">
        <f t="shared" si="3"/>
        <v>287.5</v>
      </c>
      <c r="I109">
        <v>-8.6999999999970896</v>
      </c>
      <c r="J109">
        <v>383.40000000000146</v>
      </c>
    </row>
    <row r="110" spans="1:10" x14ac:dyDescent="0.2">
      <c r="A110" t="s">
        <v>377</v>
      </c>
      <c r="B110">
        <v>44035.199999999997</v>
      </c>
      <c r="C110">
        <v>44124.95</v>
      </c>
      <c r="D110">
        <v>43874.05</v>
      </c>
      <c r="E110">
        <v>43944.2</v>
      </c>
      <c r="F110">
        <f t="shared" si="2"/>
        <v>46.19999999999709</v>
      </c>
      <c r="G110">
        <f t="shared" si="3"/>
        <v>250.89999999999418</v>
      </c>
      <c r="I110">
        <v>-7.75</v>
      </c>
      <c r="J110">
        <v>385.84999999999854</v>
      </c>
    </row>
    <row r="111" spans="1:10" x14ac:dyDescent="0.2">
      <c r="A111" t="s">
        <v>378</v>
      </c>
      <c r="B111">
        <v>43889.7</v>
      </c>
      <c r="C111">
        <v>44138.15</v>
      </c>
      <c r="D111">
        <v>43889.7</v>
      </c>
      <c r="E111">
        <v>44079.85</v>
      </c>
      <c r="F111">
        <f t="shared" si="2"/>
        <v>-54.5</v>
      </c>
      <c r="G111">
        <f t="shared" si="3"/>
        <v>248.45000000000437</v>
      </c>
      <c r="I111">
        <v>-5.3000000000029104</v>
      </c>
      <c r="J111">
        <v>386.34999999999854</v>
      </c>
    </row>
    <row r="112" spans="1:10" x14ac:dyDescent="0.2">
      <c r="A112" t="s">
        <v>379</v>
      </c>
      <c r="B112">
        <v>44181.65</v>
      </c>
      <c r="C112">
        <v>44212.35</v>
      </c>
      <c r="D112">
        <v>43956.15</v>
      </c>
      <c r="E112">
        <v>43988</v>
      </c>
      <c r="F112">
        <f t="shared" si="2"/>
        <v>101.80000000000291</v>
      </c>
      <c r="G112">
        <f t="shared" si="3"/>
        <v>256.19999999999709</v>
      </c>
      <c r="I112">
        <v>-4.4000000000014552</v>
      </c>
      <c r="J112">
        <v>388.89999999999418</v>
      </c>
    </row>
    <row r="113" spans="1:10" x14ac:dyDescent="0.2">
      <c r="A113" t="s">
        <v>380</v>
      </c>
      <c r="B113">
        <v>44054.35</v>
      </c>
      <c r="C113">
        <v>44077.45</v>
      </c>
      <c r="D113">
        <v>43397.5</v>
      </c>
      <c r="E113">
        <v>43443.6</v>
      </c>
      <c r="F113">
        <f t="shared" si="2"/>
        <v>66.349999999998545</v>
      </c>
      <c r="G113">
        <f t="shared" si="3"/>
        <v>679.94999999999709</v>
      </c>
      <c r="I113">
        <v>-2.4000000000014552</v>
      </c>
      <c r="J113">
        <v>397.14999999999418</v>
      </c>
    </row>
    <row r="114" spans="1:10" x14ac:dyDescent="0.2">
      <c r="A114" t="s">
        <v>381</v>
      </c>
      <c r="B114">
        <v>43583.35</v>
      </c>
      <c r="C114">
        <v>44083.25</v>
      </c>
      <c r="D114">
        <v>43536.95</v>
      </c>
      <c r="E114">
        <v>43938.15</v>
      </c>
      <c r="F114">
        <f t="shared" si="2"/>
        <v>139.75</v>
      </c>
      <c r="G114">
        <f t="shared" si="3"/>
        <v>546.30000000000291</v>
      </c>
      <c r="I114">
        <v>2.9499999999970896</v>
      </c>
      <c r="J114">
        <v>397.34999999999854</v>
      </c>
    </row>
    <row r="115" spans="1:10" x14ac:dyDescent="0.2">
      <c r="A115" t="s">
        <v>382</v>
      </c>
      <c r="B115">
        <v>44015.3</v>
      </c>
      <c r="C115">
        <v>44040.35</v>
      </c>
      <c r="D115">
        <v>43501.4</v>
      </c>
      <c r="E115">
        <v>43633.75</v>
      </c>
      <c r="F115">
        <f t="shared" si="2"/>
        <v>77.150000000001455</v>
      </c>
      <c r="G115">
        <f t="shared" si="3"/>
        <v>538.94999999999709</v>
      </c>
      <c r="I115">
        <v>3.1500000000014552</v>
      </c>
      <c r="J115">
        <v>399.70000000000437</v>
      </c>
    </row>
    <row r="116" spans="1:10" x14ac:dyDescent="0.2">
      <c r="A116" t="s">
        <v>383</v>
      </c>
      <c r="B116">
        <v>43597.55</v>
      </c>
      <c r="C116">
        <v>43823.95</v>
      </c>
      <c r="D116">
        <v>43345.95</v>
      </c>
      <c r="E116">
        <v>43766.5</v>
      </c>
      <c r="F116">
        <f t="shared" si="2"/>
        <v>-36.19999999999709</v>
      </c>
      <c r="G116">
        <f t="shared" si="3"/>
        <v>478</v>
      </c>
      <c r="I116">
        <v>4.0999999999985448</v>
      </c>
      <c r="J116">
        <v>401.40000000000146</v>
      </c>
    </row>
    <row r="117" spans="1:10" x14ac:dyDescent="0.2">
      <c r="A117" t="s">
        <v>384</v>
      </c>
      <c r="B117">
        <v>43894.400000000001</v>
      </c>
      <c r="C117">
        <v>43946.7</v>
      </c>
      <c r="D117">
        <v>43698.95</v>
      </c>
      <c r="E117">
        <v>43859.199999999997</v>
      </c>
      <c r="F117">
        <f t="shared" si="2"/>
        <v>127.90000000000146</v>
      </c>
      <c r="G117">
        <f t="shared" si="3"/>
        <v>247.75</v>
      </c>
      <c r="I117">
        <v>5.8000000000029104</v>
      </c>
      <c r="J117">
        <v>402.45000000000437</v>
      </c>
    </row>
    <row r="118" spans="1:10" x14ac:dyDescent="0.2">
      <c r="A118" t="s">
        <v>385</v>
      </c>
      <c r="B118">
        <v>43874.8</v>
      </c>
      <c r="C118">
        <v>44042.15</v>
      </c>
      <c r="D118">
        <v>43663.35</v>
      </c>
      <c r="E118">
        <v>43724.85</v>
      </c>
      <c r="F118">
        <f t="shared" si="2"/>
        <v>15.600000000005821</v>
      </c>
      <c r="G118">
        <f t="shared" si="3"/>
        <v>378.80000000000291</v>
      </c>
      <c r="I118">
        <v>6.9499999999970896</v>
      </c>
      <c r="J118">
        <v>403.75</v>
      </c>
    </row>
    <row r="119" spans="1:10" x14ac:dyDescent="0.2">
      <c r="A119" t="s">
        <v>386</v>
      </c>
      <c r="B119">
        <v>43641.599999999999</v>
      </c>
      <c r="C119">
        <v>43824.1</v>
      </c>
      <c r="D119">
        <v>43519.55</v>
      </c>
      <c r="E119">
        <v>43622.9</v>
      </c>
      <c r="F119">
        <f t="shared" si="2"/>
        <v>-83.25</v>
      </c>
      <c r="G119">
        <f t="shared" si="3"/>
        <v>304.54999999999563</v>
      </c>
      <c r="I119">
        <v>7.5500000000029104</v>
      </c>
      <c r="J119">
        <v>404.89999999999418</v>
      </c>
    </row>
    <row r="120" spans="1:10" x14ac:dyDescent="0.2">
      <c r="A120" t="s">
        <v>387</v>
      </c>
      <c r="B120">
        <v>43714.75</v>
      </c>
      <c r="C120">
        <v>43773.1</v>
      </c>
      <c r="D120">
        <v>43541.75</v>
      </c>
      <c r="E120">
        <v>43641.05</v>
      </c>
      <c r="F120">
        <f t="shared" si="2"/>
        <v>91.849999999998545</v>
      </c>
      <c r="G120">
        <f t="shared" si="3"/>
        <v>231.34999999999854</v>
      </c>
      <c r="I120">
        <v>8.0999999999985448</v>
      </c>
      <c r="J120">
        <v>405.15000000000146</v>
      </c>
    </row>
    <row r="121" spans="1:10" x14ac:dyDescent="0.2">
      <c r="A121" t="s">
        <v>388</v>
      </c>
      <c r="B121">
        <v>43804.55</v>
      </c>
      <c r="C121">
        <v>44194.65</v>
      </c>
      <c r="D121">
        <v>43693.15</v>
      </c>
      <c r="E121">
        <v>44121.5</v>
      </c>
      <c r="F121">
        <f t="shared" si="2"/>
        <v>163.5</v>
      </c>
      <c r="G121">
        <f t="shared" si="3"/>
        <v>501.5</v>
      </c>
      <c r="I121">
        <v>8.9500000000043656</v>
      </c>
      <c r="J121">
        <v>405.5</v>
      </c>
    </row>
    <row r="122" spans="1:10" x14ac:dyDescent="0.2">
      <c r="A122" t="s">
        <v>260</v>
      </c>
      <c r="B122">
        <v>44419.5</v>
      </c>
      <c r="C122">
        <v>44508.4</v>
      </c>
      <c r="D122">
        <v>44163.199999999997</v>
      </c>
      <c r="E122">
        <v>44327.8</v>
      </c>
      <c r="F122">
        <f t="shared" si="2"/>
        <v>298</v>
      </c>
      <c r="G122">
        <f t="shared" si="3"/>
        <v>345.20000000000437</v>
      </c>
      <c r="I122">
        <v>9</v>
      </c>
      <c r="J122">
        <v>405.84999999999854</v>
      </c>
    </row>
    <row r="123" spans="1:10" x14ac:dyDescent="0.2">
      <c r="A123" t="s">
        <v>389</v>
      </c>
      <c r="B123">
        <v>44666</v>
      </c>
      <c r="C123">
        <v>44787.1</v>
      </c>
      <c r="D123">
        <v>44447.199999999997</v>
      </c>
      <c r="E123">
        <v>44747.35</v>
      </c>
      <c r="F123">
        <f t="shared" si="2"/>
        <v>338.19999999999709</v>
      </c>
      <c r="G123">
        <f t="shared" si="3"/>
        <v>339.90000000000146</v>
      </c>
      <c r="I123">
        <v>10.19999999999709</v>
      </c>
      <c r="J123">
        <v>407</v>
      </c>
    </row>
    <row r="124" spans="1:10" x14ac:dyDescent="0.2">
      <c r="A124" t="s">
        <v>390</v>
      </c>
      <c r="B124">
        <v>44957.95</v>
      </c>
      <c r="C124">
        <v>45353.2</v>
      </c>
      <c r="D124">
        <v>44882.1</v>
      </c>
      <c r="E124">
        <v>45158.1</v>
      </c>
      <c r="F124">
        <f t="shared" si="2"/>
        <v>210.59999999999854</v>
      </c>
      <c r="G124">
        <f t="shared" si="3"/>
        <v>471.09999999999854</v>
      </c>
      <c r="I124">
        <v>14.900000000001455</v>
      </c>
      <c r="J124">
        <v>407.34999999999854</v>
      </c>
    </row>
    <row r="125" spans="1:10" x14ac:dyDescent="0.2">
      <c r="A125" t="s">
        <v>391</v>
      </c>
      <c r="B125">
        <v>45310.55</v>
      </c>
      <c r="C125">
        <v>45655.5</v>
      </c>
      <c r="D125">
        <v>45000.25</v>
      </c>
      <c r="E125">
        <v>45301.45</v>
      </c>
      <c r="F125">
        <f t="shared" si="2"/>
        <v>152.45000000000437</v>
      </c>
      <c r="G125">
        <f t="shared" si="3"/>
        <v>655.25</v>
      </c>
      <c r="I125">
        <v>15.600000000005821</v>
      </c>
      <c r="J125">
        <v>407.40000000000146</v>
      </c>
    </row>
    <row r="126" spans="1:10" x14ac:dyDescent="0.2">
      <c r="A126" t="s">
        <v>392</v>
      </c>
      <c r="B126">
        <v>45169.7</v>
      </c>
      <c r="C126">
        <v>45418.9</v>
      </c>
      <c r="D126">
        <v>45073.4</v>
      </c>
      <c r="E126">
        <v>45151.8</v>
      </c>
      <c r="F126">
        <f t="shared" si="2"/>
        <v>-131.75</v>
      </c>
      <c r="G126">
        <f t="shared" si="3"/>
        <v>345.5</v>
      </c>
      <c r="I126">
        <v>19.75</v>
      </c>
      <c r="J126">
        <v>408.95000000000437</v>
      </c>
    </row>
    <row r="127" spans="1:10" x14ac:dyDescent="0.2">
      <c r="A127" t="s">
        <v>393</v>
      </c>
      <c r="B127">
        <v>45060.55</v>
      </c>
      <c r="C127">
        <v>45417.5</v>
      </c>
      <c r="D127">
        <v>45042.6</v>
      </c>
      <c r="E127">
        <v>45339.9</v>
      </c>
      <c r="F127">
        <f t="shared" si="2"/>
        <v>-91.25</v>
      </c>
      <c r="G127">
        <f t="shared" si="3"/>
        <v>374.90000000000146</v>
      </c>
      <c r="I127">
        <v>21</v>
      </c>
      <c r="J127">
        <v>410.15000000000146</v>
      </c>
    </row>
    <row r="128" spans="1:10" x14ac:dyDescent="0.2">
      <c r="A128" t="s">
        <v>394</v>
      </c>
      <c r="B128">
        <v>45118.05</v>
      </c>
      <c r="C128">
        <v>45227.25</v>
      </c>
      <c r="D128">
        <v>44844.800000000003</v>
      </c>
      <c r="E128">
        <v>44925</v>
      </c>
      <c r="F128">
        <f t="shared" si="2"/>
        <v>-221.84999999999854</v>
      </c>
      <c r="G128">
        <f t="shared" si="3"/>
        <v>382.44999999999709</v>
      </c>
      <c r="I128">
        <v>22.200000000004366</v>
      </c>
      <c r="J128">
        <v>412.04999999999563</v>
      </c>
    </row>
    <row r="129" spans="1:10" x14ac:dyDescent="0.2">
      <c r="A129" t="s">
        <v>395</v>
      </c>
      <c r="B129">
        <v>44958.65</v>
      </c>
      <c r="C129">
        <v>45184.3</v>
      </c>
      <c r="D129">
        <v>44721.9</v>
      </c>
      <c r="E129">
        <v>44860.85</v>
      </c>
      <c r="F129">
        <f t="shared" si="2"/>
        <v>33.650000000001455</v>
      </c>
      <c r="G129">
        <f t="shared" si="3"/>
        <v>462.40000000000146</v>
      </c>
      <c r="I129">
        <v>23.5</v>
      </c>
      <c r="J129">
        <v>412.59999999999854</v>
      </c>
    </row>
    <row r="130" spans="1:10" x14ac:dyDescent="0.2">
      <c r="A130" t="s">
        <v>396</v>
      </c>
      <c r="B130">
        <v>44998</v>
      </c>
      <c r="C130">
        <v>45139.55</v>
      </c>
      <c r="D130">
        <v>44663.05</v>
      </c>
      <c r="E130">
        <v>44745.05</v>
      </c>
      <c r="F130">
        <f t="shared" si="2"/>
        <v>137.15000000000146</v>
      </c>
      <c r="G130">
        <f t="shared" si="3"/>
        <v>476.5</v>
      </c>
      <c r="I130">
        <v>26.25</v>
      </c>
      <c r="J130">
        <v>412.64999999999418</v>
      </c>
    </row>
    <row r="131" spans="1:10" x14ac:dyDescent="0.2">
      <c r="A131" t="s">
        <v>397</v>
      </c>
      <c r="B131">
        <v>44872.6</v>
      </c>
      <c r="C131">
        <v>44937.25</v>
      </c>
      <c r="D131">
        <v>44562.400000000001</v>
      </c>
      <c r="E131">
        <v>44639.45</v>
      </c>
      <c r="F131">
        <f t="shared" ref="F131:F194" si="4">B131-E130</f>
        <v>127.54999999999563</v>
      </c>
      <c r="G131">
        <f t="shared" ref="G131:G194" si="5">C131-D131</f>
        <v>374.84999999999854</v>
      </c>
      <c r="I131">
        <v>26.349999999998545</v>
      </c>
      <c r="J131">
        <v>413.05000000000291</v>
      </c>
    </row>
    <row r="132" spans="1:10" x14ac:dyDescent="0.2">
      <c r="A132" t="s">
        <v>398</v>
      </c>
      <c r="B132">
        <v>45009.3</v>
      </c>
      <c r="C132">
        <v>45085.15</v>
      </c>
      <c r="D132">
        <v>44612.2</v>
      </c>
      <c r="E132">
        <v>44665.05</v>
      </c>
      <c r="F132">
        <f t="shared" si="4"/>
        <v>369.85000000000582</v>
      </c>
      <c r="G132">
        <f t="shared" si="5"/>
        <v>472.95000000000437</v>
      </c>
      <c r="I132">
        <v>27.5</v>
      </c>
      <c r="J132">
        <v>419.34999999999854</v>
      </c>
    </row>
    <row r="133" spans="1:10" x14ac:dyDescent="0.2">
      <c r="A133" t="s">
        <v>399</v>
      </c>
      <c r="B133">
        <v>44860.65</v>
      </c>
      <c r="C133">
        <v>44923.85</v>
      </c>
      <c r="D133">
        <v>44547.8</v>
      </c>
      <c r="E133">
        <v>44819.3</v>
      </c>
      <c r="F133">
        <f t="shared" si="4"/>
        <v>195.59999999999854</v>
      </c>
      <c r="G133">
        <f t="shared" si="5"/>
        <v>376.04999999999563</v>
      </c>
      <c r="I133">
        <v>29.75</v>
      </c>
      <c r="J133">
        <v>419.80000000000291</v>
      </c>
    </row>
    <row r="134" spans="1:10" x14ac:dyDescent="0.2">
      <c r="A134" t="s">
        <v>400</v>
      </c>
      <c r="B134">
        <v>44951.199999999997</v>
      </c>
      <c r="C134">
        <v>45556.45</v>
      </c>
      <c r="D134">
        <v>44695.05</v>
      </c>
      <c r="E134">
        <v>45449.75</v>
      </c>
      <c r="F134">
        <f t="shared" si="4"/>
        <v>131.89999999999418</v>
      </c>
      <c r="G134">
        <f t="shared" si="5"/>
        <v>861.39999999999418</v>
      </c>
      <c r="I134">
        <v>29.849999999998545</v>
      </c>
      <c r="J134">
        <v>420.09999999999854</v>
      </c>
    </row>
    <row r="135" spans="1:10" x14ac:dyDescent="0.2">
      <c r="A135" t="s">
        <v>401</v>
      </c>
      <c r="B135">
        <v>45754.8</v>
      </c>
      <c r="C135">
        <v>45905.85</v>
      </c>
      <c r="D135">
        <v>45281.3</v>
      </c>
      <c r="E135">
        <v>45410.85</v>
      </c>
      <c r="F135">
        <f t="shared" si="4"/>
        <v>305.05000000000291</v>
      </c>
      <c r="G135">
        <f t="shared" si="5"/>
        <v>624.54999999999563</v>
      </c>
      <c r="I135">
        <v>30.450000000004366</v>
      </c>
      <c r="J135">
        <v>420.54999999999563</v>
      </c>
    </row>
    <row r="136" spans="1:10" x14ac:dyDescent="0.2">
      <c r="A136" t="s">
        <v>402</v>
      </c>
      <c r="B136">
        <v>45622.5</v>
      </c>
      <c r="C136">
        <v>45707.4</v>
      </c>
      <c r="D136">
        <v>45433</v>
      </c>
      <c r="E136">
        <v>45669.3</v>
      </c>
      <c r="F136">
        <f t="shared" si="4"/>
        <v>211.65000000000146</v>
      </c>
      <c r="G136">
        <f t="shared" si="5"/>
        <v>274.40000000000146</v>
      </c>
      <c r="I136">
        <v>33.25</v>
      </c>
      <c r="J136">
        <v>421</v>
      </c>
    </row>
    <row r="137" spans="1:10" x14ac:dyDescent="0.2">
      <c r="A137" t="s">
        <v>403</v>
      </c>
      <c r="B137">
        <v>45689.05</v>
      </c>
      <c r="C137">
        <v>46256.2</v>
      </c>
      <c r="D137">
        <v>45640.95</v>
      </c>
      <c r="E137">
        <v>46186.9</v>
      </c>
      <c r="F137">
        <f t="shared" si="4"/>
        <v>19.75</v>
      </c>
      <c r="G137">
        <f t="shared" si="5"/>
        <v>615.25</v>
      </c>
      <c r="I137">
        <v>33.650000000001455</v>
      </c>
      <c r="J137">
        <v>421.44999999999709</v>
      </c>
    </row>
    <row r="138" spans="1:10" x14ac:dyDescent="0.2">
      <c r="A138" t="s">
        <v>404</v>
      </c>
      <c r="B138">
        <v>46063.95</v>
      </c>
      <c r="C138">
        <v>46369.5</v>
      </c>
      <c r="D138">
        <v>45925.9</v>
      </c>
      <c r="E138">
        <v>46075.199999999997</v>
      </c>
      <c r="F138">
        <f t="shared" si="4"/>
        <v>-122.95000000000437</v>
      </c>
      <c r="G138">
        <f t="shared" si="5"/>
        <v>443.59999999999854</v>
      </c>
      <c r="I138">
        <v>34.650000000001455</v>
      </c>
      <c r="J138">
        <v>422.65000000000146</v>
      </c>
    </row>
    <row r="139" spans="1:10" x14ac:dyDescent="0.2">
      <c r="A139" t="s">
        <v>405</v>
      </c>
      <c r="B139">
        <v>46131.9</v>
      </c>
      <c r="C139">
        <v>46191.5</v>
      </c>
      <c r="D139">
        <v>45858.75</v>
      </c>
      <c r="E139">
        <v>45923.05</v>
      </c>
      <c r="F139">
        <f t="shared" si="4"/>
        <v>56.700000000004366</v>
      </c>
      <c r="G139">
        <f t="shared" si="5"/>
        <v>332.75</v>
      </c>
      <c r="I139">
        <v>36.75</v>
      </c>
      <c r="J139">
        <v>425.09999999999854</v>
      </c>
    </row>
    <row r="140" spans="1:10" x14ac:dyDescent="0.2">
      <c r="A140" t="s">
        <v>406</v>
      </c>
      <c r="B140">
        <v>46154.7</v>
      </c>
      <c r="C140">
        <v>46156.1</v>
      </c>
      <c r="D140">
        <v>45622.85</v>
      </c>
      <c r="E140">
        <v>45845</v>
      </c>
      <c r="F140">
        <f t="shared" si="4"/>
        <v>231.64999999999418</v>
      </c>
      <c r="G140">
        <f t="shared" si="5"/>
        <v>533.25</v>
      </c>
      <c r="I140">
        <v>39.150000000001455</v>
      </c>
      <c r="J140">
        <v>426.79999999999563</v>
      </c>
    </row>
    <row r="141" spans="1:10" x14ac:dyDescent="0.2">
      <c r="A141" t="s">
        <v>407</v>
      </c>
      <c r="B141">
        <v>45935.15</v>
      </c>
      <c r="C141">
        <v>46096.6</v>
      </c>
      <c r="D141">
        <v>45804.7</v>
      </c>
      <c r="E141">
        <v>46062.35</v>
      </c>
      <c r="F141">
        <f t="shared" si="4"/>
        <v>90.150000000001455</v>
      </c>
      <c r="G141">
        <f t="shared" si="5"/>
        <v>291.90000000000146</v>
      </c>
      <c r="I141">
        <v>41</v>
      </c>
      <c r="J141">
        <v>429</v>
      </c>
    </row>
    <row r="142" spans="1:10" x14ac:dyDescent="0.2">
      <c r="A142" t="s">
        <v>261</v>
      </c>
      <c r="B142">
        <v>46285.85</v>
      </c>
      <c r="C142">
        <v>46310.1</v>
      </c>
      <c r="D142">
        <v>45570.65</v>
      </c>
      <c r="E142">
        <v>45679.3</v>
      </c>
      <c r="F142">
        <f t="shared" si="4"/>
        <v>223.5</v>
      </c>
      <c r="G142">
        <f t="shared" si="5"/>
        <v>739.44999999999709</v>
      </c>
      <c r="I142">
        <v>41.900000000001455</v>
      </c>
      <c r="J142">
        <v>432.75</v>
      </c>
    </row>
    <row r="143" spans="1:10" x14ac:dyDescent="0.2">
      <c r="A143" t="s">
        <v>408</v>
      </c>
      <c r="B143">
        <v>45560.9</v>
      </c>
      <c r="C143">
        <v>45727.75</v>
      </c>
      <c r="D143">
        <v>45238.8</v>
      </c>
      <c r="E143">
        <v>45468.1</v>
      </c>
      <c r="F143">
        <f t="shared" si="4"/>
        <v>-118.40000000000146</v>
      </c>
      <c r="G143">
        <f t="shared" si="5"/>
        <v>488.94999999999709</v>
      </c>
      <c r="I143">
        <v>43.25</v>
      </c>
      <c r="J143">
        <v>433.5</v>
      </c>
    </row>
    <row r="144" spans="1:10" x14ac:dyDescent="0.2">
      <c r="A144" t="s">
        <v>409</v>
      </c>
      <c r="B144">
        <v>45546.35</v>
      </c>
      <c r="C144">
        <v>45694.9</v>
      </c>
      <c r="D144">
        <v>45359.75</v>
      </c>
      <c r="E144">
        <v>45651.1</v>
      </c>
      <c r="F144">
        <f t="shared" si="4"/>
        <v>78.25</v>
      </c>
      <c r="G144">
        <f t="shared" si="5"/>
        <v>335.15000000000146</v>
      </c>
      <c r="I144">
        <v>43.650000000001455</v>
      </c>
      <c r="J144">
        <v>435.84999999999854</v>
      </c>
    </row>
    <row r="145" spans="1:10" x14ac:dyDescent="0.2">
      <c r="A145" t="s">
        <v>410</v>
      </c>
      <c r="B145">
        <v>45740</v>
      </c>
      <c r="C145">
        <v>45782.75</v>
      </c>
      <c r="D145">
        <v>45471.05</v>
      </c>
      <c r="E145">
        <v>45592.5</v>
      </c>
      <c r="F145">
        <f t="shared" si="4"/>
        <v>88.900000000001455</v>
      </c>
      <c r="G145">
        <f t="shared" si="5"/>
        <v>311.69999999999709</v>
      </c>
      <c r="I145">
        <v>43.849999999998545</v>
      </c>
      <c r="J145">
        <v>436.25</v>
      </c>
    </row>
    <row r="146" spans="1:10" x14ac:dyDescent="0.2">
      <c r="A146" t="s">
        <v>411</v>
      </c>
      <c r="B146">
        <v>45234.65</v>
      </c>
      <c r="C146">
        <v>45404.9</v>
      </c>
      <c r="D146">
        <v>44720.9</v>
      </c>
      <c r="E146">
        <v>44995.7</v>
      </c>
      <c r="F146">
        <f t="shared" si="4"/>
        <v>-357.84999999999854</v>
      </c>
      <c r="G146">
        <f t="shared" si="5"/>
        <v>684</v>
      </c>
      <c r="I146">
        <v>43.900000000001455</v>
      </c>
      <c r="J146">
        <v>437.94999999999709</v>
      </c>
    </row>
    <row r="147" spans="1:10" x14ac:dyDescent="0.2">
      <c r="A147" t="s">
        <v>412</v>
      </c>
      <c r="B147">
        <v>44862.85</v>
      </c>
      <c r="C147">
        <v>45038.45</v>
      </c>
      <c r="D147">
        <v>44279.4</v>
      </c>
      <c r="E147">
        <v>44513.45</v>
      </c>
      <c r="F147">
        <f t="shared" si="4"/>
        <v>-132.84999999999854</v>
      </c>
      <c r="G147">
        <f t="shared" si="5"/>
        <v>759.04999999999563</v>
      </c>
      <c r="I147">
        <v>44.650000000001455</v>
      </c>
      <c r="J147">
        <v>441.25</v>
      </c>
    </row>
    <row r="148" spans="1:10" x14ac:dyDescent="0.2">
      <c r="A148" t="s">
        <v>413</v>
      </c>
      <c r="B148">
        <v>44754.75</v>
      </c>
      <c r="C148">
        <v>45118.05</v>
      </c>
      <c r="D148">
        <v>44520.55</v>
      </c>
      <c r="E148">
        <v>44879.5</v>
      </c>
      <c r="F148">
        <f t="shared" si="4"/>
        <v>241.30000000000291</v>
      </c>
      <c r="G148">
        <f t="shared" si="5"/>
        <v>597.5</v>
      </c>
      <c r="I148">
        <v>44.80000000000291</v>
      </c>
      <c r="J148">
        <v>442.34999999999854</v>
      </c>
    </row>
    <row r="149" spans="1:10" x14ac:dyDescent="0.2">
      <c r="A149" t="s">
        <v>414</v>
      </c>
      <c r="B149">
        <v>44993.7</v>
      </c>
      <c r="C149">
        <v>45011.35</v>
      </c>
      <c r="D149">
        <v>44773.85</v>
      </c>
      <c r="E149">
        <v>44837.5</v>
      </c>
      <c r="F149">
        <f t="shared" si="4"/>
        <v>114.19999999999709</v>
      </c>
      <c r="G149">
        <f t="shared" si="5"/>
        <v>237.5</v>
      </c>
      <c r="I149">
        <v>46.19999999999709</v>
      </c>
      <c r="J149">
        <v>443.34999999999854</v>
      </c>
    </row>
    <row r="150" spans="1:10" x14ac:dyDescent="0.2">
      <c r="A150" t="s">
        <v>415</v>
      </c>
      <c r="B150">
        <v>44888.95</v>
      </c>
      <c r="C150">
        <v>45096.85</v>
      </c>
      <c r="D150">
        <v>44817.85</v>
      </c>
      <c r="E150">
        <v>44964.45</v>
      </c>
      <c r="F150">
        <f t="shared" si="4"/>
        <v>51.44999999999709</v>
      </c>
      <c r="G150">
        <f t="shared" si="5"/>
        <v>279</v>
      </c>
      <c r="I150">
        <v>46.75</v>
      </c>
      <c r="J150">
        <v>443.59999999999854</v>
      </c>
    </row>
    <row r="151" spans="1:10" x14ac:dyDescent="0.2">
      <c r="A151" t="s">
        <v>416</v>
      </c>
      <c r="B151">
        <v>44973.45</v>
      </c>
      <c r="C151">
        <v>44975</v>
      </c>
      <c r="D151">
        <v>44533.75</v>
      </c>
      <c r="E151">
        <v>44880.7</v>
      </c>
      <c r="F151">
        <f t="shared" si="4"/>
        <v>9</v>
      </c>
      <c r="G151">
        <f t="shared" si="5"/>
        <v>441.25</v>
      </c>
      <c r="I151">
        <v>49.700000000004366</v>
      </c>
      <c r="J151">
        <v>445.05000000000291</v>
      </c>
    </row>
    <row r="152" spans="1:10" x14ac:dyDescent="0.2">
      <c r="A152" t="s">
        <v>417</v>
      </c>
      <c r="B152">
        <v>44797.65</v>
      </c>
      <c r="C152">
        <v>44980.35</v>
      </c>
      <c r="D152">
        <v>44418.400000000001</v>
      </c>
      <c r="E152">
        <v>44541.8</v>
      </c>
      <c r="F152">
        <f t="shared" si="4"/>
        <v>-83.049999999995634</v>
      </c>
      <c r="G152">
        <f t="shared" si="5"/>
        <v>561.94999999999709</v>
      </c>
      <c r="I152">
        <v>50</v>
      </c>
      <c r="J152">
        <v>445.44999999999709</v>
      </c>
    </row>
    <row r="153" spans="1:10" x14ac:dyDescent="0.2">
      <c r="A153" t="s">
        <v>418</v>
      </c>
      <c r="B153">
        <v>44568.15</v>
      </c>
      <c r="C153">
        <v>44571.25</v>
      </c>
      <c r="D153">
        <v>44120.9</v>
      </c>
      <c r="E153">
        <v>44199.1</v>
      </c>
      <c r="F153">
        <f t="shared" si="4"/>
        <v>26.349999999998545</v>
      </c>
      <c r="G153">
        <f t="shared" si="5"/>
        <v>450.34999999999854</v>
      </c>
      <c r="I153">
        <v>50.5</v>
      </c>
      <c r="J153">
        <v>447.84999999999854</v>
      </c>
    </row>
    <row r="154" spans="1:10" x14ac:dyDescent="0.2">
      <c r="A154" t="s">
        <v>419</v>
      </c>
      <c r="B154">
        <v>44066.6</v>
      </c>
      <c r="C154">
        <v>44212.75</v>
      </c>
      <c r="D154">
        <v>43776.9</v>
      </c>
      <c r="E154">
        <v>44090.95</v>
      </c>
      <c r="F154">
        <f t="shared" si="4"/>
        <v>-132.5</v>
      </c>
      <c r="G154">
        <f t="shared" si="5"/>
        <v>435.84999999999854</v>
      </c>
      <c r="I154">
        <v>51.100000000005821</v>
      </c>
      <c r="J154">
        <v>449.94999999999709</v>
      </c>
    </row>
    <row r="155" spans="1:10" x14ac:dyDescent="0.2">
      <c r="A155" t="s">
        <v>420</v>
      </c>
      <c r="B155">
        <v>43726.25</v>
      </c>
      <c r="C155">
        <v>44002.8</v>
      </c>
      <c r="D155">
        <v>43600.35</v>
      </c>
      <c r="E155">
        <v>43946.400000000001</v>
      </c>
      <c r="F155">
        <f t="shared" si="4"/>
        <v>-364.69999999999709</v>
      </c>
      <c r="G155">
        <f t="shared" si="5"/>
        <v>402.45000000000437</v>
      </c>
      <c r="I155">
        <v>51.44999999999709</v>
      </c>
      <c r="J155">
        <v>450.34999999999854</v>
      </c>
    </row>
    <row r="156" spans="1:10" x14ac:dyDescent="0.2">
      <c r="A156" t="s">
        <v>421</v>
      </c>
      <c r="B156">
        <v>43897.25</v>
      </c>
      <c r="C156">
        <v>44071.85</v>
      </c>
      <c r="D156">
        <v>43745.1</v>
      </c>
      <c r="E156">
        <v>43891.35</v>
      </c>
      <c r="F156">
        <f t="shared" si="4"/>
        <v>-49.150000000001455</v>
      </c>
      <c r="G156">
        <f t="shared" si="5"/>
        <v>326.75</v>
      </c>
      <c r="I156">
        <v>52.849999999998545</v>
      </c>
      <c r="J156">
        <v>450.90000000000146</v>
      </c>
    </row>
    <row r="157" spans="1:10" x14ac:dyDescent="0.2">
      <c r="A157" t="s">
        <v>422</v>
      </c>
      <c r="B157">
        <v>43724.75</v>
      </c>
      <c r="C157">
        <v>43957.65</v>
      </c>
      <c r="D157">
        <v>43672.45</v>
      </c>
      <c r="E157">
        <v>43851.05</v>
      </c>
      <c r="F157">
        <f t="shared" si="4"/>
        <v>-166.59999999999854</v>
      </c>
      <c r="G157">
        <f t="shared" si="5"/>
        <v>285.20000000000437</v>
      </c>
      <c r="I157">
        <v>53.900000000001455</v>
      </c>
      <c r="J157">
        <v>454.14999999999418</v>
      </c>
    </row>
    <row r="158" spans="1:10" x14ac:dyDescent="0.2">
      <c r="A158" t="s">
        <v>423</v>
      </c>
      <c r="B158">
        <v>43952.85</v>
      </c>
      <c r="C158">
        <v>44113.8</v>
      </c>
      <c r="D158">
        <v>43862</v>
      </c>
      <c r="E158">
        <v>44002</v>
      </c>
      <c r="F158">
        <f t="shared" si="4"/>
        <v>101.79999999999563</v>
      </c>
      <c r="G158">
        <f t="shared" si="5"/>
        <v>251.80000000000291</v>
      </c>
      <c r="I158">
        <v>54.650000000001455</v>
      </c>
      <c r="J158">
        <v>457.15000000000146</v>
      </c>
    </row>
    <row r="159" spans="1:10" x14ac:dyDescent="0.2">
      <c r="A159" t="s">
        <v>424</v>
      </c>
      <c r="B159">
        <v>44125</v>
      </c>
      <c r="C159">
        <v>44151.3</v>
      </c>
      <c r="D159">
        <v>43938.7</v>
      </c>
      <c r="E159">
        <v>43993.25</v>
      </c>
      <c r="F159">
        <f t="shared" si="4"/>
        <v>123</v>
      </c>
      <c r="G159">
        <f t="shared" si="5"/>
        <v>212.60000000000582</v>
      </c>
      <c r="I159">
        <v>55.049999999995634</v>
      </c>
      <c r="J159">
        <v>460.34999999999854</v>
      </c>
    </row>
    <row r="160" spans="1:10" x14ac:dyDescent="0.2">
      <c r="A160" t="s">
        <v>425</v>
      </c>
      <c r="B160">
        <v>44064.5</v>
      </c>
      <c r="C160">
        <v>44521.65</v>
      </c>
      <c r="D160">
        <v>43952.05</v>
      </c>
      <c r="E160">
        <v>44479.05</v>
      </c>
      <c r="F160">
        <f t="shared" si="4"/>
        <v>71.25</v>
      </c>
      <c r="G160">
        <f t="shared" si="5"/>
        <v>569.59999999999854</v>
      </c>
      <c r="I160">
        <v>56.700000000004366</v>
      </c>
      <c r="J160">
        <v>461.55000000000291</v>
      </c>
    </row>
    <row r="161" spans="1:10" x14ac:dyDescent="0.2">
      <c r="A161" t="s">
        <v>426</v>
      </c>
      <c r="B161">
        <v>44704.2</v>
      </c>
      <c r="C161">
        <v>44949.9</v>
      </c>
      <c r="D161">
        <v>44433.75</v>
      </c>
      <c r="E161">
        <v>44496.2</v>
      </c>
      <c r="F161">
        <f t="shared" si="4"/>
        <v>225.14999999999418</v>
      </c>
      <c r="G161">
        <f t="shared" si="5"/>
        <v>516.15000000000146</v>
      </c>
      <c r="I161">
        <v>57.099999999998545</v>
      </c>
      <c r="J161">
        <v>462.40000000000146</v>
      </c>
    </row>
    <row r="162" spans="1:10" x14ac:dyDescent="0.2">
      <c r="A162" t="s">
        <v>427</v>
      </c>
      <c r="B162">
        <v>44276.2</v>
      </c>
      <c r="C162">
        <v>44359.1</v>
      </c>
      <c r="D162">
        <v>43983.75</v>
      </c>
      <c r="E162">
        <v>44231.45</v>
      </c>
      <c r="F162">
        <f t="shared" si="4"/>
        <v>-220</v>
      </c>
      <c r="G162">
        <f t="shared" si="5"/>
        <v>375.34999999999854</v>
      </c>
      <c r="I162">
        <v>58.75</v>
      </c>
      <c r="J162">
        <v>463.25</v>
      </c>
    </row>
    <row r="163" spans="1:10" x14ac:dyDescent="0.2">
      <c r="A163" t="s">
        <v>428</v>
      </c>
      <c r="B163">
        <v>44253.65</v>
      </c>
      <c r="C163">
        <v>44610.400000000001</v>
      </c>
      <c r="D163">
        <v>44201.45</v>
      </c>
      <c r="E163">
        <v>44494.65</v>
      </c>
      <c r="F163">
        <f t="shared" si="4"/>
        <v>22.200000000004366</v>
      </c>
      <c r="G163">
        <f t="shared" si="5"/>
        <v>408.95000000000437</v>
      </c>
      <c r="I163">
        <v>59.25</v>
      </c>
      <c r="J163">
        <v>463.30000000000291</v>
      </c>
    </row>
    <row r="164" spans="1:10" x14ac:dyDescent="0.2">
      <c r="A164" t="s">
        <v>429</v>
      </c>
      <c r="B164">
        <v>44655.75</v>
      </c>
      <c r="C164">
        <v>44673</v>
      </c>
      <c r="D164">
        <v>44429.8</v>
      </c>
      <c r="E164">
        <v>44495.25</v>
      </c>
      <c r="F164">
        <f t="shared" si="4"/>
        <v>161.09999999999854</v>
      </c>
      <c r="G164">
        <f t="shared" si="5"/>
        <v>243.19999999999709</v>
      </c>
      <c r="I164">
        <v>59.5</v>
      </c>
      <c r="J164">
        <v>465.19999999999709</v>
      </c>
    </row>
    <row r="165" spans="1:10" x14ac:dyDescent="0.2">
      <c r="A165" t="s">
        <v>430</v>
      </c>
      <c r="B165">
        <v>44706.55</v>
      </c>
      <c r="C165">
        <v>44779.65</v>
      </c>
      <c r="D165">
        <v>44149.8</v>
      </c>
      <c r="E165">
        <v>44232.6</v>
      </c>
      <c r="F165">
        <f t="shared" si="4"/>
        <v>211.30000000000291</v>
      </c>
      <c r="G165">
        <f t="shared" si="5"/>
        <v>629.84999999999854</v>
      </c>
      <c r="I165">
        <v>64.5</v>
      </c>
      <c r="J165">
        <v>468.75</v>
      </c>
    </row>
    <row r="166" spans="1:10" x14ac:dyDescent="0.2">
      <c r="A166" t="s">
        <v>262</v>
      </c>
      <c r="B166">
        <v>44265.85</v>
      </c>
      <c r="C166">
        <v>44399.65</v>
      </c>
      <c r="D166">
        <v>43895.05</v>
      </c>
      <c r="E166">
        <v>43989.15</v>
      </c>
      <c r="F166">
        <f t="shared" si="4"/>
        <v>33.25</v>
      </c>
      <c r="G166">
        <f t="shared" si="5"/>
        <v>504.59999999999854</v>
      </c>
      <c r="I166">
        <v>65.649999999994179</v>
      </c>
      <c r="J166">
        <v>471.09999999999854</v>
      </c>
    </row>
    <row r="167" spans="1:10" x14ac:dyDescent="0.2">
      <c r="A167" t="s">
        <v>431</v>
      </c>
      <c r="B167">
        <v>43996.1</v>
      </c>
      <c r="C167">
        <v>44568.55</v>
      </c>
      <c r="D167">
        <v>43830.75</v>
      </c>
      <c r="E167">
        <v>44436.1</v>
      </c>
      <c r="F167">
        <f t="shared" si="4"/>
        <v>6.9499999999970896</v>
      </c>
      <c r="G167">
        <f t="shared" si="5"/>
        <v>737.80000000000291</v>
      </c>
      <c r="I167">
        <v>66.349999999998545</v>
      </c>
      <c r="J167">
        <v>472.64999999999418</v>
      </c>
    </row>
    <row r="168" spans="1:10" x14ac:dyDescent="0.2">
      <c r="A168" t="s">
        <v>432</v>
      </c>
      <c r="B168">
        <v>44647.65</v>
      </c>
      <c r="C168">
        <v>44656.05</v>
      </c>
      <c r="D168">
        <v>44310.95</v>
      </c>
      <c r="E168">
        <v>44578.3</v>
      </c>
      <c r="F168">
        <f t="shared" si="4"/>
        <v>211.55000000000291</v>
      </c>
      <c r="G168">
        <f t="shared" si="5"/>
        <v>345.10000000000582</v>
      </c>
      <c r="I168">
        <v>70.400000000001455</v>
      </c>
      <c r="J168">
        <v>472.95000000000437</v>
      </c>
    </row>
    <row r="169" spans="1:10" x14ac:dyDescent="0.2">
      <c r="A169" t="s">
        <v>433</v>
      </c>
      <c r="B169">
        <v>44625.05</v>
      </c>
      <c r="C169">
        <v>44668.7</v>
      </c>
      <c r="D169">
        <v>44401.7</v>
      </c>
      <c r="E169">
        <v>44532.15</v>
      </c>
      <c r="F169">
        <f t="shared" si="4"/>
        <v>46.75</v>
      </c>
      <c r="G169">
        <f t="shared" si="5"/>
        <v>267</v>
      </c>
      <c r="I169">
        <v>71.25</v>
      </c>
      <c r="J169">
        <v>473</v>
      </c>
    </row>
    <row r="170" spans="1:10" x14ac:dyDescent="0.2">
      <c r="A170" t="s">
        <v>434</v>
      </c>
      <c r="B170">
        <v>44494.65</v>
      </c>
      <c r="C170">
        <v>44577</v>
      </c>
      <c r="D170">
        <v>44207.25</v>
      </c>
      <c r="E170">
        <v>44409.1</v>
      </c>
      <c r="F170">
        <f t="shared" si="4"/>
        <v>-37.5</v>
      </c>
      <c r="G170">
        <f t="shared" si="5"/>
        <v>369.75</v>
      </c>
      <c r="I170">
        <v>72.05000000000291</v>
      </c>
      <c r="J170">
        <v>473.79999999999563</v>
      </c>
    </row>
    <row r="171" spans="1:10" x14ac:dyDescent="0.2">
      <c r="A171" t="s">
        <v>435</v>
      </c>
      <c r="B171">
        <v>44418.05</v>
      </c>
      <c r="C171">
        <v>44915.55</v>
      </c>
      <c r="D171">
        <v>44341.2</v>
      </c>
      <c r="E171">
        <v>44878.35</v>
      </c>
      <c r="F171">
        <f t="shared" si="4"/>
        <v>8.9500000000043656</v>
      </c>
      <c r="G171">
        <f t="shared" si="5"/>
        <v>574.35000000000582</v>
      </c>
      <c r="I171">
        <v>72.700000000004366</v>
      </c>
      <c r="J171">
        <v>475.05000000000291</v>
      </c>
    </row>
    <row r="172" spans="1:10" x14ac:dyDescent="0.2">
      <c r="A172" t="s">
        <v>436</v>
      </c>
      <c r="B172">
        <v>44953.65</v>
      </c>
      <c r="C172">
        <v>45383.35</v>
      </c>
      <c r="D172">
        <v>44812.15</v>
      </c>
      <c r="E172">
        <v>45156.4</v>
      </c>
      <c r="F172">
        <f t="shared" si="4"/>
        <v>75.30000000000291</v>
      </c>
      <c r="G172">
        <f t="shared" si="5"/>
        <v>571.19999999999709</v>
      </c>
      <c r="I172">
        <v>73.649999999994179</v>
      </c>
      <c r="J172">
        <v>476.45000000000437</v>
      </c>
    </row>
    <row r="173" spans="1:10" x14ac:dyDescent="0.2">
      <c r="A173" t="s">
        <v>437</v>
      </c>
      <c r="B173">
        <v>45340.800000000003</v>
      </c>
      <c r="C173">
        <v>45636.2</v>
      </c>
      <c r="D173">
        <v>45231.3</v>
      </c>
      <c r="E173">
        <v>45570.7</v>
      </c>
      <c r="F173">
        <f t="shared" si="4"/>
        <v>184.40000000000146</v>
      </c>
      <c r="G173">
        <f t="shared" si="5"/>
        <v>404.89999999999418</v>
      </c>
      <c r="I173">
        <v>75.150000000001455</v>
      </c>
      <c r="J173">
        <v>476.5</v>
      </c>
    </row>
    <row r="174" spans="1:10" x14ac:dyDescent="0.2">
      <c r="A174" t="s">
        <v>438</v>
      </c>
      <c r="B174">
        <v>45893.8</v>
      </c>
      <c r="C174">
        <v>45893.8</v>
      </c>
      <c r="D174">
        <v>45322.55</v>
      </c>
      <c r="E174">
        <v>45511.35</v>
      </c>
      <c r="F174">
        <f t="shared" si="4"/>
        <v>323.10000000000582</v>
      </c>
      <c r="G174">
        <f t="shared" si="5"/>
        <v>571.25</v>
      </c>
      <c r="I174">
        <v>75.30000000000291</v>
      </c>
      <c r="J174">
        <v>478</v>
      </c>
    </row>
    <row r="175" spans="1:10" x14ac:dyDescent="0.2">
      <c r="A175" t="s">
        <v>439</v>
      </c>
      <c r="B175">
        <v>45449.35</v>
      </c>
      <c r="C175">
        <v>45990.5</v>
      </c>
      <c r="D175">
        <v>45299.4</v>
      </c>
      <c r="E175">
        <v>45909.45</v>
      </c>
      <c r="F175">
        <f t="shared" si="4"/>
        <v>-62</v>
      </c>
      <c r="G175">
        <f t="shared" si="5"/>
        <v>691.09999999999854</v>
      </c>
      <c r="I175">
        <v>77.099999999998545</v>
      </c>
      <c r="J175">
        <v>478.79999999999563</v>
      </c>
    </row>
    <row r="176" spans="1:10" x14ac:dyDescent="0.2">
      <c r="A176" t="s">
        <v>440</v>
      </c>
      <c r="B176">
        <v>46013.3</v>
      </c>
      <c r="C176">
        <v>46153.9</v>
      </c>
      <c r="D176">
        <v>45801.5</v>
      </c>
      <c r="E176">
        <v>46000.85</v>
      </c>
      <c r="F176">
        <f t="shared" si="4"/>
        <v>103.85000000000582</v>
      </c>
      <c r="G176">
        <f t="shared" si="5"/>
        <v>352.40000000000146</v>
      </c>
      <c r="I176">
        <v>77.150000000001455</v>
      </c>
      <c r="J176">
        <v>482.69999999999709</v>
      </c>
    </row>
    <row r="177" spans="1:10" x14ac:dyDescent="0.2">
      <c r="A177" t="s">
        <v>441</v>
      </c>
      <c r="B177">
        <v>46122.15</v>
      </c>
      <c r="C177">
        <v>46310.400000000001</v>
      </c>
      <c r="D177">
        <v>46028.75</v>
      </c>
      <c r="E177">
        <v>46231.5</v>
      </c>
      <c r="F177">
        <f t="shared" si="4"/>
        <v>121.30000000000291</v>
      </c>
      <c r="G177">
        <f t="shared" si="5"/>
        <v>281.65000000000146</v>
      </c>
      <c r="I177">
        <v>78.25</v>
      </c>
      <c r="J177">
        <v>485.09999999999854</v>
      </c>
    </row>
    <row r="178" spans="1:10" x14ac:dyDescent="0.2">
      <c r="A178" t="s">
        <v>442</v>
      </c>
      <c r="B178">
        <v>46100.95</v>
      </c>
      <c r="C178">
        <v>46252.95</v>
      </c>
      <c r="D178">
        <v>45906.9</v>
      </c>
      <c r="E178">
        <v>45979.85</v>
      </c>
      <c r="F178">
        <f t="shared" si="4"/>
        <v>-130.55000000000291</v>
      </c>
      <c r="G178">
        <f t="shared" si="5"/>
        <v>346.04999999999563</v>
      </c>
      <c r="I178">
        <v>82.450000000004366</v>
      </c>
      <c r="J178">
        <v>485.5</v>
      </c>
    </row>
    <row r="179" spans="1:10" x14ac:dyDescent="0.2">
      <c r="A179" t="s">
        <v>443</v>
      </c>
      <c r="B179">
        <v>45493.7</v>
      </c>
      <c r="C179">
        <v>45745.15</v>
      </c>
      <c r="D179">
        <v>45276.4</v>
      </c>
      <c r="E179">
        <v>45384.6</v>
      </c>
      <c r="F179">
        <f t="shared" si="4"/>
        <v>-486.15000000000146</v>
      </c>
      <c r="G179">
        <f t="shared" si="5"/>
        <v>468.75</v>
      </c>
      <c r="I179">
        <v>83.200000000004366</v>
      </c>
      <c r="J179">
        <v>488.94999999999709</v>
      </c>
    </row>
    <row r="180" spans="1:10" x14ac:dyDescent="0.2">
      <c r="A180" t="s">
        <v>444</v>
      </c>
      <c r="B180">
        <v>45179.6</v>
      </c>
      <c r="C180">
        <v>45276.800000000003</v>
      </c>
      <c r="D180">
        <v>44592.45</v>
      </c>
      <c r="E180">
        <v>44623.85</v>
      </c>
      <c r="F180">
        <f t="shared" si="4"/>
        <v>-205</v>
      </c>
      <c r="G180">
        <f t="shared" si="5"/>
        <v>684.35000000000582</v>
      </c>
      <c r="I180">
        <v>83.5</v>
      </c>
      <c r="J180">
        <v>489</v>
      </c>
    </row>
    <row r="181" spans="1:10" x14ac:dyDescent="0.2">
      <c r="A181" t="s">
        <v>445</v>
      </c>
      <c r="B181">
        <v>44707.35</v>
      </c>
      <c r="C181">
        <v>44996.75</v>
      </c>
      <c r="D181">
        <v>44548.9</v>
      </c>
      <c r="E181">
        <v>44612.05</v>
      </c>
      <c r="F181">
        <f t="shared" si="4"/>
        <v>83.5</v>
      </c>
      <c r="G181">
        <f t="shared" si="5"/>
        <v>447.84999999999854</v>
      </c>
      <c r="I181">
        <v>83.94999999999709</v>
      </c>
      <c r="J181">
        <v>491.70000000000437</v>
      </c>
    </row>
    <row r="182" spans="1:10" x14ac:dyDescent="0.2">
      <c r="A182" t="s">
        <v>446</v>
      </c>
      <c r="B182">
        <v>44615</v>
      </c>
      <c r="C182">
        <v>44936.55</v>
      </c>
      <c r="D182">
        <v>44400.9</v>
      </c>
      <c r="E182">
        <v>44766.1</v>
      </c>
      <c r="F182">
        <f t="shared" si="4"/>
        <v>2.9499999999970896</v>
      </c>
      <c r="G182">
        <f t="shared" si="5"/>
        <v>535.65000000000146</v>
      </c>
      <c r="I182">
        <v>84.55000000000291</v>
      </c>
      <c r="J182">
        <v>492.05000000000291</v>
      </c>
    </row>
    <row r="183" spans="1:10" x14ac:dyDescent="0.2">
      <c r="A183" t="s">
        <v>447</v>
      </c>
      <c r="B183">
        <v>44722.5</v>
      </c>
      <c r="C183">
        <v>44773.8</v>
      </c>
      <c r="D183">
        <v>44532.45</v>
      </c>
      <c r="E183">
        <v>44624.2</v>
      </c>
      <c r="F183">
        <f t="shared" si="4"/>
        <v>-43.599999999998545</v>
      </c>
      <c r="G183">
        <f t="shared" si="5"/>
        <v>241.35000000000582</v>
      </c>
      <c r="I183">
        <v>87.150000000001455</v>
      </c>
      <c r="J183">
        <v>497.30000000000291</v>
      </c>
    </row>
    <row r="184" spans="1:10" x14ac:dyDescent="0.2">
      <c r="A184" t="s">
        <v>448</v>
      </c>
      <c r="B184">
        <v>44465.9</v>
      </c>
      <c r="C184">
        <v>44668</v>
      </c>
      <c r="D184">
        <v>44182.5</v>
      </c>
      <c r="E184">
        <v>44588.3</v>
      </c>
      <c r="F184">
        <f t="shared" si="4"/>
        <v>-158.29999999999563</v>
      </c>
      <c r="G184">
        <f t="shared" si="5"/>
        <v>485.5</v>
      </c>
      <c r="I184">
        <v>88.900000000001455</v>
      </c>
      <c r="J184">
        <v>500.70000000000437</v>
      </c>
    </row>
    <row r="185" spans="1:10" x14ac:dyDescent="0.2">
      <c r="A185" t="s">
        <v>263</v>
      </c>
      <c r="B185">
        <v>44700.35</v>
      </c>
      <c r="C185">
        <v>44756.800000000003</v>
      </c>
      <c r="D185">
        <v>44248.2</v>
      </c>
      <c r="E185">
        <v>44300.95</v>
      </c>
      <c r="F185">
        <f t="shared" si="4"/>
        <v>112.04999999999563</v>
      </c>
      <c r="G185">
        <f t="shared" si="5"/>
        <v>508.60000000000582</v>
      </c>
      <c r="I185">
        <v>89</v>
      </c>
      <c r="J185">
        <v>501.5</v>
      </c>
    </row>
    <row r="186" spans="1:10" x14ac:dyDescent="0.2">
      <c r="A186" t="s">
        <v>449</v>
      </c>
      <c r="B186">
        <v>44445.35</v>
      </c>
      <c r="C186">
        <v>44755.05</v>
      </c>
      <c r="D186">
        <v>44344.9</v>
      </c>
      <c r="E186">
        <v>44584.55</v>
      </c>
      <c r="F186">
        <f t="shared" si="4"/>
        <v>144.40000000000146</v>
      </c>
      <c r="G186">
        <f t="shared" si="5"/>
        <v>410.15000000000146</v>
      </c>
      <c r="I186">
        <v>89.349999999998545</v>
      </c>
      <c r="J186">
        <v>504.59999999999854</v>
      </c>
    </row>
    <row r="187" spans="1:10" x14ac:dyDescent="0.2">
      <c r="A187" t="s">
        <v>450</v>
      </c>
      <c r="B187">
        <v>44561.5</v>
      </c>
      <c r="C187">
        <v>44566.3</v>
      </c>
      <c r="D187">
        <v>44243.1</v>
      </c>
      <c r="E187">
        <v>44399.05</v>
      </c>
      <c r="F187">
        <f t="shared" si="4"/>
        <v>-23.05000000000291</v>
      </c>
      <c r="G187">
        <f t="shared" si="5"/>
        <v>323.20000000000437</v>
      </c>
      <c r="I187">
        <v>89.80000000000291</v>
      </c>
      <c r="J187">
        <v>504.65000000000146</v>
      </c>
    </row>
    <row r="188" spans="1:10" x14ac:dyDescent="0.2">
      <c r="A188" t="s">
        <v>451</v>
      </c>
      <c r="B188">
        <v>44108.15</v>
      </c>
      <c r="C188">
        <v>44161.35</v>
      </c>
      <c r="D188">
        <v>43857.5</v>
      </c>
      <c r="E188">
        <v>43964.05</v>
      </c>
      <c r="F188">
        <f t="shared" si="4"/>
        <v>-290.90000000000146</v>
      </c>
      <c r="G188">
        <f t="shared" si="5"/>
        <v>303.84999999999854</v>
      </c>
      <c r="I188">
        <v>90.150000000001455</v>
      </c>
      <c r="J188">
        <v>508.60000000000582</v>
      </c>
    </row>
    <row r="189" spans="1:10" x14ac:dyDescent="0.2">
      <c r="A189" t="s">
        <v>452</v>
      </c>
      <c r="B189">
        <v>44181.35</v>
      </c>
      <c r="C189">
        <v>44391.85</v>
      </c>
      <c r="D189">
        <v>44108.3</v>
      </c>
      <c r="E189">
        <v>44213.35</v>
      </c>
      <c r="F189">
        <f t="shared" si="4"/>
        <v>217.29999999999563</v>
      </c>
      <c r="G189">
        <f t="shared" si="5"/>
        <v>283.54999999999563</v>
      </c>
      <c r="I189">
        <v>90.549999999995634</v>
      </c>
      <c r="J189">
        <v>509.65000000000146</v>
      </c>
    </row>
    <row r="190" spans="1:10" x14ac:dyDescent="0.2">
      <c r="A190" t="s">
        <v>453</v>
      </c>
      <c r="B190">
        <v>44395.4</v>
      </c>
      <c r="C190">
        <v>44500.7</v>
      </c>
      <c r="D190">
        <v>44242.95</v>
      </c>
      <c r="E190">
        <v>44360.6</v>
      </c>
      <c r="F190">
        <f t="shared" si="4"/>
        <v>182.05000000000291</v>
      </c>
      <c r="G190">
        <f t="shared" si="5"/>
        <v>257.75</v>
      </c>
      <c r="I190">
        <v>91.849999999998545</v>
      </c>
      <c r="J190">
        <v>509.75</v>
      </c>
    </row>
    <row r="191" spans="1:10" x14ac:dyDescent="0.2">
      <c r="A191" t="s">
        <v>454</v>
      </c>
      <c r="B191">
        <v>44057.8</v>
      </c>
      <c r="C191">
        <v>44113.2</v>
      </c>
      <c r="D191">
        <v>43796.75</v>
      </c>
      <c r="E191">
        <v>43886.5</v>
      </c>
      <c r="F191">
        <f t="shared" si="4"/>
        <v>-302.79999999999563</v>
      </c>
      <c r="G191">
        <f t="shared" si="5"/>
        <v>316.44999999999709</v>
      </c>
      <c r="I191">
        <v>93.19999999999709</v>
      </c>
      <c r="J191">
        <v>510.20000000000437</v>
      </c>
    </row>
    <row r="192" spans="1:10" x14ac:dyDescent="0.2">
      <c r="A192" t="s">
        <v>455</v>
      </c>
      <c r="B192">
        <v>44027.55</v>
      </c>
      <c r="C192">
        <v>44487.25</v>
      </c>
      <c r="D192">
        <v>44004.55</v>
      </c>
      <c r="E192">
        <v>44360.15</v>
      </c>
      <c r="F192">
        <f t="shared" si="4"/>
        <v>141.05000000000291</v>
      </c>
      <c r="G192">
        <f t="shared" si="5"/>
        <v>482.69999999999709</v>
      </c>
      <c r="I192">
        <v>93.650000000001455</v>
      </c>
      <c r="J192">
        <v>510.20000000000437</v>
      </c>
    </row>
    <row r="193" spans="1:10" x14ac:dyDescent="0.2">
      <c r="A193" t="s">
        <v>456</v>
      </c>
      <c r="B193">
        <v>44554.9</v>
      </c>
      <c r="C193">
        <v>44710.55</v>
      </c>
      <c r="D193">
        <v>44411.4</v>
      </c>
      <c r="E193">
        <v>44516.9</v>
      </c>
      <c r="F193">
        <f t="shared" si="4"/>
        <v>194.75</v>
      </c>
      <c r="G193">
        <f t="shared" si="5"/>
        <v>299.15000000000146</v>
      </c>
      <c r="I193">
        <v>93.80000000000291</v>
      </c>
      <c r="J193">
        <v>515.5</v>
      </c>
    </row>
    <row r="194" spans="1:10" x14ac:dyDescent="0.2">
      <c r="A194" t="s">
        <v>457</v>
      </c>
      <c r="B194">
        <v>44571.55</v>
      </c>
      <c r="C194">
        <v>44693.05</v>
      </c>
      <c r="D194">
        <v>44530.05</v>
      </c>
      <c r="E194">
        <v>44599.199999999997</v>
      </c>
      <c r="F194">
        <f t="shared" si="4"/>
        <v>54.650000000001455</v>
      </c>
      <c r="G194">
        <f t="shared" si="5"/>
        <v>163</v>
      </c>
      <c r="I194">
        <v>95.849999999998545</v>
      </c>
      <c r="J194">
        <v>516.15000000000146</v>
      </c>
    </row>
    <row r="195" spans="1:10" x14ac:dyDescent="0.2">
      <c r="A195" t="s">
        <v>458</v>
      </c>
      <c r="B195">
        <v>44322.05</v>
      </c>
      <c r="C195">
        <v>44563.05</v>
      </c>
      <c r="D195">
        <v>44203.7</v>
      </c>
      <c r="E195">
        <v>44287.95</v>
      </c>
      <c r="F195">
        <f t="shared" ref="F195:F258" si="6">B195-E194</f>
        <v>-277.14999999999418</v>
      </c>
      <c r="G195">
        <f t="shared" ref="G195:G258" si="7">C195-D195</f>
        <v>359.35000000000582</v>
      </c>
      <c r="I195">
        <v>96.349999999998545</v>
      </c>
      <c r="J195">
        <v>516.35000000000582</v>
      </c>
    </row>
    <row r="196" spans="1:10" x14ac:dyDescent="0.2">
      <c r="A196" t="s">
        <v>459</v>
      </c>
      <c r="B196">
        <v>44204.75</v>
      </c>
      <c r="C196">
        <v>44356.95</v>
      </c>
      <c r="D196">
        <v>44044.4</v>
      </c>
      <c r="E196">
        <v>44225.9</v>
      </c>
      <c r="F196">
        <f t="shared" si="6"/>
        <v>-83.19999999999709</v>
      </c>
      <c r="G196">
        <f t="shared" si="7"/>
        <v>312.54999999999563</v>
      </c>
      <c r="I196">
        <v>97.099999999998545</v>
      </c>
      <c r="J196">
        <v>522.19999999999709</v>
      </c>
    </row>
    <row r="197" spans="1:10" x14ac:dyDescent="0.2">
      <c r="A197" t="s">
        <v>460</v>
      </c>
      <c r="B197">
        <v>44589.8</v>
      </c>
      <c r="C197">
        <v>44589.85</v>
      </c>
      <c r="D197">
        <v>44336.95</v>
      </c>
      <c r="E197">
        <v>44409.5</v>
      </c>
      <c r="F197">
        <f t="shared" si="6"/>
        <v>363.90000000000146</v>
      </c>
      <c r="G197">
        <f t="shared" si="7"/>
        <v>252.90000000000146</v>
      </c>
      <c r="I197">
        <v>98.400000000001455</v>
      </c>
      <c r="J197">
        <v>522.25</v>
      </c>
    </row>
    <row r="198" spans="1:10" x14ac:dyDescent="0.2">
      <c r="A198" t="s">
        <v>461</v>
      </c>
      <c r="B198">
        <v>44404.2</v>
      </c>
      <c r="C198">
        <v>44412.5</v>
      </c>
      <c r="D198">
        <v>43861.45</v>
      </c>
      <c r="E198">
        <v>43888.7</v>
      </c>
      <c r="F198">
        <f t="shared" si="6"/>
        <v>-5.3000000000029104</v>
      </c>
      <c r="G198">
        <f t="shared" si="7"/>
        <v>551.05000000000291</v>
      </c>
      <c r="I198">
        <v>99.649999999994179</v>
      </c>
      <c r="J198">
        <v>522.70000000000437</v>
      </c>
    </row>
    <row r="199" spans="1:10" x14ac:dyDescent="0.2">
      <c r="A199" t="s">
        <v>462</v>
      </c>
      <c r="B199">
        <v>43616.75</v>
      </c>
      <c r="C199">
        <v>44058.8</v>
      </c>
      <c r="D199">
        <v>43558.1</v>
      </c>
      <c r="E199">
        <v>43754.5</v>
      </c>
      <c r="F199">
        <f t="shared" si="6"/>
        <v>-271.94999999999709</v>
      </c>
      <c r="G199">
        <f t="shared" si="7"/>
        <v>500.70000000000437</v>
      </c>
      <c r="I199">
        <v>100.45000000000437</v>
      </c>
      <c r="J199">
        <v>525</v>
      </c>
    </row>
    <row r="200" spans="1:10" x14ac:dyDescent="0.2">
      <c r="A200" t="s">
        <v>463</v>
      </c>
      <c r="B200">
        <v>43584.25</v>
      </c>
      <c r="C200">
        <v>43877.5</v>
      </c>
      <c r="D200">
        <v>43567.45</v>
      </c>
      <c r="E200">
        <v>43723.05</v>
      </c>
      <c r="F200">
        <f t="shared" si="6"/>
        <v>-170.25</v>
      </c>
      <c r="G200">
        <f t="shared" si="7"/>
        <v>310.05000000000291</v>
      </c>
      <c r="I200">
        <v>101.79999999999563</v>
      </c>
      <c r="J200">
        <v>525.85000000000582</v>
      </c>
    </row>
    <row r="201" spans="1:10" x14ac:dyDescent="0.2">
      <c r="A201" t="s">
        <v>464</v>
      </c>
      <c r="B201">
        <v>43822.7</v>
      </c>
      <c r="C201">
        <v>43831.3</v>
      </c>
      <c r="D201">
        <v>43029.45</v>
      </c>
      <c r="E201">
        <v>43151.199999999997</v>
      </c>
      <c r="F201">
        <f t="shared" si="6"/>
        <v>99.649999999994179</v>
      </c>
      <c r="G201">
        <f t="shared" si="7"/>
        <v>801.85000000000582</v>
      </c>
      <c r="I201">
        <v>101.80000000000291</v>
      </c>
      <c r="J201">
        <v>529.19999999999709</v>
      </c>
    </row>
    <row r="202" spans="1:10" x14ac:dyDescent="0.2">
      <c r="A202" t="s">
        <v>465</v>
      </c>
      <c r="B202">
        <v>43308.3</v>
      </c>
      <c r="C202">
        <v>43397.45</v>
      </c>
      <c r="D202">
        <v>42758.400000000001</v>
      </c>
      <c r="E202">
        <v>42832</v>
      </c>
      <c r="F202">
        <f t="shared" si="6"/>
        <v>157.10000000000582</v>
      </c>
      <c r="G202">
        <f t="shared" si="7"/>
        <v>639.04999999999563</v>
      </c>
      <c r="I202">
        <v>103.85000000000582</v>
      </c>
      <c r="J202">
        <v>530.25</v>
      </c>
    </row>
    <row r="203" spans="1:10" x14ac:dyDescent="0.2">
      <c r="A203" t="s">
        <v>264</v>
      </c>
      <c r="B203">
        <v>42708.4</v>
      </c>
      <c r="C203">
        <v>42716.2</v>
      </c>
      <c r="D203">
        <v>42105.4</v>
      </c>
      <c r="E203">
        <v>42280.15</v>
      </c>
      <c r="F203">
        <f t="shared" si="6"/>
        <v>-123.59999999999854</v>
      </c>
      <c r="G203">
        <f t="shared" si="7"/>
        <v>610.79999999999563</v>
      </c>
      <c r="I203">
        <v>107.44999999999709</v>
      </c>
      <c r="J203">
        <v>533.25</v>
      </c>
    </row>
    <row r="204" spans="1:10" x14ac:dyDescent="0.2">
      <c r="A204" t="s">
        <v>466</v>
      </c>
      <c r="B204">
        <v>42555.6</v>
      </c>
      <c r="C204">
        <v>42840.15</v>
      </c>
      <c r="D204">
        <v>42482.75</v>
      </c>
      <c r="E204">
        <v>42782</v>
      </c>
      <c r="F204">
        <f t="shared" si="6"/>
        <v>275.44999999999709</v>
      </c>
      <c r="G204">
        <f t="shared" si="7"/>
        <v>357.40000000000146</v>
      </c>
      <c r="I204">
        <v>112.04999999999563</v>
      </c>
      <c r="J204">
        <v>533.75</v>
      </c>
    </row>
    <row r="205" spans="1:10" x14ac:dyDescent="0.2">
      <c r="A205" t="s">
        <v>467</v>
      </c>
      <c r="B205">
        <v>42721.4</v>
      </c>
      <c r="C205">
        <v>43112.5</v>
      </c>
      <c r="D205">
        <v>42390.5</v>
      </c>
      <c r="E205">
        <v>43039.15</v>
      </c>
      <c r="F205">
        <f t="shared" si="6"/>
        <v>-60.599999999998545</v>
      </c>
      <c r="G205">
        <f t="shared" si="7"/>
        <v>722</v>
      </c>
      <c r="I205">
        <v>113.75</v>
      </c>
      <c r="J205">
        <v>535.65000000000146</v>
      </c>
    </row>
    <row r="206" spans="1:10" x14ac:dyDescent="0.2">
      <c r="A206" t="s">
        <v>468</v>
      </c>
      <c r="B206">
        <v>43356.85</v>
      </c>
      <c r="C206">
        <v>43356.85</v>
      </c>
      <c r="D206">
        <v>42797.15</v>
      </c>
      <c r="E206">
        <v>42845.95</v>
      </c>
      <c r="F206">
        <f t="shared" si="6"/>
        <v>317.69999999999709</v>
      </c>
      <c r="G206">
        <f t="shared" si="7"/>
        <v>559.69999999999709</v>
      </c>
      <c r="I206">
        <v>114.19999999999709</v>
      </c>
      <c r="J206">
        <v>535.65000000000146</v>
      </c>
    </row>
    <row r="207" spans="1:10" x14ac:dyDescent="0.2">
      <c r="A207" t="s">
        <v>469</v>
      </c>
      <c r="B207">
        <v>42694.25</v>
      </c>
      <c r="C207">
        <v>42815.15</v>
      </c>
      <c r="D207">
        <v>42589.65</v>
      </c>
      <c r="E207">
        <v>42700.95</v>
      </c>
      <c r="F207">
        <f t="shared" si="6"/>
        <v>-151.69999999999709</v>
      </c>
      <c r="G207">
        <f t="shared" si="7"/>
        <v>225.5</v>
      </c>
      <c r="I207">
        <v>114.25</v>
      </c>
      <c r="J207">
        <v>538.94999999999709</v>
      </c>
    </row>
    <row r="208" spans="1:10" x14ac:dyDescent="0.2">
      <c r="A208" t="s">
        <v>470</v>
      </c>
      <c r="B208">
        <v>43018.7</v>
      </c>
      <c r="C208">
        <v>43271.5</v>
      </c>
      <c r="D208">
        <v>42796.45</v>
      </c>
      <c r="E208">
        <v>43017.2</v>
      </c>
      <c r="F208">
        <f t="shared" si="6"/>
        <v>317.75</v>
      </c>
      <c r="G208">
        <f t="shared" si="7"/>
        <v>475.05000000000291</v>
      </c>
      <c r="I208">
        <v>118.79999999999563</v>
      </c>
      <c r="J208">
        <v>540.95000000000437</v>
      </c>
    </row>
    <row r="209" spans="1:10" x14ac:dyDescent="0.2">
      <c r="A209" t="s">
        <v>471</v>
      </c>
      <c r="B209">
        <v>43318.3</v>
      </c>
      <c r="C209">
        <v>43416.1</v>
      </c>
      <c r="D209">
        <v>43221</v>
      </c>
      <c r="E209">
        <v>43318.25</v>
      </c>
      <c r="F209">
        <f t="shared" si="6"/>
        <v>301.10000000000582</v>
      </c>
      <c r="G209">
        <f t="shared" si="7"/>
        <v>195.09999999999854</v>
      </c>
      <c r="I209">
        <v>121.30000000000291</v>
      </c>
      <c r="J209">
        <v>541.09999999999854</v>
      </c>
    </row>
    <row r="210" spans="1:10" x14ac:dyDescent="0.2">
      <c r="A210" t="s">
        <v>472</v>
      </c>
      <c r="B210">
        <v>43627.75</v>
      </c>
      <c r="C210">
        <v>43648.7</v>
      </c>
      <c r="D210">
        <v>43415.199999999997</v>
      </c>
      <c r="E210">
        <v>43619.4</v>
      </c>
      <c r="F210">
        <f t="shared" si="6"/>
        <v>309.5</v>
      </c>
      <c r="G210">
        <f t="shared" si="7"/>
        <v>233.5</v>
      </c>
      <c r="I210">
        <v>122.15000000000146</v>
      </c>
      <c r="J210">
        <v>541.34999999999854</v>
      </c>
    </row>
    <row r="211" spans="1:10" x14ac:dyDescent="0.2">
      <c r="A211" t="s">
        <v>473</v>
      </c>
      <c r="B211">
        <v>43598.85</v>
      </c>
      <c r="C211">
        <v>43799.35</v>
      </c>
      <c r="D211">
        <v>43283.85</v>
      </c>
      <c r="E211">
        <v>43737.9</v>
      </c>
      <c r="F211">
        <f t="shared" si="6"/>
        <v>-20.55000000000291</v>
      </c>
      <c r="G211">
        <f t="shared" si="7"/>
        <v>515.5</v>
      </c>
      <c r="I211">
        <v>123</v>
      </c>
      <c r="J211">
        <v>541.95000000000437</v>
      </c>
    </row>
    <row r="212" spans="1:10" x14ac:dyDescent="0.2">
      <c r="A212" t="s">
        <v>474</v>
      </c>
      <c r="B212">
        <v>43791.8</v>
      </c>
      <c r="C212">
        <v>43797.55</v>
      </c>
      <c r="D212">
        <v>43547.75</v>
      </c>
      <c r="E212">
        <v>43658.65</v>
      </c>
      <c r="F212">
        <f t="shared" si="6"/>
        <v>53.900000000001455</v>
      </c>
      <c r="G212">
        <f t="shared" si="7"/>
        <v>249.80000000000291</v>
      </c>
      <c r="I212">
        <v>127.54999999999563</v>
      </c>
      <c r="J212">
        <v>542.79999999999563</v>
      </c>
    </row>
    <row r="213" spans="1:10" x14ac:dyDescent="0.2">
      <c r="A213" t="s">
        <v>475</v>
      </c>
      <c r="B213">
        <v>43626.1</v>
      </c>
      <c r="C213">
        <v>43876.75</v>
      </c>
      <c r="D213">
        <v>43542.65</v>
      </c>
      <c r="E213">
        <v>43683.6</v>
      </c>
      <c r="F213">
        <f t="shared" si="6"/>
        <v>-32.55000000000291</v>
      </c>
      <c r="G213">
        <f t="shared" si="7"/>
        <v>334.09999999999854</v>
      </c>
      <c r="I213">
        <v>127.90000000000146</v>
      </c>
      <c r="J213">
        <v>543.04999999999563</v>
      </c>
    </row>
    <row r="214" spans="1:10" x14ac:dyDescent="0.2">
      <c r="A214" t="s">
        <v>476</v>
      </c>
      <c r="B214">
        <v>43543.25</v>
      </c>
      <c r="C214">
        <v>43908.7</v>
      </c>
      <c r="D214">
        <v>43504.95</v>
      </c>
      <c r="E214">
        <v>43820.1</v>
      </c>
      <c r="F214">
        <f t="shared" si="6"/>
        <v>-140.34999999999854</v>
      </c>
      <c r="G214">
        <f t="shared" si="7"/>
        <v>403.75</v>
      </c>
      <c r="I214">
        <v>128.25</v>
      </c>
      <c r="J214">
        <v>546.30000000000291</v>
      </c>
    </row>
    <row r="215" spans="1:10" x14ac:dyDescent="0.2">
      <c r="A215" t="s">
        <v>477</v>
      </c>
      <c r="B215">
        <v>44054.5</v>
      </c>
      <c r="C215">
        <v>44056</v>
      </c>
      <c r="D215">
        <v>43916.6</v>
      </c>
      <c r="E215">
        <v>43996.65</v>
      </c>
      <c r="F215">
        <f t="shared" si="6"/>
        <v>234.40000000000146</v>
      </c>
      <c r="G215">
        <f t="shared" si="7"/>
        <v>139.40000000000146</v>
      </c>
      <c r="I215">
        <v>131.89999999999418</v>
      </c>
      <c r="J215">
        <v>546.34999999999854</v>
      </c>
    </row>
    <row r="216" spans="1:10" x14ac:dyDescent="0.2">
      <c r="A216" t="s">
        <v>478</v>
      </c>
      <c r="B216">
        <v>43915.1</v>
      </c>
      <c r="C216">
        <v>43970.75</v>
      </c>
      <c r="D216">
        <v>43681.4</v>
      </c>
      <c r="E216">
        <v>43891.25</v>
      </c>
      <c r="F216">
        <f t="shared" si="6"/>
        <v>-81.55000000000291</v>
      </c>
      <c r="G216">
        <f t="shared" si="7"/>
        <v>289.34999999999854</v>
      </c>
      <c r="I216">
        <v>134.34999999999854</v>
      </c>
      <c r="J216">
        <v>547.55000000000291</v>
      </c>
    </row>
    <row r="217" spans="1:10" x14ac:dyDescent="0.2">
      <c r="A217" t="s">
        <v>479</v>
      </c>
      <c r="B217">
        <v>44398.45</v>
      </c>
      <c r="C217">
        <v>44408.55</v>
      </c>
      <c r="D217">
        <v>44164.55</v>
      </c>
      <c r="E217">
        <v>44201.7</v>
      </c>
      <c r="F217">
        <f t="shared" si="6"/>
        <v>507.19999999999709</v>
      </c>
      <c r="G217">
        <f t="shared" si="7"/>
        <v>244</v>
      </c>
      <c r="I217">
        <v>135.65000000000146</v>
      </c>
      <c r="J217">
        <v>549.44999999999709</v>
      </c>
    </row>
    <row r="218" spans="1:10" x14ac:dyDescent="0.2">
      <c r="A218" t="s">
        <v>480</v>
      </c>
      <c r="B218">
        <v>44251.7</v>
      </c>
      <c r="C218">
        <v>44420.95</v>
      </c>
      <c r="D218">
        <v>44064.15</v>
      </c>
      <c r="E218">
        <v>44161.55</v>
      </c>
      <c r="F218">
        <f t="shared" si="6"/>
        <v>50</v>
      </c>
      <c r="G218">
        <f t="shared" si="7"/>
        <v>356.79999999999563</v>
      </c>
      <c r="I218">
        <v>137.15000000000146</v>
      </c>
      <c r="J218">
        <v>551.05000000000291</v>
      </c>
    </row>
    <row r="219" spans="1:10" x14ac:dyDescent="0.2">
      <c r="A219" t="s">
        <v>481</v>
      </c>
      <c r="B219">
        <v>43656.25</v>
      </c>
      <c r="C219">
        <v>43872.85</v>
      </c>
      <c r="D219">
        <v>43513.85</v>
      </c>
      <c r="E219">
        <v>43583.95</v>
      </c>
      <c r="F219">
        <f t="shared" si="6"/>
        <v>-505.30000000000291</v>
      </c>
      <c r="G219">
        <f t="shared" si="7"/>
        <v>359</v>
      </c>
      <c r="I219">
        <v>138.44999999999709</v>
      </c>
      <c r="J219">
        <v>558.19999999999709</v>
      </c>
    </row>
    <row r="220" spans="1:10" x14ac:dyDescent="0.2">
      <c r="A220" t="s">
        <v>482</v>
      </c>
      <c r="B220">
        <v>43591.5</v>
      </c>
      <c r="C220">
        <v>43724</v>
      </c>
      <c r="D220">
        <v>43450.05</v>
      </c>
      <c r="E220">
        <v>43584.95</v>
      </c>
      <c r="F220">
        <f t="shared" si="6"/>
        <v>7.5500000000029104</v>
      </c>
      <c r="G220">
        <f t="shared" si="7"/>
        <v>273.94999999999709</v>
      </c>
      <c r="I220">
        <v>139.75</v>
      </c>
      <c r="J220">
        <v>559.09999999999854</v>
      </c>
    </row>
    <row r="221" spans="1:10" x14ac:dyDescent="0.2">
      <c r="A221" t="s">
        <v>483</v>
      </c>
      <c r="B221">
        <v>43790.95</v>
      </c>
      <c r="C221">
        <v>43790.95</v>
      </c>
      <c r="D221">
        <v>43586.45</v>
      </c>
      <c r="E221">
        <v>43689.15</v>
      </c>
      <c r="F221">
        <f t="shared" si="6"/>
        <v>206</v>
      </c>
      <c r="G221">
        <f t="shared" si="7"/>
        <v>204.5</v>
      </c>
      <c r="I221">
        <v>140.89999999999418</v>
      </c>
      <c r="J221">
        <v>559.69999999999709</v>
      </c>
    </row>
    <row r="222" spans="1:10" x14ac:dyDescent="0.2">
      <c r="A222" t="s">
        <v>484</v>
      </c>
      <c r="B222">
        <v>43663.6</v>
      </c>
      <c r="C222">
        <v>43692.5</v>
      </c>
      <c r="D222">
        <v>43230.95</v>
      </c>
      <c r="E222">
        <v>43449.599999999999</v>
      </c>
      <c r="F222">
        <f t="shared" si="6"/>
        <v>-25.55000000000291</v>
      </c>
      <c r="G222">
        <f t="shared" si="7"/>
        <v>461.55000000000291</v>
      </c>
      <c r="I222">
        <v>141.05000000000291</v>
      </c>
      <c r="J222">
        <v>561.5</v>
      </c>
    </row>
    <row r="223" spans="1:10" x14ac:dyDescent="0.2">
      <c r="A223" t="s">
        <v>485</v>
      </c>
      <c r="B223">
        <v>43452.75</v>
      </c>
      <c r="C223">
        <v>43649.65</v>
      </c>
      <c r="D223">
        <v>43451.35</v>
      </c>
      <c r="E223">
        <v>43577.5</v>
      </c>
      <c r="F223">
        <f t="shared" si="6"/>
        <v>3.1500000000014552</v>
      </c>
      <c r="G223">
        <f t="shared" si="7"/>
        <v>198.30000000000291</v>
      </c>
      <c r="I223">
        <v>141.30000000000291</v>
      </c>
      <c r="J223">
        <v>561.94999999999709</v>
      </c>
    </row>
    <row r="224" spans="1:10" x14ac:dyDescent="0.2">
      <c r="A224" t="s">
        <v>486</v>
      </c>
      <c r="B224">
        <v>43607.35</v>
      </c>
      <c r="C224">
        <v>43806.5</v>
      </c>
      <c r="D224">
        <v>43566.15</v>
      </c>
      <c r="E224">
        <v>43769.1</v>
      </c>
      <c r="F224">
        <f t="shared" si="6"/>
        <v>29.849999999998545</v>
      </c>
      <c r="G224">
        <f t="shared" si="7"/>
        <v>240.34999999999854</v>
      </c>
      <c r="I224">
        <v>144.39999999999418</v>
      </c>
      <c r="J224">
        <v>568.34999999999854</v>
      </c>
    </row>
    <row r="225" spans="1:10" x14ac:dyDescent="0.2">
      <c r="A225" t="s">
        <v>487</v>
      </c>
      <c r="B225">
        <v>43851.55</v>
      </c>
      <c r="C225">
        <v>43960.3</v>
      </c>
      <c r="D225">
        <v>43739.8</v>
      </c>
      <c r="E225">
        <v>43880.95</v>
      </c>
      <c r="F225">
        <f t="shared" si="6"/>
        <v>82.450000000004366</v>
      </c>
      <c r="G225">
        <f t="shared" si="7"/>
        <v>220.5</v>
      </c>
      <c r="I225">
        <v>144.40000000000146</v>
      </c>
      <c r="J225">
        <v>569.59999999999854</v>
      </c>
    </row>
    <row r="226" spans="1:10" x14ac:dyDescent="0.2">
      <c r="A226" t="s">
        <v>488</v>
      </c>
      <c r="B226">
        <v>44081.75</v>
      </c>
      <c r="C226">
        <v>44630.35</v>
      </c>
      <c r="D226">
        <v>44003.45</v>
      </c>
      <c r="E226">
        <v>44566.45</v>
      </c>
      <c r="F226">
        <f t="shared" si="6"/>
        <v>200.80000000000291</v>
      </c>
      <c r="G226">
        <f t="shared" si="7"/>
        <v>626.90000000000146</v>
      </c>
      <c r="I226">
        <v>144.75</v>
      </c>
      <c r="J226">
        <v>570.19999999999709</v>
      </c>
    </row>
    <row r="227" spans="1:10" x14ac:dyDescent="0.2">
      <c r="A227" t="s">
        <v>265</v>
      </c>
      <c r="B227">
        <v>44711.199999999997</v>
      </c>
      <c r="C227">
        <v>44764.800000000003</v>
      </c>
      <c r="D227">
        <v>44254.6</v>
      </c>
      <c r="E227">
        <v>44481.75</v>
      </c>
      <c r="F227">
        <f t="shared" si="6"/>
        <v>144.75</v>
      </c>
      <c r="G227">
        <f t="shared" si="7"/>
        <v>510.20000000000437</v>
      </c>
      <c r="I227">
        <v>152.45000000000437</v>
      </c>
      <c r="J227">
        <v>571.19999999999709</v>
      </c>
    </row>
    <row r="228" spans="1:10" x14ac:dyDescent="0.2">
      <c r="A228" t="s">
        <v>489</v>
      </c>
      <c r="B228">
        <v>44580.15</v>
      </c>
      <c r="C228">
        <v>44951.1</v>
      </c>
      <c r="D228">
        <v>44531.75</v>
      </c>
      <c r="E228">
        <v>44814.2</v>
      </c>
      <c r="F228">
        <f t="shared" si="6"/>
        <v>98.400000000001455</v>
      </c>
      <c r="G228">
        <f t="shared" si="7"/>
        <v>419.34999999999854</v>
      </c>
      <c r="I228">
        <v>154.14999999999418</v>
      </c>
      <c r="J228">
        <v>571.25</v>
      </c>
    </row>
    <row r="229" spans="1:10" x14ac:dyDescent="0.2">
      <c r="A229" t="s">
        <v>490</v>
      </c>
      <c r="B229">
        <v>45671.5</v>
      </c>
      <c r="C229">
        <v>46484.45</v>
      </c>
      <c r="D229">
        <v>45484.2</v>
      </c>
      <c r="E229">
        <v>46431.4</v>
      </c>
      <c r="F229">
        <f t="shared" si="6"/>
        <v>857.30000000000291</v>
      </c>
      <c r="G229">
        <f t="shared" si="7"/>
        <v>1000.25</v>
      </c>
      <c r="I229">
        <v>154.55000000000291</v>
      </c>
      <c r="J229">
        <v>574.35000000000582</v>
      </c>
    </row>
    <row r="230" spans="1:10" x14ac:dyDescent="0.2">
      <c r="A230" t="s">
        <v>491</v>
      </c>
      <c r="B230">
        <v>46895.9</v>
      </c>
      <c r="C230">
        <v>47230.55</v>
      </c>
      <c r="D230">
        <v>46653.65</v>
      </c>
      <c r="E230">
        <v>47012.25</v>
      </c>
      <c r="F230">
        <f t="shared" si="6"/>
        <v>464.5</v>
      </c>
      <c r="G230">
        <f t="shared" si="7"/>
        <v>576.90000000000146</v>
      </c>
      <c r="I230">
        <v>155.34999999999854</v>
      </c>
      <c r="J230">
        <v>576.90000000000146</v>
      </c>
    </row>
    <row r="231" spans="1:10" x14ac:dyDescent="0.2">
      <c r="A231" t="s">
        <v>492</v>
      </c>
      <c r="B231">
        <v>47256.75</v>
      </c>
      <c r="C231">
        <v>47259.85</v>
      </c>
      <c r="D231">
        <v>46750.2</v>
      </c>
      <c r="E231">
        <v>46834.55</v>
      </c>
      <c r="F231">
        <f t="shared" si="6"/>
        <v>244.5</v>
      </c>
      <c r="G231">
        <f t="shared" si="7"/>
        <v>509.65000000000146</v>
      </c>
      <c r="I231">
        <v>157.10000000000582</v>
      </c>
      <c r="J231">
        <v>587.09999999999854</v>
      </c>
    </row>
    <row r="232" spans="1:10" x14ac:dyDescent="0.2">
      <c r="A232" t="s">
        <v>493</v>
      </c>
      <c r="B232">
        <v>46735.4</v>
      </c>
      <c r="C232">
        <v>46927.7</v>
      </c>
      <c r="D232">
        <v>46507.15</v>
      </c>
      <c r="E232">
        <v>46841.4</v>
      </c>
      <c r="F232">
        <f t="shared" si="6"/>
        <v>-99.150000000001455</v>
      </c>
      <c r="G232">
        <f t="shared" si="7"/>
        <v>420.54999999999563</v>
      </c>
      <c r="I232">
        <v>159.25</v>
      </c>
      <c r="J232">
        <v>589</v>
      </c>
    </row>
    <row r="233" spans="1:10" x14ac:dyDescent="0.2">
      <c r="A233" t="s">
        <v>494</v>
      </c>
      <c r="B233">
        <v>46797.2</v>
      </c>
      <c r="C233">
        <v>47303.65</v>
      </c>
      <c r="D233">
        <v>46793.9</v>
      </c>
      <c r="E233">
        <v>47262</v>
      </c>
      <c r="F233">
        <f t="shared" si="6"/>
        <v>-44.200000000004366</v>
      </c>
      <c r="G233">
        <f t="shared" si="7"/>
        <v>509.75</v>
      </c>
      <c r="I233">
        <v>161.09999999999854</v>
      </c>
      <c r="J233">
        <v>597.20000000000437</v>
      </c>
    </row>
    <row r="234" spans="1:10" x14ac:dyDescent="0.2">
      <c r="A234" t="s">
        <v>495</v>
      </c>
      <c r="B234">
        <v>47233.3</v>
      </c>
      <c r="C234">
        <v>47588</v>
      </c>
      <c r="D234">
        <v>47186.6</v>
      </c>
      <c r="E234">
        <v>47314.25</v>
      </c>
      <c r="F234">
        <f t="shared" si="6"/>
        <v>-28.69999999999709</v>
      </c>
      <c r="G234">
        <f t="shared" si="7"/>
        <v>401.40000000000146</v>
      </c>
      <c r="I234">
        <v>161.15000000000146</v>
      </c>
      <c r="J234">
        <v>597.5</v>
      </c>
    </row>
    <row r="235" spans="1:10" x14ac:dyDescent="0.2">
      <c r="A235" t="s">
        <v>496</v>
      </c>
      <c r="B235">
        <v>47421.7</v>
      </c>
      <c r="C235">
        <v>47454</v>
      </c>
      <c r="D235">
        <v>47004.05</v>
      </c>
      <c r="E235">
        <v>47097.55</v>
      </c>
      <c r="F235">
        <f t="shared" si="6"/>
        <v>107.44999999999709</v>
      </c>
      <c r="G235">
        <f t="shared" si="7"/>
        <v>449.94999999999709</v>
      </c>
      <c r="I235">
        <v>163.5</v>
      </c>
      <c r="J235">
        <v>600.55000000000291</v>
      </c>
    </row>
    <row r="236" spans="1:10" x14ac:dyDescent="0.2">
      <c r="A236" t="s">
        <v>497</v>
      </c>
      <c r="B236">
        <v>47190.75</v>
      </c>
      <c r="C236">
        <v>47201.95</v>
      </c>
      <c r="D236">
        <v>46886.9</v>
      </c>
      <c r="E236">
        <v>47092.25</v>
      </c>
      <c r="F236">
        <f t="shared" si="6"/>
        <v>93.19999999999709</v>
      </c>
      <c r="G236">
        <f t="shared" si="7"/>
        <v>315.04999999999563</v>
      </c>
      <c r="I236">
        <v>165.40000000000146</v>
      </c>
      <c r="J236">
        <v>604.59999999999854</v>
      </c>
    </row>
    <row r="237" spans="1:10" x14ac:dyDescent="0.2">
      <c r="A237" t="s">
        <v>498</v>
      </c>
      <c r="B237">
        <v>47567.65</v>
      </c>
      <c r="C237">
        <v>47943.6</v>
      </c>
      <c r="D237">
        <v>47510.85</v>
      </c>
      <c r="E237">
        <v>47732.3</v>
      </c>
      <c r="F237">
        <f t="shared" si="6"/>
        <v>475.40000000000146</v>
      </c>
      <c r="G237">
        <f t="shared" si="7"/>
        <v>432.75</v>
      </c>
      <c r="I237">
        <v>167.05000000000291</v>
      </c>
      <c r="J237">
        <v>610.79999999999563</v>
      </c>
    </row>
    <row r="238" spans="1:10" x14ac:dyDescent="0.2">
      <c r="A238" t="s">
        <v>499</v>
      </c>
      <c r="B238">
        <v>47939.9</v>
      </c>
      <c r="C238">
        <v>48219.95</v>
      </c>
      <c r="D238">
        <v>47632.85</v>
      </c>
      <c r="E238">
        <v>48143.55</v>
      </c>
      <c r="F238">
        <f t="shared" si="6"/>
        <v>207.59999999999854</v>
      </c>
      <c r="G238">
        <f t="shared" si="7"/>
        <v>587.09999999999854</v>
      </c>
      <c r="I238">
        <v>168.09999999999854</v>
      </c>
      <c r="J238">
        <v>612.59999999999854</v>
      </c>
    </row>
    <row r="239" spans="1:10" x14ac:dyDescent="0.2">
      <c r="A239" t="s">
        <v>500</v>
      </c>
      <c r="B239">
        <v>48068.5</v>
      </c>
      <c r="C239">
        <v>48076.6</v>
      </c>
      <c r="D239">
        <v>47806.7</v>
      </c>
      <c r="E239">
        <v>47867.7</v>
      </c>
      <c r="F239">
        <f t="shared" si="6"/>
        <v>-75.05000000000291</v>
      </c>
      <c r="G239">
        <f t="shared" si="7"/>
        <v>269.90000000000146</v>
      </c>
      <c r="I239">
        <v>170.05000000000291</v>
      </c>
      <c r="J239">
        <v>615.25</v>
      </c>
    </row>
    <row r="240" spans="1:10" x14ac:dyDescent="0.2">
      <c r="A240" t="s">
        <v>501</v>
      </c>
      <c r="B240">
        <v>47940.4</v>
      </c>
      <c r="C240">
        <v>48017</v>
      </c>
      <c r="D240">
        <v>47646.05</v>
      </c>
      <c r="E240">
        <v>47870.9</v>
      </c>
      <c r="F240">
        <f t="shared" si="6"/>
        <v>72.700000000004366</v>
      </c>
      <c r="G240">
        <f t="shared" si="7"/>
        <v>370.94999999999709</v>
      </c>
      <c r="I240">
        <v>173.19999999999709</v>
      </c>
      <c r="J240">
        <v>623.15000000000146</v>
      </c>
    </row>
    <row r="241" spans="1:10" x14ac:dyDescent="0.2">
      <c r="A241" t="s">
        <v>502</v>
      </c>
      <c r="B241">
        <v>48085.35</v>
      </c>
      <c r="C241">
        <v>48166.15</v>
      </c>
      <c r="D241">
        <v>47202.65</v>
      </c>
      <c r="E241">
        <v>47445.3</v>
      </c>
      <c r="F241">
        <f t="shared" si="6"/>
        <v>214.44999999999709</v>
      </c>
      <c r="G241">
        <f t="shared" si="7"/>
        <v>963.5</v>
      </c>
      <c r="I241">
        <v>174.55000000000291</v>
      </c>
      <c r="J241">
        <v>624.54999999999563</v>
      </c>
    </row>
    <row r="242" spans="1:10" x14ac:dyDescent="0.2">
      <c r="A242" t="s">
        <v>503</v>
      </c>
      <c r="B242">
        <v>47172.45</v>
      </c>
      <c r="C242">
        <v>47932.4</v>
      </c>
      <c r="D242">
        <v>46919.7</v>
      </c>
      <c r="E242">
        <v>47840.15</v>
      </c>
      <c r="F242">
        <f t="shared" si="6"/>
        <v>-272.85000000000582</v>
      </c>
      <c r="G242">
        <f t="shared" si="7"/>
        <v>1012.7000000000044</v>
      </c>
      <c r="I242">
        <v>176.40000000000146</v>
      </c>
      <c r="J242">
        <v>626.04999999999563</v>
      </c>
    </row>
    <row r="243" spans="1:10" x14ac:dyDescent="0.2">
      <c r="A243" t="s">
        <v>504</v>
      </c>
      <c r="B243">
        <v>47837.75</v>
      </c>
      <c r="C243">
        <v>48071.4</v>
      </c>
      <c r="D243">
        <v>47415.85</v>
      </c>
      <c r="E243">
        <v>47491.85</v>
      </c>
      <c r="F243">
        <f t="shared" si="6"/>
        <v>-2.4000000000014552</v>
      </c>
      <c r="G243">
        <f t="shared" si="7"/>
        <v>655.55000000000291</v>
      </c>
      <c r="I243">
        <v>177.69999999999709</v>
      </c>
      <c r="J243">
        <v>626.54999999999563</v>
      </c>
    </row>
    <row r="244" spans="1:10" x14ac:dyDescent="0.2">
      <c r="A244" t="s">
        <v>505</v>
      </c>
      <c r="B244">
        <v>47576.4</v>
      </c>
      <c r="C244">
        <v>47838.45</v>
      </c>
      <c r="D244">
        <v>47411.65</v>
      </c>
      <c r="E244">
        <v>47724.85</v>
      </c>
      <c r="F244">
        <f t="shared" si="6"/>
        <v>84.55000000000291</v>
      </c>
      <c r="G244">
        <f t="shared" si="7"/>
        <v>426.79999999999563</v>
      </c>
      <c r="I244">
        <v>177.75</v>
      </c>
      <c r="J244">
        <v>626.90000000000146</v>
      </c>
    </row>
    <row r="245" spans="1:10" x14ac:dyDescent="0.2">
      <c r="A245" t="s">
        <v>506</v>
      </c>
      <c r="B245">
        <v>47818.5</v>
      </c>
      <c r="C245">
        <v>48347.65</v>
      </c>
      <c r="D245">
        <v>47806.7</v>
      </c>
      <c r="E245">
        <v>48282.2</v>
      </c>
      <c r="F245">
        <f t="shared" si="6"/>
        <v>93.650000000001455</v>
      </c>
      <c r="G245">
        <f t="shared" si="7"/>
        <v>540.95000000000437</v>
      </c>
      <c r="I245">
        <v>181.25</v>
      </c>
      <c r="J245">
        <v>629.84999999999854</v>
      </c>
    </row>
    <row r="246" spans="1:10" x14ac:dyDescent="0.2">
      <c r="A246" t="s">
        <v>266</v>
      </c>
      <c r="B246">
        <v>48479.05</v>
      </c>
      <c r="C246">
        <v>48636.45</v>
      </c>
      <c r="D246">
        <v>48343.15</v>
      </c>
      <c r="E246">
        <v>48508.55</v>
      </c>
      <c r="F246">
        <f t="shared" si="6"/>
        <v>196.85000000000582</v>
      </c>
      <c r="G246">
        <f t="shared" si="7"/>
        <v>293.29999999999563</v>
      </c>
      <c r="I246">
        <v>182.05000000000291</v>
      </c>
      <c r="J246">
        <v>630.25</v>
      </c>
    </row>
    <row r="247" spans="1:10" x14ac:dyDescent="0.2">
      <c r="A247" t="s">
        <v>507</v>
      </c>
      <c r="B247">
        <v>48374.85</v>
      </c>
      <c r="C247">
        <v>48477.7</v>
      </c>
      <c r="D247">
        <v>48091.85</v>
      </c>
      <c r="E247">
        <v>48292.25</v>
      </c>
      <c r="F247">
        <f t="shared" si="6"/>
        <v>-133.70000000000437</v>
      </c>
      <c r="G247">
        <f t="shared" si="7"/>
        <v>385.84999999999854</v>
      </c>
      <c r="I247">
        <v>184.40000000000146</v>
      </c>
      <c r="J247">
        <v>633.60000000000582</v>
      </c>
    </row>
    <row r="248" spans="1:10" x14ac:dyDescent="0.2">
      <c r="A248" t="s">
        <v>508</v>
      </c>
      <c r="B248">
        <v>48203.45</v>
      </c>
      <c r="C248">
        <v>48450</v>
      </c>
      <c r="D248">
        <v>48044.15</v>
      </c>
      <c r="E248">
        <v>48234.3</v>
      </c>
      <c r="F248">
        <f t="shared" si="6"/>
        <v>-88.80000000000291</v>
      </c>
      <c r="G248">
        <f t="shared" si="7"/>
        <v>405.84999999999854</v>
      </c>
      <c r="I248">
        <v>187.20000000000437</v>
      </c>
      <c r="J248">
        <v>635.90000000000146</v>
      </c>
    </row>
    <row r="249" spans="1:10" x14ac:dyDescent="0.2">
      <c r="A249" t="s">
        <v>509</v>
      </c>
      <c r="B249">
        <v>48194.8</v>
      </c>
      <c r="C249">
        <v>48223.55</v>
      </c>
      <c r="D249">
        <v>47689.8</v>
      </c>
      <c r="E249">
        <v>47761.65</v>
      </c>
      <c r="F249">
        <f t="shared" si="6"/>
        <v>-39.5</v>
      </c>
      <c r="G249">
        <f t="shared" si="7"/>
        <v>533.75</v>
      </c>
      <c r="I249">
        <v>194.64999999999418</v>
      </c>
      <c r="J249">
        <v>638.25</v>
      </c>
    </row>
    <row r="250" spans="1:10" x14ac:dyDescent="0.2">
      <c r="A250" t="s">
        <v>510</v>
      </c>
      <c r="B250">
        <v>47796.3</v>
      </c>
      <c r="C250">
        <v>47798.75</v>
      </c>
      <c r="D250">
        <v>47481.35</v>
      </c>
      <c r="E250">
        <v>47704.95</v>
      </c>
      <c r="F250">
        <f t="shared" si="6"/>
        <v>34.650000000001455</v>
      </c>
      <c r="G250">
        <f t="shared" si="7"/>
        <v>317.40000000000146</v>
      </c>
      <c r="I250">
        <v>194.75</v>
      </c>
      <c r="J250">
        <v>638.55000000000291</v>
      </c>
    </row>
    <row r="251" spans="1:10" x14ac:dyDescent="0.2">
      <c r="A251" t="s">
        <v>511</v>
      </c>
      <c r="B251">
        <v>47805.4</v>
      </c>
      <c r="C251">
        <v>48281.2</v>
      </c>
      <c r="D251">
        <v>47738.15</v>
      </c>
      <c r="E251">
        <v>48195.85</v>
      </c>
      <c r="F251">
        <f t="shared" si="6"/>
        <v>100.45000000000437</v>
      </c>
      <c r="G251">
        <f t="shared" si="7"/>
        <v>543.04999999999563</v>
      </c>
      <c r="I251">
        <v>195.59999999999854</v>
      </c>
      <c r="J251">
        <v>639.04999999999563</v>
      </c>
    </row>
    <row r="252" spans="1:10" x14ac:dyDescent="0.2">
      <c r="A252" t="s">
        <v>512</v>
      </c>
      <c r="B252">
        <v>48245.55</v>
      </c>
      <c r="C252">
        <v>48381.95</v>
      </c>
      <c r="D252">
        <v>47822.85</v>
      </c>
      <c r="E252">
        <v>48159</v>
      </c>
      <c r="F252">
        <f t="shared" si="6"/>
        <v>49.700000000004366</v>
      </c>
      <c r="G252">
        <f t="shared" si="7"/>
        <v>559.09999999999854</v>
      </c>
      <c r="I252">
        <v>196.85000000000582</v>
      </c>
      <c r="J252">
        <v>643.95000000000437</v>
      </c>
    </row>
    <row r="253" spans="1:10" x14ac:dyDescent="0.2">
      <c r="A253" t="s">
        <v>513</v>
      </c>
      <c r="B253">
        <v>48096.65</v>
      </c>
      <c r="C253">
        <v>48154.5</v>
      </c>
      <c r="D253">
        <v>47387.35</v>
      </c>
      <c r="E253">
        <v>47450.25</v>
      </c>
      <c r="F253">
        <f t="shared" si="6"/>
        <v>-62.349999999998545</v>
      </c>
      <c r="G253">
        <f t="shared" si="7"/>
        <v>767.15000000000146</v>
      </c>
      <c r="I253">
        <v>200.80000000000291</v>
      </c>
      <c r="J253">
        <v>649.09999999999854</v>
      </c>
    </row>
    <row r="254" spans="1:10" x14ac:dyDescent="0.2">
      <c r="A254" t="s">
        <v>514</v>
      </c>
      <c r="B254">
        <v>47705.4</v>
      </c>
      <c r="C254">
        <v>47939.3</v>
      </c>
      <c r="D254">
        <v>47156.05</v>
      </c>
      <c r="E254">
        <v>47242.65</v>
      </c>
      <c r="F254">
        <f t="shared" si="6"/>
        <v>255.15000000000146</v>
      </c>
      <c r="G254">
        <f t="shared" si="7"/>
        <v>783.25</v>
      </c>
      <c r="I254">
        <v>204.04999999999563</v>
      </c>
      <c r="J254">
        <v>649.09999999999854</v>
      </c>
    </row>
    <row r="255" spans="1:10" x14ac:dyDescent="0.2">
      <c r="A255" t="s">
        <v>515</v>
      </c>
      <c r="B255">
        <v>47073.85</v>
      </c>
      <c r="C255">
        <v>47423.45</v>
      </c>
      <c r="D255">
        <v>47010.8</v>
      </c>
      <c r="E255">
        <v>47360.85</v>
      </c>
      <c r="F255">
        <f t="shared" si="6"/>
        <v>-168.80000000000291</v>
      </c>
      <c r="G255">
        <f t="shared" si="7"/>
        <v>412.64999999999418</v>
      </c>
      <c r="I255">
        <v>204.79999999999563</v>
      </c>
      <c r="J255">
        <v>655.25</v>
      </c>
    </row>
    <row r="256" spans="1:10" x14ac:dyDescent="0.2">
      <c r="A256" t="s">
        <v>516</v>
      </c>
      <c r="B256">
        <v>47538.6</v>
      </c>
      <c r="C256">
        <v>47662.1</v>
      </c>
      <c r="D256">
        <v>47237</v>
      </c>
      <c r="E256">
        <v>47438.35</v>
      </c>
      <c r="F256">
        <f t="shared" si="6"/>
        <v>177.75</v>
      </c>
      <c r="G256">
        <f t="shared" si="7"/>
        <v>425.09999999999854</v>
      </c>
      <c r="I256">
        <v>206</v>
      </c>
      <c r="J256">
        <v>655.55000000000291</v>
      </c>
    </row>
    <row r="257" spans="1:10" x14ac:dyDescent="0.2">
      <c r="A257" t="s">
        <v>517</v>
      </c>
      <c r="B257">
        <v>47572.7</v>
      </c>
      <c r="C257">
        <v>47873.7</v>
      </c>
      <c r="D257">
        <v>47408.5</v>
      </c>
      <c r="E257">
        <v>47709.8</v>
      </c>
      <c r="F257">
        <f t="shared" si="6"/>
        <v>134.34999999999854</v>
      </c>
      <c r="G257">
        <f t="shared" si="7"/>
        <v>465.19999999999709</v>
      </c>
      <c r="I257">
        <v>207.10000000000582</v>
      </c>
      <c r="J257">
        <v>662.90000000000146</v>
      </c>
    </row>
    <row r="258" spans="1:10" x14ac:dyDescent="0.2">
      <c r="A258" t="s">
        <v>518</v>
      </c>
      <c r="B258">
        <v>47891.05</v>
      </c>
      <c r="C258">
        <v>48248.05</v>
      </c>
      <c r="D258">
        <v>47825.4</v>
      </c>
      <c r="E258">
        <v>48158.3</v>
      </c>
      <c r="F258">
        <f t="shared" si="6"/>
        <v>181.25</v>
      </c>
      <c r="G258">
        <f t="shared" si="7"/>
        <v>422.65000000000146</v>
      </c>
      <c r="I258">
        <v>207.59999999999854</v>
      </c>
      <c r="J258">
        <v>665.94999999999709</v>
      </c>
    </row>
    <row r="259" spans="1:10" x14ac:dyDescent="0.2">
      <c r="A259" t="s">
        <v>519</v>
      </c>
      <c r="B259">
        <v>48109.95</v>
      </c>
      <c r="C259">
        <v>48305.4</v>
      </c>
      <c r="D259">
        <v>48002.85</v>
      </c>
      <c r="E259">
        <v>48125.1</v>
      </c>
      <c r="F259">
        <f t="shared" ref="F259:F314" si="8">B259-E258</f>
        <v>-48.350000000005821</v>
      </c>
      <c r="G259">
        <f t="shared" ref="G259:G314" si="9">C259-D259</f>
        <v>302.55000000000291</v>
      </c>
      <c r="I259">
        <v>210.59999999999854</v>
      </c>
      <c r="J259">
        <v>667.90000000000146</v>
      </c>
    </row>
    <row r="260" spans="1:10" x14ac:dyDescent="0.2">
      <c r="A260" t="s">
        <v>520</v>
      </c>
      <c r="B260">
        <v>46573.95</v>
      </c>
      <c r="C260">
        <v>47212.75</v>
      </c>
      <c r="D260">
        <v>45979.6</v>
      </c>
      <c r="E260">
        <v>46064.45</v>
      </c>
      <c r="F260">
        <f t="shared" si="8"/>
        <v>-1551.1500000000015</v>
      </c>
      <c r="G260">
        <f t="shared" si="9"/>
        <v>1233.1500000000015</v>
      </c>
      <c r="I260">
        <v>211.30000000000291</v>
      </c>
      <c r="J260">
        <v>679.94999999999709</v>
      </c>
    </row>
    <row r="261" spans="1:10" x14ac:dyDescent="0.2">
      <c r="A261" t="s">
        <v>521</v>
      </c>
      <c r="B261">
        <v>45492.75</v>
      </c>
      <c r="C261">
        <v>46184.05</v>
      </c>
      <c r="D261">
        <v>45430.7</v>
      </c>
      <c r="E261">
        <v>45713.55</v>
      </c>
      <c r="F261">
        <f t="shared" si="8"/>
        <v>-571.69999999999709</v>
      </c>
      <c r="G261">
        <f t="shared" si="9"/>
        <v>753.35000000000582</v>
      </c>
      <c r="I261">
        <v>211.55000000000291</v>
      </c>
      <c r="J261">
        <v>684</v>
      </c>
    </row>
    <row r="262" spans="1:10" x14ac:dyDescent="0.2">
      <c r="A262" t="s">
        <v>522</v>
      </c>
      <c r="B262">
        <v>46103.5</v>
      </c>
      <c r="C262">
        <v>46249.85</v>
      </c>
      <c r="D262">
        <v>45558.05</v>
      </c>
      <c r="E262">
        <v>45701.15</v>
      </c>
      <c r="F262">
        <f t="shared" si="8"/>
        <v>389.94999999999709</v>
      </c>
      <c r="G262">
        <f t="shared" si="9"/>
        <v>691.79999999999563</v>
      </c>
      <c r="I262">
        <v>211.65000000000146</v>
      </c>
      <c r="J262">
        <v>684.35000000000582</v>
      </c>
    </row>
    <row r="263" spans="1:10" x14ac:dyDescent="0.2">
      <c r="A263" t="s">
        <v>523</v>
      </c>
      <c r="B263">
        <v>45989.25</v>
      </c>
      <c r="C263">
        <v>46183.7</v>
      </c>
      <c r="D263">
        <v>45640.9</v>
      </c>
      <c r="E263">
        <v>46058.2</v>
      </c>
      <c r="F263">
        <f t="shared" si="8"/>
        <v>288.09999999999854</v>
      </c>
      <c r="G263">
        <f t="shared" si="9"/>
        <v>542.79999999999563</v>
      </c>
      <c r="I263">
        <v>214.44999999999709</v>
      </c>
      <c r="J263">
        <v>691.09999999999854</v>
      </c>
    </row>
    <row r="264" spans="1:10" x14ac:dyDescent="0.2">
      <c r="A264" t="s">
        <v>524</v>
      </c>
      <c r="B264">
        <v>46495.45</v>
      </c>
      <c r="C264">
        <v>46580.3</v>
      </c>
      <c r="D264">
        <v>44886.1</v>
      </c>
      <c r="E264">
        <v>45015.05</v>
      </c>
      <c r="F264">
        <f t="shared" si="8"/>
        <v>437.25</v>
      </c>
      <c r="G264">
        <f t="shared" si="9"/>
        <v>1694.2000000000044</v>
      </c>
      <c r="I264">
        <v>216.04999999999563</v>
      </c>
      <c r="J264">
        <v>691.79999999999563</v>
      </c>
    </row>
    <row r="265" spans="1:10" x14ac:dyDescent="0.2">
      <c r="A265" t="s">
        <v>525</v>
      </c>
      <c r="B265">
        <v>44489.4</v>
      </c>
      <c r="C265">
        <v>45485.5</v>
      </c>
      <c r="D265">
        <v>44489.4</v>
      </c>
      <c r="E265">
        <v>45082.400000000001</v>
      </c>
      <c r="F265">
        <f t="shared" si="8"/>
        <v>-525.65000000000146</v>
      </c>
      <c r="G265">
        <f t="shared" si="9"/>
        <v>996.09999999999854</v>
      </c>
      <c r="I265">
        <v>217.29999999999563</v>
      </c>
      <c r="J265">
        <v>693.54999999999563</v>
      </c>
    </row>
    <row r="266" spans="1:10" x14ac:dyDescent="0.2">
      <c r="A266" t="s">
        <v>267</v>
      </c>
      <c r="B266">
        <v>45057.95</v>
      </c>
      <c r="C266">
        <v>45139.05</v>
      </c>
      <c r="D266">
        <v>44429</v>
      </c>
      <c r="E266">
        <v>44866.15</v>
      </c>
      <c r="F266">
        <f t="shared" si="8"/>
        <v>-24.450000000004366</v>
      </c>
      <c r="G266">
        <f t="shared" si="9"/>
        <v>710.05000000000291</v>
      </c>
      <c r="I266">
        <v>223.5</v>
      </c>
      <c r="J266">
        <v>707.5</v>
      </c>
    </row>
    <row r="267" spans="1:10" x14ac:dyDescent="0.2">
      <c r="A267" t="s">
        <v>526</v>
      </c>
      <c r="B267">
        <v>45171.5</v>
      </c>
      <c r="C267">
        <v>45660.35</v>
      </c>
      <c r="D267">
        <v>45110.9</v>
      </c>
      <c r="E267">
        <v>45442.35</v>
      </c>
      <c r="F267">
        <f t="shared" si="8"/>
        <v>305.34999999999854</v>
      </c>
      <c r="G267">
        <f t="shared" si="9"/>
        <v>549.44999999999709</v>
      </c>
      <c r="I267">
        <v>225.14999999999418</v>
      </c>
      <c r="J267">
        <v>710.05000000000291</v>
      </c>
    </row>
    <row r="268" spans="1:10" x14ac:dyDescent="0.2">
      <c r="A268" t="s">
        <v>527</v>
      </c>
      <c r="B268">
        <v>45481.5</v>
      </c>
      <c r="C268">
        <v>45678.7</v>
      </c>
      <c r="D268">
        <v>45206.05</v>
      </c>
      <c r="E268">
        <v>45367.75</v>
      </c>
      <c r="F268">
        <f t="shared" si="8"/>
        <v>39.150000000001455</v>
      </c>
      <c r="G268">
        <f t="shared" si="9"/>
        <v>472.64999999999418</v>
      </c>
      <c r="I268">
        <v>231.64999999999418</v>
      </c>
      <c r="J268">
        <v>712.5</v>
      </c>
    </row>
    <row r="269" spans="1:10" x14ac:dyDescent="0.2">
      <c r="A269" t="s">
        <v>528</v>
      </c>
      <c r="B269">
        <v>45295.65</v>
      </c>
      <c r="C269">
        <v>46179.75</v>
      </c>
      <c r="D269">
        <v>45071.199999999997</v>
      </c>
      <c r="E269">
        <v>45996.800000000003</v>
      </c>
      <c r="F269">
        <f t="shared" si="8"/>
        <v>-72.099999999998545</v>
      </c>
      <c r="G269">
        <f t="shared" si="9"/>
        <v>1108.5500000000029</v>
      </c>
      <c r="I269">
        <v>234.40000000000146</v>
      </c>
      <c r="J269">
        <v>717.09999999999854</v>
      </c>
    </row>
    <row r="270" spans="1:10" x14ac:dyDescent="0.2">
      <c r="A270" t="s">
        <v>529</v>
      </c>
      <c r="B270">
        <v>46164.9</v>
      </c>
      <c r="C270">
        <v>46306.9</v>
      </c>
      <c r="D270">
        <v>45668.35</v>
      </c>
      <c r="E270">
        <v>46188.65</v>
      </c>
      <c r="F270">
        <f t="shared" si="8"/>
        <v>168.09999999999854</v>
      </c>
      <c r="G270">
        <f t="shared" si="9"/>
        <v>638.55000000000291</v>
      </c>
      <c r="I270">
        <v>235.40000000000146</v>
      </c>
      <c r="J270">
        <v>719</v>
      </c>
    </row>
    <row r="271" spans="1:10" x14ac:dyDescent="0.2">
      <c r="A271" t="s">
        <v>530</v>
      </c>
      <c r="B271">
        <v>46568.2</v>
      </c>
      <c r="C271">
        <v>46892.35</v>
      </c>
      <c r="D271">
        <v>45901.25</v>
      </c>
      <c r="E271">
        <v>45970.95</v>
      </c>
      <c r="F271">
        <f t="shared" si="8"/>
        <v>379.54999999999563</v>
      </c>
      <c r="G271">
        <f t="shared" si="9"/>
        <v>991.09999999999854</v>
      </c>
      <c r="I271">
        <v>237.70000000000437</v>
      </c>
      <c r="J271">
        <v>719.75</v>
      </c>
    </row>
    <row r="272" spans="1:10" x14ac:dyDescent="0.2">
      <c r="A272" t="s">
        <v>531</v>
      </c>
      <c r="B272">
        <v>45962.25</v>
      </c>
      <c r="C272">
        <v>46048.6</v>
      </c>
      <c r="D272">
        <v>45615.1</v>
      </c>
      <c r="E272">
        <v>45825.55</v>
      </c>
      <c r="F272">
        <f t="shared" si="8"/>
        <v>-8.6999999999970896</v>
      </c>
      <c r="G272">
        <f t="shared" si="9"/>
        <v>433.5</v>
      </c>
      <c r="I272">
        <v>241.30000000000291</v>
      </c>
      <c r="J272">
        <v>722</v>
      </c>
    </row>
    <row r="273" spans="1:10" x14ac:dyDescent="0.2">
      <c r="A273" t="s">
        <v>532</v>
      </c>
      <c r="B273">
        <v>45891.199999999997</v>
      </c>
      <c r="C273">
        <v>45932.15</v>
      </c>
      <c r="D273">
        <v>45527</v>
      </c>
      <c r="E273">
        <v>45690.8</v>
      </c>
      <c r="F273">
        <f t="shared" si="8"/>
        <v>65.649999999994179</v>
      </c>
      <c r="G273">
        <f t="shared" si="9"/>
        <v>405.15000000000146</v>
      </c>
      <c r="I273">
        <v>244.5</v>
      </c>
      <c r="J273">
        <v>737.80000000000291</v>
      </c>
    </row>
    <row r="274" spans="1:10" x14ac:dyDescent="0.2">
      <c r="A274" t="s">
        <v>533</v>
      </c>
      <c r="B274">
        <v>45944.6</v>
      </c>
      <c r="C274">
        <v>46062.85</v>
      </c>
      <c r="D274">
        <v>45620.5</v>
      </c>
      <c r="E274">
        <v>45818.5</v>
      </c>
      <c r="F274">
        <f t="shared" si="8"/>
        <v>253.79999999999563</v>
      </c>
      <c r="G274">
        <f t="shared" si="9"/>
        <v>442.34999999999854</v>
      </c>
      <c r="I274">
        <v>251.25</v>
      </c>
      <c r="J274">
        <v>739.44999999999709</v>
      </c>
    </row>
    <row r="275" spans="1:10" x14ac:dyDescent="0.2">
      <c r="A275" t="s">
        <v>534</v>
      </c>
      <c r="B275">
        <v>45973.85</v>
      </c>
      <c r="C275">
        <v>46181.2</v>
      </c>
      <c r="D275">
        <v>44893.75</v>
      </c>
      <c r="E275">
        <v>45012</v>
      </c>
      <c r="F275">
        <f t="shared" si="8"/>
        <v>155.34999999999854</v>
      </c>
      <c r="G275">
        <f t="shared" si="9"/>
        <v>1287.4499999999971</v>
      </c>
      <c r="I275">
        <v>253.79999999999563</v>
      </c>
      <c r="J275">
        <v>753.35000000000582</v>
      </c>
    </row>
    <row r="276" spans="1:10" x14ac:dyDescent="0.2">
      <c r="A276" t="s">
        <v>535</v>
      </c>
      <c r="B276">
        <v>44986.75</v>
      </c>
      <c r="C276">
        <v>45718.15</v>
      </c>
      <c r="D276">
        <v>44859.15</v>
      </c>
      <c r="E276">
        <v>45634.55</v>
      </c>
      <c r="F276">
        <f t="shared" si="8"/>
        <v>-25.25</v>
      </c>
      <c r="G276">
        <f t="shared" si="9"/>
        <v>859</v>
      </c>
      <c r="I276">
        <v>255.15000000000146</v>
      </c>
      <c r="J276">
        <v>759.04999999999563</v>
      </c>
    </row>
    <row r="277" spans="1:10" x14ac:dyDescent="0.2">
      <c r="A277" t="s">
        <v>536</v>
      </c>
      <c r="B277">
        <v>45664.3</v>
      </c>
      <c r="C277">
        <v>45748.5</v>
      </c>
      <c r="D277">
        <v>44633.85</v>
      </c>
      <c r="E277">
        <v>44882.25</v>
      </c>
      <c r="F277">
        <f t="shared" si="8"/>
        <v>29.75</v>
      </c>
      <c r="G277">
        <f t="shared" si="9"/>
        <v>1114.6500000000015</v>
      </c>
      <c r="I277">
        <v>257.54999999999563</v>
      </c>
      <c r="J277">
        <v>767.15000000000146</v>
      </c>
    </row>
    <row r="278" spans="1:10" x14ac:dyDescent="0.2">
      <c r="A278" t="s">
        <v>537</v>
      </c>
      <c r="B278">
        <v>45056.800000000003</v>
      </c>
      <c r="C278">
        <v>45750.400000000001</v>
      </c>
      <c r="D278">
        <v>44819.55</v>
      </c>
      <c r="E278">
        <v>45502.400000000001</v>
      </c>
      <c r="F278">
        <f t="shared" si="8"/>
        <v>174.55000000000291</v>
      </c>
      <c r="G278">
        <f t="shared" si="9"/>
        <v>930.84999999999854</v>
      </c>
      <c r="I278">
        <v>258.80000000000291</v>
      </c>
      <c r="J278">
        <v>768.25</v>
      </c>
    </row>
    <row r="279" spans="1:10" x14ac:dyDescent="0.2">
      <c r="A279" t="s">
        <v>538</v>
      </c>
      <c r="B279">
        <v>45014.65</v>
      </c>
      <c r="C279">
        <v>46170.45</v>
      </c>
      <c r="D279">
        <v>44860.75</v>
      </c>
      <c r="E279">
        <v>45908.3</v>
      </c>
      <c r="F279">
        <f t="shared" si="8"/>
        <v>-487.75</v>
      </c>
      <c r="G279">
        <f t="shared" si="9"/>
        <v>1309.6999999999971</v>
      </c>
      <c r="I279">
        <v>266.45000000000437</v>
      </c>
      <c r="J279">
        <v>768.94999999999709</v>
      </c>
    </row>
    <row r="280" spans="1:10" x14ac:dyDescent="0.2">
      <c r="A280" t="s">
        <v>539</v>
      </c>
      <c r="B280">
        <v>46027.1</v>
      </c>
      <c r="C280">
        <v>46297.7</v>
      </c>
      <c r="D280">
        <v>45590.2</v>
      </c>
      <c r="E280">
        <v>46218.9</v>
      </c>
      <c r="F280">
        <f t="shared" si="8"/>
        <v>118.79999999999563</v>
      </c>
      <c r="G280">
        <f t="shared" si="9"/>
        <v>707.5</v>
      </c>
      <c r="I280">
        <v>269.20000000000437</v>
      </c>
      <c r="J280">
        <v>778.34999999999854</v>
      </c>
    </row>
    <row r="281" spans="1:10" x14ac:dyDescent="0.2">
      <c r="A281" t="s">
        <v>540</v>
      </c>
      <c r="B281">
        <v>46454.3</v>
      </c>
      <c r="C281">
        <v>46693.4</v>
      </c>
      <c r="D281">
        <v>46264.4</v>
      </c>
      <c r="E281">
        <v>46384.85</v>
      </c>
      <c r="F281">
        <f t="shared" si="8"/>
        <v>235.40000000000146</v>
      </c>
      <c r="G281">
        <f t="shared" si="9"/>
        <v>429</v>
      </c>
      <c r="I281">
        <v>275.44999999999709</v>
      </c>
      <c r="J281">
        <v>783.25</v>
      </c>
    </row>
    <row r="282" spans="1:10" x14ac:dyDescent="0.2">
      <c r="A282" t="s">
        <v>541</v>
      </c>
      <c r="B282">
        <v>46554.9</v>
      </c>
      <c r="C282">
        <v>46717.4</v>
      </c>
      <c r="D282">
        <v>46317.7</v>
      </c>
      <c r="E282">
        <v>46535.5</v>
      </c>
      <c r="F282">
        <f t="shared" si="8"/>
        <v>170.05000000000291</v>
      </c>
      <c r="G282">
        <f t="shared" si="9"/>
        <v>399.70000000000437</v>
      </c>
      <c r="I282">
        <v>281.59999999999854</v>
      </c>
      <c r="J282">
        <v>784.80000000000291</v>
      </c>
    </row>
    <row r="283" spans="1:10" x14ac:dyDescent="0.2">
      <c r="A283" t="s">
        <v>542</v>
      </c>
      <c r="B283">
        <v>46444.9</v>
      </c>
      <c r="C283">
        <v>47136.75</v>
      </c>
      <c r="D283">
        <v>46367.8</v>
      </c>
      <c r="E283">
        <v>47094.2</v>
      </c>
      <c r="F283">
        <f t="shared" si="8"/>
        <v>-90.599999999998545</v>
      </c>
      <c r="G283">
        <f t="shared" si="9"/>
        <v>768.94999999999709</v>
      </c>
      <c r="I283">
        <v>288.09999999999854</v>
      </c>
      <c r="J283">
        <v>801.85000000000582</v>
      </c>
    </row>
    <row r="284" spans="1:10" x14ac:dyDescent="0.2">
      <c r="A284" t="s">
        <v>543</v>
      </c>
      <c r="B284">
        <v>47363.4</v>
      </c>
      <c r="C284">
        <v>47363.4</v>
      </c>
      <c r="D284">
        <v>46886.95</v>
      </c>
      <c r="E284">
        <v>47019.7</v>
      </c>
      <c r="F284">
        <f t="shared" si="8"/>
        <v>269.20000000000437</v>
      </c>
      <c r="G284">
        <f t="shared" si="9"/>
        <v>476.45000000000437</v>
      </c>
      <c r="I284">
        <v>298</v>
      </c>
      <c r="J284">
        <v>804.55000000000291</v>
      </c>
    </row>
    <row r="285" spans="1:10" x14ac:dyDescent="0.2">
      <c r="A285" t="s">
        <v>544</v>
      </c>
      <c r="B285">
        <v>46934.55</v>
      </c>
      <c r="C285">
        <v>47024.05</v>
      </c>
      <c r="D285">
        <v>46426.85</v>
      </c>
      <c r="E285">
        <v>46919.8</v>
      </c>
      <c r="F285">
        <f t="shared" si="8"/>
        <v>-85.149999999994179</v>
      </c>
      <c r="G285">
        <f t="shared" si="9"/>
        <v>597.20000000000437</v>
      </c>
      <c r="I285">
        <v>301.10000000000582</v>
      </c>
      <c r="J285">
        <v>808.90000000000146</v>
      </c>
    </row>
    <row r="286" spans="1:10" x14ac:dyDescent="0.2">
      <c r="A286" t="s">
        <v>545</v>
      </c>
      <c r="B286">
        <v>47060.7</v>
      </c>
      <c r="C286">
        <v>47245.35</v>
      </c>
      <c r="D286">
        <v>46723.15</v>
      </c>
      <c r="E286">
        <v>46811.75</v>
      </c>
      <c r="F286">
        <f t="shared" si="8"/>
        <v>140.89999999999418</v>
      </c>
      <c r="G286">
        <f t="shared" si="9"/>
        <v>522.19999999999709</v>
      </c>
      <c r="I286">
        <v>305.05000000000291</v>
      </c>
      <c r="J286">
        <v>826.75</v>
      </c>
    </row>
    <row r="287" spans="1:10" x14ac:dyDescent="0.2">
      <c r="A287" t="s">
        <v>546</v>
      </c>
      <c r="B287">
        <v>46615.85</v>
      </c>
      <c r="C287">
        <v>46893.15</v>
      </c>
      <c r="D287">
        <v>46513.55</v>
      </c>
      <c r="E287">
        <v>46576.5</v>
      </c>
      <c r="F287">
        <f t="shared" si="8"/>
        <v>-195.90000000000146</v>
      </c>
      <c r="G287">
        <f t="shared" si="9"/>
        <v>379.59999999999854</v>
      </c>
      <c r="I287">
        <v>305.34999999999854</v>
      </c>
      <c r="J287">
        <v>838.5</v>
      </c>
    </row>
    <row r="288" spans="1:10" x14ac:dyDescent="0.2">
      <c r="A288" t="s">
        <v>547</v>
      </c>
      <c r="B288">
        <v>46480.2</v>
      </c>
      <c r="C288">
        <v>46722.25</v>
      </c>
      <c r="D288">
        <v>46324.9</v>
      </c>
      <c r="E288">
        <v>46588.05</v>
      </c>
      <c r="F288">
        <f t="shared" si="8"/>
        <v>-96.30000000000291</v>
      </c>
      <c r="G288">
        <f t="shared" si="9"/>
        <v>397.34999999999854</v>
      </c>
      <c r="I288">
        <v>308.20000000000437</v>
      </c>
      <c r="J288">
        <v>838.95000000000437</v>
      </c>
    </row>
    <row r="289" spans="1:10" x14ac:dyDescent="0.2">
      <c r="A289" t="s">
        <v>548</v>
      </c>
      <c r="B289">
        <v>46640.9</v>
      </c>
      <c r="C289">
        <v>46754.55</v>
      </c>
      <c r="D289">
        <v>45852.55</v>
      </c>
      <c r="E289">
        <v>45963.15</v>
      </c>
      <c r="F289">
        <f t="shared" si="8"/>
        <v>52.849999999998545</v>
      </c>
      <c r="G289">
        <f t="shared" si="9"/>
        <v>902</v>
      </c>
      <c r="I289">
        <v>309.5</v>
      </c>
      <c r="J289">
        <v>859</v>
      </c>
    </row>
    <row r="290" spans="1:10" x14ac:dyDescent="0.2">
      <c r="A290" t="s">
        <v>268</v>
      </c>
      <c r="B290">
        <v>45881.45</v>
      </c>
      <c r="C290">
        <v>46329.65</v>
      </c>
      <c r="D290">
        <v>45661.75</v>
      </c>
      <c r="E290">
        <v>46120.9</v>
      </c>
      <c r="F290">
        <f t="shared" si="8"/>
        <v>-81.700000000004366</v>
      </c>
      <c r="G290">
        <f t="shared" si="9"/>
        <v>667.90000000000146</v>
      </c>
      <c r="I290">
        <v>309.80000000000291</v>
      </c>
      <c r="J290">
        <v>861.39999999999418</v>
      </c>
    </row>
    <row r="291" spans="1:10" x14ac:dyDescent="0.2">
      <c r="A291" t="s">
        <v>549</v>
      </c>
      <c r="B291">
        <v>46218</v>
      </c>
      <c r="C291">
        <v>47342.25</v>
      </c>
      <c r="D291">
        <v>46218</v>
      </c>
      <c r="E291">
        <v>47286.9</v>
      </c>
      <c r="F291">
        <f t="shared" si="8"/>
        <v>97.099999999998545</v>
      </c>
      <c r="G291">
        <f t="shared" si="9"/>
        <v>1124.25</v>
      </c>
      <c r="I291">
        <v>317.69999999999709</v>
      </c>
      <c r="J291">
        <v>902</v>
      </c>
    </row>
    <row r="292" spans="1:10" x14ac:dyDescent="0.2">
      <c r="A292" t="s">
        <v>550</v>
      </c>
      <c r="B292">
        <v>47377.45</v>
      </c>
      <c r="C292">
        <v>47433.85</v>
      </c>
      <c r="D292">
        <v>47237</v>
      </c>
      <c r="E292">
        <v>47297.5</v>
      </c>
      <c r="F292">
        <f t="shared" si="8"/>
        <v>90.549999999995634</v>
      </c>
      <c r="G292">
        <f t="shared" si="9"/>
        <v>196.84999999999854</v>
      </c>
      <c r="I292">
        <v>317.75</v>
      </c>
      <c r="J292">
        <v>928.30000000000291</v>
      </c>
    </row>
    <row r="293" spans="1:10" x14ac:dyDescent="0.2">
      <c r="A293" t="s">
        <v>551</v>
      </c>
      <c r="B293">
        <v>47318.5</v>
      </c>
      <c r="C293">
        <v>47529.599999999999</v>
      </c>
      <c r="D293">
        <v>47191.65</v>
      </c>
      <c r="E293">
        <v>47456.1</v>
      </c>
      <c r="F293">
        <f t="shared" si="8"/>
        <v>21</v>
      </c>
      <c r="G293">
        <f t="shared" si="9"/>
        <v>337.94999999999709</v>
      </c>
      <c r="I293">
        <v>321.09999999999854</v>
      </c>
      <c r="J293">
        <v>930.19999999999709</v>
      </c>
    </row>
    <row r="294" spans="1:10" x14ac:dyDescent="0.2">
      <c r="A294" t="s">
        <v>552</v>
      </c>
      <c r="B294">
        <v>47265.7</v>
      </c>
      <c r="C294">
        <v>47737.85</v>
      </c>
      <c r="D294">
        <v>47196.75</v>
      </c>
      <c r="E294">
        <v>47581</v>
      </c>
      <c r="F294">
        <f t="shared" si="8"/>
        <v>-190.40000000000146</v>
      </c>
      <c r="G294">
        <f t="shared" si="9"/>
        <v>541.09999999999854</v>
      </c>
      <c r="I294">
        <v>323.10000000000582</v>
      </c>
      <c r="J294">
        <v>930.84999999999854</v>
      </c>
    </row>
    <row r="295" spans="1:10" x14ac:dyDescent="0.2">
      <c r="A295" t="s">
        <v>553</v>
      </c>
      <c r="B295">
        <v>47451.65</v>
      </c>
      <c r="C295">
        <v>48161.25</v>
      </c>
      <c r="D295">
        <v>47442.25</v>
      </c>
      <c r="E295">
        <v>47965.4</v>
      </c>
      <c r="F295">
        <f t="shared" si="8"/>
        <v>-129.34999999999854</v>
      </c>
      <c r="G295">
        <f t="shared" si="9"/>
        <v>719</v>
      </c>
      <c r="I295">
        <v>338.19999999999709</v>
      </c>
      <c r="J295">
        <v>963.5</v>
      </c>
    </row>
    <row r="296" spans="1:10" x14ac:dyDescent="0.2">
      <c r="A296" t="s">
        <v>554</v>
      </c>
      <c r="B296">
        <v>48035.8</v>
      </c>
      <c r="C296">
        <v>48071.7</v>
      </c>
      <c r="D296">
        <v>47747.199999999997</v>
      </c>
      <c r="E296">
        <v>47835.8</v>
      </c>
      <c r="F296">
        <f t="shared" si="8"/>
        <v>70.400000000001455</v>
      </c>
      <c r="G296">
        <f t="shared" si="9"/>
        <v>324.5</v>
      </c>
      <c r="I296">
        <v>350.04999999999563</v>
      </c>
      <c r="J296">
        <v>979.44999999999709</v>
      </c>
    </row>
    <row r="297" spans="1:10" x14ac:dyDescent="0.2">
      <c r="A297" t="s">
        <v>555</v>
      </c>
      <c r="B297">
        <v>47792.2</v>
      </c>
      <c r="C297">
        <v>47853.8</v>
      </c>
      <c r="D297">
        <v>47230.65</v>
      </c>
      <c r="E297">
        <v>47327.85</v>
      </c>
      <c r="F297">
        <f t="shared" si="8"/>
        <v>-43.600000000005821</v>
      </c>
      <c r="G297">
        <f t="shared" si="9"/>
        <v>623.15000000000146</v>
      </c>
      <c r="I297">
        <v>351.94999999999709</v>
      </c>
      <c r="J297">
        <v>991.09999999999854</v>
      </c>
    </row>
    <row r="298" spans="1:10" x14ac:dyDescent="0.2">
      <c r="A298" t="s">
        <v>556</v>
      </c>
      <c r="B298">
        <v>47351.35</v>
      </c>
      <c r="C298">
        <v>47812.75</v>
      </c>
      <c r="D298">
        <v>46884.45</v>
      </c>
      <c r="E298">
        <v>47282.400000000001</v>
      </c>
      <c r="F298">
        <f t="shared" si="8"/>
        <v>23.5</v>
      </c>
      <c r="G298">
        <f t="shared" si="9"/>
        <v>928.30000000000291</v>
      </c>
      <c r="I298">
        <v>363.90000000000146</v>
      </c>
      <c r="J298">
        <v>996.09999999999854</v>
      </c>
    </row>
    <row r="299" spans="1:10" x14ac:dyDescent="0.2">
      <c r="A299" t="s">
        <v>557</v>
      </c>
      <c r="B299">
        <v>47341.15</v>
      </c>
      <c r="C299">
        <v>47468.7</v>
      </c>
      <c r="D299">
        <v>46842.15</v>
      </c>
      <c r="E299">
        <v>46981.3</v>
      </c>
      <c r="F299">
        <f t="shared" si="8"/>
        <v>58.75</v>
      </c>
      <c r="G299">
        <f t="shared" si="9"/>
        <v>626.54999999999563</v>
      </c>
      <c r="I299">
        <v>363.94999999999709</v>
      </c>
      <c r="J299">
        <v>996.15000000000146</v>
      </c>
    </row>
    <row r="300" spans="1:10" x14ac:dyDescent="0.2">
      <c r="A300" t="s">
        <v>558</v>
      </c>
      <c r="B300">
        <v>46825.75</v>
      </c>
      <c r="C300">
        <v>47231.5</v>
      </c>
      <c r="D300">
        <v>46565.55</v>
      </c>
      <c r="E300">
        <v>46789.95</v>
      </c>
      <c r="F300">
        <f t="shared" si="8"/>
        <v>-155.55000000000291</v>
      </c>
      <c r="G300">
        <f t="shared" si="9"/>
        <v>665.94999999999709</v>
      </c>
      <c r="I300">
        <v>366.5</v>
      </c>
      <c r="J300">
        <v>1000.25</v>
      </c>
    </row>
    <row r="301" spans="1:10" x14ac:dyDescent="0.2">
      <c r="A301" t="s">
        <v>559</v>
      </c>
      <c r="B301">
        <v>46572.1</v>
      </c>
      <c r="C301">
        <v>46802.55</v>
      </c>
      <c r="D301">
        <v>46310.5</v>
      </c>
      <c r="E301">
        <v>46594.1</v>
      </c>
      <c r="F301">
        <f t="shared" si="8"/>
        <v>-217.84999999999854</v>
      </c>
      <c r="G301">
        <f t="shared" si="9"/>
        <v>492.05000000000291</v>
      </c>
      <c r="I301">
        <v>369.85000000000582</v>
      </c>
      <c r="J301">
        <v>1005.8000000000029</v>
      </c>
    </row>
    <row r="302" spans="1:10" x14ac:dyDescent="0.2">
      <c r="A302" t="s">
        <v>560</v>
      </c>
      <c r="B302">
        <v>46458.75</v>
      </c>
      <c r="C302">
        <v>46739.25</v>
      </c>
      <c r="D302">
        <v>46022.15</v>
      </c>
      <c r="E302">
        <v>46575.9</v>
      </c>
      <c r="F302">
        <f t="shared" si="8"/>
        <v>-135.34999999999854</v>
      </c>
      <c r="G302">
        <f t="shared" si="9"/>
        <v>717.09999999999854</v>
      </c>
      <c r="I302">
        <v>379.54999999999563</v>
      </c>
      <c r="J302">
        <v>1012.7000000000044</v>
      </c>
    </row>
    <row r="303" spans="1:10" x14ac:dyDescent="0.2">
      <c r="A303" t="s">
        <v>561</v>
      </c>
      <c r="B303">
        <v>46421.9</v>
      </c>
      <c r="C303">
        <v>46602.35</v>
      </c>
      <c r="D303">
        <v>46258.75</v>
      </c>
      <c r="E303">
        <v>46384.800000000003</v>
      </c>
      <c r="F303">
        <f t="shared" si="8"/>
        <v>-154</v>
      </c>
      <c r="G303">
        <f t="shared" si="9"/>
        <v>343.59999999999854</v>
      </c>
      <c r="I303">
        <v>384.64999999999418</v>
      </c>
      <c r="J303">
        <v>1108.5500000000029</v>
      </c>
    </row>
    <row r="304" spans="1:10" x14ac:dyDescent="0.2">
      <c r="A304" t="s">
        <v>562</v>
      </c>
      <c r="B304">
        <v>46392.9</v>
      </c>
      <c r="C304">
        <v>46655.55</v>
      </c>
      <c r="D304">
        <v>45828.800000000003</v>
      </c>
      <c r="E304">
        <v>46310.9</v>
      </c>
      <c r="F304">
        <f t="shared" si="8"/>
        <v>8.0999999999985448</v>
      </c>
      <c r="G304">
        <f t="shared" si="9"/>
        <v>826.75</v>
      </c>
      <c r="I304">
        <v>389.94999999999709</v>
      </c>
      <c r="J304">
        <v>1114.6500000000015</v>
      </c>
    </row>
    <row r="305" spans="1:10" x14ac:dyDescent="0.2">
      <c r="A305" t="s">
        <v>563</v>
      </c>
      <c r="B305">
        <v>46674.85</v>
      </c>
      <c r="C305">
        <v>46990.25</v>
      </c>
      <c r="D305">
        <v>46570.15</v>
      </c>
      <c r="E305">
        <v>46684.9</v>
      </c>
      <c r="F305">
        <f t="shared" si="8"/>
        <v>363.94999999999709</v>
      </c>
      <c r="G305">
        <f t="shared" si="9"/>
        <v>420.09999999999854</v>
      </c>
      <c r="I305">
        <v>397.34999999999854</v>
      </c>
      <c r="J305">
        <v>1124.25</v>
      </c>
    </row>
    <row r="306" spans="1:10" x14ac:dyDescent="0.2">
      <c r="A306" t="s">
        <v>564</v>
      </c>
      <c r="B306">
        <v>46634.9</v>
      </c>
      <c r="C306">
        <v>46974.15</v>
      </c>
      <c r="D306">
        <v>46566.8</v>
      </c>
      <c r="E306">
        <v>46863.75</v>
      </c>
      <c r="F306">
        <f t="shared" si="8"/>
        <v>-50</v>
      </c>
      <c r="G306">
        <f t="shared" si="9"/>
        <v>407.34999999999854</v>
      </c>
      <c r="I306">
        <v>437.25</v>
      </c>
      <c r="J306">
        <v>1192.75</v>
      </c>
    </row>
    <row r="307" spans="1:10" x14ac:dyDescent="0.2">
      <c r="A307" t="s">
        <v>565</v>
      </c>
      <c r="B307">
        <v>46552.95</v>
      </c>
      <c r="C307">
        <v>46788.35</v>
      </c>
      <c r="D307">
        <v>46529.05</v>
      </c>
      <c r="E307">
        <v>46600.2</v>
      </c>
      <c r="F307">
        <f t="shared" si="8"/>
        <v>-310.80000000000291</v>
      </c>
      <c r="G307">
        <f t="shared" si="9"/>
        <v>259.29999999999563</v>
      </c>
      <c r="I307">
        <v>459.94999999999709</v>
      </c>
      <c r="J307">
        <v>1233.1500000000015</v>
      </c>
    </row>
    <row r="308" spans="1:10" x14ac:dyDescent="0.2">
      <c r="A308" t="s">
        <v>566</v>
      </c>
      <c r="B308">
        <v>46643.45</v>
      </c>
      <c r="C308">
        <v>46956.1</v>
      </c>
      <c r="D308">
        <v>46643.45</v>
      </c>
      <c r="E308">
        <v>46785.95</v>
      </c>
      <c r="F308">
        <f t="shared" si="8"/>
        <v>43.25</v>
      </c>
      <c r="G308">
        <f t="shared" si="9"/>
        <v>312.65000000000146</v>
      </c>
      <c r="I308">
        <v>461.94999999999709</v>
      </c>
      <c r="J308">
        <v>1235.4500000000044</v>
      </c>
    </row>
    <row r="309" spans="1:10" x14ac:dyDescent="0.2">
      <c r="A309" t="s">
        <v>269</v>
      </c>
      <c r="B309">
        <v>46827.85</v>
      </c>
      <c r="C309">
        <v>47440.45</v>
      </c>
      <c r="D309">
        <v>46827.85</v>
      </c>
      <c r="E309">
        <v>47124.6</v>
      </c>
      <c r="F309">
        <f t="shared" si="8"/>
        <v>41.900000000001455</v>
      </c>
      <c r="G309">
        <f t="shared" si="9"/>
        <v>612.59999999999854</v>
      </c>
      <c r="I309">
        <v>464.5</v>
      </c>
      <c r="J309">
        <v>1269.0999999999985</v>
      </c>
    </row>
    <row r="310" spans="1:10" x14ac:dyDescent="0.2">
      <c r="A310" t="s">
        <v>567</v>
      </c>
      <c r="B310">
        <v>47391.05</v>
      </c>
      <c r="C310">
        <v>47646.8</v>
      </c>
      <c r="D310">
        <v>47373.1</v>
      </c>
      <c r="E310">
        <v>47578.25</v>
      </c>
      <c r="F310">
        <f t="shared" si="8"/>
        <v>266.45000000000437</v>
      </c>
      <c r="G310">
        <f t="shared" si="9"/>
        <v>273.70000000000437</v>
      </c>
      <c r="I310">
        <v>471</v>
      </c>
      <c r="J310">
        <v>1287.4499999999971</v>
      </c>
    </row>
    <row r="311" spans="1:10" x14ac:dyDescent="0.2">
      <c r="A311" t="s">
        <v>568</v>
      </c>
      <c r="B311">
        <v>47490.75</v>
      </c>
      <c r="C311">
        <v>47707.35</v>
      </c>
      <c r="D311">
        <v>47408.55</v>
      </c>
      <c r="E311">
        <v>47545.45</v>
      </c>
      <c r="F311">
        <f t="shared" si="8"/>
        <v>-87.5</v>
      </c>
      <c r="G311">
        <f t="shared" si="9"/>
        <v>298.79999999999563</v>
      </c>
      <c r="I311">
        <v>475.40000000000146</v>
      </c>
      <c r="J311">
        <v>1309.6999999999971</v>
      </c>
    </row>
    <row r="312" spans="1:10" x14ac:dyDescent="0.2">
      <c r="A312" t="s">
        <v>569</v>
      </c>
      <c r="B312">
        <v>47350.25</v>
      </c>
      <c r="C312">
        <v>47676.95</v>
      </c>
      <c r="D312">
        <v>47279.8</v>
      </c>
      <c r="E312">
        <v>47624.25</v>
      </c>
      <c r="F312">
        <f t="shared" si="8"/>
        <v>-195.19999999999709</v>
      </c>
      <c r="G312">
        <f t="shared" si="9"/>
        <v>397.14999999999418</v>
      </c>
      <c r="I312">
        <v>507.19999999999709</v>
      </c>
      <c r="J312">
        <v>1369.75</v>
      </c>
    </row>
    <row r="313" spans="1:10" x14ac:dyDescent="0.2">
      <c r="A313" t="s">
        <v>570</v>
      </c>
      <c r="B313">
        <v>48086.2</v>
      </c>
      <c r="C313">
        <v>48254.65</v>
      </c>
      <c r="D313">
        <v>47712.7</v>
      </c>
      <c r="E313">
        <v>48060.800000000003</v>
      </c>
      <c r="F313">
        <f t="shared" si="8"/>
        <v>461.94999999999709</v>
      </c>
      <c r="G313">
        <f t="shared" si="9"/>
        <v>541.95000000000437</v>
      </c>
      <c r="I313">
        <v>857.30000000000291</v>
      </c>
      <c r="J313">
        <v>1694.2000000000044</v>
      </c>
    </row>
    <row r="314" spans="1:10" x14ac:dyDescent="0.2">
      <c r="A314" t="s">
        <v>571</v>
      </c>
      <c r="B314">
        <v>48104.65</v>
      </c>
      <c r="C314">
        <v>48557.4</v>
      </c>
      <c r="D314">
        <v>47894.5</v>
      </c>
      <c r="E314">
        <v>48493.05</v>
      </c>
      <c r="F314">
        <f t="shared" si="8"/>
        <v>43.849999999998545</v>
      </c>
      <c r="G314">
        <f t="shared" si="9"/>
        <v>662.90000000000146</v>
      </c>
      <c r="J314">
        <v>2525.1500000000015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98E60-B30C-6442-9E69-EF6DBDDFB275}">
  <dimension ref="B1:AO85"/>
  <sheetViews>
    <sheetView topLeftCell="S24" workbookViewId="0">
      <selection activeCell="AL70" sqref="AL70"/>
    </sheetView>
  </sheetViews>
  <sheetFormatPr baseColWidth="10" defaultRowHeight="16" x14ac:dyDescent="0.2"/>
  <cols>
    <col min="14" max="14" width="11.6640625" bestFit="1" customWidth="1"/>
    <col min="15" max="15" width="12.83203125" bestFit="1" customWidth="1"/>
    <col min="34" max="34" width="11.6640625" bestFit="1" customWidth="1"/>
  </cols>
  <sheetData>
    <row r="1" spans="2:41" x14ac:dyDescent="0.2">
      <c r="B1" t="s">
        <v>27</v>
      </c>
      <c r="M1" t="s">
        <v>41</v>
      </c>
      <c r="W1" t="s">
        <v>139</v>
      </c>
      <c r="Y1">
        <v>16000000</v>
      </c>
      <c r="AG1" t="s">
        <v>164</v>
      </c>
      <c r="AI1">
        <v>20000000</v>
      </c>
    </row>
    <row r="2" spans="2:41" x14ac:dyDescent="0.2">
      <c r="B2" s="41" t="s">
        <v>17</v>
      </c>
      <c r="C2">
        <v>22.8</v>
      </c>
      <c r="E2">
        <f>SUM(C2:C5)</f>
        <v>58.099999999999994</v>
      </c>
      <c r="G2" t="s">
        <v>25</v>
      </c>
      <c r="H2">
        <v>172000</v>
      </c>
      <c r="M2" s="41" t="s">
        <v>17</v>
      </c>
      <c r="P2">
        <f>SUM(N2:N6)</f>
        <v>78.099999999999994</v>
      </c>
      <c r="R2" t="s">
        <v>25</v>
      </c>
      <c r="S2">
        <v>172000</v>
      </c>
      <c r="W2" s="41" t="s">
        <v>17</v>
      </c>
      <c r="X2">
        <v>5321</v>
      </c>
      <c r="Y2" s="17">
        <f>X2*100/Y$1</f>
        <v>3.3256250000000001E-2</v>
      </c>
      <c r="Z2">
        <f>SUM(X2:X6)</f>
        <v>58064</v>
      </c>
      <c r="AA2" s="17">
        <f>Z2*100/Y1</f>
        <v>0.3629</v>
      </c>
      <c r="AB2" t="s">
        <v>25</v>
      </c>
      <c r="AC2">
        <v>172000</v>
      </c>
      <c r="AG2" s="41" t="s">
        <v>17</v>
      </c>
      <c r="AI2" s="17">
        <f>AH2*100/AI$1</f>
        <v>0</v>
      </c>
      <c r="AJ2">
        <f>SUM(AH2:AH6)</f>
        <v>-45223</v>
      </c>
      <c r="AK2" s="17">
        <f>AJ2*100/AI1</f>
        <v>-0.22611500000000001</v>
      </c>
      <c r="AL2" t="s">
        <v>25</v>
      </c>
      <c r="AM2">
        <v>172000</v>
      </c>
    </row>
    <row r="3" spans="2:41" x14ac:dyDescent="0.2">
      <c r="B3" s="41"/>
      <c r="C3">
        <v>-6.4</v>
      </c>
      <c r="G3" t="s">
        <v>22</v>
      </c>
      <c r="H3">
        <v>66000</v>
      </c>
      <c r="M3" s="41"/>
      <c r="N3">
        <v>20.2</v>
      </c>
      <c r="R3" t="s">
        <v>22</v>
      </c>
      <c r="S3">
        <v>142000</v>
      </c>
      <c r="W3" s="41"/>
      <c r="X3">
        <v>464</v>
      </c>
      <c r="Y3" s="17">
        <f t="shared" ref="Y3:Y26" si="0">X3*100/Y$1</f>
        <v>2.8999999999999998E-3</v>
      </c>
      <c r="AB3" t="s">
        <v>22</v>
      </c>
      <c r="AC3">
        <v>65000</v>
      </c>
      <c r="AG3" s="41"/>
      <c r="AI3" s="17">
        <f t="shared" ref="AI3:AI26" si="1">AH3*100/AI$1</f>
        <v>0</v>
      </c>
      <c r="AL3" t="s">
        <v>22</v>
      </c>
      <c r="AM3">
        <v>65000</v>
      </c>
    </row>
    <row r="4" spans="2:41" x14ac:dyDescent="0.2">
      <c r="B4" s="41"/>
      <c r="C4">
        <v>36.9</v>
      </c>
      <c r="G4" t="s">
        <v>26</v>
      </c>
      <c r="H4">
        <f>D25</f>
        <v>306390</v>
      </c>
      <c r="M4" s="41"/>
      <c r="N4">
        <v>22.4</v>
      </c>
      <c r="R4" t="s">
        <v>26</v>
      </c>
      <c r="S4">
        <f>O28</f>
        <v>115265</v>
      </c>
      <c r="W4" s="41"/>
      <c r="X4">
        <v>28163</v>
      </c>
      <c r="Y4" s="17">
        <f t="shared" si="0"/>
        <v>0.17601875</v>
      </c>
      <c r="AB4" t="s">
        <v>26</v>
      </c>
      <c r="AC4">
        <f>X29</f>
        <v>223513</v>
      </c>
      <c r="AG4" s="41"/>
      <c r="AI4" s="17">
        <f t="shared" si="1"/>
        <v>0</v>
      </c>
      <c r="AL4" t="s">
        <v>26</v>
      </c>
      <c r="AM4">
        <f>AH29</f>
        <v>103534</v>
      </c>
    </row>
    <row r="5" spans="2:41" x14ac:dyDescent="0.2">
      <c r="B5" s="41"/>
      <c r="C5">
        <v>4.8</v>
      </c>
      <c r="G5" t="s">
        <v>23</v>
      </c>
      <c r="H5">
        <v>58000</v>
      </c>
      <c r="M5" s="41"/>
      <c r="N5">
        <v>10.8</v>
      </c>
      <c r="R5" t="s">
        <v>23</v>
      </c>
      <c r="S5">
        <v>65000</v>
      </c>
      <c r="W5" s="41"/>
      <c r="X5">
        <v>11852</v>
      </c>
      <c r="Y5" s="17">
        <f t="shared" si="0"/>
        <v>7.4075000000000002E-2</v>
      </c>
      <c r="AB5" t="s">
        <v>23</v>
      </c>
      <c r="AC5">
        <v>74000</v>
      </c>
      <c r="AD5" t="s">
        <v>128</v>
      </c>
      <c r="AE5">
        <f>AC4+AC5</f>
        <v>297513</v>
      </c>
      <c r="AG5" s="41"/>
      <c r="AH5">
        <v>11900</v>
      </c>
      <c r="AI5" s="17">
        <f>AH5*100/AI$1</f>
        <v>5.9499999999999997E-2</v>
      </c>
      <c r="AL5" t="s">
        <v>179</v>
      </c>
      <c r="AM5">
        <v>168500</v>
      </c>
    </row>
    <row r="6" spans="2:41" x14ac:dyDescent="0.2">
      <c r="B6" s="41" t="s">
        <v>18</v>
      </c>
      <c r="C6">
        <v>2.5</v>
      </c>
      <c r="E6">
        <f>SUM(C6:C9)</f>
        <v>54.8</v>
      </c>
      <c r="G6" t="s">
        <v>24</v>
      </c>
      <c r="H6">
        <f>SUM(H2:H5)</f>
        <v>602390</v>
      </c>
      <c r="M6" s="41"/>
      <c r="N6">
        <v>24.7</v>
      </c>
      <c r="R6" t="s">
        <v>24</v>
      </c>
      <c r="S6">
        <f>SUM(S2:S5)</f>
        <v>494265</v>
      </c>
      <c r="W6" s="41"/>
      <c r="X6">
        <v>12264</v>
      </c>
      <c r="Y6" s="17">
        <f t="shared" si="0"/>
        <v>7.6649999999999996E-2</v>
      </c>
      <c r="AB6" t="s">
        <v>24</v>
      </c>
      <c r="AC6">
        <f>SUM(AC2:AC5)</f>
        <v>534513</v>
      </c>
      <c r="AG6" s="41"/>
      <c r="AH6">
        <v>-57123</v>
      </c>
      <c r="AI6" s="17">
        <f t="shared" si="1"/>
        <v>-0.28561500000000001</v>
      </c>
      <c r="AL6" t="s">
        <v>23</v>
      </c>
      <c r="AM6">
        <v>79000</v>
      </c>
      <c r="AN6" t="s">
        <v>128</v>
      </c>
      <c r="AO6">
        <f>AM4+AM5+AM6</f>
        <v>351034</v>
      </c>
    </row>
    <row r="7" spans="2:41" x14ac:dyDescent="0.2">
      <c r="B7" s="41"/>
      <c r="C7">
        <v>19.3</v>
      </c>
      <c r="M7" s="41" t="s">
        <v>18</v>
      </c>
      <c r="N7">
        <v>8.1</v>
      </c>
      <c r="P7">
        <f>SUM(N7:N11)</f>
        <v>53.6</v>
      </c>
      <c r="W7" s="41" t="s">
        <v>18</v>
      </c>
      <c r="X7">
        <v>5516</v>
      </c>
      <c r="Y7" s="17">
        <f t="shared" si="0"/>
        <v>3.4474999999999999E-2</v>
      </c>
      <c r="Z7">
        <f>SUM(X7:X11)</f>
        <v>53830</v>
      </c>
      <c r="AA7" s="17">
        <f>Z7*100/Y1</f>
        <v>0.3364375</v>
      </c>
      <c r="AB7" t="s">
        <v>177</v>
      </c>
      <c r="AC7" s="3">
        <f>AC6+27438.7046</f>
        <v>561951.70460000006</v>
      </c>
      <c r="AG7" s="41" t="s">
        <v>18</v>
      </c>
      <c r="AH7">
        <v>7292</v>
      </c>
      <c r="AI7" s="17">
        <f t="shared" si="1"/>
        <v>3.6459999999999999E-2</v>
      </c>
      <c r="AJ7">
        <f>SUM(AH7:AH11)</f>
        <v>70661</v>
      </c>
      <c r="AK7" s="17">
        <f>AJ7*100/AI1</f>
        <v>0.35330499999999998</v>
      </c>
      <c r="AL7" t="s">
        <v>24</v>
      </c>
      <c r="AM7">
        <f>SUM(AM2:AM6)</f>
        <v>588034</v>
      </c>
    </row>
    <row r="8" spans="2:41" x14ac:dyDescent="0.2">
      <c r="B8" s="41"/>
      <c r="C8">
        <v>22.2</v>
      </c>
      <c r="M8" s="41"/>
      <c r="N8">
        <v>-6.8</v>
      </c>
      <c r="W8" s="41"/>
      <c r="X8">
        <v>12514</v>
      </c>
      <c r="Y8" s="17">
        <f t="shared" si="0"/>
        <v>7.8212500000000004E-2</v>
      </c>
      <c r="AG8" s="41"/>
      <c r="AH8">
        <v>13989</v>
      </c>
      <c r="AI8" s="17">
        <f t="shared" si="1"/>
        <v>6.9944999999999993E-2</v>
      </c>
      <c r="AM8" s="3"/>
    </row>
    <row r="9" spans="2:41" x14ac:dyDescent="0.2">
      <c r="B9" s="41"/>
      <c r="C9">
        <v>10.8</v>
      </c>
      <c r="M9" s="41"/>
      <c r="N9">
        <v>23.2</v>
      </c>
      <c r="S9" s="10"/>
      <c r="W9" s="41"/>
      <c r="X9">
        <v>20811</v>
      </c>
      <c r="Y9" s="17">
        <f t="shared" si="0"/>
        <v>0.13006875000000001</v>
      </c>
      <c r="AC9" s="10"/>
      <c r="AG9" s="41"/>
      <c r="AH9">
        <v>23989</v>
      </c>
      <c r="AI9" s="17">
        <f t="shared" si="1"/>
        <v>0.119945</v>
      </c>
      <c r="AM9" s="10"/>
    </row>
    <row r="10" spans="2:41" x14ac:dyDescent="0.2">
      <c r="B10" s="41" t="s">
        <v>19</v>
      </c>
      <c r="C10">
        <v>24.2</v>
      </c>
      <c r="E10">
        <f>SUM(C10:C13)</f>
        <v>64.599999999999994</v>
      </c>
      <c r="M10" s="41"/>
      <c r="N10">
        <v>17.100000000000001</v>
      </c>
      <c r="W10" s="41"/>
      <c r="X10">
        <v>13577</v>
      </c>
      <c r="Y10" s="17">
        <f t="shared" si="0"/>
        <v>8.4856249999999994E-2</v>
      </c>
      <c r="AG10" s="41"/>
      <c r="AH10">
        <v>12000</v>
      </c>
      <c r="AI10" s="17">
        <f t="shared" si="1"/>
        <v>0.06</v>
      </c>
    </row>
    <row r="11" spans="2:41" x14ac:dyDescent="0.2">
      <c r="B11" s="41"/>
      <c r="C11">
        <v>0.8</v>
      </c>
      <c r="M11" s="41"/>
      <c r="N11">
        <v>12</v>
      </c>
      <c r="W11" s="41"/>
      <c r="X11">
        <v>1412</v>
      </c>
      <c r="Y11" s="17">
        <f t="shared" si="0"/>
        <v>8.8249999999999995E-3</v>
      </c>
      <c r="AG11" s="41"/>
      <c r="AH11">
        <v>13391</v>
      </c>
      <c r="AI11" s="17">
        <f t="shared" si="1"/>
        <v>6.6955000000000001E-2</v>
      </c>
    </row>
    <row r="12" spans="2:41" x14ac:dyDescent="0.2">
      <c r="B12" s="41"/>
      <c r="C12">
        <v>28.1</v>
      </c>
      <c r="M12" s="41" t="s">
        <v>19</v>
      </c>
      <c r="N12">
        <v>7.5</v>
      </c>
      <c r="P12">
        <f>SUM(N12:N16)</f>
        <v>62.6</v>
      </c>
      <c r="W12" s="41" t="s">
        <v>19</v>
      </c>
      <c r="X12">
        <v>7879</v>
      </c>
      <c r="Y12" s="17">
        <f t="shared" si="0"/>
        <v>4.9243750000000003E-2</v>
      </c>
      <c r="Z12">
        <f>SUM(X12:X16)</f>
        <v>26460</v>
      </c>
      <c r="AA12" s="17">
        <f>Z12*100/Y1</f>
        <v>0.16537499999999999</v>
      </c>
      <c r="AG12" s="41" t="s">
        <v>19</v>
      </c>
      <c r="AH12">
        <v>920</v>
      </c>
      <c r="AI12" s="17">
        <f t="shared" si="1"/>
        <v>4.5999999999999999E-3</v>
      </c>
      <c r="AJ12">
        <f>SUM(AH12:AH16)</f>
        <v>-16787</v>
      </c>
      <c r="AK12" s="17">
        <f>AJ12*100/AI1</f>
        <v>-8.3934999999999996E-2</v>
      </c>
    </row>
    <row r="13" spans="2:41" x14ac:dyDescent="0.2">
      <c r="B13" s="41"/>
      <c r="C13">
        <v>11.5</v>
      </c>
      <c r="M13" s="41"/>
      <c r="N13">
        <v>13</v>
      </c>
      <c r="W13" s="41"/>
      <c r="X13">
        <v>9637</v>
      </c>
      <c r="Y13" s="17">
        <f t="shared" si="0"/>
        <v>6.023125E-2</v>
      </c>
      <c r="AG13" s="41"/>
      <c r="AH13">
        <v>-2716</v>
      </c>
      <c r="AI13" s="17">
        <f t="shared" si="1"/>
        <v>-1.358E-2</v>
      </c>
    </row>
    <row r="14" spans="2:41" x14ac:dyDescent="0.2">
      <c r="B14" s="41" t="s">
        <v>20</v>
      </c>
      <c r="C14">
        <v>4.9000000000000004</v>
      </c>
      <c r="E14">
        <f>SUM(C14:C18)</f>
        <v>65.5</v>
      </c>
      <c r="M14" s="41"/>
      <c r="N14">
        <v>4.8</v>
      </c>
      <c r="W14" s="41"/>
      <c r="X14">
        <v>6542</v>
      </c>
      <c r="Y14" s="17">
        <f t="shared" si="0"/>
        <v>4.08875E-2</v>
      </c>
      <c r="AG14" s="41"/>
      <c r="AH14">
        <v>-37463</v>
      </c>
      <c r="AI14" s="17">
        <f t="shared" si="1"/>
        <v>-0.18731500000000001</v>
      </c>
    </row>
    <row r="15" spans="2:41" x14ac:dyDescent="0.2">
      <c r="B15" s="41"/>
      <c r="C15">
        <v>43.6</v>
      </c>
      <c r="M15" s="41"/>
      <c r="N15">
        <v>10.9</v>
      </c>
      <c r="W15" s="41"/>
      <c r="X15">
        <v>8408</v>
      </c>
      <c r="Y15" s="17">
        <f t="shared" si="0"/>
        <v>5.2549999999999999E-2</v>
      </c>
      <c r="AG15" s="41"/>
      <c r="AH15">
        <v>12412</v>
      </c>
      <c r="AI15" s="17">
        <f t="shared" si="1"/>
        <v>6.2059999999999997E-2</v>
      </c>
    </row>
    <row r="16" spans="2:41" x14ac:dyDescent="0.2">
      <c r="B16" s="41"/>
      <c r="C16">
        <v>-4.2</v>
      </c>
      <c r="M16" s="41"/>
      <c r="N16">
        <v>26.4</v>
      </c>
      <c r="W16" s="41"/>
      <c r="X16">
        <v>-6006</v>
      </c>
      <c r="Y16" s="17">
        <f t="shared" si="0"/>
        <v>-3.7537500000000001E-2</v>
      </c>
      <c r="AG16" s="41"/>
      <c r="AH16">
        <v>10060</v>
      </c>
      <c r="AI16" s="17">
        <f t="shared" si="1"/>
        <v>5.0299999999999997E-2</v>
      </c>
    </row>
    <row r="17" spans="2:38" x14ac:dyDescent="0.2">
      <c r="B17" s="41"/>
      <c r="C17">
        <v>8.1999999999999993</v>
      </c>
      <c r="M17" s="41" t="s">
        <v>20</v>
      </c>
      <c r="N17">
        <v>-118.2</v>
      </c>
      <c r="P17">
        <f>SUM(N17:N21)</f>
        <v>-90.300000000000011</v>
      </c>
      <c r="W17" s="41" t="s">
        <v>20</v>
      </c>
      <c r="Y17" s="17">
        <f t="shared" si="0"/>
        <v>0</v>
      </c>
      <c r="Z17">
        <f>SUM(X17:X21)</f>
        <v>85159</v>
      </c>
      <c r="AA17" s="17">
        <f>Z17*100/Y1</f>
        <v>0.53224375000000002</v>
      </c>
      <c r="AG17" s="41" t="s">
        <v>20</v>
      </c>
      <c r="AH17">
        <v>7090</v>
      </c>
      <c r="AI17" s="17">
        <f t="shared" si="1"/>
        <v>3.5450000000000002E-2</v>
      </c>
      <c r="AJ17">
        <f>SUM(AH17:AH21)</f>
        <v>66855</v>
      </c>
      <c r="AK17" s="17">
        <f>AJ17*100/AI1</f>
        <v>0.33427499999999999</v>
      </c>
    </row>
    <row r="18" spans="2:38" x14ac:dyDescent="0.2">
      <c r="B18" s="41"/>
      <c r="C18">
        <v>13</v>
      </c>
      <c r="M18" s="41"/>
      <c r="N18">
        <v>-4</v>
      </c>
      <c r="W18" s="41"/>
      <c r="X18">
        <v>16136</v>
      </c>
      <c r="Y18" s="17">
        <f t="shared" si="0"/>
        <v>0.10085</v>
      </c>
      <c r="AG18" s="41"/>
      <c r="AH18">
        <v>5687</v>
      </c>
      <c r="AI18" s="17">
        <f t="shared" si="1"/>
        <v>2.8434999999999998E-2</v>
      </c>
    </row>
    <row r="19" spans="2:38" x14ac:dyDescent="0.2">
      <c r="B19" s="41" t="s">
        <v>21</v>
      </c>
      <c r="C19">
        <v>9</v>
      </c>
      <c r="E19">
        <f>SUM(C19:C23)</f>
        <v>62</v>
      </c>
      <c r="M19" s="41"/>
      <c r="N19">
        <v>16.3</v>
      </c>
      <c r="W19" s="41"/>
      <c r="Y19" s="17">
        <f t="shared" si="0"/>
        <v>0</v>
      </c>
      <c r="AG19" s="41"/>
      <c r="AH19">
        <v>21733</v>
      </c>
      <c r="AI19" s="17">
        <f t="shared" si="1"/>
        <v>0.108665</v>
      </c>
    </row>
    <row r="20" spans="2:38" x14ac:dyDescent="0.2">
      <c r="B20" s="41"/>
      <c r="C20">
        <v>30.1</v>
      </c>
      <c r="M20" s="41"/>
      <c r="N20">
        <v>15.6</v>
      </c>
      <c r="W20" s="41"/>
      <c r="X20">
        <v>49619</v>
      </c>
      <c r="Y20" s="17">
        <f t="shared" si="0"/>
        <v>0.31011875</v>
      </c>
      <c r="AG20" s="41"/>
      <c r="AH20">
        <f>17976+3580</f>
        <v>21556</v>
      </c>
      <c r="AI20" s="17">
        <f t="shared" si="1"/>
        <v>0.10778</v>
      </c>
    </row>
    <row r="21" spans="2:38" x14ac:dyDescent="0.2">
      <c r="B21" s="41"/>
      <c r="M21" s="41"/>
      <c r="W21" s="41"/>
      <c r="X21">
        <v>19404</v>
      </c>
      <c r="Y21" s="17">
        <f t="shared" si="0"/>
        <v>0.12127499999999999</v>
      </c>
      <c r="AG21" s="41"/>
      <c r="AH21">
        <v>10789</v>
      </c>
      <c r="AI21" s="17">
        <f t="shared" si="1"/>
        <v>5.3945E-2</v>
      </c>
    </row>
    <row r="22" spans="2:38" x14ac:dyDescent="0.2">
      <c r="B22" s="41"/>
      <c r="C22">
        <v>22.9</v>
      </c>
      <c r="M22" s="41" t="s">
        <v>21</v>
      </c>
      <c r="N22">
        <v>-10</v>
      </c>
      <c r="P22">
        <f>SUM(N22:N26)</f>
        <v>11.2</v>
      </c>
      <c r="W22" s="41" t="s">
        <v>21</v>
      </c>
      <c r="Y22" s="17">
        <f t="shared" si="0"/>
        <v>0</v>
      </c>
      <c r="Z22">
        <f>SUM(X22:X26)</f>
        <v>0</v>
      </c>
      <c r="AA22" s="17">
        <f>Z22*100/Y1</f>
        <v>0</v>
      </c>
      <c r="AG22" s="41" t="s">
        <v>21</v>
      </c>
      <c r="AH22">
        <v>-9735</v>
      </c>
      <c r="AI22" s="17">
        <f t="shared" si="1"/>
        <v>-4.8675000000000003E-2</v>
      </c>
      <c r="AJ22">
        <f>SUM(AH22:AH26)</f>
        <v>28028</v>
      </c>
      <c r="AK22" s="17">
        <f>AJ22*100/AI1</f>
        <v>0.14013999999999999</v>
      </c>
    </row>
    <row r="23" spans="2:38" x14ac:dyDescent="0.2">
      <c r="B23" s="41"/>
      <c r="M23" s="41"/>
      <c r="N23">
        <v>21.2</v>
      </c>
      <c r="W23" s="41"/>
      <c r="Y23" s="17">
        <f t="shared" si="0"/>
        <v>0</v>
      </c>
      <c r="AG23" s="41"/>
      <c r="AH23">
        <v>9722</v>
      </c>
      <c r="AI23" s="17">
        <f t="shared" si="1"/>
        <v>4.861E-2</v>
      </c>
    </row>
    <row r="24" spans="2:38" x14ac:dyDescent="0.2">
      <c r="D24" t="s">
        <v>29</v>
      </c>
      <c r="M24" s="41"/>
      <c r="W24" s="41"/>
      <c r="Y24" s="17">
        <f t="shared" si="0"/>
        <v>0</v>
      </c>
      <c r="AG24" s="41"/>
      <c r="AH24">
        <v>-2685</v>
      </c>
      <c r="AI24" s="17">
        <f t="shared" si="1"/>
        <v>-1.3424999999999999E-2</v>
      </c>
    </row>
    <row r="25" spans="2:38" x14ac:dyDescent="0.2">
      <c r="C25">
        <f>SUM(C2:C23)</f>
        <v>305</v>
      </c>
      <c r="D25">
        <f>283591+26881-4082</f>
        <v>306390</v>
      </c>
      <c r="M25" s="41"/>
      <c r="W25" s="41"/>
      <c r="Y25" s="17">
        <f t="shared" si="0"/>
        <v>0</v>
      </c>
      <c r="AG25" s="41"/>
      <c r="AH25">
        <f>27071+14672-7637-3380</f>
        <v>30726</v>
      </c>
      <c r="AI25" s="17">
        <f t="shared" si="1"/>
        <v>0.15362999999999999</v>
      </c>
    </row>
    <row r="26" spans="2:38" x14ac:dyDescent="0.2">
      <c r="M26" s="41"/>
      <c r="W26" s="41"/>
      <c r="Y26" s="17">
        <f t="shared" si="0"/>
        <v>0</v>
      </c>
      <c r="AG26" s="41"/>
      <c r="AI26" s="17">
        <f t="shared" si="1"/>
        <v>0</v>
      </c>
    </row>
    <row r="27" spans="2:38" x14ac:dyDescent="0.2">
      <c r="O27" t="s">
        <v>29</v>
      </c>
      <c r="P27" s="11"/>
      <c r="Q27" s="11"/>
      <c r="R27" s="11"/>
      <c r="W27" s="18"/>
      <c r="Z27" s="11"/>
      <c r="AA27" s="11"/>
      <c r="AB27" s="11"/>
      <c r="AG27" s="18"/>
      <c r="AJ27" s="11"/>
      <c r="AK27" s="11"/>
      <c r="AL27" s="11"/>
    </row>
    <row r="28" spans="2:38" x14ac:dyDescent="0.2">
      <c r="N28">
        <f>SUM(N3:N26)</f>
        <v>115.2</v>
      </c>
      <c r="O28">
        <v>115265</v>
      </c>
      <c r="Y28" t="s">
        <v>29</v>
      </c>
    </row>
    <row r="29" spans="2:38" x14ac:dyDescent="0.2">
      <c r="B29" t="s">
        <v>28</v>
      </c>
      <c r="P29" s="6"/>
      <c r="Q29" s="6"/>
      <c r="R29" s="6"/>
      <c r="X29">
        <f>SUM(X2:X27)</f>
        <v>223513</v>
      </c>
      <c r="Y29">
        <v>222638</v>
      </c>
      <c r="AH29">
        <f>SUM(AH2:AH27)</f>
        <v>103534</v>
      </c>
    </row>
    <row r="30" spans="2:38" x14ac:dyDescent="0.2">
      <c r="B30" s="42" t="s">
        <v>17</v>
      </c>
      <c r="C30" s="10">
        <v>10.5</v>
      </c>
      <c r="D30" s="10"/>
      <c r="E30" s="10">
        <f>SUM(C30:C35)</f>
        <v>50.6</v>
      </c>
      <c r="F30" s="10"/>
      <c r="G30" s="10" t="s">
        <v>25</v>
      </c>
      <c r="H30">
        <v>172000</v>
      </c>
      <c r="P30" s="6"/>
      <c r="Q30" s="6"/>
      <c r="R30" s="6"/>
      <c r="W30" t="s">
        <v>113</v>
      </c>
      <c r="X30" s="17">
        <f>X29*100/Y$1</f>
        <v>1.3969562499999999</v>
      </c>
      <c r="Y30" s="17">
        <f>Y29*100/Y$1</f>
        <v>1.3914875</v>
      </c>
      <c r="AG30" t="s">
        <v>113</v>
      </c>
      <c r="AH30" s="17">
        <f>AH29*100/AI$1</f>
        <v>0.51766999999999996</v>
      </c>
      <c r="AI30" s="17"/>
    </row>
    <row r="31" spans="2:38" x14ac:dyDescent="0.2">
      <c r="B31" s="42"/>
      <c r="C31" s="10">
        <v>-1.5</v>
      </c>
      <c r="D31" s="10"/>
      <c r="E31" s="10"/>
      <c r="F31" s="10"/>
      <c r="G31" s="10" t="s">
        <v>22</v>
      </c>
      <c r="H31">
        <v>65000</v>
      </c>
      <c r="M31" t="s">
        <v>112</v>
      </c>
      <c r="O31">
        <v>14000000</v>
      </c>
      <c r="W31" t="s">
        <v>114</v>
      </c>
      <c r="X31" s="17">
        <f>((X29*100)+(AC5*100))/Y$1</f>
        <v>1.85945625</v>
      </c>
      <c r="Y31" s="17">
        <f>((Y29*100)+(AC5*100))/Y$1</f>
        <v>1.8539874999999999</v>
      </c>
      <c r="AG31" t="s">
        <v>180</v>
      </c>
      <c r="AH31" s="17">
        <f>((AH29*100)+(AM5*100)+(AM6*100))/AI$1</f>
        <v>1.7551699999999999</v>
      </c>
      <c r="AI31" s="17"/>
    </row>
    <row r="32" spans="2:38" x14ac:dyDescent="0.2">
      <c r="B32" s="42"/>
      <c r="C32" s="10">
        <v>19.7</v>
      </c>
      <c r="D32" s="10"/>
      <c r="E32" s="10"/>
      <c r="F32" s="10"/>
      <c r="G32" s="10" t="s">
        <v>26</v>
      </c>
      <c r="H32">
        <f>D58</f>
        <v>178876</v>
      </c>
      <c r="M32" s="41" t="s">
        <v>17</v>
      </c>
      <c r="O32" s="17">
        <f>N32*100000/$O$31</f>
        <v>0</v>
      </c>
      <c r="P32">
        <f>SUM(N32:N36)</f>
        <v>58</v>
      </c>
      <c r="Q32" s="17">
        <f>P32*100000/$O$31</f>
        <v>0.41428571428571431</v>
      </c>
      <c r="R32" t="s">
        <v>25</v>
      </c>
      <c r="S32">
        <v>172000</v>
      </c>
    </row>
    <row r="33" spans="2:41" x14ac:dyDescent="0.2">
      <c r="B33" s="42"/>
      <c r="C33" s="10">
        <v>18.100000000000001</v>
      </c>
      <c r="D33" s="10"/>
      <c r="E33" s="10"/>
      <c r="F33" s="10"/>
      <c r="G33" s="10" t="s">
        <v>23</v>
      </c>
      <c r="H33">
        <v>60000</v>
      </c>
      <c r="M33" s="41"/>
      <c r="O33" s="17">
        <f t="shared" ref="O33:O56" si="2">N33*100000/$O$31</f>
        <v>0</v>
      </c>
      <c r="R33" t="s">
        <v>22</v>
      </c>
      <c r="S33">
        <v>65000</v>
      </c>
      <c r="W33" t="s">
        <v>140</v>
      </c>
      <c r="Y33">
        <v>17000000</v>
      </c>
      <c r="AG33" t="s">
        <v>165</v>
      </c>
      <c r="AI33">
        <v>22200000</v>
      </c>
    </row>
    <row r="34" spans="2:41" x14ac:dyDescent="0.2">
      <c r="B34" s="42"/>
      <c r="C34" s="10">
        <v>-0.3</v>
      </c>
      <c r="D34" s="10"/>
      <c r="E34" s="10"/>
      <c r="F34" s="10"/>
      <c r="G34" s="10" t="s">
        <v>24</v>
      </c>
      <c r="H34">
        <f>SUM(H30:H33)</f>
        <v>475876</v>
      </c>
      <c r="M34" s="41"/>
      <c r="N34">
        <v>27.4</v>
      </c>
      <c r="O34" s="17">
        <f t="shared" si="2"/>
        <v>0.1957142857142857</v>
      </c>
      <c r="R34" t="s">
        <v>26</v>
      </c>
      <c r="S34">
        <v>197885</v>
      </c>
      <c r="W34" s="41" t="s">
        <v>17</v>
      </c>
      <c r="X34">
        <v>7117</v>
      </c>
      <c r="Y34" s="17">
        <f>X34*100/Y$33</f>
        <v>4.1864705882352943E-2</v>
      </c>
      <c r="Z34">
        <f>SUM(X34:X38)</f>
        <v>59878</v>
      </c>
      <c r="AA34" s="17">
        <f>Z34*100/Y33</f>
        <v>0.35222352941176471</v>
      </c>
      <c r="AB34" t="s">
        <v>25</v>
      </c>
      <c r="AC34">
        <v>172000</v>
      </c>
      <c r="AG34" s="41" t="s">
        <v>17</v>
      </c>
      <c r="AI34" s="17">
        <f>AH34*100/AI$33</f>
        <v>0</v>
      </c>
      <c r="AJ34">
        <f>SUM(AH34:AH38)</f>
        <v>6664</v>
      </c>
      <c r="AK34" s="17">
        <f>AJ34*100/AI33</f>
        <v>3.0018018018018018E-2</v>
      </c>
      <c r="AL34" t="s">
        <v>25</v>
      </c>
      <c r="AM34">
        <v>172000</v>
      </c>
    </row>
    <row r="35" spans="2:41" x14ac:dyDescent="0.2">
      <c r="B35" s="42"/>
      <c r="C35" s="10">
        <v>4.0999999999999996</v>
      </c>
      <c r="D35" s="10"/>
      <c r="E35" s="10"/>
      <c r="F35" s="10"/>
      <c r="M35" s="41"/>
      <c r="N35">
        <v>14</v>
      </c>
      <c r="O35" s="17">
        <f t="shared" si="2"/>
        <v>0.1</v>
      </c>
      <c r="R35" t="s">
        <v>23</v>
      </c>
      <c r="S35">
        <v>68000</v>
      </c>
      <c r="T35" t="s">
        <v>128</v>
      </c>
      <c r="U35">
        <f>S34+S35</f>
        <v>265885</v>
      </c>
      <c r="W35" s="41"/>
      <c r="X35">
        <v>7908</v>
      </c>
      <c r="Y35" s="17">
        <f t="shared" ref="Y35:Y58" si="3">X35*100/Y$33</f>
        <v>4.6517647058823532E-2</v>
      </c>
      <c r="AB35" t="s">
        <v>22</v>
      </c>
      <c r="AC35">
        <v>135000</v>
      </c>
      <c r="AG35" s="41"/>
      <c r="AI35" s="17">
        <f t="shared" ref="AI35:AI58" si="4">AH35*100/AI$33</f>
        <v>0</v>
      </c>
      <c r="AL35" t="s">
        <v>22</v>
      </c>
      <c r="AM35">
        <v>65000</v>
      </c>
    </row>
    <row r="36" spans="2:41" x14ac:dyDescent="0.2">
      <c r="B36" s="42" t="s">
        <v>18</v>
      </c>
      <c r="C36" s="10">
        <v>10.9</v>
      </c>
      <c r="D36" s="10"/>
      <c r="E36" s="10">
        <f>SUM(C36:C40)</f>
        <v>48.900000000000006</v>
      </c>
      <c r="F36" s="10"/>
      <c r="M36" s="41"/>
      <c r="N36">
        <v>16.600000000000001</v>
      </c>
      <c r="O36" s="17">
        <f t="shared" si="2"/>
        <v>0.11857142857142859</v>
      </c>
      <c r="R36" t="s">
        <v>24</v>
      </c>
      <c r="S36">
        <f>SUM(S32:S35)</f>
        <v>502885</v>
      </c>
      <c r="W36" s="41"/>
      <c r="X36">
        <v>25034</v>
      </c>
      <c r="Y36" s="17">
        <f t="shared" si="3"/>
        <v>0.14725882352941178</v>
      </c>
      <c r="AB36" t="s">
        <v>26</v>
      </c>
      <c r="AC36">
        <f>X61</f>
        <v>177202</v>
      </c>
      <c r="AG36" s="41"/>
      <c r="AI36" s="17">
        <f t="shared" si="4"/>
        <v>0</v>
      </c>
      <c r="AL36" t="s">
        <v>26</v>
      </c>
      <c r="AM36">
        <f>AH61</f>
        <v>176019</v>
      </c>
    </row>
    <row r="37" spans="2:41" x14ac:dyDescent="0.2">
      <c r="B37" s="42"/>
      <c r="C37" s="10">
        <v>3.7</v>
      </c>
      <c r="D37" s="10"/>
      <c r="E37" s="10"/>
      <c r="F37" s="10"/>
      <c r="G37" s="10"/>
      <c r="H37" s="10"/>
      <c r="M37" s="41" t="s">
        <v>18</v>
      </c>
      <c r="N37">
        <v>0.9</v>
      </c>
      <c r="O37" s="17">
        <f t="shared" si="2"/>
        <v>6.4285714285714285E-3</v>
      </c>
      <c r="P37">
        <f>SUM(N37:N41)</f>
        <v>38.799999999999997</v>
      </c>
      <c r="Q37" s="17">
        <f>P37*100000/$O$31</f>
        <v>0.27714285714285714</v>
      </c>
      <c r="W37" s="41"/>
      <c r="X37">
        <v>12191</v>
      </c>
      <c r="Y37" s="17">
        <f t="shared" si="3"/>
        <v>7.171176470588235E-2</v>
      </c>
      <c r="AB37" t="s">
        <v>23</v>
      </c>
      <c r="AC37">
        <v>76000</v>
      </c>
      <c r="AD37" t="s">
        <v>128</v>
      </c>
      <c r="AE37">
        <f>AC36+AC37</f>
        <v>253202</v>
      </c>
      <c r="AG37" s="41"/>
      <c r="AI37" s="17">
        <f t="shared" si="4"/>
        <v>0</v>
      </c>
      <c r="AL37" t="s">
        <v>179</v>
      </c>
      <c r="AM37">
        <v>182216</v>
      </c>
    </row>
    <row r="38" spans="2:41" x14ac:dyDescent="0.2">
      <c r="B38" s="42"/>
      <c r="C38" s="10">
        <v>-6.2</v>
      </c>
      <c r="D38" s="10"/>
      <c r="E38" s="10"/>
      <c r="F38" s="10"/>
      <c r="G38" s="10"/>
      <c r="H38" s="10"/>
      <c r="M38" s="41"/>
      <c r="N38">
        <v>-0.9</v>
      </c>
      <c r="O38" s="17">
        <f t="shared" si="2"/>
        <v>-6.4285714285714285E-3</v>
      </c>
      <c r="W38" s="41"/>
      <c r="X38">
        <v>7628</v>
      </c>
      <c r="Y38" s="17">
        <f t="shared" si="3"/>
        <v>4.487058823529412E-2</v>
      </c>
      <c r="AB38" t="s">
        <v>24</v>
      </c>
      <c r="AC38">
        <f>SUM(AC34:AC37)</f>
        <v>560202</v>
      </c>
      <c r="AG38" s="41"/>
      <c r="AH38">
        <v>6664</v>
      </c>
      <c r="AI38" s="17">
        <f t="shared" si="4"/>
        <v>3.0018018018018018E-2</v>
      </c>
      <c r="AL38" t="s">
        <v>23</v>
      </c>
      <c r="AM38">
        <v>78000</v>
      </c>
      <c r="AN38" t="s">
        <v>128</v>
      </c>
      <c r="AO38">
        <f>AM36+AM37+AM38</f>
        <v>436235</v>
      </c>
    </row>
    <row r="39" spans="2:41" x14ac:dyDescent="0.2">
      <c r="B39" s="42"/>
      <c r="C39" s="10">
        <v>20.100000000000001</v>
      </c>
      <c r="D39" s="10"/>
      <c r="E39" s="10"/>
      <c r="F39" s="10"/>
      <c r="G39" s="10"/>
      <c r="H39" s="10"/>
      <c r="M39" s="41"/>
      <c r="N39">
        <v>21.3</v>
      </c>
      <c r="O39" s="17">
        <f t="shared" si="2"/>
        <v>0.15214285714285714</v>
      </c>
      <c r="S39" s="10"/>
      <c r="W39" s="41" t="s">
        <v>18</v>
      </c>
      <c r="X39">
        <v>3837</v>
      </c>
      <c r="Y39" s="17">
        <f t="shared" si="3"/>
        <v>2.2570588235294117E-2</v>
      </c>
      <c r="Z39">
        <f>SUM(X39:X43)</f>
        <v>-6724</v>
      </c>
      <c r="AA39" s="17">
        <f>Z39*100/Y33</f>
        <v>-3.9552941176470589E-2</v>
      </c>
      <c r="AB39" t="s">
        <v>177</v>
      </c>
      <c r="AC39" s="3">
        <f>AC38+9045.170863</f>
        <v>569247.17086299998</v>
      </c>
      <c r="AG39" s="41" t="s">
        <v>18</v>
      </c>
      <c r="AI39" s="17">
        <f t="shared" si="4"/>
        <v>0</v>
      </c>
      <c r="AJ39">
        <f>SUM(AH39:AH43)</f>
        <v>47334</v>
      </c>
      <c r="AK39" s="17">
        <f>AJ39*100/AI33</f>
        <v>0.21321621621621623</v>
      </c>
      <c r="AL39" t="s">
        <v>24</v>
      </c>
      <c r="AM39">
        <f>SUM(AM34:AM38)</f>
        <v>673235</v>
      </c>
    </row>
    <row r="40" spans="2:41" x14ac:dyDescent="0.2">
      <c r="B40" s="42"/>
      <c r="C40" s="10">
        <v>20.399999999999999</v>
      </c>
      <c r="D40" s="10"/>
      <c r="E40" s="10"/>
      <c r="F40" s="10"/>
      <c r="M40" s="41"/>
      <c r="N40">
        <v>10.199999999999999</v>
      </c>
      <c r="O40" s="17">
        <f t="shared" si="2"/>
        <v>7.2857142857142843E-2</v>
      </c>
      <c r="W40" s="41"/>
      <c r="X40">
        <v>-33678</v>
      </c>
      <c r="Y40" s="17">
        <f t="shared" si="3"/>
        <v>-0.19810588235294119</v>
      </c>
      <c r="AG40" s="41"/>
      <c r="AH40">
        <v>21305</v>
      </c>
      <c r="AI40" s="17">
        <f t="shared" si="4"/>
        <v>9.5968468468468474E-2</v>
      </c>
    </row>
    <row r="41" spans="2:41" x14ac:dyDescent="0.2">
      <c r="B41" s="42" t="s">
        <v>19</v>
      </c>
      <c r="C41" s="10">
        <v>18.5</v>
      </c>
      <c r="D41" s="10"/>
      <c r="E41" s="10">
        <f>SUM(C41:C45)</f>
        <v>73.8</v>
      </c>
      <c r="F41" s="10"/>
      <c r="M41" s="41"/>
      <c r="N41">
        <v>7.3</v>
      </c>
      <c r="O41" s="17">
        <f t="shared" si="2"/>
        <v>5.2142857142857144E-2</v>
      </c>
      <c r="W41" s="41"/>
      <c r="X41">
        <v>15143</v>
      </c>
      <c r="Y41" s="17">
        <f t="shared" si="3"/>
        <v>8.9076470588235299E-2</v>
      </c>
      <c r="AC41" s="10"/>
      <c r="AG41" s="41"/>
      <c r="AH41">
        <v>12952</v>
      </c>
      <c r="AI41" s="17">
        <f t="shared" si="4"/>
        <v>5.834234234234234E-2</v>
      </c>
      <c r="AM41" s="10"/>
    </row>
    <row r="42" spans="2:41" x14ac:dyDescent="0.2">
      <c r="B42" s="42"/>
      <c r="C42" s="10"/>
      <c r="D42" s="10"/>
      <c r="E42" s="10"/>
      <c r="F42" s="10"/>
      <c r="M42" s="41" t="s">
        <v>19</v>
      </c>
      <c r="N42">
        <v>8.5</v>
      </c>
      <c r="O42" s="17">
        <f t="shared" si="2"/>
        <v>6.0714285714285714E-2</v>
      </c>
      <c r="P42">
        <f>SUM(N42:N46)</f>
        <v>48.1</v>
      </c>
      <c r="Q42" s="17">
        <f>P42*100000/$O$31</f>
        <v>0.34357142857142858</v>
      </c>
      <c r="W42" s="41"/>
      <c r="X42">
        <v>6921</v>
      </c>
      <c r="Y42" s="17">
        <f t="shared" si="3"/>
        <v>4.071176470588235E-2</v>
      </c>
      <c r="AG42" s="41"/>
      <c r="AH42">
        <v>13077</v>
      </c>
      <c r="AI42" s="17">
        <f t="shared" si="4"/>
        <v>5.8905405405405405E-2</v>
      </c>
    </row>
    <row r="43" spans="2:41" x14ac:dyDescent="0.2">
      <c r="B43" s="42"/>
      <c r="C43" s="10">
        <v>34</v>
      </c>
      <c r="D43" s="10"/>
      <c r="E43" s="10"/>
      <c r="M43" s="41"/>
      <c r="O43" s="17">
        <f t="shared" si="2"/>
        <v>0</v>
      </c>
      <c r="W43" s="41"/>
      <c r="X43">
        <v>1053</v>
      </c>
      <c r="Y43" s="17">
        <f t="shared" si="3"/>
        <v>6.1941176470588239E-3</v>
      </c>
      <c r="AG43" s="41"/>
      <c r="AI43" s="17">
        <f t="shared" si="4"/>
        <v>0</v>
      </c>
    </row>
    <row r="44" spans="2:41" x14ac:dyDescent="0.2">
      <c r="B44" s="42"/>
      <c r="C44" s="10">
        <v>13.2</v>
      </c>
      <c r="D44" s="10"/>
      <c r="E44" s="10"/>
      <c r="F44" s="10"/>
      <c r="M44" s="41"/>
      <c r="N44">
        <v>19.2</v>
      </c>
      <c r="O44" s="17">
        <f t="shared" si="2"/>
        <v>0.13714285714285715</v>
      </c>
      <c r="W44" s="41" t="s">
        <v>19</v>
      </c>
      <c r="X44">
        <v>-1343</v>
      </c>
      <c r="Y44" s="17">
        <f t="shared" si="3"/>
        <v>-7.9000000000000008E-3</v>
      </c>
      <c r="Z44">
        <f>SUM(X44:X48)</f>
        <v>26586</v>
      </c>
      <c r="AA44" s="17">
        <f>Z44*100/Y33</f>
        <v>0.15638823529411763</v>
      </c>
      <c r="AG44" s="41" t="s">
        <v>19</v>
      </c>
      <c r="AH44">
        <v>-404</v>
      </c>
      <c r="AI44" s="17">
        <f t="shared" si="4"/>
        <v>-1.8198198198198198E-3</v>
      </c>
      <c r="AJ44">
        <f>SUM(AH44:AH48)</f>
        <v>45180</v>
      </c>
      <c r="AK44" s="17">
        <f>AJ44*100/AI33</f>
        <v>0.20351351351351352</v>
      </c>
    </row>
    <row r="45" spans="2:41" x14ac:dyDescent="0.2">
      <c r="B45" s="42"/>
      <c r="C45" s="10">
        <v>8.1</v>
      </c>
      <c r="D45" s="10"/>
      <c r="E45" s="10"/>
      <c r="F45" s="10"/>
      <c r="M45" s="41"/>
      <c r="N45">
        <v>-1.9</v>
      </c>
      <c r="O45" s="17">
        <f t="shared" si="2"/>
        <v>-1.3571428571428571E-2</v>
      </c>
      <c r="W45" s="41"/>
      <c r="X45">
        <v>13430</v>
      </c>
      <c r="Y45" s="17">
        <f t="shared" si="3"/>
        <v>7.9000000000000001E-2</v>
      </c>
      <c r="AG45" s="41"/>
      <c r="AH45">
        <v>229</v>
      </c>
      <c r="AI45" s="17">
        <f t="shared" si="4"/>
        <v>1.0315315315315315E-3</v>
      </c>
    </row>
    <row r="46" spans="2:41" x14ac:dyDescent="0.2">
      <c r="B46" s="42" t="s">
        <v>20</v>
      </c>
      <c r="C46" s="10">
        <v>-82.8</v>
      </c>
      <c r="D46" s="10"/>
      <c r="E46" s="10">
        <f>SUM(C46:C51)</f>
        <v>3.600000000000005</v>
      </c>
      <c r="F46" s="10"/>
      <c r="G46" s="10"/>
      <c r="H46" s="10"/>
      <c r="M46" s="41"/>
      <c r="N46">
        <v>22.3</v>
      </c>
      <c r="O46" s="17">
        <f t="shared" si="2"/>
        <v>0.15928571428571428</v>
      </c>
      <c r="W46" s="41"/>
      <c r="X46">
        <v>-13924</v>
      </c>
      <c r="Y46" s="17">
        <f t="shared" si="3"/>
        <v>-8.1905882352941176E-2</v>
      </c>
      <c r="AG46" s="41"/>
      <c r="AH46">
        <v>19551</v>
      </c>
      <c r="AI46" s="17">
        <f t="shared" si="4"/>
        <v>8.8067567567567562E-2</v>
      </c>
    </row>
    <row r="47" spans="2:41" x14ac:dyDescent="0.2">
      <c r="B47" s="42"/>
      <c r="C47" s="10">
        <v>29.2</v>
      </c>
      <c r="D47" s="10"/>
      <c r="E47" s="10"/>
      <c r="F47" s="10"/>
      <c r="G47" s="10"/>
      <c r="H47" s="10"/>
      <c r="M47" s="41" t="s">
        <v>20</v>
      </c>
      <c r="N47">
        <v>5.8</v>
      </c>
      <c r="O47" s="17">
        <f t="shared" si="2"/>
        <v>4.1428571428571426E-2</v>
      </c>
      <c r="P47">
        <f>SUM(N47:N51)</f>
        <v>52.600000000000009</v>
      </c>
      <c r="Q47" s="17">
        <f>P47*100000/$O$31</f>
        <v>0.37571428571428578</v>
      </c>
      <c r="W47" s="41"/>
      <c r="X47">
        <v>15018</v>
      </c>
      <c r="Y47" s="17">
        <f t="shared" si="3"/>
        <v>8.8341176470588229E-2</v>
      </c>
      <c r="AG47" s="41"/>
      <c r="AH47">
        <v>16372</v>
      </c>
      <c r="AI47" s="17">
        <f t="shared" si="4"/>
        <v>7.3747747747747741E-2</v>
      </c>
    </row>
    <row r="48" spans="2:41" x14ac:dyDescent="0.2">
      <c r="B48" s="42"/>
      <c r="C48" s="10">
        <v>6.4</v>
      </c>
      <c r="D48" s="10"/>
      <c r="E48" s="10"/>
      <c r="F48" s="10"/>
      <c r="G48" s="10"/>
      <c r="H48" s="10"/>
      <c r="M48" s="41"/>
      <c r="N48">
        <v>16.3</v>
      </c>
      <c r="O48" s="17">
        <f t="shared" si="2"/>
        <v>0.11642857142857142</v>
      </c>
      <c r="W48" s="41"/>
      <c r="X48">
        <v>13405</v>
      </c>
      <c r="Y48" s="17">
        <f t="shared" si="3"/>
        <v>7.8852941176470584E-2</v>
      </c>
      <c r="AG48" s="41"/>
      <c r="AH48">
        <v>9432</v>
      </c>
      <c r="AI48" s="17">
        <f t="shared" si="4"/>
        <v>4.2486486486486487E-2</v>
      </c>
    </row>
    <row r="49" spans="2:38" x14ac:dyDescent="0.2">
      <c r="B49" s="42"/>
      <c r="C49" s="10">
        <v>37</v>
      </c>
      <c r="D49" s="10"/>
      <c r="E49" s="10"/>
      <c r="F49" s="10"/>
      <c r="G49" s="10"/>
      <c r="H49" s="10"/>
      <c r="M49" s="41"/>
      <c r="N49">
        <v>11.3</v>
      </c>
      <c r="O49" s="17">
        <f t="shared" si="2"/>
        <v>8.0714285714285711E-2</v>
      </c>
      <c r="W49" s="41" t="s">
        <v>20</v>
      </c>
      <c r="X49">
        <v>4413</v>
      </c>
      <c r="Y49" s="17">
        <f t="shared" si="3"/>
        <v>2.5958823529411763E-2</v>
      </c>
      <c r="Z49">
        <f>SUM(X49:X53)</f>
        <v>54487</v>
      </c>
      <c r="AA49" s="17">
        <f>Z49*100/Y33</f>
        <v>0.32051176470588233</v>
      </c>
      <c r="AG49" s="41" t="s">
        <v>20</v>
      </c>
      <c r="AH49">
        <v>-1042</v>
      </c>
      <c r="AI49" s="17">
        <f t="shared" si="4"/>
        <v>-4.6936936936936933E-3</v>
      </c>
      <c r="AJ49">
        <f>SUM(AH49:AH53)</f>
        <v>53308</v>
      </c>
      <c r="AK49" s="17">
        <f>AJ49*100/AI33</f>
        <v>0.24012612612612613</v>
      </c>
    </row>
    <row r="50" spans="2:38" x14ac:dyDescent="0.2">
      <c r="B50" s="42"/>
      <c r="C50" s="10">
        <v>4</v>
      </c>
      <c r="D50" s="10"/>
      <c r="E50" s="10"/>
      <c r="F50" s="10"/>
      <c r="G50" s="10"/>
      <c r="H50" s="10"/>
      <c r="M50" s="41"/>
      <c r="N50">
        <v>7.6</v>
      </c>
      <c r="O50" s="17">
        <f t="shared" si="2"/>
        <v>5.4285714285714284E-2</v>
      </c>
      <c r="W50" s="41"/>
      <c r="X50">
        <v>-714</v>
      </c>
      <c r="Y50" s="17">
        <f t="shared" si="3"/>
        <v>-4.1999999999999997E-3</v>
      </c>
      <c r="AG50" s="41"/>
      <c r="AH50">
        <v>13468</v>
      </c>
      <c r="AI50" s="17">
        <f t="shared" si="4"/>
        <v>6.0666666666666667E-2</v>
      </c>
    </row>
    <row r="51" spans="2:38" x14ac:dyDescent="0.2">
      <c r="B51" s="42"/>
      <c r="C51" s="10">
        <v>9.8000000000000007</v>
      </c>
      <c r="D51" s="10"/>
      <c r="E51" s="10"/>
      <c r="F51" s="10"/>
      <c r="G51" s="10"/>
      <c r="H51" s="10"/>
      <c r="M51" s="41"/>
      <c r="N51">
        <v>11.6</v>
      </c>
      <c r="O51" s="17">
        <f t="shared" si="2"/>
        <v>8.2857142857142851E-2</v>
      </c>
      <c r="W51" s="41"/>
      <c r="X51">
        <v>-450</v>
      </c>
      <c r="Y51" s="17">
        <f t="shared" si="3"/>
        <v>-2.6470588235294116E-3</v>
      </c>
      <c r="AG51" s="41"/>
      <c r="AH51">
        <v>9439</v>
      </c>
      <c r="AI51" s="17">
        <f t="shared" si="4"/>
        <v>4.2518018018018015E-2</v>
      </c>
    </row>
    <row r="52" spans="2:38" x14ac:dyDescent="0.2">
      <c r="B52" s="42" t="s">
        <v>21</v>
      </c>
      <c r="C52" s="10"/>
      <c r="D52" s="10"/>
      <c r="E52" s="10">
        <f>SUM(C52:C56)</f>
        <v>0</v>
      </c>
      <c r="F52" s="10"/>
      <c r="G52" s="10"/>
      <c r="H52" s="10"/>
      <c r="M52" s="41" t="s">
        <v>21</v>
      </c>
      <c r="O52" s="17">
        <f t="shared" si="2"/>
        <v>0</v>
      </c>
      <c r="P52">
        <f>SUM(N52:N56)</f>
        <v>0</v>
      </c>
      <c r="Q52" s="17">
        <f>P52*100000/$O$31</f>
        <v>0</v>
      </c>
      <c r="W52" s="41"/>
      <c r="X52">
        <v>51238</v>
      </c>
      <c r="Y52" s="17">
        <f t="shared" si="3"/>
        <v>0.3014</v>
      </c>
      <c r="AG52" s="41"/>
      <c r="AH52">
        <v>23888</v>
      </c>
      <c r="AI52" s="17">
        <f t="shared" si="4"/>
        <v>0.1076036036036036</v>
      </c>
    </row>
    <row r="53" spans="2:38" x14ac:dyDescent="0.2">
      <c r="B53" s="42"/>
      <c r="C53" s="10"/>
      <c r="D53" s="10"/>
      <c r="E53" s="10"/>
      <c r="F53" s="10"/>
      <c r="G53" s="10"/>
      <c r="H53" s="10"/>
      <c r="M53" s="41"/>
      <c r="O53" s="17">
        <f t="shared" si="2"/>
        <v>0</v>
      </c>
      <c r="W53" s="41"/>
      <c r="Y53" s="17">
        <f t="shared" si="3"/>
        <v>0</v>
      </c>
      <c r="AG53" s="41"/>
      <c r="AH53">
        <v>7555</v>
      </c>
      <c r="AI53" s="17">
        <f t="shared" si="4"/>
        <v>3.4031531531531531E-2</v>
      </c>
    </row>
    <row r="54" spans="2:38" x14ac:dyDescent="0.2">
      <c r="B54" s="42"/>
      <c r="C54" s="10"/>
      <c r="D54" s="10"/>
      <c r="E54" s="10"/>
      <c r="F54" s="10"/>
      <c r="G54" s="10"/>
      <c r="H54" s="10"/>
      <c r="M54" s="41"/>
      <c r="O54" s="17">
        <f t="shared" si="2"/>
        <v>0</v>
      </c>
      <c r="W54" s="41" t="s">
        <v>21</v>
      </c>
      <c r="X54">
        <v>8729</v>
      </c>
      <c r="Y54" s="17">
        <f t="shared" si="3"/>
        <v>5.1347058823529412E-2</v>
      </c>
      <c r="Z54">
        <f>SUM(X54:X58)</f>
        <v>42975</v>
      </c>
      <c r="AA54" s="17">
        <f>Z54*100/Y33</f>
        <v>0.25279411764705884</v>
      </c>
      <c r="AG54" s="41" t="s">
        <v>21</v>
      </c>
      <c r="AI54" s="17">
        <f t="shared" si="4"/>
        <v>0</v>
      </c>
      <c r="AJ54">
        <f>SUM(AH54:AH58)</f>
        <v>23533</v>
      </c>
      <c r="AK54" s="17">
        <f>AJ54*100/AI33</f>
        <v>0.10600450450450451</v>
      </c>
    </row>
    <row r="55" spans="2:38" x14ac:dyDescent="0.2">
      <c r="B55" s="42"/>
      <c r="C55" s="10"/>
      <c r="D55" s="10"/>
      <c r="E55" s="10"/>
      <c r="F55" s="10"/>
      <c r="G55" s="10"/>
      <c r="H55" s="10"/>
      <c r="M55" s="41"/>
      <c r="O55" s="17">
        <f t="shared" si="2"/>
        <v>0</v>
      </c>
      <c r="W55" s="41"/>
      <c r="X55">
        <v>21835</v>
      </c>
      <c r="Y55" s="17">
        <f t="shared" si="3"/>
        <v>0.12844117647058823</v>
      </c>
      <c r="AG55" s="41"/>
      <c r="AH55">
        <v>14479</v>
      </c>
      <c r="AI55" s="17">
        <f t="shared" si="4"/>
        <v>6.5220720720720715E-2</v>
      </c>
    </row>
    <row r="56" spans="2:38" x14ac:dyDescent="0.2">
      <c r="B56" s="42"/>
      <c r="C56" s="10"/>
      <c r="D56" s="10"/>
      <c r="E56" s="10"/>
      <c r="F56" s="10"/>
      <c r="G56" s="10"/>
      <c r="H56" s="10"/>
      <c r="M56" s="41"/>
      <c r="O56" s="17">
        <f t="shared" si="2"/>
        <v>0</v>
      </c>
      <c r="W56" s="41"/>
      <c r="X56">
        <v>12411</v>
      </c>
      <c r="Y56" s="17">
        <f t="shared" si="3"/>
        <v>7.300588235294117E-2</v>
      </c>
      <c r="AG56" s="41"/>
      <c r="AH56">
        <v>9054</v>
      </c>
      <c r="AI56" s="17">
        <f t="shared" si="4"/>
        <v>4.0783783783783785E-2</v>
      </c>
    </row>
    <row r="57" spans="2:38" x14ac:dyDescent="0.2">
      <c r="B57" s="10"/>
      <c r="C57" s="10"/>
      <c r="D57" t="s">
        <v>29</v>
      </c>
      <c r="E57" s="10"/>
      <c r="F57" s="10"/>
      <c r="G57" s="10"/>
      <c r="H57" s="10"/>
      <c r="O57" t="s">
        <v>29</v>
      </c>
      <c r="P57" s="11"/>
      <c r="Q57" s="11"/>
      <c r="R57" s="11"/>
      <c r="W57" s="41"/>
      <c r="Y57" s="17">
        <f t="shared" si="3"/>
        <v>0</v>
      </c>
      <c r="AG57" s="41"/>
      <c r="AI57" s="17">
        <f t="shared" si="4"/>
        <v>0</v>
      </c>
    </row>
    <row r="58" spans="2:38" x14ac:dyDescent="0.2">
      <c r="B58" s="10"/>
      <c r="C58">
        <f>SUM(C30:C56)</f>
        <v>176.9</v>
      </c>
      <c r="D58" s="10">
        <v>178876</v>
      </c>
      <c r="E58" s="10"/>
      <c r="F58" s="10"/>
      <c r="G58" s="10"/>
      <c r="H58" s="10"/>
      <c r="N58">
        <f>SUM(N33:N56)</f>
        <v>197.50000000000003</v>
      </c>
      <c r="O58">
        <v>197885</v>
      </c>
      <c r="W58" s="41"/>
      <c r="Y58" s="17">
        <f t="shared" si="3"/>
        <v>0</v>
      </c>
      <c r="AG58" s="41"/>
      <c r="AI58" s="17">
        <f t="shared" si="4"/>
        <v>0</v>
      </c>
    </row>
    <row r="59" spans="2:38" x14ac:dyDescent="0.2">
      <c r="B59" s="10"/>
      <c r="C59" s="10"/>
      <c r="D59" s="10"/>
      <c r="E59" s="10"/>
      <c r="F59" s="10"/>
      <c r="G59" s="10"/>
      <c r="H59" s="10"/>
      <c r="M59" t="s">
        <v>113</v>
      </c>
      <c r="N59" s="17">
        <f>N58*100000/$O$31</f>
        <v>1.410714285714286</v>
      </c>
      <c r="O59" s="17">
        <f>O58*100/$O$31</f>
        <v>1.4134642857142856</v>
      </c>
      <c r="W59" s="18"/>
      <c r="Z59" s="11"/>
      <c r="AA59" s="11"/>
      <c r="AB59" s="11"/>
      <c r="AG59" s="18"/>
      <c r="AJ59" s="11"/>
      <c r="AK59" s="11"/>
      <c r="AL59" s="11"/>
    </row>
    <row r="60" spans="2:38" x14ac:dyDescent="0.2">
      <c r="B60" s="10"/>
      <c r="D60" s="10"/>
      <c r="E60" s="10"/>
      <c r="F60" s="10"/>
      <c r="G60" s="10"/>
      <c r="H60" s="10"/>
      <c r="M60" t="s">
        <v>114</v>
      </c>
      <c r="N60" s="17">
        <f>((N58*100000)+(S35*100))/$O$31</f>
        <v>1.8964285714285718</v>
      </c>
      <c r="O60" s="17">
        <f>((O58*100)+(S35*100))/$O$31</f>
        <v>1.8991785714285714</v>
      </c>
      <c r="Y60" t="s">
        <v>29</v>
      </c>
    </row>
    <row r="61" spans="2:38" x14ac:dyDescent="0.2">
      <c r="X61">
        <f>SUM(X34:X59)</f>
        <v>177202</v>
      </c>
      <c r="AH61">
        <f>SUM(AH34:AH59)</f>
        <v>176019</v>
      </c>
    </row>
    <row r="62" spans="2:38" x14ac:dyDescent="0.2">
      <c r="W62" t="s">
        <v>113</v>
      </c>
      <c r="X62" s="17">
        <f>X61*100/Y$33</f>
        <v>1.0423647058823529</v>
      </c>
      <c r="Y62" s="17">
        <f>Y61*100/Y$33</f>
        <v>0</v>
      </c>
      <c r="AG62" t="s">
        <v>113</v>
      </c>
      <c r="AH62" s="17">
        <f>AH61*100/AI$33</f>
        <v>0.79287837837837838</v>
      </c>
      <c r="AI62" s="17"/>
    </row>
    <row r="63" spans="2:38" x14ac:dyDescent="0.2">
      <c r="R63" s="6"/>
      <c r="W63" t="s">
        <v>114</v>
      </c>
      <c r="X63" s="17">
        <f>((X61*100)+(AC37*100))/Y$33</f>
        <v>1.4894235294117648</v>
      </c>
      <c r="Y63" s="17">
        <f>((Y61*100)+(AC37*100))/Y$33</f>
        <v>0.44705882352941179</v>
      </c>
      <c r="AG63" t="s">
        <v>180</v>
      </c>
      <c r="AH63" s="17">
        <f>((AH61*100)+(AM37*100)+(AM38*100))/AI$33</f>
        <v>1.9650225225225226</v>
      </c>
      <c r="AI63" s="17"/>
    </row>
    <row r="64" spans="2:38" x14ac:dyDescent="0.2">
      <c r="I64" s="3"/>
      <c r="R64" s="6"/>
      <c r="S64" s="5"/>
    </row>
    <row r="65" spans="8:36" x14ac:dyDescent="0.2">
      <c r="R65" s="6"/>
    </row>
    <row r="66" spans="8:36" x14ac:dyDescent="0.2">
      <c r="U66" t="s">
        <v>36</v>
      </c>
      <c r="W66" t="s">
        <v>149</v>
      </c>
      <c r="X66">
        <v>22000000</v>
      </c>
    </row>
    <row r="67" spans="8:36" x14ac:dyDescent="0.2">
      <c r="U67">
        <v>19000000</v>
      </c>
      <c r="W67" t="s">
        <v>37</v>
      </c>
      <c r="AA67" t="s">
        <v>115</v>
      </c>
      <c r="AB67">
        <v>21700</v>
      </c>
      <c r="AE67" t="s">
        <v>115</v>
      </c>
      <c r="AF67">
        <v>43700</v>
      </c>
      <c r="AI67" t="s">
        <v>198</v>
      </c>
    </row>
    <row r="68" spans="8:36" x14ac:dyDescent="0.2">
      <c r="W68" s="11">
        <v>1E-3</v>
      </c>
      <c r="X68" s="11">
        <v>2E-3</v>
      </c>
      <c r="Y68" s="11">
        <v>3.0000000000000001E-3</v>
      </c>
      <c r="AA68" t="s">
        <v>116</v>
      </c>
      <c r="AB68">
        <v>50</v>
      </c>
      <c r="AE68" t="s">
        <v>116</v>
      </c>
      <c r="AF68">
        <v>15</v>
      </c>
      <c r="AH68" t="s">
        <v>199</v>
      </c>
      <c r="AI68" s="3">
        <f>H6+H34+S6+S36+AC7+AC39+AM7+AM39</f>
        <v>4467883.8754629996</v>
      </c>
    </row>
    <row r="69" spans="8:36" x14ac:dyDescent="0.2">
      <c r="Q69" t="s">
        <v>145</v>
      </c>
      <c r="R69" t="s">
        <v>116</v>
      </c>
      <c r="S69" s="22" t="s">
        <v>147</v>
      </c>
      <c r="T69" s="22" t="s">
        <v>146</v>
      </c>
      <c r="U69" s="22" t="s">
        <v>148</v>
      </c>
      <c r="V69" s="22" t="s">
        <v>129</v>
      </c>
      <c r="W69">
        <f>X66*W68</f>
        <v>22000</v>
      </c>
      <c r="X69">
        <f>X66*X68</f>
        <v>44000</v>
      </c>
      <c r="Y69">
        <f>X66*Y68</f>
        <v>66000</v>
      </c>
      <c r="AA69" t="s">
        <v>117</v>
      </c>
      <c r="AB69">
        <f>AB67*AB68</f>
        <v>1085000</v>
      </c>
      <c r="AE69" t="s">
        <v>117</v>
      </c>
      <c r="AF69">
        <f>AF67*AF68</f>
        <v>655500</v>
      </c>
      <c r="AH69" t="s">
        <v>201</v>
      </c>
      <c r="AI69">
        <f>(43.2+53.7+93.2+122.8)*1000+80000+(240000*4)</f>
        <v>1352900</v>
      </c>
    </row>
    <row r="70" spans="8:36" x14ac:dyDescent="0.2">
      <c r="Q70">
        <v>4</v>
      </c>
      <c r="R70">
        <v>75</v>
      </c>
      <c r="S70" s="22">
        <f t="shared" ref="S70:S75" si="5">T70/R70</f>
        <v>42</v>
      </c>
      <c r="T70" s="22">
        <f t="shared" ref="T70:T75" si="6">U70/Q70</f>
        <v>3150</v>
      </c>
      <c r="U70" s="22">
        <v>12600</v>
      </c>
      <c r="V70" s="22" t="s">
        <v>31</v>
      </c>
      <c r="W70" s="6">
        <f>W69/U70</f>
        <v>1.746031746031746</v>
      </c>
      <c r="X70" s="6">
        <f>X69/U70</f>
        <v>3.4920634920634921</v>
      </c>
      <c r="Y70" s="6">
        <f>Y69/U70</f>
        <v>5.2380952380952381</v>
      </c>
      <c r="AA70" t="s">
        <v>118</v>
      </c>
      <c r="AB70">
        <v>218.5</v>
      </c>
      <c r="AE70" t="s">
        <v>118</v>
      </c>
      <c r="AF70">
        <v>445.16</v>
      </c>
      <c r="AH70" t="s">
        <v>200</v>
      </c>
      <c r="AI70">
        <v>13100</v>
      </c>
    </row>
    <row r="71" spans="8:36" x14ac:dyDescent="0.2">
      <c r="J71">
        <f>M71-M75</f>
        <v>-105</v>
      </c>
      <c r="L71">
        <v>900</v>
      </c>
      <c r="M71">
        <f>L71+L72+L73</f>
        <v>2325</v>
      </c>
      <c r="Q71">
        <v>4</v>
      </c>
      <c r="R71">
        <v>40</v>
      </c>
      <c r="S71" s="22">
        <f t="shared" si="5"/>
        <v>40</v>
      </c>
      <c r="T71" s="22">
        <f t="shared" si="6"/>
        <v>1600</v>
      </c>
      <c r="U71" s="22">
        <v>6400</v>
      </c>
      <c r="V71" s="22" t="s">
        <v>32</v>
      </c>
      <c r="W71" s="6">
        <f>W69/U71</f>
        <v>3.4375</v>
      </c>
      <c r="X71" s="6">
        <f>X69/U71</f>
        <v>6.875</v>
      </c>
      <c r="Y71" s="6">
        <f>Y69/U71</f>
        <v>10.3125</v>
      </c>
      <c r="AA71" t="s">
        <v>119</v>
      </c>
      <c r="AB71" s="3">
        <f>AB69/AB70</f>
        <v>4965.6750572082383</v>
      </c>
      <c r="AE71" t="s">
        <v>119</v>
      </c>
      <c r="AF71" s="3">
        <f>AF69/AF70</f>
        <v>1472.5042681283132</v>
      </c>
      <c r="AH71" s="14" t="s">
        <v>24</v>
      </c>
      <c r="AI71" s="28">
        <f>SUM(AI68:AI70)</f>
        <v>5833883.8754629996</v>
      </c>
    </row>
    <row r="72" spans="8:36" x14ac:dyDescent="0.2">
      <c r="L72">
        <v>1425</v>
      </c>
      <c r="Q72">
        <v>4</v>
      </c>
      <c r="R72">
        <v>15</v>
      </c>
      <c r="S72" s="22">
        <f t="shared" si="5"/>
        <v>40</v>
      </c>
      <c r="T72" s="22">
        <f t="shared" si="6"/>
        <v>600</v>
      </c>
      <c r="U72" s="22">
        <v>2400</v>
      </c>
      <c r="V72" s="22" t="s">
        <v>33</v>
      </c>
      <c r="W72" s="6">
        <f>W69/U72</f>
        <v>9.1666666666666661</v>
      </c>
      <c r="X72" s="6">
        <f>X69/U72</f>
        <v>18.333333333333332</v>
      </c>
      <c r="Y72" s="6">
        <f>Y69/U72</f>
        <v>27.5</v>
      </c>
      <c r="AA72" t="s">
        <v>121</v>
      </c>
      <c r="AB72">
        <f>AB71*AB70</f>
        <v>1085000</v>
      </c>
      <c r="AE72" t="s">
        <v>121</v>
      </c>
      <c r="AF72">
        <f>AF71*AF70</f>
        <v>655500</v>
      </c>
      <c r="AJ72" s="2"/>
    </row>
    <row r="73" spans="8:36" x14ac:dyDescent="0.2">
      <c r="L73">
        <v>0</v>
      </c>
      <c r="Q73">
        <v>4</v>
      </c>
      <c r="R73">
        <v>50</v>
      </c>
      <c r="S73" s="22">
        <f t="shared" si="5"/>
        <v>30</v>
      </c>
      <c r="T73" s="22">
        <f t="shared" si="6"/>
        <v>1500</v>
      </c>
      <c r="U73" s="22">
        <v>6000</v>
      </c>
      <c r="V73" s="22" t="s">
        <v>34</v>
      </c>
      <c r="W73" s="6">
        <f>W69/U73</f>
        <v>3.6666666666666665</v>
      </c>
      <c r="X73" s="6">
        <f>X69/U73</f>
        <v>7.333333333333333</v>
      </c>
      <c r="Y73" s="6">
        <f>Y69/U73</f>
        <v>11</v>
      </c>
    </row>
    <row r="74" spans="8:36" x14ac:dyDescent="0.2">
      <c r="Q74">
        <v>4</v>
      </c>
      <c r="R74">
        <v>10</v>
      </c>
      <c r="S74" s="22">
        <f t="shared" si="5"/>
        <v>45</v>
      </c>
      <c r="T74" s="22">
        <f t="shared" si="6"/>
        <v>450</v>
      </c>
      <c r="U74" s="22">
        <v>1800</v>
      </c>
      <c r="V74" s="22" t="s">
        <v>35</v>
      </c>
      <c r="W74" s="6">
        <f>W69/U74</f>
        <v>12.222222222222221</v>
      </c>
      <c r="X74" s="6">
        <f>X69/U74</f>
        <v>24.444444444444443</v>
      </c>
      <c r="Y74" s="6">
        <f>Y69/U74</f>
        <v>36.666666666666664</v>
      </c>
    </row>
    <row r="75" spans="8:36" x14ac:dyDescent="0.2">
      <c r="H75">
        <v>150000</v>
      </c>
      <c r="L75">
        <v>1800</v>
      </c>
      <c r="M75">
        <f>L75+L76+L77</f>
        <v>2430</v>
      </c>
      <c r="Q75">
        <v>4</v>
      </c>
      <c r="R75">
        <v>15</v>
      </c>
      <c r="S75" s="22">
        <f t="shared" si="5"/>
        <v>30</v>
      </c>
      <c r="T75" s="22">
        <f t="shared" si="6"/>
        <v>450</v>
      </c>
      <c r="U75" s="22">
        <v>1800</v>
      </c>
      <c r="V75" s="22" t="s">
        <v>111</v>
      </c>
      <c r="W75" s="6">
        <f>W69/U75</f>
        <v>12.222222222222221</v>
      </c>
      <c r="X75" s="6">
        <f>X69/U75</f>
        <v>24.444444444444443</v>
      </c>
      <c r="Y75" s="6">
        <f>Y69/U75</f>
        <v>36.666666666666664</v>
      </c>
      <c r="AA75" t="s">
        <v>120</v>
      </c>
      <c r="AB75" s="5">
        <v>0.08</v>
      </c>
      <c r="AC75">
        <f>AB72*AB75</f>
        <v>86800</v>
      </c>
      <c r="AE75" t="s">
        <v>120</v>
      </c>
      <c r="AF75" s="5">
        <v>0.2</v>
      </c>
      <c r="AG75">
        <f>AF72*AF75</f>
        <v>131100</v>
      </c>
    </row>
    <row r="76" spans="8:36" x14ac:dyDescent="0.2">
      <c r="H76" s="11">
        <v>4.0000000000000001E-3</v>
      </c>
      <c r="L76">
        <v>405</v>
      </c>
      <c r="AA76" t="s">
        <v>122</v>
      </c>
      <c r="AB76">
        <f>AB72-AC75</f>
        <v>998200</v>
      </c>
      <c r="AE76" t="s">
        <v>122</v>
      </c>
      <c r="AF76">
        <f>AF72-AG75</f>
        <v>524400</v>
      </c>
    </row>
    <row r="77" spans="8:36" x14ac:dyDescent="0.2">
      <c r="H77">
        <f>H75*H76</f>
        <v>600</v>
      </c>
      <c r="L77">
        <v>225</v>
      </c>
      <c r="V77" s="5">
        <v>0.35</v>
      </c>
      <c r="W77" s="5">
        <v>0.3</v>
      </c>
      <c r="AA77" t="s">
        <v>125</v>
      </c>
      <c r="AB77" s="21">
        <v>1.2E-2</v>
      </c>
      <c r="AE77" t="s">
        <v>125</v>
      </c>
      <c r="AF77" s="5">
        <v>1.4999999999999999E-2</v>
      </c>
    </row>
    <row r="78" spans="8:36" x14ac:dyDescent="0.2">
      <c r="H78">
        <v>15</v>
      </c>
      <c r="U78" s="4">
        <v>45352</v>
      </c>
      <c r="V78">
        <v>12000000</v>
      </c>
      <c r="W78">
        <v>12000000</v>
      </c>
      <c r="AA78" t="s">
        <v>123</v>
      </c>
      <c r="AB78" s="3">
        <f>AB76*AB77</f>
        <v>11978.4</v>
      </c>
      <c r="AE78" t="s">
        <v>123</v>
      </c>
      <c r="AF78" s="3">
        <f>AF76*AF77</f>
        <v>7866</v>
      </c>
    </row>
    <row r="79" spans="8:36" x14ac:dyDescent="0.2">
      <c r="H79">
        <f>H77/H78</f>
        <v>40</v>
      </c>
      <c r="U79" s="4">
        <v>45717</v>
      </c>
      <c r="V79">
        <f>V78+V78*V77</f>
        <v>16200000</v>
      </c>
      <c r="W79">
        <f>W78+W78*W77</f>
        <v>15600000</v>
      </c>
      <c r="AA79" t="s">
        <v>124</v>
      </c>
      <c r="AB79" s="2">
        <f>AB78/AB72</f>
        <v>1.1039999999999999E-2</v>
      </c>
      <c r="AC79">
        <f>AB79*AB72</f>
        <v>11978.4</v>
      </c>
      <c r="AE79" t="s">
        <v>124</v>
      </c>
      <c r="AF79" s="2">
        <f>AF78/AF72</f>
        <v>1.2E-2</v>
      </c>
      <c r="AG79">
        <f>AF79*AF72</f>
        <v>7866</v>
      </c>
    </row>
    <row r="80" spans="8:36" x14ac:dyDescent="0.2">
      <c r="U80" s="4">
        <v>46082</v>
      </c>
      <c r="V80">
        <f>V79+V79*V77</f>
        <v>21870000</v>
      </c>
      <c r="W80">
        <f>W79+W79*W77</f>
        <v>20280000</v>
      </c>
    </row>
    <row r="81" spans="12:34" x14ac:dyDescent="0.2">
      <c r="U81" s="4">
        <v>46447</v>
      </c>
      <c r="V81">
        <f>V80+V80*V77</f>
        <v>29524500</v>
      </c>
      <c r="W81">
        <f>W80+W80*W77</f>
        <v>26364000</v>
      </c>
    </row>
    <row r="82" spans="12:34" x14ac:dyDescent="0.2">
      <c r="U82" s="4">
        <v>46813</v>
      </c>
      <c r="V82">
        <f>V81+V81*V77</f>
        <v>39858075</v>
      </c>
      <c r="W82">
        <f>W81+W81*W77</f>
        <v>34273200</v>
      </c>
    </row>
    <row r="84" spans="12:34" x14ac:dyDescent="0.2">
      <c r="L84">
        <f>1800-1425</f>
        <v>375</v>
      </c>
    </row>
    <row r="85" spans="12:34" x14ac:dyDescent="0.2">
      <c r="AH85" s="24"/>
    </row>
  </sheetData>
  <mergeCells count="40">
    <mergeCell ref="M17:M21"/>
    <mergeCell ref="M22:M26"/>
    <mergeCell ref="M7:M11"/>
    <mergeCell ref="M12:M16"/>
    <mergeCell ref="M2:M6"/>
    <mergeCell ref="B30:B35"/>
    <mergeCell ref="B36:B40"/>
    <mergeCell ref="B41:B45"/>
    <mergeCell ref="B46:B51"/>
    <mergeCell ref="B52:B56"/>
    <mergeCell ref="B2:B5"/>
    <mergeCell ref="B6:B9"/>
    <mergeCell ref="B10:B13"/>
    <mergeCell ref="B14:B18"/>
    <mergeCell ref="B19:B23"/>
    <mergeCell ref="M32:M36"/>
    <mergeCell ref="M37:M41"/>
    <mergeCell ref="M42:M46"/>
    <mergeCell ref="M47:M51"/>
    <mergeCell ref="M52:M56"/>
    <mergeCell ref="W2:W6"/>
    <mergeCell ref="W7:W11"/>
    <mergeCell ref="W12:W16"/>
    <mergeCell ref="W17:W21"/>
    <mergeCell ref="W22:W26"/>
    <mergeCell ref="W34:W38"/>
    <mergeCell ref="W39:W43"/>
    <mergeCell ref="W44:W48"/>
    <mergeCell ref="W49:W53"/>
    <mergeCell ref="W54:W58"/>
    <mergeCell ref="AG2:AG6"/>
    <mergeCell ref="AG7:AG11"/>
    <mergeCell ref="AG12:AG16"/>
    <mergeCell ref="AG17:AG21"/>
    <mergeCell ref="AG22:AG26"/>
    <mergeCell ref="AG34:AG38"/>
    <mergeCell ref="AG39:AG43"/>
    <mergeCell ref="AG44:AG48"/>
    <mergeCell ref="AG49:AG53"/>
    <mergeCell ref="AG54:AG5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A09C2-68C5-FB48-BFBB-E198469E3E37}">
  <sheetPr filterMode="1"/>
  <dimension ref="A1:J24"/>
  <sheetViews>
    <sheetView workbookViewId="0">
      <selection activeCell="B27" sqref="B27"/>
    </sheetView>
  </sheetViews>
  <sheetFormatPr baseColWidth="10" defaultRowHeight="16" x14ac:dyDescent="0.2"/>
  <cols>
    <col min="1" max="1" width="29.83203125" customWidth="1"/>
  </cols>
  <sheetData>
    <row r="1" spans="1:10" x14ac:dyDescent="0.2">
      <c r="A1" t="s">
        <v>42</v>
      </c>
      <c r="B1" t="s">
        <v>43</v>
      </c>
      <c r="C1" t="s">
        <v>44</v>
      </c>
      <c r="D1" t="s">
        <v>46</v>
      </c>
      <c r="E1" t="s">
        <v>47</v>
      </c>
      <c r="F1" t="s">
        <v>48</v>
      </c>
      <c r="G1" t="s">
        <v>49</v>
      </c>
      <c r="H1" t="s">
        <v>52</v>
      </c>
      <c r="I1" t="s">
        <v>64</v>
      </c>
      <c r="J1" t="s">
        <v>50</v>
      </c>
    </row>
    <row r="2" spans="1:10" hidden="1" x14ac:dyDescent="0.2">
      <c r="A2" t="s">
        <v>66</v>
      </c>
      <c r="B2">
        <v>12</v>
      </c>
      <c r="C2" t="s">
        <v>67</v>
      </c>
      <c r="D2">
        <v>16</v>
      </c>
      <c r="E2">
        <v>4</v>
      </c>
      <c r="F2">
        <v>512</v>
      </c>
      <c r="G2">
        <v>1.8</v>
      </c>
      <c r="H2">
        <v>15.6</v>
      </c>
      <c r="I2">
        <v>50000</v>
      </c>
      <c r="J2" t="s">
        <v>65</v>
      </c>
    </row>
    <row r="3" spans="1:10" x14ac:dyDescent="0.2">
      <c r="A3" t="s">
        <v>95</v>
      </c>
      <c r="B3">
        <v>13</v>
      </c>
      <c r="C3" t="s">
        <v>67</v>
      </c>
      <c r="D3">
        <v>16</v>
      </c>
      <c r="E3">
        <v>4</v>
      </c>
      <c r="F3">
        <v>512</v>
      </c>
      <c r="G3">
        <v>1.78</v>
      </c>
      <c r="H3">
        <v>15.6</v>
      </c>
      <c r="I3">
        <v>52000</v>
      </c>
      <c r="J3" t="s">
        <v>94</v>
      </c>
    </row>
    <row r="4" spans="1:10" hidden="1" x14ac:dyDescent="0.2">
      <c r="A4" t="s">
        <v>70</v>
      </c>
      <c r="B4">
        <v>12</v>
      </c>
      <c r="C4" t="s">
        <v>75</v>
      </c>
      <c r="D4">
        <v>16</v>
      </c>
      <c r="E4">
        <v>6</v>
      </c>
      <c r="F4">
        <v>512</v>
      </c>
      <c r="G4">
        <v>2.6</v>
      </c>
      <c r="H4">
        <v>15.6</v>
      </c>
      <c r="I4">
        <v>88000</v>
      </c>
      <c r="J4" s="13" t="s">
        <v>91</v>
      </c>
    </row>
    <row r="5" spans="1:10" s="14" customFormat="1" x14ac:dyDescent="0.2">
      <c r="A5" s="14" t="s">
        <v>70</v>
      </c>
      <c r="B5" s="14">
        <v>7735</v>
      </c>
      <c r="C5" s="14" t="s">
        <v>63</v>
      </c>
      <c r="D5" s="14">
        <v>16</v>
      </c>
      <c r="E5" s="14">
        <v>4</v>
      </c>
      <c r="F5" s="14">
        <v>512</v>
      </c>
      <c r="H5" s="14">
        <v>15.6</v>
      </c>
      <c r="I5" s="14">
        <v>75000</v>
      </c>
      <c r="J5" s="15" t="s">
        <v>71</v>
      </c>
    </row>
    <row r="6" spans="1:10" x14ac:dyDescent="0.2">
      <c r="A6" t="s">
        <v>68</v>
      </c>
      <c r="B6">
        <v>13</v>
      </c>
      <c r="C6" t="s">
        <v>67</v>
      </c>
      <c r="D6">
        <v>16</v>
      </c>
      <c r="E6">
        <v>6</v>
      </c>
      <c r="F6">
        <v>512</v>
      </c>
      <c r="H6">
        <v>15.6</v>
      </c>
      <c r="I6">
        <v>73000</v>
      </c>
      <c r="J6" s="13" t="s">
        <v>69</v>
      </c>
    </row>
    <row r="7" spans="1:10" s="14" customFormat="1" x14ac:dyDescent="0.2">
      <c r="A7" s="14" t="s">
        <v>79</v>
      </c>
      <c r="B7" s="14">
        <v>13</v>
      </c>
      <c r="C7" s="14" t="s">
        <v>75</v>
      </c>
      <c r="D7" s="14">
        <v>16</v>
      </c>
      <c r="E7" s="14">
        <v>6</v>
      </c>
      <c r="F7" s="14">
        <v>1</v>
      </c>
      <c r="G7" s="14">
        <v>2.6</v>
      </c>
      <c r="H7" s="14">
        <v>16</v>
      </c>
      <c r="I7" s="14">
        <v>110000</v>
      </c>
      <c r="J7" s="14" t="s">
        <v>80</v>
      </c>
    </row>
    <row r="8" spans="1:10" hidden="1" x14ac:dyDescent="0.2">
      <c r="A8" t="s">
        <v>98</v>
      </c>
      <c r="B8">
        <v>6800</v>
      </c>
      <c r="C8" t="s">
        <v>63</v>
      </c>
      <c r="D8">
        <v>16</v>
      </c>
      <c r="E8">
        <v>4</v>
      </c>
      <c r="F8">
        <v>1</v>
      </c>
      <c r="G8">
        <v>2.1</v>
      </c>
      <c r="H8">
        <v>15.6</v>
      </c>
      <c r="I8">
        <v>95000</v>
      </c>
      <c r="J8" s="13" t="s">
        <v>99</v>
      </c>
    </row>
    <row r="9" spans="1:10" hidden="1" x14ac:dyDescent="0.2">
      <c r="A9" t="s">
        <v>84</v>
      </c>
      <c r="B9">
        <v>6800</v>
      </c>
      <c r="C9" t="s">
        <v>63</v>
      </c>
      <c r="D9">
        <v>16</v>
      </c>
      <c r="E9">
        <v>4</v>
      </c>
      <c r="F9">
        <v>512</v>
      </c>
      <c r="H9">
        <v>15.6</v>
      </c>
      <c r="I9">
        <v>95000</v>
      </c>
      <c r="J9" t="s">
        <v>85</v>
      </c>
    </row>
    <row r="10" spans="1:10" x14ac:dyDescent="0.2">
      <c r="A10" t="s">
        <v>86</v>
      </c>
      <c r="B10">
        <v>13</v>
      </c>
      <c r="C10" t="s">
        <v>67</v>
      </c>
      <c r="D10">
        <v>16</v>
      </c>
      <c r="E10">
        <v>6</v>
      </c>
      <c r="F10">
        <v>1</v>
      </c>
      <c r="G10">
        <v>2.5</v>
      </c>
      <c r="H10">
        <v>16</v>
      </c>
      <c r="I10">
        <v>97000</v>
      </c>
      <c r="J10" t="s">
        <v>87</v>
      </c>
    </row>
    <row r="11" spans="1:10" hidden="1" x14ac:dyDescent="0.2">
      <c r="A11" t="s">
        <v>74</v>
      </c>
      <c r="B11">
        <v>12</v>
      </c>
      <c r="C11" t="s">
        <v>75</v>
      </c>
      <c r="D11">
        <v>16</v>
      </c>
      <c r="E11">
        <v>4</v>
      </c>
      <c r="F11">
        <v>1</v>
      </c>
      <c r="H11">
        <v>15.6</v>
      </c>
      <c r="I11">
        <v>86000</v>
      </c>
      <c r="J11" t="s">
        <v>76</v>
      </c>
    </row>
    <row r="12" spans="1:10" x14ac:dyDescent="0.2">
      <c r="A12" t="s">
        <v>56</v>
      </c>
      <c r="B12">
        <v>7530</v>
      </c>
      <c r="C12" t="s">
        <v>57</v>
      </c>
      <c r="D12">
        <v>16</v>
      </c>
      <c r="F12">
        <v>512</v>
      </c>
      <c r="G12">
        <v>1.7</v>
      </c>
      <c r="H12">
        <v>15.6</v>
      </c>
      <c r="I12">
        <v>63000</v>
      </c>
      <c r="J12" s="13" t="s">
        <v>58</v>
      </c>
    </row>
    <row r="13" spans="1:10" x14ac:dyDescent="0.2">
      <c r="A13" t="s">
        <v>45</v>
      </c>
      <c r="B13">
        <v>13</v>
      </c>
      <c r="C13" t="s">
        <v>51</v>
      </c>
      <c r="D13">
        <v>16</v>
      </c>
      <c r="F13">
        <v>512</v>
      </c>
      <c r="G13">
        <v>1.88</v>
      </c>
      <c r="H13">
        <v>16</v>
      </c>
      <c r="I13">
        <v>85000</v>
      </c>
      <c r="J13" t="s">
        <v>53</v>
      </c>
    </row>
    <row r="14" spans="1:10" hidden="1" x14ac:dyDescent="0.2">
      <c r="A14" t="s">
        <v>89</v>
      </c>
      <c r="B14">
        <v>12</v>
      </c>
      <c r="C14" t="s">
        <v>75</v>
      </c>
      <c r="D14">
        <v>16</v>
      </c>
      <c r="E14">
        <v>4</v>
      </c>
      <c r="F14">
        <v>1</v>
      </c>
      <c r="G14">
        <v>1.8</v>
      </c>
      <c r="H14">
        <v>16</v>
      </c>
      <c r="I14">
        <v>89000</v>
      </c>
      <c r="J14" t="s">
        <v>90</v>
      </c>
    </row>
    <row r="15" spans="1:10" x14ac:dyDescent="0.2">
      <c r="A15" t="s">
        <v>60</v>
      </c>
      <c r="B15">
        <v>7520</v>
      </c>
      <c r="C15" t="s">
        <v>57</v>
      </c>
      <c r="D15">
        <v>16</v>
      </c>
      <c r="F15">
        <v>512</v>
      </c>
      <c r="G15">
        <v>1.63</v>
      </c>
      <c r="H15">
        <v>15.6</v>
      </c>
      <c r="I15">
        <v>56000</v>
      </c>
      <c r="J15" t="s">
        <v>88</v>
      </c>
    </row>
    <row r="16" spans="1:10" x14ac:dyDescent="0.2">
      <c r="A16" t="s">
        <v>60</v>
      </c>
      <c r="B16">
        <v>7520</v>
      </c>
      <c r="C16" t="s">
        <v>57</v>
      </c>
      <c r="D16">
        <v>16</v>
      </c>
      <c r="F16">
        <v>512</v>
      </c>
      <c r="G16">
        <v>1.63</v>
      </c>
      <c r="H16">
        <v>15.6</v>
      </c>
      <c r="I16">
        <v>56000</v>
      </c>
      <c r="J16" t="s">
        <v>59</v>
      </c>
    </row>
    <row r="17" spans="1:10" hidden="1" x14ac:dyDescent="0.2">
      <c r="A17" t="s">
        <v>62</v>
      </c>
      <c r="B17">
        <v>5600</v>
      </c>
      <c r="C17" t="s">
        <v>57</v>
      </c>
      <c r="D17">
        <v>16</v>
      </c>
      <c r="E17">
        <v>4</v>
      </c>
      <c r="F17">
        <v>512</v>
      </c>
      <c r="G17">
        <v>1.8</v>
      </c>
      <c r="H17">
        <v>15.6</v>
      </c>
      <c r="I17">
        <v>63000</v>
      </c>
      <c r="J17" s="13" t="s">
        <v>81</v>
      </c>
    </row>
    <row r="18" spans="1:10" hidden="1" x14ac:dyDescent="0.2">
      <c r="A18" t="s">
        <v>62</v>
      </c>
      <c r="B18">
        <v>5800</v>
      </c>
      <c r="C18" t="s">
        <v>63</v>
      </c>
      <c r="D18">
        <v>16</v>
      </c>
      <c r="E18">
        <v>4</v>
      </c>
      <c r="F18">
        <v>512</v>
      </c>
      <c r="G18">
        <v>1.8</v>
      </c>
      <c r="H18">
        <v>15.6</v>
      </c>
      <c r="I18">
        <v>70000</v>
      </c>
      <c r="J18" s="13" t="s">
        <v>61</v>
      </c>
    </row>
    <row r="19" spans="1:10" x14ac:dyDescent="0.2">
      <c r="A19" t="s">
        <v>54</v>
      </c>
      <c r="B19">
        <v>13</v>
      </c>
      <c r="C19" t="s">
        <v>51</v>
      </c>
      <c r="D19">
        <v>16</v>
      </c>
      <c r="F19">
        <v>1</v>
      </c>
      <c r="G19">
        <v>1.7</v>
      </c>
      <c r="H19">
        <v>15.6</v>
      </c>
      <c r="I19">
        <v>105000</v>
      </c>
      <c r="J19" t="s">
        <v>55</v>
      </c>
    </row>
    <row r="20" spans="1:10" hidden="1" x14ac:dyDescent="0.2">
      <c r="A20" t="s">
        <v>92</v>
      </c>
      <c r="B20">
        <v>5800</v>
      </c>
      <c r="C20" t="s">
        <v>63</v>
      </c>
      <c r="D20">
        <v>16</v>
      </c>
      <c r="F20">
        <v>1</v>
      </c>
      <c r="G20">
        <v>1.4</v>
      </c>
      <c r="H20">
        <v>14</v>
      </c>
      <c r="I20">
        <v>65000</v>
      </c>
      <c r="J20" t="s">
        <v>93</v>
      </c>
    </row>
    <row r="21" spans="1:10" hidden="1" x14ac:dyDescent="0.2">
      <c r="A21" t="s">
        <v>82</v>
      </c>
      <c r="B21">
        <v>12</v>
      </c>
      <c r="C21" t="s">
        <v>67</v>
      </c>
      <c r="D21">
        <v>16</v>
      </c>
      <c r="E21">
        <v>4</v>
      </c>
      <c r="F21">
        <v>512</v>
      </c>
      <c r="G21">
        <v>2.81</v>
      </c>
      <c r="H21">
        <v>15.6</v>
      </c>
      <c r="I21">
        <v>70000</v>
      </c>
      <c r="J21" t="s">
        <v>83</v>
      </c>
    </row>
    <row r="22" spans="1:10" s="14" customFormat="1" x14ac:dyDescent="0.2">
      <c r="A22" s="14" t="s">
        <v>72</v>
      </c>
      <c r="B22" s="14">
        <v>7840</v>
      </c>
      <c r="C22" s="14" t="s">
        <v>63</v>
      </c>
      <c r="D22" s="14">
        <v>16</v>
      </c>
      <c r="E22" s="14">
        <v>6</v>
      </c>
      <c r="F22" s="14">
        <v>1</v>
      </c>
      <c r="H22" s="14">
        <v>16.100000000000001</v>
      </c>
      <c r="I22" s="14">
        <v>85000</v>
      </c>
      <c r="J22" s="15" t="s">
        <v>73</v>
      </c>
    </row>
    <row r="23" spans="1:10" hidden="1" x14ac:dyDescent="0.2">
      <c r="A23" t="s">
        <v>77</v>
      </c>
      <c r="B23">
        <v>5800</v>
      </c>
      <c r="C23" t="s">
        <v>63</v>
      </c>
      <c r="D23">
        <v>32</v>
      </c>
      <c r="E23">
        <v>8</v>
      </c>
      <c r="F23">
        <v>1</v>
      </c>
      <c r="G23">
        <v>2.4500000000000002</v>
      </c>
      <c r="H23">
        <v>16</v>
      </c>
      <c r="I23">
        <v>120000</v>
      </c>
      <c r="J23" t="s">
        <v>78</v>
      </c>
    </row>
    <row r="24" spans="1:10" hidden="1" x14ac:dyDescent="0.2">
      <c r="A24" t="s">
        <v>96</v>
      </c>
      <c r="B24">
        <v>12</v>
      </c>
      <c r="C24" t="s">
        <v>67</v>
      </c>
      <c r="D24">
        <v>16</v>
      </c>
      <c r="E24">
        <v>6</v>
      </c>
      <c r="F24">
        <v>512</v>
      </c>
      <c r="G24">
        <v>2.4</v>
      </c>
      <c r="H24">
        <v>15.6</v>
      </c>
      <c r="I24">
        <v>75000</v>
      </c>
      <c r="J24" t="s">
        <v>97</v>
      </c>
    </row>
  </sheetData>
  <autoFilter ref="A1:J24" xr:uid="{89CA09C2-68C5-FB48-BFBB-E198469E3E37}">
    <filterColumn colId="1">
      <filters>
        <filter val="13"/>
        <filter val="7520"/>
        <filter val="7530"/>
        <filter val="7735"/>
        <filter val="7840"/>
      </filters>
    </filterColumn>
    <sortState xmlns:xlrd2="http://schemas.microsoft.com/office/spreadsheetml/2017/richdata2" ref="A2:J24">
      <sortCondition ref="A1:A24"/>
    </sortState>
  </autoFilter>
  <hyperlinks>
    <hyperlink ref="J18" r:id="rId1" xr:uid="{7605251A-3922-EC40-A9F9-F0E245F39DE3}"/>
    <hyperlink ref="J5" r:id="rId2" display="https://www.amazon.in/dp/B0C1BGCPX9/ref=sspa_dk_detail_1?psc=1&amp;pd_rd_i=B0C1BGCPX9&amp;pd_rd_w=xSoJq&amp;content-id=amzn1.sym.2575ab02-73ff-40ca-8d3a-4fbe87c5a28d&amp;pf_rd_p=2575ab02-73ff-40ca-8d3a-4fbe87c5a28d&amp;pf_rd_r=F1XTY8FQMPT2CAZ93M9G&amp;pd_rd_wg=QxJMN&amp;pd_rd_r=e659126c-2e4f-4365-bd28-a4dc8284608e&amp;s=computers&amp;sp_csd=d2lkZ2V0TmFtZT1zcF9kZXRhaWw" xr:uid="{883B6EA3-AA10-4843-9B28-6219B5C80E33}"/>
    <hyperlink ref="J6" r:id="rId3" xr:uid="{E4B5E4C4-627F-A048-BFD3-1E859D3C4AB7}"/>
    <hyperlink ref="J8" r:id="rId4" xr:uid="{4369C287-03E1-9645-9190-621A14CA174B}"/>
    <hyperlink ref="J12" r:id="rId5" xr:uid="{D3D80090-4796-364D-B624-8BB89208122A}"/>
    <hyperlink ref="J17" r:id="rId6" display="https://www.amazon.in/ASUS-Vivobook-NVIDIA-GeForce-RTX-3050-Fingerprint-M6500QC-HN541WS/dp/B0BV6TFT54?crid=16UOO051WRYSV&amp;keywords=3050%2BGRAPHICS%2BWITH%2B15%22&amp;qid=1687841589&amp;sprefix=3050%2Bgraphics%2Bwith%2B15%2B%2Caps%2C304&amp;sr=8-5&amp;th=1&amp;linkCode=sl1&amp;tag=techum72-21&amp;linkId=92d83baad80bbe7de430a1313c70dcf7&amp;language=en_IN&amp;ref_=as_li_ss_tl" xr:uid="{7D2C7204-18C3-E441-A8BF-CEA51603A5B3}"/>
    <hyperlink ref="J22" r:id="rId7" display="https://www.amazon.in/dp/B0CDG6TM66/ref=sspa_dk_detail_6?psc=1&amp;pd_rd_i=B0CDG6TM66&amp;pd_rd_w=xSoJq&amp;content-id=amzn1.sym.2575ab02-73ff-40ca-8d3a-4fbe87c5a28d&amp;pf_rd_p=2575ab02-73ff-40ca-8d3a-4fbe87c5a28d&amp;pf_rd_r=F1XTY8FQMPT2CAZ93M9G&amp;pd_rd_wg=QxJMN&amp;pd_rd_r=e659126c-2e4f-4365-bd28-a4dc8284608e&amp;s=computers&amp;sp_csd=d2lkZ2V0TmFtZT1zcF9kZXRhaWw" xr:uid="{68A5C603-8F5A-6D4E-B4DD-D8CC8AC051FF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4EED4-1616-1D42-98DA-69F625F8D719}">
  <dimension ref="A1:AL83"/>
  <sheetViews>
    <sheetView workbookViewId="0">
      <selection activeCell="S38" sqref="S38"/>
    </sheetView>
  </sheetViews>
  <sheetFormatPr baseColWidth="10" defaultRowHeight="16" x14ac:dyDescent="0.2"/>
  <cols>
    <col min="1" max="1" width="10.83203125" customWidth="1"/>
    <col min="15" max="15" width="37.33203125" bestFit="1" customWidth="1"/>
    <col min="16" max="16" width="12.33203125" bestFit="1" customWidth="1"/>
    <col min="17" max="17" width="22.5" bestFit="1" customWidth="1"/>
    <col min="21" max="21" width="12.33203125" bestFit="1" customWidth="1"/>
    <col min="28" max="28" width="12.33203125" bestFit="1" customWidth="1"/>
    <col min="36" max="36" width="12.33203125" bestFit="1" customWidth="1"/>
    <col min="37" max="37" width="15.83203125" bestFit="1" customWidth="1"/>
  </cols>
  <sheetData>
    <row r="1" spans="1:38" x14ac:dyDescent="0.2">
      <c r="W1" t="s">
        <v>921</v>
      </c>
      <c r="X1" t="s">
        <v>900</v>
      </c>
      <c r="Y1" t="s">
        <v>902</v>
      </c>
      <c r="Z1" t="s">
        <v>924</v>
      </c>
      <c r="AA1" t="s">
        <v>925</v>
      </c>
      <c r="AB1" t="s">
        <v>927</v>
      </c>
      <c r="AC1" t="s">
        <v>928</v>
      </c>
      <c r="AE1" t="s">
        <v>921</v>
      </c>
      <c r="AF1" t="s">
        <v>900</v>
      </c>
      <c r="AG1" t="s">
        <v>902</v>
      </c>
      <c r="AH1" t="s">
        <v>924</v>
      </c>
      <c r="AI1" t="s">
        <v>925</v>
      </c>
      <c r="AJ1" t="s">
        <v>927</v>
      </c>
      <c r="AK1" t="s">
        <v>928</v>
      </c>
      <c r="AL1" t="s">
        <v>929</v>
      </c>
    </row>
    <row r="2" spans="1:38" x14ac:dyDescent="0.2">
      <c r="A2">
        <v>1866</v>
      </c>
      <c r="B2">
        <v>5500</v>
      </c>
      <c r="I2">
        <v>174505</v>
      </c>
      <c r="X2" t="s">
        <v>922</v>
      </c>
      <c r="Y2" t="s">
        <v>923</v>
      </c>
      <c r="AA2" t="s">
        <v>926</v>
      </c>
      <c r="AF2" t="s">
        <v>922</v>
      </c>
      <c r="AG2" t="s">
        <v>923</v>
      </c>
      <c r="AI2" t="s">
        <v>926</v>
      </c>
      <c r="AL2" t="s">
        <v>923</v>
      </c>
    </row>
    <row r="3" spans="1:38" x14ac:dyDescent="0.2">
      <c r="A3">
        <v>1786</v>
      </c>
      <c r="I3">
        <v>1656</v>
      </c>
      <c r="M3" t="s">
        <v>905</v>
      </c>
      <c r="O3" t="s">
        <v>899</v>
      </c>
      <c r="P3" s="30">
        <v>4730000</v>
      </c>
      <c r="R3" s="12">
        <v>91421</v>
      </c>
      <c r="S3" t="s">
        <v>912</v>
      </c>
      <c r="T3" t="s">
        <v>899</v>
      </c>
      <c r="U3" s="30">
        <v>4730000</v>
      </c>
      <c r="W3" t="s">
        <v>915</v>
      </c>
      <c r="X3" s="30">
        <v>7421</v>
      </c>
      <c r="Y3" s="30">
        <v>84000</v>
      </c>
      <c r="Z3" s="30">
        <v>0</v>
      </c>
      <c r="AA3" s="30">
        <v>91421</v>
      </c>
      <c r="AB3" s="30">
        <v>11992579</v>
      </c>
      <c r="AC3" s="11">
        <v>5.9999999999999995E-4</v>
      </c>
      <c r="AE3" t="s">
        <v>915</v>
      </c>
      <c r="AF3" s="30">
        <v>7421</v>
      </c>
      <c r="AG3" s="30">
        <v>84000</v>
      </c>
      <c r="AH3" s="30">
        <v>0</v>
      </c>
      <c r="AI3" s="30">
        <v>291421</v>
      </c>
      <c r="AJ3" s="30">
        <v>11792579</v>
      </c>
      <c r="AK3" s="11">
        <v>1.7299999999999999E-2</v>
      </c>
      <c r="AL3" s="30">
        <v>200000</v>
      </c>
    </row>
    <row r="4" spans="1:38" x14ac:dyDescent="0.2">
      <c r="A4">
        <v>1902</v>
      </c>
      <c r="I4">
        <v>42</v>
      </c>
      <c r="O4" t="s">
        <v>900</v>
      </c>
      <c r="P4" s="30">
        <v>2850000</v>
      </c>
      <c r="T4" t="s">
        <v>900</v>
      </c>
      <c r="U4" s="24">
        <v>2100000</v>
      </c>
      <c r="V4" s="11"/>
      <c r="W4" t="s">
        <v>916</v>
      </c>
      <c r="X4" s="30">
        <v>7472</v>
      </c>
      <c r="Y4" s="30">
        <v>83948</v>
      </c>
      <c r="Z4" s="30">
        <v>0</v>
      </c>
      <c r="AA4" s="30">
        <v>91421</v>
      </c>
      <c r="AB4" s="30">
        <v>11985107</v>
      </c>
      <c r="AC4" s="11">
        <v>1.1999999999999999E-3</v>
      </c>
      <c r="AE4" t="s">
        <v>916</v>
      </c>
      <c r="AF4" s="30">
        <v>8872</v>
      </c>
      <c r="AG4" s="30">
        <v>82548</v>
      </c>
      <c r="AH4" s="30">
        <v>0</v>
      </c>
      <c r="AI4" s="30">
        <v>291421</v>
      </c>
      <c r="AJ4" s="30">
        <v>11583707</v>
      </c>
      <c r="AK4" s="11">
        <v>3.4700000000000002E-2</v>
      </c>
      <c r="AL4" s="30">
        <v>200000</v>
      </c>
    </row>
    <row r="5" spans="1:38" x14ac:dyDescent="0.2">
      <c r="A5">
        <v>510</v>
      </c>
      <c r="I5">
        <v>1100</v>
      </c>
      <c r="O5" t="s">
        <v>901</v>
      </c>
      <c r="P5" s="30">
        <v>9150000</v>
      </c>
      <c r="T5" t="s">
        <v>901</v>
      </c>
      <c r="U5" s="24">
        <v>9900000</v>
      </c>
      <c r="V5" s="11"/>
      <c r="W5" t="s">
        <v>896</v>
      </c>
      <c r="X5" s="30">
        <v>7525</v>
      </c>
      <c r="Y5" s="30">
        <v>83896</v>
      </c>
      <c r="Z5" s="30">
        <v>0</v>
      </c>
      <c r="AA5" s="30">
        <v>91421</v>
      </c>
      <c r="AB5" s="30">
        <v>11977582</v>
      </c>
      <c r="AC5" s="11">
        <v>1.9E-3</v>
      </c>
      <c r="AE5" t="s">
        <v>896</v>
      </c>
      <c r="AF5" s="30">
        <v>10335</v>
      </c>
      <c r="AG5" s="30">
        <v>81086</v>
      </c>
      <c r="AH5" s="30">
        <v>0</v>
      </c>
      <c r="AI5" s="30">
        <v>291421</v>
      </c>
      <c r="AJ5" s="30">
        <v>11373372</v>
      </c>
      <c r="AK5" s="11">
        <v>5.2200000000000003E-2</v>
      </c>
      <c r="AL5" s="30">
        <v>200000</v>
      </c>
    </row>
    <row r="6" spans="1:38" x14ac:dyDescent="0.2">
      <c r="A6">
        <v>1900</v>
      </c>
      <c r="I6">
        <v>4905</v>
      </c>
      <c r="O6" t="s">
        <v>902</v>
      </c>
      <c r="P6" s="30">
        <v>2799757</v>
      </c>
      <c r="T6" t="s">
        <v>902</v>
      </c>
      <c r="U6" s="24">
        <v>2033663</v>
      </c>
      <c r="V6" s="11"/>
      <c r="W6" t="s">
        <v>917</v>
      </c>
      <c r="X6" s="30">
        <v>7577</v>
      </c>
      <c r="Y6" s="30">
        <v>83843</v>
      </c>
      <c r="Z6" s="30">
        <v>0</v>
      </c>
      <c r="AA6" s="30">
        <v>91421</v>
      </c>
      <c r="AB6" s="30">
        <v>11970005</v>
      </c>
      <c r="AC6" s="11">
        <v>2.5000000000000001E-3</v>
      </c>
      <c r="AE6" t="s">
        <v>917</v>
      </c>
      <c r="AF6" s="30">
        <v>11807</v>
      </c>
      <c r="AG6" s="30">
        <v>79614</v>
      </c>
      <c r="AH6" s="30">
        <v>0</v>
      </c>
      <c r="AI6" s="30">
        <v>291421</v>
      </c>
      <c r="AJ6" s="30">
        <v>11161566</v>
      </c>
      <c r="AK6" s="11">
        <v>6.9900000000000004E-2</v>
      </c>
      <c r="AL6" s="30">
        <v>200000</v>
      </c>
    </row>
    <row r="7" spans="1:38" x14ac:dyDescent="0.2">
      <c r="A7">
        <v>80</v>
      </c>
      <c r="I7">
        <v>260</v>
      </c>
      <c r="O7" t="s">
        <v>903</v>
      </c>
      <c r="P7" s="30">
        <v>0</v>
      </c>
      <c r="T7" t="s">
        <v>903</v>
      </c>
      <c r="U7" s="24">
        <v>0</v>
      </c>
      <c r="V7" s="11"/>
      <c r="W7" t="s">
        <v>918</v>
      </c>
      <c r="X7" s="30">
        <v>7630</v>
      </c>
      <c r="Y7" s="30">
        <v>83790</v>
      </c>
      <c r="Z7" s="30">
        <v>0</v>
      </c>
      <c r="AA7" s="30">
        <v>91421</v>
      </c>
      <c r="AB7" s="30">
        <v>11962374</v>
      </c>
      <c r="AC7" s="11">
        <v>3.0999999999999999E-3</v>
      </c>
      <c r="AE7" t="s">
        <v>918</v>
      </c>
      <c r="AF7" s="30">
        <v>13290</v>
      </c>
      <c r="AG7" s="30">
        <v>78131</v>
      </c>
      <c r="AH7" s="30">
        <v>0</v>
      </c>
      <c r="AI7" s="30">
        <v>291421</v>
      </c>
      <c r="AJ7" s="30">
        <v>10948276</v>
      </c>
      <c r="AK7" s="11">
        <v>8.7599999999999997E-2</v>
      </c>
      <c r="AL7" s="30">
        <v>200000</v>
      </c>
    </row>
    <row r="8" spans="1:38" x14ac:dyDescent="0.2">
      <c r="A8">
        <f>SUM(A2:A7)</f>
        <v>8044</v>
      </c>
      <c r="B8">
        <f>A8+B2</f>
        <v>13544</v>
      </c>
      <c r="I8">
        <v>30</v>
      </c>
      <c r="O8" t="s">
        <v>904</v>
      </c>
      <c r="P8" s="30">
        <v>19529757</v>
      </c>
      <c r="T8" t="s">
        <v>904</v>
      </c>
      <c r="U8" s="30">
        <v>18763663</v>
      </c>
      <c r="V8" s="11"/>
      <c r="W8" t="s">
        <v>919</v>
      </c>
      <c r="X8" s="30">
        <v>7684</v>
      </c>
      <c r="Y8" s="30">
        <v>83737</v>
      </c>
      <c r="Z8" s="30">
        <v>0</v>
      </c>
      <c r="AA8" s="30">
        <v>91421</v>
      </c>
      <c r="AB8" s="30">
        <v>11954690</v>
      </c>
      <c r="AC8" s="11">
        <v>3.8E-3</v>
      </c>
      <c r="AE8" t="s">
        <v>919</v>
      </c>
      <c r="AF8" s="30">
        <v>14783</v>
      </c>
      <c r="AG8" s="30">
        <v>76638</v>
      </c>
      <c r="AH8" s="30">
        <v>0</v>
      </c>
      <c r="AI8" s="30">
        <v>291421</v>
      </c>
      <c r="AJ8" s="30">
        <v>10733493</v>
      </c>
      <c r="AK8" s="11">
        <v>0.1055</v>
      </c>
      <c r="AL8" s="30">
        <v>200000</v>
      </c>
    </row>
    <row r="9" spans="1:38" x14ac:dyDescent="0.2">
      <c r="I9">
        <v>179</v>
      </c>
      <c r="U9" s="24"/>
      <c r="V9" s="11"/>
      <c r="W9" t="s">
        <v>920</v>
      </c>
      <c r="X9" s="30">
        <v>7738</v>
      </c>
      <c r="Y9" s="30">
        <v>83683</v>
      </c>
      <c r="Z9" s="30">
        <v>0</v>
      </c>
      <c r="AA9" s="30">
        <v>91421</v>
      </c>
      <c r="AB9" s="30">
        <v>11946953</v>
      </c>
      <c r="AC9" s="11">
        <v>4.4000000000000003E-3</v>
      </c>
      <c r="AE9" t="s">
        <v>920</v>
      </c>
      <c r="AF9" s="30">
        <v>16286</v>
      </c>
      <c r="AG9" s="30">
        <v>75134</v>
      </c>
      <c r="AH9" s="30">
        <v>0</v>
      </c>
      <c r="AI9" s="30">
        <v>291421</v>
      </c>
      <c r="AJ9" s="30">
        <v>10517207</v>
      </c>
      <c r="AK9" s="11">
        <v>0.1236</v>
      </c>
      <c r="AL9" s="30">
        <v>200000</v>
      </c>
    </row>
    <row r="10" spans="1:38" x14ac:dyDescent="0.2">
      <c r="I10">
        <v>30</v>
      </c>
      <c r="M10" t="s">
        <v>906</v>
      </c>
      <c r="O10" t="s">
        <v>899</v>
      </c>
      <c r="P10" s="30">
        <v>4730000</v>
      </c>
      <c r="R10" s="12">
        <v>91421</v>
      </c>
      <c r="U10" s="24"/>
      <c r="V10" s="11"/>
      <c r="Y10" s="30">
        <f>SUM(Y3:Y9)</f>
        <v>586897</v>
      </c>
      <c r="AG10" s="30">
        <f>SUM(AG3:AG9)</f>
        <v>557151</v>
      </c>
    </row>
    <row r="11" spans="1:38" x14ac:dyDescent="0.2">
      <c r="I11">
        <v>300</v>
      </c>
      <c r="O11" t="s">
        <v>900</v>
      </c>
      <c r="P11" s="30">
        <v>12000000</v>
      </c>
      <c r="U11" s="24"/>
      <c r="V11" s="11"/>
    </row>
    <row r="12" spans="1:38" x14ac:dyDescent="0.2">
      <c r="I12">
        <v>54</v>
      </c>
      <c r="O12" t="s">
        <v>901</v>
      </c>
      <c r="P12" s="30">
        <v>0</v>
      </c>
      <c r="U12" s="24"/>
      <c r="V12" s="11"/>
      <c r="W12" t="s">
        <v>915</v>
      </c>
      <c r="X12" s="30">
        <v>33466</v>
      </c>
      <c r="Y12" s="30">
        <v>84000</v>
      </c>
      <c r="Z12" s="30">
        <v>0</v>
      </c>
      <c r="AA12" s="30">
        <v>117466</v>
      </c>
      <c r="AB12" s="30">
        <v>11966534</v>
      </c>
      <c r="AC12" s="11">
        <v>2.8E-3</v>
      </c>
      <c r="AE12" t="s">
        <v>915</v>
      </c>
      <c r="AF12" s="30">
        <v>33466</v>
      </c>
      <c r="AG12" s="30">
        <v>84000</v>
      </c>
      <c r="AH12" s="30">
        <v>0</v>
      </c>
      <c r="AI12" s="30">
        <v>317466</v>
      </c>
      <c r="AJ12" s="30">
        <v>11766534</v>
      </c>
      <c r="AK12" s="11">
        <v>1.95E-2</v>
      </c>
      <c r="AL12" s="30">
        <v>200000</v>
      </c>
    </row>
    <row r="13" spans="1:38" x14ac:dyDescent="0.2">
      <c r="I13">
        <v>700</v>
      </c>
      <c r="O13" t="s">
        <v>902</v>
      </c>
      <c r="P13" s="30">
        <v>20911387</v>
      </c>
      <c r="U13" s="24"/>
      <c r="V13" s="11"/>
      <c r="W13" t="s">
        <v>916</v>
      </c>
      <c r="X13" s="30">
        <v>33701</v>
      </c>
      <c r="Y13" s="30">
        <v>83766</v>
      </c>
      <c r="Z13" s="30">
        <v>0</v>
      </c>
      <c r="AA13" s="30">
        <v>117466</v>
      </c>
      <c r="AB13" s="30">
        <v>11932833</v>
      </c>
      <c r="AC13" s="11">
        <v>5.5999999999999999E-3</v>
      </c>
      <c r="AE13" t="s">
        <v>916</v>
      </c>
      <c r="AF13" s="30">
        <v>35101</v>
      </c>
      <c r="AG13" s="30">
        <v>82366</v>
      </c>
      <c r="AH13" s="30">
        <v>0</v>
      </c>
      <c r="AI13" s="30">
        <v>317466</v>
      </c>
      <c r="AJ13" s="30">
        <v>11531433</v>
      </c>
      <c r="AK13" s="11">
        <v>3.9E-2</v>
      </c>
      <c r="AL13" s="30">
        <v>200000</v>
      </c>
    </row>
    <row r="14" spans="1:38" x14ac:dyDescent="0.2">
      <c r="D14">
        <v>1700</v>
      </c>
      <c r="I14">
        <v>200</v>
      </c>
      <c r="O14" t="s">
        <v>903</v>
      </c>
      <c r="P14" s="30">
        <v>0</v>
      </c>
      <c r="V14" s="11"/>
      <c r="W14" t="s">
        <v>896</v>
      </c>
      <c r="X14" s="30">
        <v>33937</v>
      </c>
      <c r="Y14" s="30">
        <v>83530</v>
      </c>
      <c r="Z14" s="30">
        <v>0</v>
      </c>
      <c r="AA14" s="30">
        <v>117466</v>
      </c>
      <c r="AB14" s="30">
        <v>11898896</v>
      </c>
      <c r="AC14" s="11">
        <v>8.3999999999999995E-3</v>
      </c>
      <c r="AE14" t="s">
        <v>896</v>
      </c>
      <c r="AF14" s="30">
        <v>36746</v>
      </c>
      <c r="AG14" s="30">
        <v>80720</v>
      </c>
      <c r="AH14" s="30">
        <v>0</v>
      </c>
      <c r="AI14" s="30">
        <v>317466</v>
      </c>
      <c r="AJ14" s="30">
        <v>11294687</v>
      </c>
      <c r="AK14" s="11">
        <v>5.8799999999999998E-2</v>
      </c>
      <c r="AL14" s="30">
        <v>200000</v>
      </c>
    </row>
    <row r="15" spans="1:38" x14ac:dyDescent="0.2">
      <c r="D15">
        <v>3500</v>
      </c>
      <c r="I15">
        <v>450</v>
      </c>
      <c r="O15" t="s">
        <v>904</v>
      </c>
      <c r="P15" s="30">
        <v>37641387</v>
      </c>
      <c r="U15" s="24"/>
      <c r="V15" s="11"/>
      <c r="W15" t="s">
        <v>917</v>
      </c>
      <c r="X15" s="30">
        <v>34174</v>
      </c>
      <c r="Y15" s="30">
        <v>83292</v>
      </c>
      <c r="Z15" s="30">
        <v>0</v>
      </c>
      <c r="AA15" s="30">
        <v>117466</v>
      </c>
      <c r="AB15" s="30">
        <v>11864722</v>
      </c>
      <c r="AC15" s="11">
        <v>1.1299999999999999E-2</v>
      </c>
      <c r="AE15" t="s">
        <v>917</v>
      </c>
      <c r="AF15" s="30">
        <v>38404</v>
      </c>
      <c r="AG15" s="30">
        <v>79063</v>
      </c>
      <c r="AH15" s="30">
        <v>0</v>
      </c>
      <c r="AI15" s="30">
        <v>317466</v>
      </c>
      <c r="AJ15" s="30">
        <v>11056283</v>
      </c>
      <c r="AK15" s="11">
        <v>7.8600000000000003E-2</v>
      </c>
      <c r="AL15" s="30">
        <v>200000</v>
      </c>
    </row>
    <row r="16" spans="1:38" x14ac:dyDescent="0.2">
      <c r="D16">
        <v>16500</v>
      </c>
      <c r="I16">
        <v>1270</v>
      </c>
      <c r="U16" s="24"/>
      <c r="V16" s="11"/>
      <c r="W16" t="s">
        <v>918</v>
      </c>
      <c r="X16" s="30">
        <v>34413</v>
      </c>
      <c r="Y16" s="30">
        <v>83053</v>
      </c>
      <c r="Z16" s="30">
        <v>0</v>
      </c>
      <c r="AA16" s="30">
        <v>117466</v>
      </c>
      <c r="AB16" s="30">
        <v>11830309</v>
      </c>
      <c r="AC16" s="11">
        <v>1.41E-2</v>
      </c>
      <c r="AE16" t="s">
        <v>918</v>
      </c>
      <c r="AF16" s="30">
        <v>40072</v>
      </c>
      <c r="AG16" s="30">
        <v>77394</v>
      </c>
      <c r="AH16" s="30">
        <v>0</v>
      </c>
      <c r="AI16" s="30">
        <v>317466</v>
      </c>
      <c r="AJ16" s="30">
        <v>10816211</v>
      </c>
      <c r="AK16" s="11">
        <v>9.8599999999999993E-2</v>
      </c>
      <c r="AL16" s="30">
        <v>200000</v>
      </c>
    </row>
    <row r="17" spans="1:38" x14ac:dyDescent="0.2">
      <c r="D17">
        <f>0.3%*12000000</f>
        <v>36000</v>
      </c>
      <c r="I17">
        <v>325</v>
      </c>
      <c r="M17" t="s">
        <v>907</v>
      </c>
      <c r="O17" t="s">
        <v>899</v>
      </c>
      <c r="P17" s="30">
        <v>4730000</v>
      </c>
      <c r="R17" s="12">
        <v>103381</v>
      </c>
      <c r="S17" t="s">
        <v>911</v>
      </c>
      <c r="T17" t="s">
        <v>899</v>
      </c>
      <c r="U17" s="30">
        <v>4730000</v>
      </c>
      <c r="V17" s="11"/>
      <c r="W17" t="s">
        <v>919</v>
      </c>
      <c r="X17" s="30">
        <v>34654</v>
      </c>
      <c r="Y17" s="30">
        <v>82812</v>
      </c>
      <c r="Z17" s="30">
        <v>0</v>
      </c>
      <c r="AA17" s="30">
        <v>117466</v>
      </c>
      <c r="AB17" s="30">
        <v>11795655</v>
      </c>
      <c r="AC17" s="11">
        <v>1.7000000000000001E-2</v>
      </c>
      <c r="AE17" t="s">
        <v>919</v>
      </c>
      <c r="AF17" s="30">
        <v>41753</v>
      </c>
      <c r="AG17" s="30">
        <v>75713</v>
      </c>
      <c r="AH17" s="30">
        <v>0</v>
      </c>
      <c r="AI17" s="30">
        <v>317466</v>
      </c>
      <c r="AJ17" s="30">
        <v>10574458</v>
      </c>
      <c r="AK17" s="11">
        <v>0.1188</v>
      </c>
      <c r="AL17" s="30">
        <v>200000</v>
      </c>
    </row>
    <row r="18" spans="1:38" x14ac:dyDescent="0.2">
      <c r="D18">
        <f>SUM(D14:D17)</f>
        <v>57700</v>
      </c>
      <c r="I18">
        <v>4905</v>
      </c>
      <c r="O18" t="s">
        <v>900</v>
      </c>
      <c r="P18" s="30">
        <v>3366701</v>
      </c>
      <c r="T18" t="s">
        <v>900</v>
      </c>
      <c r="U18" s="30">
        <v>2759514</v>
      </c>
      <c r="V18" s="11"/>
      <c r="W18" t="s">
        <v>920</v>
      </c>
      <c r="X18" s="30">
        <v>34897</v>
      </c>
      <c r="Y18" s="30">
        <v>82570</v>
      </c>
      <c r="Z18" s="30">
        <v>0</v>
      </c>
      <c r="AA18" s="30">
        <v>117466</v>
      </c>
      <c r="AB18" s="30">
        <v>11760758</v>
      </c>
      <c r="AC18" s="11">
        <v>1.9900000000000001E-2</v>
      </c>
      <c r="AE18" t="s">
        <v>920</v>
      </c>
      <c r="AF18" s="30">
        <v>43445</v>
      </c>
      <c r="AG18" s="30">
        <v>74021</v>
      </c>
      <c r="AH18" s="30">
        <v>0</v>
      </c>
      <c r="AI18" s="30">
        <v>317466</v>
      </c>
      <c r="AJ18" s="30">
        <v>10331012</v>
      </c>
      <c r="AK18" s="11">
        <v>0.1391</v>
      </c>
      <c r="AL18" s="30">
        <v>200000</v>
      </c>
    </row>
    <row r="19" spans="1:38" x14ac:dyDescent="0.2">
      <c r="I19">
        <v>1530</v>
      </c>
      <c r="O19" t="s">
        <v>901</v>
      </c>
      <c r="P19" s="30">
        <v>8633299</v>
      </c>
      <c r="T19" t="s">
        <v>901</v>
      </c>
      <c r="U19" s="30">
        <v>9240486</v>
      </c>
      <c r="V19" s="11"/>
      <c r="Y19" s="30">
        <f>SUM(Y12:Y18)</f>
        <v>583023</v>
      </c>
      <c r="AG19" s="30">
        <f>SUM(AG12:AG18)</f>
        <v>553277</v>
      </c>
    </row>
    <row r="20" spans="1:38" x14ac:dyDescent="0.2">
      <c r="D20" t="s">
        <v>930</v>
      </c>
      <c r="I20">
        <v>14654</v>
      </c>
      <c r="O20" t="s">
        <v>902</v>
      </c>
      <c r="P20" s="30">
        <v>2629370</v>
      </c>
      <c r="T20" t="s">
        <v>902</v>
      </c>
      <c r="U20" s="30">
        <v>2099371</v>
      </c>
      <c r="V20" s="11"/>
    </row>
    <row r="21" spans="1:38" x14ac:dyDescent="0.2">
      <c r="I21">
        <v>180</v>
      </c>
      <c r="O21" t="s">
        <v>903</v>
      </c>
      <c r="P21" s="30">
        <v>0</v>
      </c>
      <c r="T21" t="s">
        <v>903</v>
      </c>
      <c r="U21" s="30">
        <v>0</v>
      </c>
      <c r="V21" s="11"/>
    </row>
    <row r="22" spans="1:38" x14ac:dyDescent="0.2">
      <c r="I22">
        <v>50</v>
      </c>
      <c r="O22" t="s">
        <v>904</v>
      </c>
      <c r="P22" s="30">
        <v>19359370</v>
      </c>
      <c r="T22" t="s">
        <v>904</v>
      </c>
      <c r="U22" s="30">
        <v>18829371</v>
      </c>
    </row>
    <row r="23" spans="1:38" x14ac:dyDescent="0.2">
      <c r="I23">
        <v>700</v>
      </c>
    </row>
    <row r="24" spans="1:38" x14ac:dyDescent="0.2">
      <c r="I24">
        <v>100</v>
      </c>
      <c r="M24" t="s">
        <v>908</v>
      </c>
      <c r="O24" t="s">
        <v>899</v>
      </c>
      <c r="P24" s="30">
        <v>4730000</v>
      </c>
      <c r="R24" s="12">
        <v>103381</v>
      </c>
    </row>
    <row r="25" spans="1:38" x14ac:dyDescent="0.2">
      <c r="I25">
        <v>100</v>
      </c>
      <c r="O25" t="s">
        <v>900</v>
      </c>
      <c r="P25" s="30">
        <v>12000000</v>
      </c>
    </row>
    <row r="26" spans="1:38" x14ac:dyDescent="0.2">
      <c r="I26">
        <v>17940</v>
      </c>
      <c r="O26" t="s">
        <v>901</v>
      </c>
      <c r="P26" s="30">
        <v>0</v>
      </c>
    </row>
    <row r="27" spans="1:38" x14ac:dyDescent="0.2">
      <c r="I27">
        <v>1529</v>
      </c>
      <c r="O27" t="s">
        <v>902</v>
      </c>
      <c r="P27" s="30">
        <v>12811329</v>
      </c>
    </row>
    <row r="28" spans="1:38" x14ac:dyDescent="0.2">
      <c r="I28">
        <v>253</v>
      </c>
      <c r="O28" t="s">
        <v>903</v>
      </c>
      <c r="P28" s="30">
        <v>0</v>
      </c>
    </row>
    <row r="29" spans="1:38" x14ac:dyDescent="0.2">
      <c r="I29">
        <v>1758</v>
      </c>
      <c r="O29" t="s">
        <v>904</v>
      </c>
      <c r="P29" s="30">
        <v>29541329</v>
      </c>
    </row>
    <row r="30" spans="1:38" x14ac:dyDescent="0.2">
      <c r="A30" t="s">
        <v>932</v>
      </c>
      <c r="B30">
        <v>31780</v>
      </c>
      <c r="C30">
        <v>31780</v>
      </c>
      <c r="I30">
        <v>1776</v>
      </c>
    </row>
    <row r="31" spans="1:38" x14ac:dyDescent="0.2">
      <c r="F31">
        <v>91839</v>
      </c>
      <c r="I31">
        <v>217</v>
      </c>
      <c r="M31" t="s">
        <v>909</v>
      </c>
      <c r="O31" t="s">
        <v>899</v>
      </c>
      <c r="P31" s="30">
        <v>4730000</v>
      </c>
      <c r="R31" s="12">
        <v>148142</v>
      </c>
    </row>
    <row r="32" spans="1:38" x14ac:dyDescent="0.2">
      <c r="F32">
        <v>6694</v>
      </c>
      <c r="O32" t="s">
        <v>900</v>
      </c>
      <c r="P32" s="30">
        <v>4950000</v>
      </c>
    </row>
    <row r="33" spans="1:18" x14ac:dyDescent="0.2">
      <c r="F33">
        <v>827</v>
      </c>
      <c r="O33" t="s">
        <v>901</v>
      </c>
      <c r="P33" s="30">
        <v>7050000</v>
      </c>
    </row>
    <row r="34" spans="1:18" x14ac:dyDescent="0.2">
      <c r="F34">
        <f>SUM(F31:F33)</f>
        <v>99360</v>
      </c>
      <c r="O34" t="s">
        <v>902</v>
      </c>
      <c r="P34" s="30">
        <v>2144432</v>
      </c>
    </row>
    <row r="35" spans="1:18" x14ac:dyDescent="0.2">
      <c r="A35" t="s">
        <v>933</v>
      </c>
      <c r="B35">
        <v>2784</v>
      </c>
      <c r="C35">
        <v>2784</v>
      </c>
      <c r="O35" t="s">
        <v>903</v>
      </c>
      <c r="P35" s="30">
        <v>0</v>
      </c>
    </row>
    <row r="36" spans="1:18" x14ac:dyDescent="0.2">
      <c r="F36">
        <f>C41+F34</f>
        <v>376645</v>
      </c>
      <c r="J36" t="s">
        <v>893</v>
      </c>
      <c r="K36" t="s">
        <v>894</v>
      </c>
      <c r="O36" t="s">
        <v>904</v>
      </c>
      <c r="P36" s="30">
        <v>18874432</v>
      </c>
    </row>
    <row r="37" spans="1:18" x14ac:dyDescent="0.2">
      <c r="A37" t="s">
        <v>934</v>
      </c>
      <c r="B37">
        <v>106775</v>
      </c>
      <c r="C37">
        <v>106775</v>
      </c>
      <c r="I37">
        <f>SUM(I2:I36)</f>
        <v>231698</v>
      </c>
      <c r="J37">
        <v>209000</v>
      </c>
      <c r="K37">
        <f>J37-I37</f>
        <v>-22698</v>
      </c>
    </row>
    <row r="38" spans="1:18" x14ac:dyDescent="0.2">
      <c r="M38" t="s">
        <v>910</v>
      </c>
      <c r="O38" t="s">
        <v>899</v>
      </c>
      <c r="P38" s="30">
        <v>4730000</v>
      </c>
      <c r="R38" s="12">
        <v>148142</v>
      </c>
    </row>
    <row r="39" spans="1:18" x14ac:dyDescent="0.2">
      <c r="A39" t="s">
        <v>935</v>
      </c>
      <c r="B39">
        <v>41979</v>
      </c>
      <c r="C39">
        <v>77818</v>
      </c>
      <c r="O39" t="s">
        <v>900</v>
      </c>
      <c r="P39" s="30">
        <v>12000000</v>
      </c>
    </row>
    <row r="40" spans="1:18" x14ac:dyDescent="0.2">
      <c r="B40">
        <v>119560</v>
      </c>
      <c r="C40">
        <v>58128</v>
      </c>
      <c r="O40" t="s">
        <v>901</v>
      </c>
      <c r="P40" s="30">
        <v>0</v>
      </c>
    </row>
    <row r="41" spans="1:18" x14ac:dyDescent="0.2">
      <c r="B41">
        <f>SUM(B30:B40)</f>
        <v>302878</v>
      </c>
      <c r="C41">
        <f>SUM(C30:C40)</f>
        <v>277285</v>
      </c>
      <c r="D41" t="s">
        <v>932</v>
      </c>
      <c r="E41">
        <v>18071</v>
      </c>
      <c r="O41" t="s">
        <v>902</v>
      </c>
      <c r="P41" s="30">
        <v>5777016</v>
      </c>
    </row>
    <row r="42" spans="1:18" x14ac:dyDescent="0.2">
      <c r="D42" t="s">
        <v>936</v>
      </c>
      <c r="E42">
        <v>472551</v>
      </c>
      <c r="O42" t="s">
        <v>903</v>
      </c>
      <c r="P42" s="30">
        <v>0</v>
      </c>
    </row>
    <row r="43" spans="1:18" x14ac:dyDescent="0.2">
      <c r="A43" t="s">
        <v>935</v>
      </c>
      <c r="B43">
        <v>77818</v>
      </c>
      <c r="D43" t="s">
        <v>937</v>
      </c>
      <c r="E43">
        <v>16154</v>
      </c>
      <c r="O43" t="s">
        <v>904</v>
      </c>
      <c r="P43" s="30">
        <v>22507016</v>
      </c>
    </row>
    <row r="44" spans="1:18" x14ac:dyDescent="0.2">
      <c r="B44">
        <v>58128</v>
      </c>
    </row>
    <row r="45" spans="1:18" ht="21" x14ac:dyDescent="0.3">
      <c r="M45" s="31" t="s">
        <v>913</v>
      </c>
    </row>
    <row r="46" spans="1:18" ht="21" x14ac:dyDescent="0.3">
      <c r="M46" s="31" t="s">
        <v>914</v>
      </c>
    </row>
    <row r="48" spans="1:18" x14ac:dyDescent="0.2">
      <c r="A48" s="34">
        <v>45034</v>
      </c>
      <c r="B48">
        <v>1307184</v>
      </c>
    </row>
    <row r="49" spans="1:10" x14ac:dyDescent="0.2">
      <c r="A49" s="34">
        <v>45044</v>
      </c>
      <c r="B49">
        <v>126374</v>
      </c>
    </row>
    <row r="50" spans="1:10" x14ac:dyDescent="0.2">
      <c r="A50" s="34">
        <v>45078</v>
      </c>
      <c r="B50">
        <v>103782</v>
      </c>
    </row>
    <row r="51" spans="1:10" x14ac:dyDescent="0.2">
      <c r="A51" s="34">
        <v>45107</v>
      </c>
      <c r="B51">
        <v>103782</v>
      </c>
    </row>
    <row r="52" spans="1:10" x14ac:dyDescent="0.2">
      <c r="A52" s="34">
        <v>45139</v>
      </c>
      <c r="B52">
        <v>133434</v>
      </c>
    </row>
    <row r="53" spans="1:10" x14ac:dyDescent="0.2">
      <c r="A53" s="34">
        <v>45170</v>
      </c>
      <c r="B53">
        <v>56765</v>
      </c>
    </row>
    <row r="54" spans="1:10" x14ac:dyDescent="0.2">
      <c r="A54" s="34">
        <v>45199</v>
      </c>
      <c r="B54">
        <v>56765</v>
      </c>
    </row>
    <row r="55" spans="1:10" x14ac:dyDescent="0.2">
      <c r="A55" s="34">
        <v>45231</v>
      </c>
      <c r="B55">
        <v>56765</v>
      </c>
    </row>
    <row r="56" spans="1:10" x14ac:dyDescent="0.2">
      <c r="A56" s="34">
        <v>45260</v>
      </c>
      <c r="B56">
        <v>77945</v>
      </c>
    </row>
    <row r="57" spans="1:10" x14ac:dyDescent="0.2">
      <c r="A57" s="34">
        <v>45292</v>
      </c>
      <c r="B57">
        <v>61001</v>
      </c>
    </row>
    <row r="58" spans="1:10" x14ac:dyDescent="0.2">
      <c r="A58" s="34">
        <v>45322</v>
      </c>
      <c r="B58">
        <v>79111</v>
      </c>
    </row>
    <row r="59" spans="1:10" x14ac:dyDescent="0.2">
      <c r="A59" s="34">
        <v>45352</v>
      </c>
      <c r="B59">
        <v>79111</v>
      </c>
    </row>
    <row r="60" spans="1:10" x14ac:dyDescent="0.2">
      <c r="A60" s="34">
        <v>45385</v>
      </c>
      <c r="C60">
        <v>112254</v>
      </c>
    </row>
    <row r="63" spans="1:10" x14ac:dyDescent="0.2">
      <c r="B63">
        <f>SUM(B48:B62)</f>
        <v>2242019</v>
      </c>
      <c r="E63" t="s">
        <v>959</v>
      </c>
      <c r="F63">
        <v>2564570</v>
      </c>
      <c r="G63">
        <v>133912</v>
      </c>
      <c r="H63" s="12">
        <v>4165175</v>
      </c>
      <c r="J63" s="12">
        <f>F63+G63+H63</f>
        <v>6863657</v>
      </c>
    </row>
    <row r="64" spans="1:10" x14ac:dyDescent="0.2">
      <c r="B64">
        <v>472551</v>
      </c>
      <c r="E64" t="s">
        <v>902</v>
      </c>
      <c r="F64">
        <v>365349</v>
      </c>
    </row>
    <row r="65" spans="2:10" x14ac:dyDescent="0.2">
      <c r="B65">
        <f>B63+B64</f>
        <v>2714570</v>
      </c>
      <c r="C65">
        <v>2564570</v>
      </c>
      <c r="E65" t="s">
        <v>157</v>
      </c>
      <c r="F65">
        <f>F63+G63+F64</f>
        <v>3063831</v>
      </c>
    </row>
    <row r="66" spans="2:10" x14ac:dyDescent="0.2">
      <c r="B66">
        <f>B65-C65</f>
        <v>150000</v>
      </c>
      <c r="F66">
        <f>30%*(F65-1500000)</f>
        <v>469149.3</v>
      </c>
    </row>
    <row r="67" spans="2:10" x14ac:dyDescent="0.2">
      <c r="F67">
        <f>60000+45000+30000+15000</f>
        <v>150000</v>
      </c>
    </row>
    <row r="68" spans="2:10" x14ac:dyDescent="0.2">
      <c r="F68">
        <f>F66+F67</f>
        <v>619149.30000000005</v>
      </c>
    </row>
    <row r="71" spans="2:10" x14ac:dyDescent="0.2">
      <c r="E71" t="s">
        <v>959</v>
      </c>
      <c r="F71">
        <v>2242019</v>
      </c>
      <c r="G71">
        <v>133912</v>
      </c>
      <c r="H71" s="12">
        <v>4165175</v>
      </c>
      <c r="J71" s="12">
        <f>F71+G71+H71</f>
        <v>6541106</v>
      </c>
    </row>
    <row r="72" spans="2:10" x14ac:dyDescent="0.2">
      <c r="E72" t="s">
        <v>902</v>
      </c>
      <c r="F72">
        <v>365349</v>
      </c>
    </row>
    <row r="73" spans="2:10" x14ac:dyDescent="0.2">
      <c r="E73" t="s">
        <v>157</v>
      </c>
      <c r="F73">
        <f>F71+G71+F72</f>
        <v>2741280</v>
      </c>
    </row>
    <row r="74" spans="2:10" x14ac:dyDescent="0.2">
      <c r="F74">
        <f>30%*(F73-1500000)</f>
        <v>372384</v>
      </c>
    </row>
    <row r="75" spans="2:10" x14ac:dyDescent="0.2">
      <c r="F75">
        <f>60000+45000+30000+15000</f>
        <v>150000</v>
      </c>
    </row>
    <row r="76" spans="2:10" x14ac:dyDescent="0.2">
      <c r="F76">
        <f>F74+F75</f>
        <v>522384</v>
      </c>
    </row>
    <row r="78" spans="2:10" x14ac:dyDescent="0.2">
      <c r="E78" t="s">
        <v>959</v>
      </c>
      <c r="F78">
        <v>2247198</v>
      </c>
      <c r="G78">
        <v>133912</v>
      </c>
      <c r="H78" s="12">
        <v>4165175</v>
      </c>
      <c r="J78" s="12">
        <f>F78+G78+H78</f>
        <v>6546285</v>
      </c>
    </row>
    <row r="79" spans="2:10" x14ac:dyDescent="0.2">
      <c r="E79" t="s">
        <v>902</v>
      </c>
      <c r="F79">
        <v>376645</v>
      </c>
    </row>
    <row r="80" spans="2:10" x14ac:dyDescent="0.2">
      <c r="E80" t="s">
        <v>157</v>
      </c>
      <c r="F80">
        <f>F78+G78+F79</f>
        <v>2757755</v>
      </c>
    </row>
    <row r="81" spans="6:6" x14ac:dyDescent="0.2">
      <c r="F81">
        <f>30%*(F80-1500000)</f>
        <v>377326.5</v>
      </c>
    </row>
    <row r="82" spans="6:6" x14ac:dyDescent="0.2">
      <c r="F82">
        <f>60000+45000+30000+15000</f>
        <v>150000</v>
      </c>
    </row>
    <row r="83" spans="6:6" x14ac:dyDescent="0.2">
      <c r="F83">
        <f>F81+F82</f>
        <v>527326.5</v>
      </c>
    </row>
  </sheetData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7468D-1D76-934C-94BF-BDB8584CA5FB}">
  <dimension ref="B6:K33"/>
  <sheetViews>
    <sheetView workbookViewId="0">
      <selection activeCell="K33" sqref="K33"/>
    </sheetView>
  </sheetViews>
  <sheetFormatPr baseColWidth="10" defaultRowHeight="16" x14ac:dyDescent="0.2"/>
  <cols>
    <col min="2" max="2" width="25.6640625" bestFit="1" customWidth="1"/>
    <col min="3" max="3" width="38.6640625" bestFit="1" customWidth="1"/>
    <col min="4" max="4" width="20.33203125" bestFit="1" customWidth="1"/>
  </cols>
  <sheetData>
    <row r="6" spans="2:5" ht="18" x14ac:dyDescent="0.2">
      <c r="B6" s="39" t="s">
        <v>938</v>
      </c>
      <c r="C6" s="39" t="s">
        <v>1010</v>
      </c>
    </row>
    <row r="7" spans="2:5" ht="18" x14ac:dyDescent="0.2">
      <c r="B7" s="39" t="s">
        <v>939</v>
      </c>
      <c r="C7" s="39" t="s">
        <v>940</v>
      </c>
      <c r="D7" s="39" t="s">
        <v>939</v>
      </c>
      <c r="E7" s="39" t="s">
        <v>940</v>
      </c>
    </row>
    <row r="8" spans="2:5" ht="18" x14ac:dyDescent="0.2">
      <c r="B8" s="43" t="s">
        <v>941</v>
      </c>
      <c r="C8" s="43" t="s">
        <v>942</v>
      </c>
      <c r="D8" s="33" t="s">
        <v>943</v>
      </c>
      <c r="E8" s="43" t="s">
        <v>942</v>
      </c>
    </row>
    <row r="9" spans="2:5" ht="18" x14ac:dyDescent="0.2">
      <c r="B9" s="43"/>
      <c r="C9" s="43"/>
      <c r="D9" s="40">
        <v>300000</v>
      </c>
      <c r="E9" s="43"/>
    </row>
    <row r="10" spans="2:5" ht="18" x14ac:dyDescent="0.2">
      <c r="B10" s="43" t="s">
        <v>944</v>
      </c>
      <c r="C10" s="43" t="s">
        <v>945</v>
      </c>
      <c r="D10" s="33" t="s">
        <v>946</v>
      </c>
      <c r="E10" s="43" t="s">
        <v>945</v>
      </c>
    </row>
    <row r="11" spans="2:5" ht="18" x14ac:dyDescent="0.2">
      <c r="B11" s="43"/>
      <c r="C11" s="43"/>
      <c r="D11" s="40">
        <v>600000</v>
      </c>
      <c r="E11" s="43"/>
    </row>
    <row r="12" spans="2:5" ht="18" x14ac:dyDescent="0.2">
      <c r="B12" s="43" t="s">
        <v>947</v>
      </c>
      <c r="C12" s="43" t="s">
        <v>948</v>
      </c>
      <c r="D12" s="33" t="s">
        <v>949</v>
      </c>
      <c r="E12" s="33" t="s">
        <v>950</v>
      </c>
    </row>
    <row r="13" spans="2:5" ht="18" x14ac:dyDescent="0.2">
      <c r="B13" s="43"/>
      <c r="C13" s="43"/>
      <c r="D13" s="40">
        <v>900000</v>
      </c>
      <c r="E13" s="40">
        <v>600000</v>
      </c>
    </row>
    <row r="14" spans="2:5" ht="18" x14ac:dyDescent="0.2">
      <c r="B14" s="43" t="s">
        <v>951</v>
      </c>
      <c r="C14" s="43" t="s">
        <v>952</v>
      </c>
      <c r="D14" s="33" t="s">
        <v>953</v>
      </c>
      <c r="E14" s="33" t="s">
        <v>954</v>
      </c>
    </row>
    <row r="15" spans="2:5" ht="18" x14ac:dyDescent="0.2">
      <c r="B15" s="43"/>
      <c r="C15" s="43"/>
      <c r="D15" s="40">
        <v>1200000</v>
      </c>
      <c r="E15" s="40">
        <v>900000</v>
      </c>
    </row>
    <row r="16" spans="2:5" ht="18" x14ac:dyDescent="0.2">
      <c r="B16" s="43"/>
      <c r="C16" s="43"/>
      <c r="D16" s="33" t="s">
        <v>955</v>
      </c>
      <c r="E16" s="33" t="s">
        <v>956</v>
      </c>
    </row>
    <row r="17" spans="2:10" ht="18" x14ac:dyDescent="0.2">
      <c r="B17" s="43"/>
      <c r="C17" s="43"/>
      <c r="D17" s="40">
        <v>1500000</v>
      </c>
      <c r="E17" s="40">
        <v>1200000</v>
      </c>
    </row>
    <row r="18" spans="2:10" ht="18" x14ac:dyDescent="0.2">
      <c r="B18" s="43"/>
      <c r="C18" s="43"/>
      <c r="D18" s="43" t="s">
        <v>957</v>
      </c>
      <c r="E18" s="33" t="s">
        <v>958</v>
      </c>
    </row>
    <row r="19" spans="2:10" ht="18" x14ac:dyDescent="0.2">
      <c r="B19" s="43"/>
      <c r="C19" s="43"/>
      <c r="D19" s="43"/>
      <c r="E19" s="40">
        <v>1500000</v>
      </c>
    </row>
    <row r="24" spans="2:10" x14ac:dyDescent="0.2">
      <c r="F24">
        <v>1500000</v>
      </c>
      <c r="G24">
        <v>2568046</v>
      </c>
      <c r="I24">
        <v>1500000</v>
      </c>
      <c r="J24">
        <v>2905431</v>
      </c>
    </row>
    <row r="25" spans="2:10" x14ac:dyDescent="0.2">
      <c r="G25">
        <f>G24-F24</f>
        <v>1068046</v>
      </c>
      <c r="J25">
        <f>J24-I24</f>
        <v>1405431</v>
      </c>
    </row>
    <row r="26" spans="2:10" x14ac:dyDescent="0.2">
      <c r="G26">
        <f>30%*G25</f>
        <v>320413.8</v>
      </c>
      <c r="J26">
        <f>30%*J25</f>
        <v>421629.3</v>
      </c>
    </row>
    <row r="27" spans="2:10" x14ac:dyDescent="0.2">
      <c r="G27">
        <f>G24-G26</f>
        <v>2247632.2000000002</v>
      </c>
      <c r="J27">
        <f>J24-J26</f>
        <v>2483801.7000000002</v>
      </c>
    </row>
    <row r="28" spans="2:10" x14ac:dyDescent="0.2">
      <c r="G28">
        <f>G27/12</f>
        <v>187302.68333333335</v>
      </c>
      <c r="J28">
        <f>J27/12</f>
        <v>206983.47500000001</v>
      </c>
    </row>
    <row r="33" spans="11:11" x14ac:dyDescent="0.2">
      <c r="K33" s="16">
        <f>20000/172000</f>
        <v>0.11627906976744186</v>
      </c>
    </row>
  </sheetData>
  <mergeCells count="15">
    <mergeCell ref="B8:B9"/>
    <mergeCell ref="C8:C9"/>
    <mergeCell ref="E8:E9"/>
    <mergeCell ref="B10:B11"/>
    <mergeCell ref="C10:C11"/>
    <mergeCell ref="E10:E11"/>
    <mergeCell ref="B18:B19"/>
    <mergeCell ref="C18:C19"/>
    <mergeCell ref="D18:D19"/>
    <mergeCell ref="B12:B13"/>
    <mergeCell ref="C12:C13"/>
    <mergeCell ref="B14:B15"/>
    <mergeCell ref="C14:C15"/>
    <mergeCell ref="B16:B17"/>
    <mergeCell ref="C16:C1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2DF8D-B1B6-684A-A500-38090A311E25}">
  <dimension ref="A1:E501"/>
  <sheetViews>
    <sheetView workbookViewId="0">
      <selection activeCell="D21" sqref="D21"/>
    </sheetView>
  </sheetViews>
  <sheetFormatPr baseColWidth="10" defaultRowHeight="16" x14ac:dyDescent="0.2"/>
  <cols>
    <col min="4" max="4" width="15" bestFit="1" customWidth="1"/>
  </cols>
  <sheetData>
    <row r="1" spans="1:5" x14ac:dyDescent="0.2">
      <c r="A1" t="s">
        <v>39</v>
      </c>
      <c r="B1" t="s">
        <v>38</v>
      </c>
      <c r="C1" t="s">
        <v>40</v>
      </c>
    </row>
    <row r="2" spans="1:5" x14ac:dyDescent="0.2">
      <c r="A2">
        <v>1</v>
      </c>
      <c r="B2">
        <v>22.8</v>
      </c>
      <c r="C2">
        <f>B2</f>
        <v>22.8</v>
      </c>
      <c r="D2" t="s">
        <v>100</v>
      </c>
      <c r="E2">
        <f>COUNTIF($B$2:$B$200,"&gt;0")</f>
        <v>126</v>
      </c>
    </row>
    <row r="3" spans="1:5" x14ac:dyDescent="0.2">
      <c r="A3">
        <v>2</v>
      </c>
      <c r="B3">
        <v>-6.4</v>
      </c>
      <c r="C3">
        <f>B3+C2</f>
        <v>16.399999999999999</v>
      </c>
      <c r="D3" t="s">
        <v>101</v>
      </c>
      <c r="E3">
        <f>COUNTIF($B$2:$B$200,"&lt;=0")</f>
        <v>24</v>
      </c>
    </row>
    <row r="4" spans="1:5" x14ac:dyDescent="0.2">
      <c r="A4">
        <v>3</v>
      </c>
      <c r="B4">
        <v>36.9</v>
      </c>
      <c r="C4">
        <f t="shared" ref="C4:C67" si="0">B4+C3</f>
        <v>53.3</v>
      </c>
      <c r="D4" t="s">
        <v>102</v>
      </c>
      <c r="E4" s="16">
        <f>E2/(E2+E3)</f>
        <v>0.84</v>
      </c>
    </row>
    <row r="5" spans="1:5" x14ac:dyDescent="0.2">
      <c r="A5">
        <v>4</v>
      </c>
      <c r="B5">
        <v>4.8</v>
      </c>
      <c r="C5">
        <f t="shared" si="0"/>
        <v>58.099999999999994</v>
      </c>
      <c r="D5" t="s">
        <v>103</v>
      </c>
      <c r="E5" s="5">
        <f>100%-E4</f>
        <v>0.16000000000000003</v>
      </c>
    </row>
    <row r="6" spans="1:5" x14ac:dyDescent="0.2">
      <c r="A6">
        <v>5</v>
      </c>
      <c r="B6">
        <v>2.5</v>
      </c>
      <c r="C6">
        <f t="shared" si="0"/>
        <v>60.599999999999994</v>
      </c>
    </row>
    <row r="7" spans="1:5" x14ac:dyDescent="0.2">
      <c r="A7">
        <v>6</v>
      </c>
      <c r="B7">
        <v>19.3</v>
      </c>
      <c r="C7">
        <f t="shared" si="0"/>
        <v>79.899999999999991</v>
      </c>
      <c r="D7" t="s">
        <v>104</v>
      </c>
      <c r="E7" s="17">
        <f>AVERAGEIF($B$2:$B$200,"&gt;0")</f>
        <v>14.547619047619051</v>
      </c>
    </row>
    <row r="8" spans="1:5" x14ac:dyDescent="0.2">
      <c r="A8">
        <v>7</v>
      </c>
      <c r="B8">
        <v>22.2</v>
      </c>
      <c r="C8">
        <f t="shared" si="0"/>
        <v>102.1</v>
      </c>
      <c r="D8" t="s">
        <v>105</v>
      </c>
      <c r="E8" s="17">
        <f>AVERAGEIF($B$2:$B$200,"&lt;=0")</f>
        <v>-17.066666666666666</v>
      </c>
    </row>
    <row r="9" spans="1:5" x14ac:dyDescent="0.2">
      <c r="A9">
        <v>8</v>
      </c>
      <c r="B9">
        <v>10.8</v>
      </c>
      <c r="C9">
        <f t="shared" si="0"/>
        <v>112.89999999999999</v>
      </c>
      <c r="D9" t="s">
        <v>106</v>
      </c>
      <c r="E9" s="17">
        <f>E7/ABS(E8)</f>
        <v>0.85239955357142883</v>
      </c>
    </row>
    <row r="10" spans="1:5" x14ac:dyDescent="0.2">
      <c r="A10">
        <v>9</v>
      </c>
      <c r="B10">
        <v>24.2</v>
      </c>
      <c r="C10">
        <f t="shared" si="0"/>
        <v>137.1</v>
      </c>
    </row>
    <row r="11" spans="1:5" x14ac:dyDescent="0.2">
      <c r="A11">
        <v>10</v>
      </c>
      <c r="B11">
        <v>0.8</v>
      </c>
      <c r="C11">
        <f t="shared" si="0"/>
        <v>137.9</v>
      </c>
      <c r="D11" t="s">
        <v>107</v>
      </c>
      <c r="E11">
        <f>MAX($B$2:$B$200)</f>
        <v>51.2</v>
      </c>
    </row>
    <row r="12" spans="1:5" x14ac:dyDescent="0.2">
      <c r="A12">
        <v>11</v>
      </c>
      <c r="B12">
        <v>28.1</v>
      </c>
      <c r="C12">
        <f t="shared" si="0"/>
        <v>166</v>
      </c>
      <c r="D12" t="s">
        <v>108</v>
      </c>
      <c r="E12">
        <f>MIN($B$2:$B$200)</f>
        <v>-118.2</v>
      </c>
    </row>
    <row r="13" spans="1:5" x14ac:dyDescent="0.2">
      <c r="A13">
        <v>12</v>
      </c>
      <c r="B13">
        <v>11.5</v>
      </c>
      <c r="C13">
        <f t="shared" si="0"/>
        <v>177.5</v>
      </c>
    </row>
    <row r="14" spans="1:5" x14ac:dyDescent="0.2">
      <c r="A14">
        <v>13</v>
      </c>
      <c r="B14">
        <v>4.9000000000000004</v>
      </c>
      <c r="C14">
        <f t="shared" si="0"/>
        <v>182.4</v>
      </c>
      <c r="D14" t="s">
        <v>109</v>
      </c>
      <c r="E14" s="17">
        <f>(E4*E7)+(E5*E8)</f>
        <v>9.4893333333333345</v>
      </c>
    </row>
    <row r="15" spans="1:5" x14ac:dyDescent="0.2">
      <c r="A15">
        <v>14</v>
      </c>
      <c r="B15">
        <v>43.6</v>
      </c>
      <c r="C15">
        <f t="shared" si="0"/>
        <v>226</v>
      </c>
      <c r="D15" t="s">
        <v>110</v>
      </c>
      <c r="E15" s="17">
        <f>(E9*E4)-E5</f>
        <v>0.55601562500000012</v>
      </c>
    </row>
    <row r="16" spans="1:5" x14ac:dyDescent="0.2">
      <c r="A16">
        <v>15</v>
      </c>
      <c r="B16">
        <v>-4.2</v>
      </c>
      <c r="C16">
        <f t="shared" si="0"/>
        <v>221.8</v>
      </c>
    </row>
    <row r="17" spans="1:3" x14ac:dyDescent="0.2">
      <c r="A17">
        <v>16</v>
      </c>
      <c r="B17">
        <v>8.1999999999999993</v>
      </c>
      <c r="C17">
        <f t="shared" si="0"/>
        <v>230</v>
      </c>
    </row>
    <row r="18" spans="1:3" x14ac:dyDescent="0.2">
      <c r="A18">
        <v>17</v>
      </c>
      <c r="B18">
        <v>13</v>
      </c>
      <c r="C18">
        <f t="shared" si="0"/>
        <v>243</v>
      </c>
    </row>
    <row r="19" spans="1:3" x14ac:dyDescent="0.2">
      <c r="A19">
        <v>18</v>
      </c>
      <c r="B19">
        <v>9</v>
      </c>
      <c r="C19">
        <f t="shared" si="0"/>
        <v>252</v>
      </c>
    </row>
    <row r="20" spans="1:3" x14ac:dyDescent="0.2">
      <c r="A20">
        <v>19</v>
      </c>
      <c r="B20">
        <v>30.1</v>
      </c>
      <c r="C20">
        <f t="shared" si="0"/>
        <v>282.10000000000002</v>
      </c>
    </row>
    <row r="21" spans="1:3" x14ac:dyDescent="0.2">
      <c r="A21">
        <v>20</v>
      </c>
      <c r="B21">
        <v>22.9</v>
      </c>
      <c r="C21">
        <f t="shared" si="0"/>
        <v>305</v>
      </c>
    </row>
    <row r="22" spans="1:3" x14ac:dyDescent="0.2">
      <c r="A22">
        <v>21</v>
      </c>
      <c r="B22" s="10">
        <v>10.5</v>
      </c>
      <c r="C22">
        <f t="shared" si="0"/>
        <v>315.5</v>
      </c>
    </row>
    <row r="23" spans="1:3" x14ac:dyDescent="0.2">
      <c r="A23">
        <v>22</v>
      </c>
      <c r="B23" s="10">
        <v>-1.5</v>
      </c>
      <c r="C23">
        <f t="shared" si="0"/>
        <v>314</v>
      </c>
    </row>
    <row r="24" spans="1:3" x14ac:dyDescent="0.2">
      <c r="A24">
        <v>23</v>
      </c>
      <c r="B24" s="10">
        <v>19.7</v>
      </c>
      <c r="C24">
        <f t="shared" si="0"/>
        <v>333.7</v>
      </c>
    </row>
    <row r="25" spans="1:3" x14ac:dyDescent="0.2">
      <c r="A25">
        <v>24</v>
      </c>
      <c r="B25" s="10">
        <v>18.100000000000001</v>
      </c>
      <c r="C25">
        <f t="shared" si="0"/>
        <v>351.8</v>
      </c>
    </row>
    <row r="26" spans="1:3" x14ac:dyDescent="0.2">
      <c r="A26">
        <v>25</v>
      </c>
      <c r="B26" s="10">
        <v>-0.3</v>
      </c>
      <c r="C26">
        <f t="shared" si="0"/>
        <v>351.5</v>
      </c>
    </row>
    <row r="27" spans="1:3" x14ac:dyDescent="0.2">
      <c r="A27">
        <v>26</v>
      </c>
      <c r="B27" s="10">
        <v>4.0999999999999996</v>
      </c>
      <c r="C27">
        <f t="shared" si="0"/>
        <v>355.6</v>
      </c>
    </row>
    <row r="28" spans="1:3" x14ac:dyDescent="0.2">
      <c r="A28">
        <v>27</v>
      </c>
      <c r="B28" s="10">
        <v>10.9</v>
      </c>
      <c r="C28">
        <f t="shared" si="0"/>
        <v>366.5</v>
      </c>
    </row>
    <row r="29" spans="1:3" x14ac:dyDescent="0.2">
      <c r="A29">
        <v>28</v>
      </c>
      <c r="B29" s="10">
        <v>3.7</v>
      </c>
      <c r="C29">
        <f t="shared" si="0"/>
        <v>370.2</v>
      </c>
    </row>
    <row r="30" spans="1:3" x14ac:dyDescent="0.2">
      <c r="A30">
        <v>29</v>
      </c>
      <c r="B30" s="10">
        <v>-6.2</v>
      </c>
      <c r="C30">
        <f t="shared" si="0"/>
        <v>364</v>
      </c>
    </row>
    <row r="31" spans="1:3" x14ac:dyDescent="0.2">
      <c r="A31">
        <v>30</v>
      </c>
      <c r="B31" s="10">
        <v>20.100000000000001</v>
      </c>
      <c r="C31">
        <f t="shared" si="0"/>
        <v>384.1</v>
      </c>
    </row>
    <row r="32" spans="1:3" x14ac:dyDescent="0.2">
      <c r="A32">
        <v>31</v>
      </c>
      <c r="B32" s="10">
        <v>20.399999999999999</v>
      </c>
      <c r="C32">
        <f t="shared" si="0"/>
        <v>404.5</v>
      </c>
    </row>
    <row r="33" spans="1:3" x14ac:dyDescent="0.2">
      <c r="A33">
        <v>32</v>
      </c>
      <c r="B33" s="10">
        <v>18.5</v>
      </c>
      <c r="C33">
        <f t="shared" si="0"/>
        <v>423</v>
      </c>
    </row>
    <row r="34" spans="1:3" x14ac:dyDescent="0.2">
      <c r="A34">
        <v>33</v>
      </c>
      <c r="B34" s="10">
        <v>34</v>
      </c>
      <c r="C34">
        <f t="shared" si="0"/>
        <v>457</v>
      </c>
    </row>
    <row r="35" spans="1:3" x14ac:dyDescent="0.2">
      <c r="A35">
        <v>34</v>
      </c>
      <c r="B35" s="10">
        <v>13.2</v>
      </c>
      <c r="C35">
        <f t="shared" si="0"/>
        <v>470.2</v>
      </c>
    </row>
    <row r="36" spans="1:3" x14ac:dyDescent="0.2">
      <c r="A36">
        <v>35</v>
      </c>
      <c r="B36" s="10">
        <v>8.1</v>
      </c>
      <c r="C36">
        <f t="shared" si="0"/>
        <v>478.3</v>
      </c>
    </row>
    <row r="37" spans="1:3" x14ac:dyDescent="0.2">
      <c r="A37">
        <v>36</v>
      </c>
      <c r="B37" s="10">
        <v>-82.8</v>
      </c>
      <c r="C37">
        <f t="shared" si="0"/>
        <v>395.5</v>
      </c>
    </row>
    <row r="38" spans="1:3" x14ac:dyDescent="0.2">
      <c r="A38">
        <v>37</v>
      </c>
      <c r="B38" s="10">
        <v>29.2</v>
      </c>
      <c r="C38">
        <f t="shared" si="0"/>
        <v>424.7</v>
      </c>
    </row>
    <row r="39" spans="1:3" x14ac:dyDescent="0.2">
      <c r="A39">
        <v>38</v>
      </c>
      <c r="B39" s="10">
        <v>6.4</v>
      </c>
      <c r="C39">
        <f t="shared" si="0"/>
        <v>431.09999999999997</v>
      </c>
    </row>
    <row r="40" spans="1:3" x14ac:dyDescent="0.2">
      <c r="A40">
        <v>39</v>
      </c>
      <c r="B40" s="10">
        <v>37</v>
      </c>
      <c r="C40">
        <f t="shared" si="0"/>
        <v>468.09999999999997</v>
      </c>
    </row>
    <row r="41" spans="1:3" x14ac:dyDescent="0.2">
      <c r="A41">
        <v>40</v>
      </c>
      <c r="B41" s="10">
        <v>4</v>
      </c>
      <c r="C41">
        <f t="shared" si="0"/>
        <v>472.09999999999997</v>
      </c>
    </row>
    <row r="42" spans="1:3" x14ac:dyDescent="0.2">
      <c r="A42">
        <v>41</v>
      </c>
      <c r="B42" s="10">
        <v>9.8000000000000007</v>
      </c>
      <c r="C42">
        <f t="shared" si="0"/>
        <v>481.9</v>
      </c>
    </row>
    <row r="43" spans="1:3" x14ac:dyDescent="0.2">
      <c r="A43">
        <v>42</v>
      </c>
      <c r="B43" s="10">
        <v>20.2</v>
      </c>
      <c r="C43">
        <f t="shared" si="0"/>
        <v>502.09999999999997</v>
      </c>
    </row>
    <row r="44" spans="1:3" x14ac:dyDescent="0.2">
      <c r="A44">
        <v>43</v>
      </c>
      <c r="B44" s="10">
        <v>22.4</v>
      </c>
      <c r="C44">
        <f t="shared" si="0"/>
        <v>524.5</v>
      </c>
    </row>
    <row r="45" spans="1:3" x14ac:dyDescent="0.2">
      <c r="A45">
        <v>44</v>
      </c>
      <c r="B45" s="10">
        <v>10.8</v>
      </c>
      <c r="C45">
        <f t="shared" si="0"/>
        <v>535.29999999999995</v>
      </c>
    </row>
    <row r="46" spans="1:3" x14ac:dyDescent="0.2">
      <c r="A46">
        <v>45</v>
      </c>
      <c r="B46" s="10">
        <v>24.7</v>
      </c>
      <c r="C46">
        <f t="shared" si="0"/>
        <v>560</v>
      </c>
    </row>
    <row r="47" spans="1:3" x14ac:dyDescent="0.2">
      <c r="A47">
        <v>46</v>
      </c>
      <c r="B47" s="10">
        <v>8.1</v>
      </c>
      <c r="C47">
        <f t="shared" si="0"/>
        <v>568.1</v>
      </c>
    </row>
    <row r="48" spans="1:3" x14ac:dyDescent="0.2">
      <c r="A48">
        <v>47</v>
      </c>
      <c r="B48" s="10">
        <v>-6.8</v>
      </c>
      <c r="C48">
        <f t="shared" si="0"/>
        <v>561.30000000000007</v>
      </c>
    </row>
    <row r="49" spans="1:3" x14ac:dyDescent="0.2">
      <c r="A49">
        <v>48</v>
      </c>
      <c r="B49" s="10">
        <v>23.2</v>
      </c>
      <c r="C49">
        <f t="shared" si="0"/>
        <v>584.50000000000011</v>
      </c>
    </row>
    <row r="50" spans="1:3" x14ac:dyDescent="0.2">
      <c r="A50">
        <v>49</v>
      </c>
      <c r="B50" s="10">
        <v>17.100000000000001</v>
      </c>
      <c r="C50">
        <f t="shared" si="0"/>
        <v>601.60000000000014</v>
      </c>
    </row>
    <row r="51" spans="1:3" x14ac:dyDescent="0.2">
      <c r="A51">
        <v>50</v>
      </c>
      <c r="B51" s="10">
        <v>7.5</v>
      </c>
      <c r="C51">
        <f t="shared" si="0"/>
        <v>609.10000000000014</v>
      </c>
    </row>
    <row r="52" spans="1:3" x14ac:dyDescent="0.2">
      <c r="A52">
        <v>51</v>
      </c>
      <c r="B52" s="10">
        <v>13</v>
      </c>
      <c r="C52">
        <f t="shared" si="0"/>
        <v>622.10000000000014</v>
      </c>
    </row>
    <row r="53" spans="1:3" x14ac:dyDescent="0.2">
      <c r="A53">
        <v>52</v>
      </c>
      <c r="B53">
        <v>4.8</v>
      </c>
      <c r="C53">
        <f t="shared" si="0"/>
        <v>626.90000000000009</v>
      </c>
    </row>
    <row r="54" spans="1:3" x14ac:dyDescent="0.2">
      <c r="A54">
        <v>53</v>
      </c>
      <c r="B54" s="10">
        <v>10.9</v>
      </c>
      <c r="C54">
        <f t="shared" si="0"/>
        <v>637.80000000000007</v>
      </c>
    </row>
    <row r="55" spans="1:3" x14ac:dyDescent="0.2">
      <c r="A55">
        <v>54</v>
      </c>
      <c r="B55" s="10">
        <v>26.4</v>
      </c>
      <c r="C55">
        <f t="shared" si="0"/>
        <v>664.2</v>
      </c>
    </row>
    <row r="56" spans="1:3" x14ac:dyDescent="0.2">
      <c r="A56">
        <v>55</v>
      </c>
      <c r="B56" s="10">
        <v>-118.2</v>
      </c>
      <c r="C56">
        <f t="shared" si="0"/>
        <v>546</v>
      </c>
    </row>
    <row r="57" spans="1:3" x14ac:dyDescent="0.2">
      <c r="A57">
        <v>56</v>
      </c>
      <c r="B57" s="10">
        <v>-4</v>
      </c>
      <c r="C57">
        <f t="shared" si="0"/>
        <v>542</v>
      </c>
    </row>
    <row r="58" spans="1:3" x14ac:dyDescent="0.2">
      <c r="A58">
        <v>57</v>
      </c>
      <c r="B58" s="10">
        <v>16.3</v>
      </c>
      <c r="C58">
        <f t="shared" si="0"/>
        <v>558.29999999999995</v>
      </c>
    </row>
    <row r="59" spans="1:3" x14ac:dyDescent="0.2">
      <c r="A59">
        <v>58</v>
      </c>
      <c r="B59" s="10">
        <v>15.6</v>
      </c>
      <c r="C59">
        <f t="shared" si="0"/>
        <v>573.9</v>
      </c>
    </row>
    <row r="60" spans="1:3" x14ac:dyDescent="0.2">
      <c r="A60">
        <v>59</v>
      </c>
      <c r="B60" s="10">
        <v>-10</v>
      </c>
      <c r="C60">
        <f t="shared" si="0"/>
        <v>563.9</v>
      </c>
    </row>
    <row r="61" spans="1:3" x14ac:dyDescent="0.2">
      <c r="A61">
        <v>60</v>
      </c>
      <c r="B61" s="10">
        <v>21.2</v>
      </c>
      <c r="C61">
        <f t="shared" si="0"/>
        <v>585.1</v>
      </c>
    </row>
    <row r="62" spans="1:3" x14ac:dyDescent="0.2">
      <c r="A62">
        <v>61</v>
      </c>
      <c r="B62" s="10">
        <v>27.2</v>
      </c>
      <c r="C62">
        <f t="shared" si="0"/>
        <v>612.30000000000007</v>
      </c>
    </row>
    <row r="63" spans="1:3" x14ac:dyDescent="0.2">
      <c r="A63">
        <v>62</v>
      </c>
      <c r="B63" s="10">
        <v>14</v>
      </c>
      <c r="C63">
        <f t="shared" si="0"/>
        <v>626.30000000000007</v>
      </c>
    </row>
    <row r="64" spans="1:3" x14ac:dyDescent="0.2">
      <c r="A64">
        <v>63</v>
      </c>
      <c r="B64" s="10">
        <v>0.9</v>
      </c>
      <c r="C64">
        <f t="shared" si="0"/>
        <v>627.20000000000005</v>
      </c>
    </row>
    <row r="65" spans="1:3" x14ac:dyDescent="0.2">
      <c r="A65">
        <v>64</v>
      </c>
      <c r="B65" s="10">
        <v>-0.9</v>
      </c>
      <c r="C65">
        <f t="shared" si="0"/>
        <v>626.30000000000007</v>
      </c>
    </row>
    <row r="66" spans="1:3" x14ac:dyDescent="0.2">
      <c r="A66">
        <v>65</v>
      </c>
      <c r="B66" s="10">
        <v>21.3</v>
      </c>
      <c r="C66">
        <f t="shared" si="0"/>
        <v>647.6</v>
      </c>
    </row>
    <row r="67" spans="1:3" x14ac:dyDescent="0.2">
      <c r="A67">
        <v>66</v>
      </c>
      <c r="B67" s="10">
        <v>10.199999999999999</v>
      </c>
      <c r="C67">
        <f t="shared" si="0"/>
        <v>657.80000000000007</v>
      </c>
    </row>
    <row r="68" spans="1:3" x14ac:dyDescent="0.2">
      <c r="A68">
        <v>67</v>
      </c>
      <c r="B68" s="10">
        <v>7.3</v>
      </c>
      <c r="C68">
        <f t="shared" ref="C68:C131" si="1">B68+C67</f>
        <v>665.1</v>
      </c>
    </row>
    <row r="69" spans="1:3" x14ac:dyDescent="0.2">
      <c r="A69">
        <v>68</v>
      </c>
      <c r="B69" s="10">
        <v>8.5</v>
      </c>
      <c r="C69">
        <f t="shared" si="1"/>
        <v>673.6</v>
      </c>
    </row>
    <row r="70" spans="1:3" x14ac:dyDescent="0.2">
      <c r="A70">
        <v>69</v>
      </c>
      <c r="B70" s="10">
        <v>19.2</v>
      </c>
      <c r="C70">
        <f t="shared" si="1"/>
        <v>692.80000000000007</v>
      </c>
    </row>
    <row r="71" spans="1:3" x14ac:dyDescent="0.2">
      <c r="A71">
        <v>70</v>
      </c>
      <c r="B71" s="10">
        <v>-1.9</v>
      </c>
      <c r="C71">
        <f t="shared" si="1"/>
        <v>690.90000000000009</v>
      </c>
    </row>
    <row r="72" spans="1:3" x14ac:dyDescent="0.2">
      <c r="A72">
        <v>71</v>
      </c>
      <c r="B72" s="10">
        <v>22.3</v>
      </c>
      <c r="C72">
        <f t="shared" si="1"/>
        <v>713.2</v>
      </c>
    </row>
    <row r="73" spans="1:3" x14ac:dyDescent="0.2">
      <c r="A73">
        <v>72</v>
      </c>
      <c r="B73" s="10">
        <v>5.8</v>
      </c>
      <c r="C73">
        <f t="shared" si="1"/>
        <v>719</v>
      </c>
    </row>
    <row r="74" spans="1:3" x14ac:dyDescent="0.2">
      <c r="A74">
        <v>73</v>
      </c>
      <c r="B74" s="10">
        <v>16.3</v>
      </c>
      <c r="C74">
        <f t="shared" si="1"/>
        <v>735.3</v>
      </c>
    </row>
    <row r="75" spans="1:3" x14ac:dyDescent="0.2">
      <c r="A75">
        <v>74</v>
      </c>
      <c r="B75" s="10">
        <v>11.3</v>
      </c>
      <c r="C75">
        <f t="shared" si="1"/>
        <v>746.59999999999991</v>
      </c>
    </row>
    <row r="76" spans="1:3" x14ac:dyDescent="0.2">
      <c r="A76">
        <v>75</v>
      </c>
      <c r="B76" s="10">
        <v>7.6</v>
      </c>
      <c r="C76">
        <f t="shared" si="1"/>
        <v>754.19999999999993</v>
      </c>
    </row>
    <row r="77" spans="1:3" x14ac:dyDescent="0.2">
      <c r="A77">
        <v>76</v>
      </c>
      <c r="B77" s="10">
        <v>11.6</v>
      </c>
      <c r="C77">
        <f t="shared" si="1"/>
        <v>765.8</v>
      </c>
    </row>
    <row r="78" spans="1:3" x14ac:dyDescent="0.2">
      <c r="A78">
        <v>77</v>
      </c>
      <c r="B78" s="10">
        <v>5.3</v>
      </c>
      <c r="C78">
        <f t="shared" si="1"/>
        <v>771.09999999999991</v>
      </c>
    </row>
    <row r="79" spans="1:3" x14ac:dyDescent="0.2">
      <c r="A79">
        <v>78</v>
      </c>
      <c r="B79" s="10">
        <v>0.4</v>
      </c>
      <c r="C79">
        <f t="shared" si="1"/>
        <v>771.49999999999989</v>
      </c>
    </row>
    <row r="80" spans="1:3" x14ac:dyDescent="0.2">
      <c r="A80">
        <v>79</v>
      </c>
      <c r="B80" s="10">
        <v>28.1</v>
      </c>
      <c r="C80">
        <f t="shared" si="1"/>
        <v>799.59999999999991</v>
      </c>
    </row>
    <row r="81" spans="1:3" x14ac:dyDescent="0.2">
      <c r="A81">
        <v>80</v>
      </c>
      <c r="B81" s="10">
        <v>11.8</v>
      </c>
      <c r="C81">
        <f t="shared" si="1"/>
        <v>811.39999999999986</v>
      </c>
    </row>
    <row r="82" spans="1:3" x14ac:dyDescent="0.2">
      <c r="A82">
        <v>81</v>
      </c>
      <c r="B82" s="10">
        <v>12.2</v>
      </c>
      <c r="C82">
        <f t="shared" si="1"/>
        <v>823.59999999999991</v>
      </c>
    </row>
    <row r="83" spans="1:3" x14ac:dyDescent="0.2">
      <c r="A83">
        <v>82</v>
      </c>
      <c r="B83" s="10">
        <v>5.5</v>
      </c>
      <c r="C83">
        <f t="shared" si="1"/>
        <v>829.09999999999991</v>
      </c>
    </row>
    <row r="84" spans="1:3" x14ac:dyDescent="0.2">
      <c r="A84">
        <v>83</v>
      </c>
      <c r="B84" s="10">
        <v>12.5</v>
      </c>
      <c r="C84">
        <f t="shared" si="1"/>
        <v>841.59999999999991</v>
      </c>
    </row>
    <row r="85" spans="1:3" x14ac:dyDescent="0.2">
      <c r="A85">
        <v>84</v>
      </c>
      <c r="B85" s="10">
        <v>20.8</v>
      </c>
      <c r="C85">
        <f t="shared" si="1"/>
        <v>862.39999999999986</v>
      </c>
    </row>
    <row r="86" spans="1:3" x14ac:dyDescent="0.2">
      <c r="A86">
        <v>85</v>
      </c>
      <c r="B86" s="10">
        <v>13.5</v>
      </c>
      <c r="C86">
        <f t="shared" si="1"/>
        <v>875.89999999999986</v>
      </c>
    </row>
    <row r="87" spans="1:3" x14ac:dyDescent="0.2">
      <c r="A87">
        <v>86</v>
      </c>
      <c r="B87">
        <v>7.8</v>
      </c>
      <c r="C87">
        <f t="shared" si="1"/>
        <v>883.69999999999982</v>
      </c>
    </row>
    <row r="88" spans="1:3" x14ac:dyDescent="0.2">
      <c r="A88">
        <v>87</v>
      </c>
      <c r="B88" s="10">
        <v>9.6</v>
      </c>
      <c r="C88">
        <f t="shared" si="1"/>
        <v>893.29999999999984</v>
      </c>
    </row>
    <row r="89" spans="1:3" x14ac:dyDescent="0.2">
      <c r="A89">
        <v>88</v>
      </c>
      <c r="B89" s="10">
        <v>6.5</v>
      </c>
      <c r="C89">
        <f t="shared" si="1"/>
        <v>899.79999999999984</v>
      </c>
    </row>
    <row r="90" spans="1:3" x14ac:dyDescent="0.2">
      <c r="A90">
        <v>89</v>
      </c>
      <c r="B90" s="10">
        <v>8.4</v>
      </c>
      <c r="C90">
        <f t="shared" si="1"/>
        <v>908.19999999999982</v>
      </c>
    </row>
    <row r="91" spans="1:3" x14ac:dyDescent="0.2">
      <c r="A91">
        <v>90</v>
      </c>
      <c r="B91" s="10">
        <v>-6</v>
      </c>
      <c r="C91">
        <f t="shared" si="1"/>
        <v>902.19999999999982</v>
      </c>
    </row>
    <row r="92" spans="1:3" x14ac:dyDescent="0.2">
      <c r="A92">
        <v>91</v>
      </c>
      <c r="B92" s="10">
        <v>16.100000000000001</v>
      </c>
      <c r="C92">
        <f t="shared" si="1"/>
        <v>918.29999999999984</v>
      </c>
    </row>
    <row r="93" spans="1:3" x14ac:dyDescent="0.2">
      <c r="A93">
        <v>92</v>
      </c>
      <c r="B93" s="10">
        <v>49.6</v>
      </c>
      <c r="C93">
        <f t="shared" si="1"/>
        <v>967.89999999999986</v>
      </c>
    </row>
    <row r="94" spans="1:3" x14ac:dyDescent="0.2">
      <c r="A94">
        <v>93</v>
      </c>
      <c r="B94" s="10">
        <v>7.1</v>
      </c>
      <c r="C94">
        <f t="shared" si="1"/>
        <v>974.99999999999989</v>
      </c>
    </row>
    <row r="95" spans="1:3" x14ac:dyDescent="0.2">
      <c r="A95">
        <v>94</v>
      </c>
      <c r="B95" s="10">
        <v>7.9</v>
      </c>
      <c r="C95">
        <f t="shared" si="1"/>
        <v>982.89999999999986</v>
      </c>
    </row>
    <row r="96" spans="1:3" x14ac:dyDescent="0.2">
      <c r="A96">
        <v>95</v>
      </c>
      <c r="B96" s="10">
        <v>25</v>
      </c>
      <c r="C96">
        <f t="shared" si="1"/>
        <v>1007.8999999999999</v>
      </c>
    </row>
    <row r="97" spans="1:4" x14ac:dyDescent="0.2">
      <c r="A97">
        <v>96</v>
      </c>
      <c r="B97" s="10">
        <v>12.1</v>
      </c>
      <c r="C97">
        <f t="shared" si="1"/>
        <v>1019.9999999999999</v>
      </c>
    </row>
    <row r="98" spans="1:4" x14ac:dyDescent="0.2">
      <c r="A98">
        <v>97</v>
      </c>
      <c r="B98" s="10">
        <v>7.6</v>
      </c>
      <c r="C98">
        <f t="shared" si="1"/>
        <v>1027.5999999999999</v>
      </c>
    </row>
    <row r="99" spans="1:4" x14ac:dyDescent="0.2">
      <c r="A99">
        <v>98</v>
      </c>
      <c r="B99" s="10">
        <v>3.8</v>
      </c>
      <c r="C99">
        <f t="shared" si="1"/>
        <v>1031.3999999999999</v>
      </c>
    </row>
    <row r="100" spans="1:4" x14ac:dyDescent="0.2">
      <c r="A100">
        <v>99</v>
      </c>
      <c r="B100" s="10">
        <v>-33.6</v>
      </c>
      <c r="C100">
        <f t="shared" si="1"/>
        <v>997.79999999999984</v>
      </c>
    </row>
    <row r="101" spans="1:4" x14ac:dyDescent="0.2">
      <c r="A101">
        <v>100</v>
      </c>
      <c r="B101" s="10">
        <v>15.1</v>
      </c>
      <c r="C101">
        <f t="shared" si="1"/>
        <v>1012.8999999999999</v>
      </c>
    </row>
    <row r="102" spans="1:4" x14ac:dyDescent="0.2">
      <c r="A102">
        <v>101</v>
      </c>
      <c r="B102" s="10">
        <v>6.9</v>
      </c>
      <c r="C102">
        <f t="shared" si="1"/>
        <v>1019.7999999999998</v>
      </c>
    </row>
    <row r="103" spans="1:4" x14ac:dyDescent="0.2">
      <c r="A103">
        <v>102</v>
      </c>
      <c r="B103" s="10">
        <v>1</v>
      </c>
      <c r="C103">
        <f t="shared" si="1"/>
        <v>1020.7999999999998</v>
      </c>
    </row>
    <row r="104" spans="1:4" x14ac:dyDescent="0.2">
      <c r="A104">
        <v>103</v>
      </c>
      <c r="B104" s="10">
        <v>-1.3</v>
      </c>
      <c r="C104">
        <f t="shared" si="1"/>
        <v>1019.4999999999999</v>
      </c>
      <c r="D104" s="10"/>
    </row>
    <row r="105" spans="1:4" x14ac:dyDescent="0.2">
      <c r="A105">
        <v>104</v>
      </c>
      <c r="B105" s="10">
        <v>13.4</v>
      </c>
      <c r="C105">
        <f t="shared" si="1"/>
        <v>1032.8999999999999</v>
      </c>
      <c r="D105" s="10"/>
    </row>
    <row r="106" spans="1:4" x14ac:dyDescent="0.2">
      <c r="A106">
        <v>105</v>
      </c>
      <c r="B106" s="10">
        <v>-13.9</v>
      </c>
      <c r="C106">
        <f t="shared" si="1"/>
        <v>1018.9999999999999</v>
      </c>
      <c r="D106" s="10"/>
    </row>
    <row r="107" spans="1:4" x14ac:dyDescent="0.2">
      <c r="A107">
        <v>106</v>
      </c>
      <c r="B107" s="10">
        <v>15</v>
      </c>
      <c r="C107">
        <f t="shared" si="1"/>
        <v>1034</v>
      </c>
      <c r="D107" s="10"/>
    </row>
    <row r="108" spans="1:4" x14ac:dyDescent="0.2">
      <c r="A108">
        <v>107</v>
      </c>
      <c r="B108" s="10">
        <v>13.4</v>
      </c>
      <c r="C108">
        <f t="shared" si="1"/>
        <v>1047.4000000000001</v>
      </c>
      <c r="D108" s="10"/>
    </row>
    <row r="109" spans="1:4" x14ac:dyDescent="0.2">
      <c r="A109">
        <v>108</v>
      </c>
      <c r="B109" s="10">
        <v>4.4000000000000004</v>
      </c>
      <c r="C109">
        <f t="shared" si="1"/>
        <v>1051.8000000000002</v>
      </c>
      <c r="D109" s="10"/>
    </row>
    <row r="110" spans="1:4" x14ac:dyDescent="0.2">
      <c r="A110">
        <v>109</v>
      </c>
      <c r="B110" s="10">
        <v>-0.7</v>
      </c>
      <c r="C110">
        <f t="shared" si="1"/>
        <v>1051.1000000000001</v>
      </c>
    </row>
    <row r="111" spans="1:4" x14ac:dyDescent="0.2">
      <c r="A111">
        <v>110</v>
      </c>
      <c r="B111" s="10">
        <v>51.2</v>
      </c>
      <c r="C111">
        <f t="shared" si="1"/>
        <v>1102.3000000000002</v>
      </c>
    </row>
    <row r="112" spans="1:4" x14ac:dyDescent="0.2">
      <c r="A112">
        <v>111</v>
      </c>
      <c r="B112" s="10">
        <v>8.6999999999999993</v>
      </c>
      <c r="C112">
        <f t="shared" si="1"/>
        <v>1111.0000000000002</v>
      </c>
    </row>
    <row r="113" spans="1:3" x14ac:dyDescent="0.2">
      <c r="A113">
        <v>112</v>
      </c>
      <c r="B113" s="10">
        <v>21.8</v>
      </c>
      <c r="C113">
        <f t="shared" si="1"/>
        <v>1132.8000000000002</v>
      </c>
    </row>
    <row r="114" spans="1:3" x14ac:dyDescent="0.2">
      <c r="A114">
        <v>113</v>
      </c>
      <c r="B114" s="10">
        <v>12.4</v>
      </c>
      <c r="C114">
        <f t="shared" si="1"/>
        <v>1145.2000000000003</v>
      </c>
    </row>
    <row r="115" spans="1:3" x14ac:dyDescent="0.2">
      <c r="A115">
        <v>114</v>
      </c>
      <c r="B115" s="10">
        <v>11.9</v>
      </c>
      <c r="C115">
        <f t="shared" si="1"/>
        <v>1157.1000000000004</v>
      </c>
    </row>
    <row r="116" spans="1:3" x14ac:dyDescent="0.2">
      <c r="A116">
        <v>115</v>
      </c>
      <c r="B116" s="10">
        <v>-57.1</v>
      </c>
      <c r="C116">
        <f t="shared" si="1"/>
        <v>1100.0000000000005</v>
      </c>
    </row>
    <row r="117" spans="1:3" x14ac:dyDescent="0.2">
      <c r="A117">
        <v>116</v>
      </c>
      <c r="B117" s="10">
        <v>7.2</v>
      </c>
      <c r="C117">
        <f t="shared" si="1"/>
        <v>1107.2000000000005</v>
      </c>
    </row>
    <row r="118" spans="1:3" x14ac:dyDescent="0.2">
      <c r="A118">
        <v>117</v>
      </c>
      <c r="B118" s="10">
        <v>13.9</v>
      </c>
      <c r="C118">
        <f t="shared" si="1"/>
        <v>1121.1000000000006</v>
      </c>
    </row>
    <row r="119" spans="1:3" x14ac:dyDescent="0.2">
      <c r="A119">
        <v>118</v>
      </c>
      <c r="B119" s="10">
        <v>23.9</v>
      </c>
      <c r="C119">
        <f t="shared" si="1"/>
        <v>1145.0000000000007</v>
      </c>
    </row>
    <row r="120" spans="1:3" x14ac:dyDescent="0.2">
      <c r="A120">
        <v>119</v>
      </c>
      <c r="B120" s="10">
        <v>12</v>
      </c>
      <c r="C120">
        <f t="shared" si="1"/>
        <v>1157.0000000000007</v>
      </c>
    </row>
    <row r="121" spans="1:3" x14ac:dyDescent="0.2">
      <c r="A121">
        <v>120</v>
      </c>
      <c r="B121" s="10">
        <v>13.3</v>
      </c>
      <c r="C121">
        <f t="shared" si="1"/>
        <v>1170.3000000000006</v>
      </c>
    </row>
    <row r="122" spans="1:3" x14ac:dyDescent="0.2">
      <c r="A122">
        <v>121</v>
      </c>
      <c r="B122" s="10">
        <v>0.9</v>
      </c>
      <c r="C122">
        <f t="shared" si="1"/>
        <v>1171.2000000000007</v>
      </c>
    </row>
    <row r="123" spans="1:3" x14ac:dyDescent="0.2">
      <c r="A123">
        <v>122</v>
      </c>
      <c r="B123" s="10">
        <v>-2.7</v>
      </c>
      <c r="C123">
        <f t="shared" si="1"/>
        <v>1168.5000000000007</v>
      </c>
    </row>
    <row r="124" spans="1:3" x14ac:dyDescent="0.2">
      <c r="A124">
        <v>123</v>
      </c>
      <c r="B124" s="10">
        <v>-37.4</v>
      </c>
      <c r="C124">
        <f t="shared" si="1"/>
        <v>1131.1000000000006</v>
      </c>
    </row>
    <row r="125" spans="1:3" x14ac:dyDescent="0.2">
      <c r="A125">
        <v>124</v>
      </c>
      <c r="B125" s="10">
        <v>12.4</v>
      </c>
      <c r="C125">
        <f t="shared" si="1"/>
        <v>1143.5000000000007</v>
      </c>
    </row>
    <row r="126" spans="1:3" x14ac:dyDescent="0.2">
      <c r="A126">
        <v>125</v>
      </c>
      <c r="B126" s="10">
        <v>10</v>
      </c>
      <c r="C126">
        <f t="shared" si="1"/>
        <v>1153.5000000000007</v>
      </c>
    </row>
    <row r="127" spans="1:3" x14ac:dyDescent="0.2">
      <c r="A127">
        <v>126</v>
      </c>
      <c r="B127" s="10">
        <v>7</v>
      </c>
      <c r="C127">
        <f t="shared" si="1"/>
        <v>1160.5000000000007</v>
      </c>
    </row>
    <row r="128" spans="1:3" x14ac:dyDescent="0.2">
      <c r="A128">
        <v>127</v>
      </c>
      <c r="B128" s="10">
        <v>5.6</v>
      </c>
      <c r="C128">
        <f t="shared" si="1"/>
        <v>1166.1000000000006</v>
      </c>
    </row>
    <row r="129" spans="1:3" x14ac:dyDescent="0.2">
      <c r="A129">
        <v>128</v>
      </c>
      <c r="B129" s="10">
        <v>21.7</v>
      </c>
      <c r="C129">
        <f t="shared" si="1"/>
        <v>1187.8000000000006</v>
      </c>
    </row>
    <row r="130" spans="1:3" x14ac:dyDescent="0.2">
      <c r="A130">
        <v>129</v>
      </c>
      <c r="B130" s="10">
        <v>21.5</v>
      </c>
      <c r="C130">
        <f t="shared" si="1"/>
        <v>1209.3000000000006</v>
      </c>
    </row>
    <row r="131" spans="1:3" x14ac:dyDescent="0.2">
      <c r="A131">
        <v>130</v>
      </c>
      <c r="B131" s="10">
        <v>10.7</v>
      </c>
      <c r="C131">
        <f t="shared" si="1"/>
        <v>1220.0000000000007</v>
      </c>
    </row>
    <row r="132" spans="1:3" x14ac:dyDescent="0.2">
      <c r="A132">
        <v>131</v>
      </c>
      <c r="B132" s="10">
        <v>-9.6999999999999993</v>
      </c>
      <c r="C132">
        <f t="shared" ref="C132:C195" si="2">B132+C131</f>
        <v>1210.3000000000006</v>
      </c>
    </row>
    <row r="133" spans="1:3" x14ac:dyDescent="0.2">
      <c r="A133">
        <v>132</v>
      </c>
      <c r="B133" s="10">
        <v>9.6999999999999993</v>
      </c>
      <c r="C133">
        <f t="shared" si="2"/>
        <v>1220.0000000000007</v>
      </c>
    </row>
    <row r="134" spans="1:3" x14ac:dyDescent="0.2">
      <c r="A134">
        <v>133</v>
      </c>
      <c r="B134" s="10">
        <v>-2.6</v>
      </c>
      <c r="C134">
        <f t="shared" si="2"/>
        <v>1217.4000000000008</v>
      </c>
    </row>
    <row r="135" spans="1:3" x14ac:dyDescent="0.2">
      <c r="A135">
        <v>134</v>
      </c>
      <c r="B135" s="10">
        <v>30.7</v>
      </c>
      <c r="C135">
        <f t="shared" si="2"/>
        <v>1248.1000000000008</v>
      </c>
    </row>
    <row r="136" spans="1:3" x14ac:dyDescent="0.2">
      <c r="A136">
        <v>135</v>
      </c>
      <c r="B136" s="10">
        <v>6.6</v>
      </c>
      <c r="C136">
        <f t="shared" si="2"/>
        <v>1254.7000000000007</v>
      </c>
    </row>
    <row r="137" spans="1:3" x14ac:dyDescent="0.2">
      <c r="A137">
        <v>136</v>
      </c>
      <c r="B137" s="10">
        <v>21.3</v>
      </c>
      <c r="C137">
        <f t="shared" si="2"/>
        <v>1276.0000000000007</v>
      </c>
    </row>
    <row r="138" spans="1:3" x14ac:dyDescent="0.2">
      <c r="A138">
        <v>137</v>
      </c>
      <c r="B138" s="10">
        <v>12.9</v>
      </c>
      <c r="C138">
        <f t="shared" si="2"/>
        <v>1288.9000000000008</v>
      </c>
    </row>
    <row r="139" spans="1:3" x14ac:dyDescent="0.2">
      <c r="A139">
        <v>138</v>
      </c>
      <c r="B139" s="10">
        <v>13</v>
      </c>
      <c r="C139">
        <f t="shared" si="2"/>
        <v>1301.9000000000008</v>
      </c>
    </row>
    <row r="140" spans="1:3" x14ac:dyDescent="0.2">
      <c r="A140">
        <v>139</v>
      </c>
      <c r="B140" s="10">
        <v>-0.4</v>
      </c>
      <c r="C140">
        <f t="shared" si="2"/>
        <v>1301.5000000000007</v>
      </c>
    </row>
    <row r="141" spans="1:3" x14ac:dyDescent="0.2">
      <c r="A141">
        <v>140</v>
      </c>
      <c r="B141" s="10">
        <v>0.2</v>
      </c>
      <c r="C141">
        <f t="shared" si="2"/>
        <v>1301.7000000000007</v>
      </c>
    </row>
    <row r="142" spans="1:3" x14ac:dyDescent="0.2">
      <c r="A142">
        <v>141</v>
      </c>
      <c r="B142" s="10">
        <v>19.5</v>
      </c>
      <c r="C142">
        <f t="shared" si="2"/>
        <v>1321.2000000000007</v>
      </c>
    </row>
    <row r="143" spans="1:3" x14ac:dyDescent="0.2">
      <c r="A143">
        <v>142</v>
      </c>
      <c r="B143" s="10">
        <v>16.3</v>
      </c>
      <c r="C143">
        <f t="shared" si="2"/>
        <v>1337.5000000000007</v>
      </c>
    </row>
    <row r="144" spans="1:3" x14ac:dyDescent="0.2">
      <c r="A144">
        <v>143</v>
      </c>
      <c r="B144" s="10">
        <v>9.4</v>
      </c>
      <c r="C144">
        <f t="shared" si="2"/>
        <v>1346.9000000000008</v>
      </c>
    </row>
    <row r="145" spans="1:4" x14ac:dyDescent="0.2">
      <c r="A145">
        <v>144</v>
      </c>
      <c r="B145" s="10">
        <v>-1</v>
      </c>
      <c r="C145">
        <f t="shared" si="2"/>
        <v>1345.9000000000008</v>
      </c>
    </row>
    <row r="146" spans="1:4" x14ac:dyDescent="0.2">
      <c r="A146">
        <v>145</v>
      </c>
      <c r="B146" s="10">
        <v>13.4</v>
      </c>
      <c r="C146">
        <f t="shared" si="2"/>
        <v>1359.3000000000009</v>
      </c>
    </row>
    <row r="147" spans="1:4" x14ac:dyDescent="0.2">
      <c r="A147">
        <v>146</v>
      </c>
      <c r="B147" s="10">
        <v>9.4</v>
      </c>
      <c r="C147">
        <f t="shared" si="2"/>
        <v>1368.700000000001</v>
      </c>
    </row>
    <row r="148" spans="1:4" x14ac:dyDescent="0.2">
      <c r="A148">
        <v>147</v>
      </c>
      <c r="B148" s="10">
        <v>23.8</v>
      </c>
      <c r="C148">
        <f t="shared" si="2"/>
        <v>1392.5000000000009</v>
      </c>
    </row>
    <row r="149" spans="1:4" x14ac:dyDescent="0.2">
      <c r="A149">
        <v>148</v>
      </c>
      <c r="B149" s="10">
        <v>7.5</v>
      </c>
      <c r="C149">
        <f t="shared" si="2"/>
        <v>1400.0000000000009</v>
      </c>
    </row>
    <row r="150" spans="1:4" x14ac:dyDescent="0.2">
      <c r="A150">
        <v>149</v>
      </c>
      <c r="B150" s="10">
        <v>14.4</v>
      </c>
      <c r="C150">
        <f t="shared" si="2"/>
        <v>1414.400000000001</v>
      </c>
    </row>
    <row r="151" spans="1:4" x14ac:dyDescent="0.2">
      <c r="A151">
        <v>150</v>
      </c>
      <c r="B151" s="10">
        <v>9</v>
      </c>
      <c r="C151">
        <f t="shared" si="2"/>
        <v>1423.400000000001</v>
      </c>
      <c r="D151" t="s">
        <v>203</v>
      </c>
    </row>
    <row r="152" spans="1:4" x14ac:dyDescent="0.2">
      <c r="A152">
        <v>151</v>
      </c>
      <c r="C152">
        <f t="shared" si="2"/>
        <v>1423.400000000001</v>
      </c>
    </row>
    <row r="153" spans="1:4" x14ac:dyDescent="0.2">
      <c r="A153">
        <v>152</v>
      </c>
      <c r="C153">
        <f t="shared" si="2"/>
        <v>1423.400000000001</v>
      </c>
    </row>
    <row r="154" spans="1:4" x14ac:dyDescent="0.2">
      <c r="A154">
        <v>153</v>
      </c>
      <c r="C154">
        <f t="shared" si="2"/>
        <v>1423.400000000001</v>
      </c>
    </row>
    <row r="155" spans="1:4" x14ac:dyDescent="0.2">
      <c r="A155">
        <v>154</v>
      </c>
      <c r="C155">
        <f t="shared" si="2"/>
        <v>1423.400000000001</v>
      </c>
    </row>
    <row r="156" spans="1:4" x14ac:dyDescent="0.2">
      <c r="A156">
        <v>155</v>
      </c>
      <c r="C156">
        <f t="shared" si="2"/>
        <v>1423.400000000001</v>
      </c>
    </row>
    <row r="157" spans="1:4" x14ac:dyDescent="0.2">
      <c r="A157">
        <v>156</v>
      </c>
      <c r="C157">
        <f t="shared" si="2"/>
        <v>1423.400000000001</v>
      </c>
    </row>
    <row r="158" spans="1:4" x14ac:dyDescent="0.2">
      <c r="A158">
        <v>157</v>
      </c>
      <c r="C158">
        <f t="shared" si="2"/>
        <v>1423.400000000001</v>
      </c>
    </row>
    <row r="159" spans="1:4" x14ac:dyDescent="0.2">
      <c r="A159">
        <v>158</v>
      </c>
      <c r="C159">
        <f t="shared" si="2"/>
        <v>1423.400000000001</v>
      </c>
    </row>
    <row r="160" spans="1:4" x14ac:dyDescent="0.2">
      <c r="A160">
        <v>159</v>
      </c>
      <c r="C160">
        <f t="shared" si="2"/>
        <v>1423.400000000001</v>
      </c>
    </row>
    <row r="161" spans="1:3" x14ac:dyDescent="0.2">
      <c r="A161">
        <v>160</v>
      </c>
      <c r="C161">
        <f t="shared" si="2"/>
        <v>1423.400000000001</v>
      </c>
    </row>
    <row r="162" spans="1:3" x14ac:dyDescent="0.2">
      <c r="A162">
        <v>161</v>
      </c>
      <c r="C162">
        <f t="shared" si="2"/>
        <v>1423.400000000001</v>
      </c>
    </row>
    <row r="163" spans="1:3" x14ac:dyDescent="0.2">
      <c r="A163">
        <v>162</v>
      </c>
      <c r="C163">
        <f t="shared" si="2"/>
        <v>1423.400000000001</v>
      </c>
    </row>
    <row r="164" spans="1:3" x14ac:dyDescent="0.2">
      <c r="A164">
        <v>163</v>
      </c>
      <c r="C164">
        <f t="shared" si="2"/>
        <v>1423.400000000001</v>
      </c>
    </row>
    <row r="165" spans="1:3" x14ac:dyDescent="0.2">
      <c r="A165">
        <v>164</v>
      </c>
      <c r="C165">
        <f t="shared" si="2"/>
        <v>1423.400000000001</v>
      </c>
    </row>
    <row r="166" spans="1:3" x14ac:dyDescent="0.2">
      <c r="A166">
        <v>165</v>
      </c>
      <c r="C166">
        <f t="shared" si="2"/>
        <v>1423.400000000001</v>
      </c>
    </row>
    <row r="167" spans="1:3" x14ac:dyDescent="0.2">
      <c r="A167">
        <v>166</v>
      </c>
      <c r="C167">
        <f t="shared" si="2"/>
        <v>1423.400000000001</v>
      </c>
    </row>
    <row r="168" spans="1:3" x14ac:dyDescent="0.2">
      <c r="A168">
        <v>167</v>
      </c>
      <c r="C168">
        <f t="shared" si="2"/>
        <v>1423.400000000001</v>
      </c>
    </row>
    <row r="169" spans="1:3" x14ac:dyDescent="0.2">
      <c r="A169">
        <v>168</v>
      </c>
      <c r="C169">
        <f t="shared" si="2"/>
        <v>1423.400000000001</v>
      </c>
    </row>
    <row r="170" spans="1:3" x14ac:dyDescent="0.2">
      <c r="A170">
        <v>169</v>
      </c>
      <c r="C170">
        <f t="shared" si="2"/>
        <v>1423.400000000001</v>
      </c>
    </row>
    <row r="171" spans="1:3" x14ac:dyDescent="0.2">
      <c r="A171">
        <v>170</v>
      </c>
      <c r="C171">
        <f t="shared" si="2"/>
        <v>1423.400000000001</v>
      </c>
    </row>
    <row r="172" spans="1:3" x14ac:dyDescent="0.2">
      <c r="A172">
        <v>171</v>
      </c>
      <c r="C172">
        <f t="shared" si="2"/>
        <v>1423.400000000001</v>
      </c>
    </row>
    <row r="173" spans="1:3" x14ac:dyDescent="0.2">
      <c r="A173">
        <v>172</v>
      </c>
      <c r="C173">
        <f t="shared" si="2"/>
        <v>1423.400000000001</v>
      </c>
    </row>
    <row r="174" spans="1:3" x14ac:dyDescent="0.2">
      <c r="A174">
        <v>173</v>
      </c>
      <c r="C174">
        <f t="shared" si="2"/>
        <v>1423.400000000001</v>
      </c>
    </row>
    <row r="175" spans="1:3" x14ac:dyDescent="0.2">
      <c r="A175">
        <v>174</v>
      </c>
      <c r="C175">
        <f t="shared" si="2"/>
        <v>1423.400000000001</v>
      </c>
    </row>
    <row r="176" spans="1:3" x14ac:dyDescent="0.2">
      <c r="A176">
        <v>175</v>
      </c>
      <c r="C176">
        <f t="shared" si="2"/>
        <v>1423.400000000001</v>
      </c>
    </row>
    <row r="177" spans="1:3" x14ac:dyDescent="0.2">
      <c r="A177">
        <v>176</v>
      </c>
      <c r="C177">
        <f t="shared" si="2"/>
        <v>1423.400000000001</v>
      </c>
    </row>
    <row r="178" spans="1:3" x14ac:dyDescent="0.2">
      <c r="A178">
        <v>177</v>
      </c>
      <c r="C178">
        <f t="shared" si="2"/>
        <v>1423.400000000001</v>
      </c>
    </row>
    <row r="179" spans="1:3" x14ac:dyDescent="0.2">
      <c r="A179">
        <v>178</v>
      </c>
      <c r="C179">
        <f t="shared" si="2"/>
        <v>1423.400000000001</v>
      </c>
    </row>
    <row r="180" spans="1:3" x14ac:dyDescent="0.2">
      <c r="A180">
        <v>179</v>
      </c>
      <c r="C180">
        <f t="shared" si="2"/>
        <v>1423.400000000001</v>
      </c>
    </row>
    <row r="181" spans="1:3" x14ac:dyDescent="0.2">
      <c r="A181">
        <v>180</v>
      </c>
      <c r="C181">
        <f t="shared" si="2"/>
        <v>1423.400000000001</v>
      </c>
    </row>
    <row r="182" spans="1:3" x14ac:dyDescent="0.2">
      <c r="A182">
        <v>181</v>
      </c>
      <c r="C182">
        <f t="shared" si="2"/>
        <v>1423.400000000001</v>
      </c>
    </row>
    <row r="183" spans="1:3" x14ac:dyDescent="0.2">
      <c r="A183">
        <v>182</v>
      </c>
      <c r="C183">
        <f t="shared" si="2"/>
        <v>1423.400000000001</v>
      </c>
    </row>
    <row r="184" spans="1:3" x14ac:dyDescent="0.2">
      <c r="A184">
        <v>183</v>
      </c>
      <c r="C184">
        <f t="shared" si="2"/>
        <v>1423.400000000001</v>
      </c>
    </row>
    <row r="185" spans="1:3" x14ac:dyDescent="0.2">
      <c r="A185">
        <v>184</v>
      </c>
      <c r="C185">
        <f t="shared" si="2"/>
        <v>1423.400000000001</v>
      </c>
    </row>
    <row r="186" spans="1:3" x14ac:dyDescent="0.2">
      <c r="A186">
        <v>185</v>
      </c>
      <c r="C186">
        <f t="shared" si="2"/>
        <v>1423.400000000001</v>
      </c>
    </row>
    <row r="187" spans="1:3" x14ac:dyDescent="0.2">
      <c r="A187">
        <v>186</v>
      </c>
      <c r="C187">
        <f t="shared" si="2"/>
        <v>1423.400000000001</v>
      </c>
    </row>
    <row r="188" spans="1:3" x14ac:dyDescent="0.2">
      <c r="A188">
        <v>187</v>
      </c>
      <c r="C188">
        <f t="shared" si="2"/>
        <v>1423.400000000001</v>
      </c>
    </row>
    <row r="189" spans="1:3" x14ac:dyDescent="0.2">
      <c r="A189">
        <v>188</v>
      </c>
      <c r="C189">
        <f t="shared" si="2"/>
        <v>1423.400000000001</v>
      </c>
    </row>
    <row r="190" spans="1:3" x14ac:dyDescent="0.2">
      <c r="A190">
        <v>189</v>
      </c>
      <c r="C190">
        <f t="shared" si="2"/>
        <v>1423.400000000001</v>
      </c>
    </row>
    <row r="191" spans="1:3" x14ac:dyDescent="0.2">
      <c r="A191">
        <v>190</v>
      </c>
      <c r="C191">
        <f t="shared" si="2"/>
        <v>1423.400000000001</v>
      </c>
    </row>
    <row r="192" spans="1:3" x14ac:dyDescent="0.2">
      <c r="A192">
        <v>191</v>
      </c>
      <c r="C192">
        <f t="shared" si="2"/>
        <v>1423.400000000001</v>
      </c>
    </row>
    <row r="193" spans="1:3" x14ac:dyDescent="0.2">
      <c r="A193">
        <v>192</v>
      </c>
      <c r="C193">
        <f t="shared" si="2"/>
        <v>1423.400000000001</v>
      </c>
    </row>
    <row r="194" spans="1:3" x14ac:dyDescent="0.2">
      <c r="A194">
        <v>193</v>
      </c>
      <c r="C194">
        <f t="shared" si="2"/>
        <v>1423.400000000001</v>
      </c>
    </row>
    <row r="195" spans="1:3" x14ac:dyDescent="0.2">
      <c r="A195">
        <v>194</v>
      </c>
      <c r="C195">
        <f t="shared" si="2"/>
        <v>1423.400000000001</v>
      </c>
    </row>
    <row r="196" spans="1:3" x14ac:dyDescent="0.2">
      <c r="A196">
        <v>195</v>
      </c>
      <c r="C196">
        <f t="shared" ref="C196:C259" si="3">B196+C195</f>
        <v>1423.400000000001</v>
      </c>
    </row>
    <row r="197" spans="1:3" x14ac:dyDescent="0.2">
      <c r="A197">
        <v>196</v>
      </c>
      <c r="C197">
        <f t="shared" si="3"/>
        <v>1423.400000000001</v>
      </c>
    </row>
    <row r="198" spans="1:3" x14ac:dyDescent="0.2">
      <c r="A198">
        <v>197</v>
      </c>
      <c r="C198">
        <f t="shared" si="3"/>
        <v>1423.400000000001</v>
      </c>
    </row>
    <row r="199" spans="1:3" x14ac:dyDescent="0.2">
      <c r="A199">
        <v>198</v>
      </c>
      <c r="C199">
        <f t="shared" si="3"/>
        <v>1423.400000000001</v>
      </c>
    </row>
    <row r="200" spans="1:3" x14ac:dyDescent="0.2">
      <c r="A200">
        <v>199</v>
      </c>
      <c r="C200">
        <f t="shared" si="3"/>
        <v>1423.400000000001</v>
      </c>
    </row>
    <row r="201" spans="1:3" x14ac:dyDescent="0.2">
      <c r="A201">
        <v>200</v>
      </c>
      <c r="C201">
        <f t="shared" si="3"/>
        <v>1423.400000000001</v>
      </c>
    </row>
    <row r="202" spans="1:3" x14ac:dyDescent="0.2">
      <c r="A202">
        <v>201</v>
      </c>
      <c r="C202">
        <f t="shared" si="3"/>
        <v>1423.400000000001</v>
      </c>
    </row>
    <row r="203" spans="1:3" x14ac:dyDescent="0.2">
      <c r="A203">
        <v>202</v>
      </c>
      <c r="C203">
        <f t="shared" si="3"/>
        <v>1423.400000000001</v>
      </c>
    </row>
    <row r="204" spans="1:3" x14ac:dyDescent="0.2">
      <c r="A204">
        <v>203</v>
      </c>
      <c r="C204">
        <f t="shared" si="3"/>
        <v>1423.400000000001</v>
      </c>
    </row>
    <row r="205" spans="1:3" x14ac:dyDescent="0.2">
      <c r="A205">
        <v>204</v>
      </c>
      <c r="C205">
        <f t="shared" si="3"/>
        <v>1423.400000000001</v>
      </c>
    </row>
    <row r="206" spans="1:3" x14ac:dyDescent="0.2">
      <c r="A206">
        <v>205</v>
      </c>
      <c r="C206">
        <f t="shared" si="3"/>
        <v>1423.400000000001</v>
      </c>
    </row>
    <row r="207" spans="1:3" x14ac:dyDescent="0.2">
      <c r="A207">
        <v>206</v>
      </c>
      <c r="C207">
        <f t="shared" si="3"/>
        <v>1423.400000000001</v>
      </c>
    </row>
    <row r="208" spans="1:3" x14ac:dyDescent="0.2">
      <c r="A208">
        <v>207</v>
      </c>
      <c r="C208">
        <f t="shared" si="3"/>
        <v>1423.400000000001</v>
      </c>
    </row>
    <row r="209" spans="1:3" x14ac:dyDescent="0.2">
      <c r="A209">
        <v>208</v>
      </c>
      <c r="C209">
        <f t="shared" si="3"/>
        <v>1423.400000000001</v>
      </c>
    </row>
    <row r="210" spans="1:3" x14ac:dyDescent="0.2">
      <c r="A210">
        <v>209</v>
      </c>
      <c r="C210">
        <f t="shared" si="3"/>
        <v>1423.400000000001</v>
      </c>
    </row>
    <row r="211" spans="1:3" x14ac:dyDescent="0.2">
      <c r="A211">
        <v>210</v>
      </c>
      <c r="C211">
        <f t="shared" si="3"/>
        <v>1423.400000000001</v>
      </c>
    </row>
    <row r="212" spans="1:3" x14ac:dyDescent="0.2">
      <c r="A212">
        <v>211</v>
      </c>
      <c r="C212">
        <f t="shared" si="3"/>
        <v>1423.400000000001</v>
      </c>
    </row>
    <row r="213" spans="1:3" x14ac:dyDescent="0.2">
      <c r="A213">
        <v>212</v>
      </c>
      <c r="C213">
        <f t="shared" si="3"/>
        <v>1423.400000000001</v>
      </c>
    </row>
    <row r="214" spans="1:3" x14ac:dyDescent="0.2">
      <c r="A214">
        <v>213</v>
      </c>
      <c r="C214">
        <f t="shared" si="3"/>
        <v>1423.400000000001</v>
      </c>
    </row>
    <row r="215" spans="1:3" x14ac:dyDescent="0.2">
      <c r="A215">
        <v>214</v>
      </c>
      <c r="C215">
        <f t="shared" si="3"/>
        <v>1423.400000000001</v>
      </c>
    </row>
    <row r="216" spans="1:3" x14ac:dyDescent="0.2">
      <c r="A216">
        <v>215</v>
      </c>
      <c r="C216">
        <f t="shared" si="3"/>
        <v>1423.400000000001</v>
      </c>
    </row>
    <row r="217" spans="1:3" x14ac:dyDescent="0.2">
      <c r="A217">
        <v>216</v>
      </c>
      <c r="C217">
        <f t="shared" si="3"/>
        <v>1423.400000000001</v>
      </c>
    </row>
    <row r="218" spans="1:3" x14ac:dyDescent="0.2">
      <c r="A218">
        <v>217</v>
      </c>
      <c r="C218">
        <f t="shared" si="3"/>
        <v>1423.400000000001</v>
      </c>
    </row>
    <row r="219" spans="1:3" x14ac:dyDescent="0.2">
      <c r="A219">
        <v>218</v>
      </c>
      <c r="C219">
        <f t="shared" si="3"/>
        <v>1423.400000000001</v>
      </c>
    </row>
    <row r="220" spans="1:3" x14ac:dyDescent="0.2">
      <c r="A220">
        <v>219</v>
      </c>
      <c r="C220">
        <f t="shared" si="3"/>
        <v>1423.400000000001</v>
      </c>
    </row>
    <row r="221" spans="1:3" x14ac:dyDescent="0.2">
      <c r="A221">
        <v>220</v>
      </c>
      <c r="C221">
        <f t="shared" si="3"/>
        <v>1423.400000000001</v>
      </c>
    </row>
    <row r="222" spans="1:3" x14ac:dyDescent="0.2">
      <c r="A222">
        <v>221</v>
      </c>
      <c r="C222">
        <f t="shared" si="3"/>
        <v>1423.400000000001</v>
      </c>
    </row>
    <row r="223" spans="1:3" x14ac:dyDescent="0.2">
      <c r="A223">
        <v>222</v>
      </c>
      <c r="C223">
        <f t="shared" si="3"/>
        <v>1423.400000000001</v>
      </c>
    </row>
    <row r="224" spans="1:3" x14ac:dyDescent="0.2">
      <c r="A224">
        <v>223</v>
      </c>
      <c r="C224">
        <f t="shared" si="3"/>
        <v>1423.400000000001</v>
      </c>
    </row>
    <row r="225" spans="1:3" x14ac:dyDescent="0.2">
      <c r="A225">
        <v>224</v>
      </c>
      <c r="C225">
        <f t="shared" si="3"/>
        <v>1423.400000000001</v>
      </c>
    </row>
    <row r="226" spans="1:3" x14ac:dyDescent="0.2">
      <c r="A226">
        <v>225</v>
      </c>
      <c r="C226">
        <f t="shared" si="3"/>
        <v>1423.400000000001</v>
      </c>
    </row>
    <row r="227" spans="1:3" x14ac:dyDescent="0.2">
      <c r="A227">
        <v>226</v>
      </c>
      <c r="C227">
        <f t="shared" si="3"/>
        <v>1423.400000000001</v>
      </c>
    </row>
    <row r="228" spans="1:3" x14ac:dyDescent="0.2">
      <c r="A228">
        <v>227</v>
      </c>
      <c r="C228">
        <f t="shared" si="3"/>
        <v>1423.400000000001</v>
      </c>
    </row>
    <row r="229" spans="1:3" x14ac:dyDescent="0.2">
      <c r="A229">
        <v>228</v>
      </c>
      <c r="C229">
        <f t="shared" si="3"/>
        <v>1423.400000000001</v>
      </c>
    </row>
    <row r="230" spans="1:3" x14ac:dyDescent="0.2">
      <c r="A230">
        <v>229</v>
      </c>
      <c r="C230">
        <f t="shared" si="3"/>
        <v>1423.400000000001</v>
      </c>
    </row>
    <row r="231" spans="1:3" x14ac:dyDescent="0.2">
      <c r="A231">
        <v>230</v>
      </c>
      <c r="C231">
        <f t="shared" si="3"/>
        <v>1423.400000000001</v>
      </c>
    </row>
    <row r="232" spans="1:3" x14ac:dyDescent="0.2">
      <c r="A232">
        <v>231</v>
      </c>
      <c r="C232">
        <f t="shared" si="3"/>
        <v>1423.400000000001</v>
      </c>
    </row>
    <row r="233" spans="1:3" x14ac:dyDescent="0.2">
      <c r="A233">
        <v>232</v>
      </c>
      <c r="C233">
        <f t="shared" si="3"/>
        <v>1423.400000000001</v>
      </c>
    </row>
    <row r="234" spans="1:3" x14ac:dyDescent="0.2">
      <c r="A234">
        <v>233</v>
      </c>
      <c r="C234">
        <f t="shared" si="3"/>
        <v>1423.400000000001</v>
      </c>
    </row>
    <row r="235" spans="1:3" x14ac:dyDescent="0.2">
      <c r="A235">
        <v>234</v>
      </c>
      <c r="C235">
        <f t="shared" si="3"/>
        <v>1423.400000000001</v>
      </c>
    </row>
    <row r="236" spans="1:3" x14ac:dyDescent="0.2">
      <c r="A236">
        <v>235</v>
      </c>
      <c r="C236">
        <f t="shared" si="3"/>
        <v>1423.400000000001</v>
      </c>
    </row>
    <row r="237" spans="1:3" x14ac:dyDescent="0.2">
      <c r="A237">
        <v>236</v>
      </c>
      <c r="C237">
        <f t="shared" si="3"/>
        <v>1423.400000000001</v>
      </c>
    </row>
    <row r="238" spans="1:3" x14ac:dyDescent="0.2">
      <c r="A238">
        <v>237</v>
      </c>
      <c r="C238">
        <f t="shared" si="3"/>
        <v>1423.400000000001</v>
      </c>
    </row>
    <row r="239" spans="1:3" x14ac:dyDescent="0.2">
      <c r="A239">
        <v>238</v>
      </c>
      <c r="C239">
        <f t="shared" si="3"/>
        <v>1423.400000000001</v>
      </c>
    </row>
    <row r="240" spans="1:3" x14ac:dyDescent="0.2">
      <c r="A240">
        <v>239</v>
      </c>
      <c r="C240">
        <f t="shared" si="3"/>
        <v>1423.400000000001</v>
      </c>
    </row>
    <row r="241" spans="1:3" x14ac:dyDescent="0.2">
      <c r="A241">
        <v>240</v>
      </c>
      <c r="C241">
        <f t="shared" si="3"/>
        <v>1423.400000000001</v>
      </c>
    </row>
    <row r="242" spans="1:3" x14ac:dyDescent="0.2">
      <c r="A242">
        <v>241</v>
      </c>
      <c r="C242">
        <f t="shared" si="3"/>
        <v>1423.400000000001</v>
      </c>
    </row>
    <row r="243" spans="1:3" x14ac:dyDescent="0.2">
      <c r="A243">
        <v>242</v>
      </c>
      <c r="C243">
        <f t="shared" si="3"/>
        <v>1423.400000000001</v>
      </c>
    </row>
    <row r="244" spans="1:3" x14ac:dyDescent="0.2">
      <c r="A244">
        <v>243</v>
      </c>
      <c r="C244">
        <f t="shared" si="3"/>
        <v>1423.400000000001</v>
      </c>
    </row>
    <row r="245" spans="1:3" x14ac:dyDescent="0.2">
      <c r="A245">
        <v>244</v>
      </c>
      <c r="C245">
        <f t="shared" si="3"/>
        <v>1423.400000000001</v>
      </c>
    </row>
    <row r="246" spans="1:3" x14ac:dyDescent="0.2">
      <c r="A246">
        <v>245</v>
      </c>
      <c r="C246">
        <f t="shared" si="3"/>
        <v>1423.400000000001</v>
      </c>
    </row>
    <row r="247" spans="1:3" x14ac:dyDescent="0.2">
      <c r="A247">
        <v>246</v>
      </c>
      <c r="C247">
        <f t="shared" si="3"/>
        <v>1423.400000000001</v>
      </c>
    </row>
    <row r="248" spans="1:3" x14ac:dyDescent="0.2">
      <c r="A248">
        <v>247</v>
      </c>
      <c r="C248">
        <f t="shared" si="3"/>
        <v>1423.400000000001</v>
      </c>
    </row>
    <row r="249" spans="1:3" x14ac:dyDescent="0.2">
      <c r="A249">
        <v>248</v>
      </c>
      <c r="C249">
        <f t="shared" si="3"/>
        <v>1423.400000000001</v>
      </c>
    </row>
    <row r="250" spans="1:3" x14ac:dyDescent="0.2">
      <c r="A250">
        <v>249</v>
      </c>
      <c r="C250">
        <f t="shared" si="3"/>
        <v>1423.400000000001</v>
      </c>
    </row>
    <row r="251" spans="1:3" x14ac:dyDescent="0.2">
      <c r="A251">
        <v>250</v>
      </c>
      <c r="C251">
        <f t="shared" si="3"/>
        <v>1423.400000000001</v>
      </c>
    </row>
    <row r="252" spans="1:3" x14ac:dyDescent="0.2">
      <c r="A252">
        <v>251</v>
      </c>
      <c r="C252">
        <f t="shared" si="3"/>
        <v>1423.400000000001</v>
      </c>
    </row>
    <row r="253" spans="1:3" x14ac:dyDescent="0.2">
      <c r="A253">
        <v>252</v>
      </c>
      <c r="C253">
        <f t="shared" si="3"/>
        <v>1423.400000000001</v>
      </c>
    </row>
    <row r="254" spans="1:3" x14ac:dyDescent="0.2">
      <c r="A254">
        <v>253</v>
      </c>
      <c r="C254">
        <f t="shared" si="3"/>
        <v>1423.400000000001</v>
      </c>
    </row>
    <row r="255" spans="1:3" x14ac:dyDescent="0.2">
      <c r="A255">
        <v>254</v>
      </c>
      <c r="C255">
        <f t="shared" si="3"/>
        <v>1423.400000000001</v>
      </c>
    </row>
    <row r="256" spans="1:3" x14ac:dyDescent="0.2">
      <c r="A256">
        <v>255</v>
      </c>
      <c r="C256">
        <f t="shared" si="3"/>
        <v>1423.400000000001</v>
      </c>
    </row>
    <row r="257" spans="1:3" x14ac:dyDescent="0.2">
      <c r="A257">
        <v>256</v>
      </c>
      <c r="C257">
        <f t="shared" si="3"/>
        <v>1423.400000000001</v>
      </c>
    </row>
    <row r="258" spans="1:3" x14ac:dyDescent="0.2">
      <c r="A258">
        <v>257</v>
      </c>
      <c r="C258">
        <f t="shared" si="3"/>
        <v>1423.400000000001</v>
      </c>
    </row>
    <row r="259" spans="1:3" x14ac:dyDescent="0.2">
      <c r="A259">
        <v>258</v>
      </c>
      <c r="C259">
        <f t="shared" si="3"/>
        <v>1423.400000000001</v>
      </c>
    </row>
    <row r="260" spans="1:3" x14ac:dyDescent="0.2">
      <c r="A260">
        <v>259</v>
      </c>
      <c r="C260">
        <f t="shared" ref="C260:C323" si="4">B260+C259</f>
        <v>1423.400000000001</v>
      </c>
    </row>
    <row r="261" spans="1:3" x14ac:dyDescent="0.2">
      <c r="A261">
        <v>260</v>
      </c>
      <c r="C261">
        <f t="shared" si="4"/>
        <v>1423.400000000001</v>
      </c>
    </row>
    <row r="262" spans="1:3" x14ac:dyDescent="0.2">
      <c r="A262">
        <v>261</v>
      </c>
      <c r="C262">
        <f t="shared" si="4"/>
        <v>1423.400000000001</v>
      </c>
    </row>
    <row r="263" spans="1:3" x14ac:dyDescent="0.2">
      <c r="A263">
        <v>262</v>
      </c>
      <c r="C263">
        <f t="shared" si="4"/>
        <v>1423.400000000001</v>
      </c>
    </row>
    <row r="264" spans="1:3" x14ac:dyDescent="0.2">
      <c r="A264">
        <v>263</v>
      </c>
      <c r="C264">
        <f t="shared" si="4"/>
        <v>1423.400000000001</v>
      </c>
    </row>
    <row r="265" spans="1:3" x14ac:dyDescent="0.2">
      <c r="A265">
        <v>264</v>
      </c>
      <c r="C265">
        <f t="shared" si="4"/>
        <v>1423.400000000001</v>
      </c>
    </row>
    <row r="266" spans="1:3" x14ac:dyDescent="0.2">
      <c r="A266">
        <v>265</v>
      </c>
      <c r="C266">
        <f t="shared" si="4"/>
        <v>1423.400000000001</v>
      </c>
    </row>
    <row r="267" spans="1:3" x14ac:dyDescent="0.2">
      <c r="A267">
        <v>266</v>
      </c>
      <c r="C267">
        <f t="shared" si="4"/>
        <v>1423.400000000001</v>
      </c>
    </row>
    <row r="268" spans="1:3" x14ac:dyDescent="0.2">
      <c r="A268">
        <v>267</v>
      </c>
      <c r="C268">
        <f t="shared" si="4"/>
        <v>1423.400000000001</v>
      </c>
    </row>
    <row r="269" spans="1:3" x14ac:dyDescent="0.2">
      <c r="A269">
        <v>268</v>
      </c>
      <c r="C269">
        <f t="shared" si="4"/>
        <v>1423.400000000001</v>
      </c>
    </row>
    <row r="270" spans="1:3" x14ac:dyDescent="0.2">
      <c r="A270">
        <v>269</v>
      </c>
      <c r="C270">
        <f t="shared" si="4"/>
        <v>1423.400000000001</v>
      </c>
    </row>
    <row r="271" spans="1:3" x14ac:dyDescent="0.2">
      <c r="A271">
        <v>270</v>
      </c>
      <c r="C271">
        <f t="shared" si="4"/>
        <v>1423.400000000001</v>
      </c>
    </row>
    <row r="272" spans="1:3" x14ac:dyDescent="0.2">
      <c r="A272">
        <v>271</v>
      </c>
      <c r="C272">
        <f t="shared" si="4"/>
        <v>1423.400000000001</v>
      </c>
    </row>
    <row r="273" spans="1:3" x14ac:dyDescent="0.2">
      <c r="A273">
        <v>272</v>
      </c>
      <c r="C273">
        <f t="shared" si="4"/>
        <v>1423.400000000001</v>
      </c>
    </row>
    <row r="274" spans="1:3" x14ac:dyDescent="0.2">
      <c r="A274">
        <v>273</v>
      </c>
      <c r="C274">
        <f t="shared" si="4"/>
        <v>1423.400000000001</v>
      </c>
    </row>
    <row r="275" spans="1:3" x14ac:dyDescent="0.2">
      <c r="A275">
        <v>274</v>
      </c>
      <c r="C275">
        <f t="shared" si="4"/>
        <v>1423.400000000001</v>
      </c>
    </row>
    <row r="276" spans="1:3" x14ac:dyDescent="0.2">
      <c r="A276">
        <v>275</v>
      </c>
      <c r="C276">
        <f t="shared" si="4"/>
        <v>1423.400000000001</v>
      </c>
    </row>
    <row r="277" spans="1:3" x14ac:dyDescent="0.2">
      <c r="A277">
        <v>276</v>
      </c>
      <c r="C277">
        <f t="shared" si="4"/>
        <v>1423.400000000001</v>
      </c>
    </row>
    <row r="278" spans="1:3" x14ac:dyDescent="0.2">
      <c r="A278">
        <v>277</v>
      </c>
      <c r="C278">
        <f t="shared" si="4"/>
        <v>1423.400000000001</v>
      </c>
    </row>
    <row r="279" spans="1:3" x14ac:dyDescent="0.2">
      <c r="A279">
        <v>278</v>
      </c>
      <c r="C279">
        <f t="shared" si="4"/>
        <v>1423.400000000001</v>
      </c>
    </row>
    <row r="280" spans="1:3" x14ac:dyDescent="0.2">
      <c r="A280">
        <v>279</v>
      </c>
      <c r="C280">
        <f t="shared" si="4"/>
        <v>1423.400000000001</v>
      </c>
    </row>
    <row r="281" spans="1:3" x14ac:dyDescent="0.2">
      <c r="A281">
        <v>280</v>
      </c>
      <c r="C281">
        <f t="shared" si="4"/>
        <v>1423.400000000001</v>
      </c>
    </row>
    <row r="282" spans="1:3" x14ac:dyDescent="0.2">
      <c r="A282">
        <v>281</v>
      </c>
      <c r="C282">
        <f t="shared" si="4"/>
        <v>1423.400000000001</v>
      </c>
    </row>
    <row r="283" spans="1:3" x14ac:dyDescent="0.2">
      <c r="A283">
        <v>282</v>
      </c>
      <c r="C283">
        <f t="shared" si="4"/>
        <v>1423.400000000001</v>
      </c>
    </row>
    <row r="284" spans="1:3" x14ac:dyDescent="0.2">
      <c r="A284">
        <v>283</v>
      </c>
      <c r="C284">
        <f t="shared" si="4"/>
        <v>1423.400000000001</v>
      </c>
    </row>
    <row r="285" spans="1:3" x14ac:dyDescent="0.2">
      <c r="A285">
        <v>284</v>
      </c>
      <c r="C285">
        <f t="shared" si="4"/>
        <v>1423.400000000001</v>
      </c>
    </row>
    <row r="286" spans="1:3" x14ac:dyDescent="0.2">
      <c r="A286">
        <v>285</v>
      </c>
      <c r="C286">
        <f t="shared" si="4"/>
        <v>1423.400000000001</v>
      </c>
    </row>
    <row r="287" spans="1:3" x14ac:dyDescent="0.2">
      <c r="A287">
        <v>286</v>
      </c>
      <c r="C287">
        <f t="shared" si="4"/>
        <v>1423.400000000001</v>
      </c>
    </row>
    <row r="288" spans="1:3" x14ac:dyDescent="0.2">
      <c r="A288">
        <v>287</v>
      </c>
      <c r="C288">
        <f t="shared" si="4"/>
        <v>1423.400000000001</v>
      </c>
    </row>
    <row r="289" spans="1:3" x14ac:dyDescent="0.2">
      <c r="A289">
        <v>288</v>
      </c>
      <c r="C289">
        <f t="shared" si="4"/>
        <v>1423.400000000001</v>
      </c>
    </row>
    <row r="290" spans="1:3" x14ac:dyDescent="0.2">
      <c r="A290">
        <v>289</v>
      </c>
      <c r="C290">
        <f t="shared" si="4"/>
        <v>1423.400000000001</v>
      </c>
    </row>
    <row r="291" spans="1:3" x14ac:dyDescent="0.2">
      <c r="A291">
        <v>290</v>
      </c>
      <c r="C291">
        <f t="shared" si="4"/>
        <v>1423.400000000001</v>
      </c>
    </row>
    <row r="292" spans="1:3" x14ac:dyDescent="0.2">
      <c r="A292">
        <v>291</v>
      </c>
      <c r="C292">
        <f t="shared" si="4"/>
        <v>1423.400000000001</v>
      </c>
    </row>
    <row r="293" spans="1:3" x14ac:dyDescent="0.2">
      <c r="A293">
        <v>292</v>
      </c>
      <c r="C293">
        <f t="shared" si="4"/>
        <v>1423.400000000001</v>
      </c>
    </row>
    <row r="294" spans="1:3" x14ac:dyDescent="0.2">
      <c r="A294">
        <v>293</v>
      </c>
      <c r="C294">
        <f t="shared" si="4"/>
        <v>1423.400000000001</v>
      </c>
    </row>
    <row r="295" spans="1:3" x14ac:dyDescent="0.2">
      <c r="A295">
        <v>294</v>
      </c>
      <c r="C295">
        <f t="shared" si="4"/>
        <v>1423.400000000001</v>
      </c>
    </row>
    <row r="296" spans="1:3" x14ac:dyDescent="0.2">
      <c r="A296">
        <v>295</v>
      </c>
      <c r="C296">
        <f t="shared" si="4"/>
        <v>1423.400000000001</v>
      </c>
    </row>
    <row r="297" spans="1:3" x14ac:dyDescent="0.2">
      <c r="A297">
        <v>296</v>
      </c>
      <c r="C297">
        <f t="shared" si="4"/>
        <v>1423.400000000001</v>
      </c>
    </row>
    <row r="298" spans="1:3" x14ac:dyDescent="0.2">
      <c r="A298">
        <v>297</v>
      </c>
      <c r="C298">
        <f t="shared" si="4"/>
        <v>1423.400000000001</v>
      </c>
    </row>
    <row r="299" spans="1:3" x14ac:dyDescent="0.2">
      <c r="A299">
        <v>298</v>
      </c>
      <c r="C299">
        <f t="shared" si="4"/>
        <v>1423.400000000001</v>
      </c>
    </row>
    <row r="300" spans="1:3" x14ac:dyDescent="0.2">
      <c r="A300">
        <v>299</v>
      </c>
      <c r="C300">
        <f t="shared" si="4"/>
        <v>1423.400000000001</v>
      </c>
    </row>
    <row r="301" spans="1:3" x14ac:dyDescent="0.2">
      <c r="A301">
        <v>300</v>
      </c>
      <c r="C301">
        <f t="shared" si="4"/>
        <v>1423.400000000001</v>
      </c>
    </row>
    <row r="302" spans="1:3" x14ac:dyDescent="0.2">
      <c r="A302">
        <v>301</v>
      </c>
      <c r="C302">
        <f t="shared" si="4"/>
        <v>1423.400000000001</v>
      </c>
    </row>
    <row r="303" spans="1:3" x14ac:dyDescent="0.2">
      <c r="A303">
        <v>302</v>
      </c>
      <c r="C303">
        <f t="shared" si="4"/>
        <v>1423.400000000001</v>
      </c>
    </row>
    <row r="304" spans="1:3" x14ac:dyDescent="0.2">
      <c r="A304">
        <v>303</v>
      </c>
      <c r="C304">
        <f t="shared" si="4"/>
        <v>1423.400000000001</v>
      </c>
    </row>
    <row r="305" spans="1:3" x14ac:dyDescent="0.2">
      <c r="A305">
        <v>304</v>
      </c>
      <c r="C305">
        <f t="shared" si="4"/>
        <v>1423.400000000001</v>
      </c>
    </row>
    <row r="306" spans="1:3" x14ac:dyDescent="0.2">
      <c r="A306">
        <v>305</v>
      </c>
      <c r="C306">
        <f t="shared" si="4"/>
        <v>1423.400000000001</v>
      </c>
    </row>
    <row r="307" spans="1:3" x14ac:dyDescent="0.2">
      <c r="A307">
        <v>306</v>
      </c>
      <c r="C307">
        <f t="shared" si="4"/>
        <v>1423.400000000001</v>
      </c>
    </row>
    <row r="308" spans="1:3" x14ac:dyDescent="0.2">
      <c r="A308">
        <v>307</v>
      </c>
      <c r="C308">
        <f t="shared" si="4"/>
        <v>1423.400000000001</v>
      </c>
    </row>
    <row r="309" spans="1:3" x14ac:dyDescent="0.2">
      <c r="A309">
        <v>308</v>
      </c>
      <c r="C309">
        <f t="shared" si="4"/>
        <v>1423.400000000001</v>
      </c>
    </row>
    <row r="310" spans="1:3" x14ac:dyDescent="0.2">
      <c r="A310">
        <v>309</v>
      </c>
      <c r="C310">
        <f t="shared" si="4"/>
        <v>1423.400000000001</v>
      </c>
    </row>
    <row r="311" spans="1:3" x14ac:dyDescent="0.2">
      <c r="A311">
        <v>310</v>
      </c>
      <c r="C311">
        <f t="shared" si="4"/>
        <v>1423.400000000001</v>
      </c>
    </row>
    <row r="312" spans="1:3" x14ac:dyDescent="0.2">
      <c r="A312">
        <v>311</v>
      </c>
      <c r="C312">
        <f t="shared" si="4"/>
        <v>1423.400000000001</v>
      </c>
    </row>
    <row r="313" spans="1:3" x14ac:dyDescent="0.2">
      <c r="A313">
        <v>312</v>
      </c>
      <c r="C313">
        <f t="shared" si="4"/>
        <v>1423.400000000001</v>
      </c>
    </row>
    <row r="314" spans="1:3" x14ac:dyDescent="0.2">
      <c r="A314">
        <v>313</v>
      </c>
      <c r="C314">
        <f t="shared" si="4"/>
        <v>1423.400000000001</v>
      </c>
    </row>
    <row r="315" spans="1:3" x14ac:dyDescent="0.2">
      <c r="A315">
        <v>314</v>
      </c>
      <c r="C315">
        <f t="shared" si="4"/>
        <v>1423.400000000001</v>
      </c>
    </row>
    <row r="316" spans="1:3" x14ac:dyDescent="0.2">
      <c r="A316">
        <v>315</v>
      </c>
      <c r="C316">
        <f t="shared" si="4"/>
        <v>1423.400000000001</v>
      </c>
    </row>
    <row r="317" spans="1:3" x14ac:dyDescent="0.2">
      <c r="A317">
        <v>316</v>
      </c>
      <c r="C317">
        <f t="shared" si="4"/>
        <v>1423.400000000001</v>
      </c>
    </row>
    <row r="318" spans="1:3" x14ac:dyDescent="0.2">
      <c r="A318">
        <v>317</v>
      </c>
      <c r="C318">
        <f t="shared" si="4"/>
        <v>1423.400000000001</v>
      </c>
    </row>
    <row r="319" spans="1:3" x14ac:dyDescent="0.2">
      <c r="A319">
        <v>318</v>
      </c>
      <c r="C319">
        <f t="shared" si="4"/>
        <v>1423.400000000001</v>
      </c>
    </row>
    <row r="320" spans="1:3" x14ac:dyDescent="0.2">
      <c r="A320">
        <v>319</v>
      </c>
      <c r="C320">
        <f t="shared" si="4"/>
        <v>1423.400000000001</v>
      </c>
    </row>
    <row r="321" spans="1:3" x14ac:dyDescent="0.2">
      <c r="A321">
        <v>320</v>
      </c>
      <c r="C321">
        <f t="shared" si="4"/>
        <v>1423.400000000001</v>
      </c>
    </row>
    <row r="322" spans="1:3" x14ac:dyDescent="0.2">
      <c r="A322">
        <v>321</v>
      </c>
      <c r="C322">
        <f t="shared" si="4"/>
        <v>1423.400000000001</v>
      </c>
    </row>
    <row r="323" spans="1:3" x14ac:dyDescent="0.2">
      <c r="A323">
        <v>322</v>
      </c>
      <c r="C323">
        <f t="shared" si="4"/>
        <v>1423.400000000001</v>
      </c>
    </row>
    <row r="324" spans="1:3" x14ac:dyDescent="0.2">
      <c r="A324">
        <v>323</v>
      </c>
      <c r="C324">
        <f t="shared" ref="C324:C387" si="5">B324+C323</f>
        <v>1423.400000000001</v>
      </c>
    </row>
    <row r="325" spans="1:3" x14ac:dyDescent="0.2">
      <c r="A325">
        <v>324</v>
      </c>
      <c r="C325">
        <f t="shared" si="5"/>
        <v>1423.400000000001</v>
      </c>
    </row>
    <row r="326" spans="1:3" x14ac:dyDescent="0.2">
      <c r="A326">
        <v>325</v>
      </c>
      <c r="C326">
        <f t="shared" si="5"/>
        <v>1423.400000000001</v>
      </c>
    </row>
    <row r="327" spans="1:3" x14ac:dyDescent="0.2">
      <c r="A327">
        <v>326</v>
      </c>
      <c r="C327">
        <f t="shared" si="5"/>
        <v>1423.400000000001</v>
      </c>
    </row>
    <row r="328" spans="1:3" x14ac:dyDescent="0.2">
      <c r="A328">
        <v>327</v>
      </c>
      <c r="C328">
        <f t="shared" si="5"/>
        <v>1423.400000000001</v>
      </c>
    </row>
    <row r="329" spans="1:3" x14ac:dyDescent="0.2">
      <c r="A329">
        <v>328</v>
      </c>
      <c r="C329">
        <f t="shared" si="5"/>
        <v>1423.400000000001</v>
      </c>
    </row>
    <row r="330" spans="1:3" x14ac:dyDescent="0.2">
      <c r="A330">
        <v>329</v>
      </c>
      <c r="C330">
        <f t="shared" si="5"/>
        <v>1423.400000000001</v>
      </c>
    </row>
    <row r="331" spans="1:3" x14ac:dyDescent="0.2">
      <c r="A331">
        <v>330</v>
      </c>
      <c r="C331">
        <f t="shared" si="5"/>
        <v>1423.400000000001</v>
      </c>
    </row>
    <row r="332" spans="1:3" x14ac:dyDescent="0.2">
      <c r="A332">
        <v>331</v>
      </c>
      <c r="C332">
        <f t="shared" si="5"/>
        <v>1423.400000000001</v>
      </c>
    </row>
    <row r="333" spans="1:3" x14ac:dyDescent="0.2">
      <c r="A333">
        <v>332</v>
      </c>
      <c r="C333">
        <f t="shared" si="5"/>
        <v>1423.400000000001</v>
      </c>
    </row>
    <row r="334" spans="1:3" x14ac:dyDescent="0.2">
      <c r="A334">
        <v>333</v>
      </c>
      <c r="C334">
        <f t="shared" si="5"/>
        <v>1423.400000000001</v>
      </c>
    </row>
    <row r="335" spans="1:3" x14ac:dyDescent="0.2">
      <c r="A335">
        <v>334</v>
      </c>
      <c r="C335">
        <f t="shared" si="5"/>
        <v>1423.400000000001</v>
      </c>
    </row>
    <row r="336" spans="1:3" x14ac:dyDescent="0.2">
      <c r="A336">
        <v>335</v>
      </c>
      <c r="C336">
        <f t="shared" si="5"/>
        <v>1423.400000000001</v>
      </c>
    </row>
    <row r="337" spans="1:3" x14ac:dyDescent="0.2">
      <c r="A337">
        <v>336</v>
      </c>
      <c r="C337">
        <f t="shared" si="5"/>
        <v>1423.400000000001</v>
      </c>
    </row>
    <row r="338" spans="1:3" x14ac:dyDescent="0.2">
      <c r="A338">
        <v>337</v>
      </c>
      <c r="C338">
        <f t="shared" si="5"/>
        <v>1423.400000000001</v>
      </c>
    </row>
    <row r="339" spans="1:3" x14ac:dyDescent="0.2">
      <c r="A339">
        <v>338</v>
      </c>
      <c r="C339">
        <f t="shared" si="5"/>
        <v>1423.400000000001</v>
      </c>
    </row>
    <row r="340" spans="1:3" x14ac:dyDescent="0.2">
      <c r="A340">
        <v>339</v>
      </c>
      <c r="C340">
        <f t="shared" si="5"/>
        <v>1423.400000000001</v>
      </c>
    </row>
    <row r="341" spans="1:3" x14ac:dyDescent="0.2">
      <c r="A341">
        <v>340</v>
      </c>
      <c r="C341">
        <f t="shared" si="5"/>
        <v>1423.400000000001</v>
      </c>
    </row>
    <row r="342" spans="1:3" x14ac:dyDescent="0.2">
      <c r="A342">
        <v>341</v>
      </c>
      <c r="C342">
        <f t="shared" si="5"/>
        <v>1423.400000000001</v>
      </c>
    </row>
    <row r="343" spans="1:3" x14ac:dyDescent="0.2">
      <c r="A343">
        <v>342</v>
      </c>
      <c r="C343">
        <f t="shared" si="5"/>
        <v>1423.400000000001</v>
      </c>
    </row>
    <row r="344" spans="1:3" x14ac:dyDescent="0.2">
      <c r="A344">
        <v>343</v>
      </c>
      <c r="C344">
        <f t="shared" si="5"/>
        <v>1423.400000000001</v>
      </c>
    </row>
    <row r="345" spans="1:3" x14ac:dyDescent="0.2">
      <c r="A345">
        <v>344</v>
      </c>
      <c r="C345">
        <f t="shared" si="5"/>
        <v>1423.400000000001</v>
      </c>
    </row>
    <row r="346" spans="1:3" x14ac:dyDescent="0.2">
      <c r="A346">
        <v>345</v>
      </c>
      <c r="C346">
        <f t="shared" si="5"/>
        <v>1423.400000000001</v>
      </c>
    </row>
    <row r="347" spans="1:3" x14ac:dyDescent="0.2">
      <c r="A347">
        <v>346</v>
      </c>
      <c r="C347">
        <f t="shared" si="5"/>
        <v>1423.400000000001</v>
      </c>
    </row>
    <row r="348" spans="1:3" x14ac:dyDescent="0.2">
      <c r="A348">
        <v>347</v>
      </c>
      <c r="C348">
        <f t="shared" si="5"/>
        <v>1423.400000000001</v>
      </c>
    </row>
    <row r="349" spans="1:3" x14ac:dyDescent="0.2">
      <c r="A349">
        <v>348</v>
      </c>
      <c r="C349">
        <f t="shared" si="5"/>
        <v>1423.400000000001</v>
      </c>
    </row>
    <row r="350" spans="1:3" x14ac:dyDescent="0.2">
      <c r="A350">
        <v>349</v>
      </c>
      <c r="C350">
        <f t="shared" si="5"/>
        <v>1423.400000000001</v>
      </c>
    </row>
    <row r="351" spans="1:3" x14ac:dyDescent="0.2">
      <c r="A351">
        <v>350</v>
      </c>
      <c r="C351">
        <f t="shared" si="5"/>
        <v>1423.400000000001</v>
      </c>
    </row>
    <row r="352" spans="1:3" x14ac:dyDescent="0.2">
      <c r="A352">
        <v>351</v>
      </c>
      <c r="C352">
        <f t="shared" si="5"/>
        <v>1423.400000000001</v>
      </c>
    </row>
    <row r="353" spans="1:3" x14ac:dyDescent="0.2">
      <c r="A353">
        <v>352</v>
      </c>
      <c r="C353">
        <f t="shared" si="5"/>
        <v>1423.400000000001</v>
      </c>
    </row>
    <row r="354" spans="1:3" x14ac:dyDescent="0.2">
      <c r="A354">
        <v>353</v>
      </c>
      <c r="C354">
        <f t="shared" si="5"/>
        <v>1423.400000000001</v>
      </c>
    </row>
    <row r="355" spans="1:3" x14ac:dyDescent="0.2">
      <c r="A355">
        <v>354</v>
      </c>
      <c r="C355">
        <f t="shared" si="5"/>
        <v>1423.400000000001</v>
      </c>
    </row>
    <row r="356" spans="1:3" x14ac:dyDescent="0.2">
      <c r="A356">
        <v>355</v>
      </c>
      <c r="C356">
        <f t="shared" si="5"/>
        <v>1423.400000000001</v>
      </c>
    </row>
    <row r="357" spans="1:3" x14ac:dyDescent="0.2">
      <c r="A357">
        <v>356</v>
      </c>
      <c r="C357">
        <f t="shared" si="5"/>
        <v>1423.400000000001</v>
      </c>
    </row>
    <row r="358" spans="1:3" x14ac:dyDescent="0.2">
      <c r="A358">
        <v>357</v>
      </c>
      <c r="C358">
        <f t="shared" si="5"/>
        <v>1423.400000000001</v>
      </c>
    </row>
    <row r="359" spans="1:3" x14ac:dyDescent="0.2">
      <c r="A359">
        <v>358</v>
      </c>
      <c r="C359">
        <f t="shared" si="5"/>
        <v>1423.400000000001</v>
      </c>
    </row>
    <row r="360" spans="1:3" x14ac:dyDescent="0.2">
      <c r="A360">
        <v>359</v>
      </c>
      <c r="C360">
        <f t="shared" si="5"/>
        <v>1423.400000000001</v>
      </c>
    </row>
    <row r="361" spans="1:3" x14ac:dyDescent="0.2">
      <c r="A361">
        <v>360</v>
      </c>
      <c r="C361">
        <f t="shared" si="5"/>
        <v>1423.400000000001</v>
      </c>
    </row>
    <row r="362" spans="1:3" x14ac:dyDescent="0.2">
      <c r="A362">
        <v>361</v>
      </c>
      <c r="C362">
        <f t="shared" si="5"/>
        <v>1423.400000000001</v>
      </c>
    </row>
    <row r="363" spans="1:3" x14ac:dyDescent="0.2">
      <c r="A363">
        <v>362</v>
      </c>
      <c r="C363">
        <f t="shared" si="5"/>
        <v>1423.400000000001</v>
      </c>
    </row>
    <row r="364" spans="1:3" x14ac:dyDescent="0.2">
      <c r="A364">
        <v>363</v>
      </c>
      <c r="C364">
        <f t="shared" si="5"/>
        <v>1423.400000000001</v>
      </c>
    </row>
    <row r="365" spans="1:3" x14ac:dyDescent="0.2">
      <c r="A365">
        <v>364</v>
      </c>
      <c r="C365">
        <f t="shared" si="5"/>
        <v>1423.400000000001</v>
      </c>
    </row>
    <row r="366" spans="1:3" x14ac:dyDescent="0.2">
      <c r="A366">
        <v>365</v>
      </c>
      <c r="C366">
        <f t="shared" si="5"/>
        <v>1423.400000000001</v>
      </c>
    </row>
    <row r="367" spans="1:3" x14ac:dyDescent="0.2">
      <c r="A367">
        <v>366</v>
      </c>
      <c r="C367">
        <f t="shared" si="5"/>
        <v>1423.400000000001</v>
      </c>
    </row>
    <row r="368" spans="1:3" x14ac:dyDescent="0.2">
      <c r="A368">
        <v>367</v>
      </c>
      <c r="C368">
        <f t="shared" si="5"/>
        <v>1423.400000000001</v>
      </c>
    </row>
    <row r="369" spans="1:3" x14ac:dyDescent="0.2">
      <c r="A369">
        <v>368</v>
      </c>
      <c r="C369">
        <f t="shared" si="5"/>
        <v>1423.400000000001</v>
      </c>
    </row>
    <row r="370" spans="1:3" x14ac:dyDescent="0.2">
      <c r="A370">
        <v>369</v>
      </c>
      <c r="C370">
        <f t="shared" si="5"/>
        <v>1423.400000000001</v>
      </c>
    </row>
    <row r="371" spans="1:3" x14ac:dyDescent="0.2">
      <c r="A371">
        <v>370</v>
      </c>
      <c r="C371">
        <f t="shared" si="5"/>
        <v>1423.400000000001</v>
      </c>
    </row>
    <row r="372" spans="1:3" x14ac:dyDescent="0.2">
      <c r="A372">
        <v>371</v>
      </c>
      <c r="C372">
        <f t="shared" si="5"/>
        <v>1423.400000000001</v>
      </c>
    </row>
    <row r="373" spans="1:3" x14ac:dyDescent="0.2">
      <c r="A373">
        <v>372</v>
      </c>
      <c r="C373">
        <f t="shared" si="5"/>
        <v>1423.400000000001</v>
      </c>
    </row>
    <row r="374" spans="1:3" x14ac:dyDescent="0.2">
      <c r="A374">
        <v>373</v>
      </c>
      <c r="C374">
        <f t="shared" si="5"/>
        <v>1423.400000000001</v>
      </c>
    </row>
    <row r="375" spans="1:3" x14ac:dyDescent="0.2">
      <c r="A375">
        <v>374</v>
      </c>
      <c r="C375">
        <f t="shared" si="5"/>
        <v>1423.400000000001</v>
      </c>
    </row>
    <row r="376" spans="1:3" x14ac:dyDescent="0.2">
      <c r="A376">
        <v>375</v>
      </c>
      <c r="C376">
        <f t="shared" si="5"/>
        <v>1423.400000000001</v>
      </c>
    </row>
    <row r="377" spans="1:3" x14ac:dyDescent="0.2">
      <c r="A377">
        <v>376</v>
      </c>
      <c r="C377">
        <f t="shared" si="5"/>
        <v>1423.400000000001</v>
      </c>
    </row>
    <row r="378" spans="1:3" x14ac:dyDescent="0.2">
      <c r="A378">
        <v>377</v>
      </c>
      <c r="C378">
        <f t="shared" si="5"/>
        <v>1423.400000000001</v>
      </c>
    </row>
    <row r="379" spans="1:3" x14ac:dyDescent="0.2">
      <c r="A379">
        <v>378</v>
      </c>
      <c r="C379">
        <f t="shared" si="5"/>
        <v>1423.400000000001</v>
      </c>
    </row>
    <row r="380" spans="1:3" x14ac:dyDescent="0.2">
      <c r="A380">
        <v>379</v>
      </c>
      <c r="C380">
        <f t="shared" si="5"/>
        <v>1423.400000000001</v>
      </c>
    </row>
    <row r="381" spans="1:3" x14ac:dyDescent="0.2">
      <c r="A381">
        <v>380</v>
      </c>
      <c r="C381">
        <f t="shared" si="5"/>
        <v>1423.400000000001</v>
      </c>
    </row>
    <row r="382" spans="1:3" x14ac:dyDescent="0.2">
      <c r="A382">
        <v>381</v>
      </c>
      <c r="C382">
        <f t="shared" si="5"/>
        <v>1423.400000000001</v>
      </c>
    </row>
    <row r="383" spans="1:3" x14ac:dyDescent="0.2">
      <c r="A383">
        <v>382</v>
      </c>
      <c r="C383">
        <f t="shared" si="5"/>
        <v>1423.400000000001</v>
      </c>
    </row>
    <row r="384" spans="1:3" x14ac:dyDescent="0.2">
      <c r="A384">
        <v>383</v>
      </c>
      <c r="C384">
        <f t="shared" si="5"/>
        <v>1423.400000000001</v>
      </c>
    </row>
    <row r="385" spans="1:3" x14ac:dyDescent="0.2">
      <c r="A385">
        <v>384</v>
      </c>
      <c r="C385">
        <f t="shared" si="5"/>
        <v>1423.400000000001</v>
      </c>
    </row>
    <row r="386" spans="1:3" x14ac:dyDescent="0.2">
      <c r="A386">
        <v>385</v>
      </c>
      <c r="C386">
        <f t="shared" si="5"/>
        <v>1423.400000000001</v>
      </c>
    </row>
    <row r="387" spans="1:3" x14ac:dyDescent="0.2">
      <c r="A387">
        <v>386</v>
      </c>
      <c r="C387">
        <f t="shared" si="5"/>
        <v>1423.400000000001</v>
      </c>
    </row>
    <row r="388" spans="1:3" x14ac:dyDescent="0.2">
      <c r="A388">
        <v>387</v>
      </c>
      <c r="C388">
        <f t="shared" ref="C388:C451" si="6">B388+C387</f>
        <v>1423.400000000001</v>
      </c>
    </row>
    <row r="389" spans="1:3" x14ac:dyDescent="0.2">
      <c r="A389">
        <v>388</v>
      </c>
      <c r="C389">
        <f t="shared" si="6"/>
        <v>1423.400000000001</v>
      </c>
    </row>
    <row r="390" spans="1:3" x14ac:dyDescent="0.2">
      <c r="A390">
        <v>389</v>
      </c>
      <c r="C390">
        <f t="shared" si="6"/>
        <v>1423.400000000001</v>
      </c>
    </row>
    <row r="391" spans="1:3" x14ac:dyDescent="0.2">
      <c r="A391">
        <v>390</v>
      </c>
      <c r="C391">
        <f t="shared" si="6"/>
        <v>1423.400000000001</v>
      </c>
    </row>
    <row r="392" spans="1:3" x14ac:dyDescent="0.2">
      <c r="A392">
        <v>391</v>
      </c>
      <c r="C392">
        <f t="shared" si="6"/>
        <v>1423.400000000001</v>
      </c>
    </row>
    <row r="393" spans="1:3" x14ac:dyDescent="0.2">
      <c r="A393">
        <v>392</v>
      </c>
      <c r="C393">
        <f t="shared" si="6"/>
        <v>1423.400000000001</v>
      </c>
    </row>
    <row r="394" spans="1:3" x14ac:dyDescent="0.2">
      <c r="A394">
        <v>393</v>
      </c>
      <c r="C394">
        <f t="shared" si="6"/>
        <v>1423.400000000001</v>
      </c>
    </row>
    <row r="395" spans="1:3" x14ac:dyDescent="0.2">
      <c r="A395">
        <v>394</v>
      </c>
      <c r="C395">
        <f t="shared" si="6"/>
        <v>1423.400000000001</v>
      </c>
    </row>
    <row r="396" spans="1:3" x14ac:dyDescent="0.2">
      <c r="A396">
        <v>395</v>
      </c>
      <c r="C396">
        <f t="shared" si="6"/>
        <v>1423.400000000001</v>
      </c>
    </row>
    <row r="397" spans="1:3" x14ac:dyDescent="0.2">
      <c r="A397">
        <v>396</v>
      </c>
      <c r="C397">
        <f t="shared" si="6"/>
        <v>1423.400000000001</v>
      </c>
    </row>
    <row r="398" spans="1:3" x14ac:dyDescent="0.2">
      <c r="A398">
        <v>397</v>
      </c>
      <c r="C398">
        <f t="shared" si="6"/>
        <v>1423.400000000001</v>
      </c>
    </row>
    <row r="399" spans="1:3" x14ac:dyDescent="0.2">
      <c r="A399">
        <v>398</v>
      </c>
      <c r="C399">
        <f t="shared" si="6"/>
        <v>1423.400000000001</v>
      </c>
    </row>
    <row r="400" spans="1:3" x14ac:dyDescent="0.2">
      <c r="A400">
        <v>399</v>
      </c>
      <c r="C400">
        <f t="shared" si="6"/>
        <v>1423.400000000001</v>
      </c>
    </row>
    <row r="401" spans="1:3" x14ac:dyDescent="0.2">
      <c r="A401">
        <v>400</v>
      </c>
      <c r="C401">
        <f t="shared" si="6"/>
        <v>1423.400000000001</v>
      </c>
    </row>
    <row r="402" spans="1:3" x14ac:dyDescent="0.2">
      <c r="A402">
        <v>401</v>
      </c>
      <c r="C402">
        <f t="shared" si="6"/>
        <v>1423.400000000001</v>
      </c>
    </row>
    <row r="403" spans="1:3" x14ac:dyDescent="0.2">
      <c r="A403">
        <v>402</v>
      </c>
      <c r="C403">
        <f t="shared" si="6"/>
        <v>1423.400000000001</v>
      </c>
    </row>
    <row r="404" spans="1:3" x14ac:dyDescent="0.2">
      <c r="A404">
        <v>403</v>
      </c>
      <c r="C404">
        <f t="shared" si="6"/>
        <v>1423.400000000001</v>
      </c>
    </row>
    <row r="405" spans="1:3" x14ac:dyDescent="0.2">
      <c r="A405">
        <v>404</v>
      </c>
      <c r="C405">
        <f t="shared" si="6"/>
        <v>1423.400000000001</v>
      </c>
    </row>
    <row r="406" spans="1:3" x14ac:dyDescent="0.2">
      <c r="A406">
        <v>405</v>
      </c>
      <c r="C406">
        <f t="shared" si="6"/>
        <v>1423.400000000001</v>
      </c>
    </row>
    <row r="407" spans="1:3" x14ac:dyDescent="0.2">
      <c r="A407">
        <v>406</v>
      </c>
      <c r="C407">
        <f t="shared" si="6"/>
        <v>1423.400000000001</v>
      </c>
    </row>
    <row r="408" spans="1:3" x14ac:dyDescent="0.2">
      <c r="A408">
        <v>407</v>
      </c>
      <c r="C408">
        <f t="shared" si="6"/>
        <v>1423.400000000001</v>
      </c>
    </row>
    <row r="409" spans="1:3" x14ac:dyDescent="0.2">
      <c r="A409">
        <v>408</v>
      </c>
      <c r="C409">
        <f t="shared" si="6"/>
        <v>1423.400000000001</v>
      </c>
    </row>
    <row r="410" spans="1:3" x14ac:dyDescent="0.2">
      <c r="A410">
        <v>409</v>
      </c>
      <c r="C410">
        <f t="shared" si="6"/>
        <v>1423.400000000001</v>
      </c>
    </row>
    <row r="411" spans="1:3" x14ac:dyDescent="0.2">
      <c r="A411">
        <v>410</v>
      </c>
      <c r="C411">
        <f t="shared" si="6"/>
        <v>1423.400000000001</v>
      </c>
    </row>
    <row r="412" spans="1:3" x14ac:dyDescent="0.2">
      <c r="A412">
        <v>411</v>
      </c>
      <c r="C412">
        <f t="shared" si="6"/>
        <v>1423.400000000001</v>
      </c>
    </row>
    <row r="413" spans="1:3" x14ac:dyDescent="0.2">
      <c r="A413">
        <v>412</v>
      </c>
      <c r="C413">
        <f t="shared" si="6"/>
        <v>1423.400000000001</v>
      </c>
    </row>
    <row r="414" spans="1:3" x14ac:dyDescent="0.2">
      <c r="A414">
        <v>413</v>
      </c>
      <c r="C414">
        <f t="shared" si="6"/>
        <v>1423.400000000001</v>
      </c>
    </row>
    <row r="415" spans="1:3" x14ac:dyDescent="0.2">
      <c r="A415">
        <v>414</v>
      </c>
      <c r="C415">
        <f t="shared" si="6"/>
        <v>1423.400000000001</v>
      </c>
    </row>
    <row r="416" spans="1:3" x14ac:dyDescent="0.2">
      <c r="A416">
        <v>415</v>
      </c>
      <c r="C416">
        <f t="shared" si="6"/>
        <v>1423.400000000001</v>
      </c>
    </row>
    <row r="417" spans="1:3" x14ac:dyDescent="0.2">
      <c r="A417">
        <v>416</v>
      </c>
      <c r="C417">
        <f t="shared" si="6"/>
        <v>1423.400000000001</v>
      </c>
    </row>
    <row r="418" spans="1:3" x14ac:dyDescent="0.2">
      <c r="A418">
        <v>417</v>
      </c>
      <c r="C418">
        <f t="shared" si="6"/>
        <v>1423.400000000001</v>
      </c>
    </row>
    <row r="419" spans="1:3" x14ac:dyDescent="0.2">
      <c r="A419">
        <v>418</v>
      </c>
      <c r="C419">
        <f t="shared" si="6"/>
        <v>1423.400000000001</v>
      </c>
    </row>
    <row r="420" spans="1:3" x14ac:dyDescent="0.2">
      <c r="A420">
        <v>419</v>
      </c>
      <c r="C420">
        <f t="shared" si="6"/>
        <v>1423.400000000001</v>
      </c>
    </row>
    <row r="421" spans="1:3" x14ac:dyDescent="0.2">
      <c r="A421">
        <v>420</v>
      </c>
      <c r="C421">
        <f t="shared" si="6"/>
        <v>1423.400000000001</v>
      </c>
    </row>
    <row r="422" spans="1:3" x14ac:dyDescent="0.2">
      <c r="A422">
        <v>421</v>
      </c>
      <c r="C422">
        <f t="shared" si="6"/>
        <v>1423.400000000001</v>
      </c>
    </row>
    <row r="423" spans="1:3" x14ac:dyDescent="0.2">
      <c r="A423">
        <v>422</v>
      </c>
      <c r="C423">
        <f t="shared" si="6"/>
        <v>1423.400000000001</v>
      </c>
    </row>
    <row r="424" spans="1:3" x14ac:dyDescent="0.2">
      <c r="A424">
        <v>423</v>
      </c>
      <c r="C424">
        <f t="shared" si="6"/>
        <v>1423.400000000001</v>
      </c>
    </row>
    <row r="425" spans="1:3" x14ac:dyDescent="0.2">
      <c r="A425">
        <v>424</v>
      </c>
      <c r="C425">
        <f t="shared" si="6"/>
        <v>1423.400000000001</v>
      </c>
    </row>
    <row r="426" spans="1:3" x14ac:dyDescent="0.2">
      <c r="A426">
        <v>425</v>
      </c>
      <c r="C426">
        <f t="shared" si="6"/>
        <v>1423.400000000001</v>
      </c>
    </row>
    <row r="427" spans="1:3" x14ac:dyDescent="0.2">
      <c r="A427">
        <v>426</v>
      </c>
      <c r="C427">
        <f t="shared" si="6"/>
        <v>1423.400000000001</v>
      </c>
    </row>
    <row r="428" spans="1:3" x14ac:dyDescent="0.2">
      <c r="A428">
        <v>427</v>
      </c>
      <c r="C428">
        <f t="shared" si="6"/>
        <v>1423.400000000001</v>
      </c>
    </row>
    <row r="429" spans="1:3" x14ac:dyDescent="0.2">
      <c r="A429">
        <v>428</v>
      </c>
      <c r="C429">
        <f t="shared" si="6"/>
        <v>1423.400000000001</v>
      </c>
    </row>
    <row r="430" spans="1:3" x14ac:dyDescent="0.2">
      <c r="A430">
        <v>429</v>
      </c>
      <c r="C430">
        <f t="shared" si="6"/>
        <v>1423.400000000001</v>
      </c>
    </row>
    <row r="431" spans="1:3" x14ac:dyDescent="0.2">
      <c r="A431">
        <v>430</v>
      </c>
      <c r="C431">
        <f t="shared" si="6"/>
        <v>1423.400000000001</v>
      </c>
    </row>
    <row r="432" spans="1:3" x14ac:dyDescent="0.2">
      <c r="A432">
        <v>431</v>
      </c>
      <c r="C432">
        <f t="shared" si="6"/>
        <v>1423.400000000001</v>
      </c>
    </row>
    <row r="433" spans="1:3" x14ac:dyDescent="0.2">
      <c r="A433">
        <v>432</v>
      </c>
      <c r="C433">
        <f t="shared" si="6"/>
        <v>1423.400000000001</v>
      </c>
    </row>
    <row r="434" spans="1:3" x14ac:dyDescent="0.2">
      <c r="A434">
        <v>433</v>
      </c>
      <c r="C434">
        <f t="shared" si="6"/>
        <v>1423.400000000001</v>
      </c>
    </row>
    <row r="435" spans="1:3" x14ac:dyDescent="0.2">
      <c r="A435">
        <v>434</v>
      </c>
      <c r="C435">
        <f t="shared" si="6"/>
        <v>1423.400000000001</v>
      </c>
    </row>
    <row r="436" spans="1:3" x14ac:dyDescent="0.2">
      <c r="A436">
        <v>435</v>
      </c>
      <c r="C436">
        <f t="shared" si="6"/>
        <v>1423.400000000001</v>
      </c>
    </row>
    <row r="437" spans="1:3" x14ac:dyDescent="0.2">
      <c r="A437">
        <v>436</v>
      </c>
      <c r="C437">
        <f t="shared" si="6"/>
        <v>1423.400000000001</v>
      </c>
    </row>
    <row r="438" spans="1:3" x14ac:dyDescent="0.2">
      <c r="A438">
        <v>437</v>
      </c>
      <c r="C438">
        <f t="shared" si="6"/>
        <v>1423.400000000001</v>
      </c>
    </row>
    <row r="439" spans="1:3" x14ac:dyDescent="0.2">
      <c r="A439">
        <v>438</v>
      </c>
      <c r="C439">
        <f t="shared" si="6"/>
        <v>1423.400000000001</v>
      </c>
    </row>
    <row r="440" spans="1:3" x14ac:dyDescent="0.2">
      <c r="A440">
        <v>439</v>
      </c>
      <c r="C440">
        <f t="shared" si="6"/>
        <v>1423.400000000001</v>
      </c>
    </row>
    <row r="441" spans="1:3" x14ac:dyDescent="0.2">
      <c r="A441">
        <v>440</v>
      </c>
      <c r="C441">
        <f t="shared" si="6"/>
        <v>1423.400000000001</v>
      </c>
    </row>
    <row r="442" spans="1:3" x14ac:dyDescent="0.2">
      <c r="A442">
        <v>441</v>
      </c>
      <c r="C442">
        <f t="shared" si="6"/>
        <v>1423.400000000001</v>
      </c>
    </row>
    <row r="443" spans="1:3" x14ac:dyDescent="0.2">
      <c r="A443">
        <v>442</v>
      </c>
      <c r="C443">
        <f t="shared" si="6"/>
        <v>1423.400000000001</v>
      </c>
    </row>
    <row r="444" spans="1:3" x14ac:dyDescent="0.2">
      <c r="A444">
        <v>443</v>
      </c>
      <c r="C444">
        <f t="shared" si="6"/>
        <v>1423.400000000001</v>
      </c>
    </row>
    <row r="445" spans="1:3" x14ac:dyDescent="0.2">
      <c r="A445">
        <v>444</v>
      </c>
      <c r="C445">
        <f t="shared" si="6"/>
        <v>1423.400000000001</v>
      </c>
    </row>
    <row r="446" spans="1:3" x14ac:dyDescent="0.2">
      <c r="A446">
        <v>445</v>
      </c>
      <c r="C446">
        <f t="shared" si="6"/>
        <v>1423.400000000001</v>
      </c>
    </row>
    <row r="447" spans="1:3" x14ac:dyDescent="0.2">
      <c r="A447">
        <v>446</v>
      </c>
      <c r="C447">
        <f t="shared" si="6"/>
        <v>1423.400000000001</v>
      </c>
    </row>
    <row r="448" spans="1:3" x14ac:dyDescent="0.2">
      <c r="A448">
        <v>447</v>
      </c>
      <c r="C448">
        <f t="shared" si="6"/>
        <v>1423.400000000001</v>
      </c>
    </row>
    <row r="449" spans="1:3" x14ac:dyDescent="0.2">
      <c r="A449">
        <v>448</v>
      </c>
      <c r="C449">
        <f t="shared" si="6"/>
        <v>1423.400000000001</v>
      </c>
    </row>
    <row r="450" spans="1:3" x14ac:dyDescent="0.2">
      <c r="A450">
        <v>449</v>
      </c>
      <c r="C450">
        <f t="shared" si="6"/>
        <v>1423.400000000001</v>
      </c>
    </row>
    <row r="451" spans="1:3" x14ac:dyDescent="0.2">
      <c r="A451">
        <v>450</v>
      </c>
      <c r="C451">
        <f t="shared" si="6"/>
        <v>1423.400000000001</v>
      </c>
    </row>
    <row r="452" spans="1:3" x14ac:dyDescent="0.2">
      <c r="A452">
        <v>451</v>
      </c>
      <c r="C452">
        <f t="shared" ref="C452:C501" si="7">B452+C451</f>
        <v>1423.400000000001</v>
      </c>
    </row>
    <row r="453" spans="1:3" x14ac:dyDescent="0.2">
      <c r="A453">
        <v>452</v>
      </c>
      <c r="C453">
        <f t="shared" si="7"/>
        <v>1423.400000000001</v>
      </c>
    </row>
    <row r="454" spans="1:3" x14ac:dyDescent="0.2">
      <c r="A454">
        <v>453</v>
      </c>
      <c r="C454">
        <f t="shared" si="7"/>
        <v>1423.400000000001</v>
      </c>
    </row>
    <row r="455" spans="1:3" x14ac:dyDescent="0.2">
      <c r="A455">
        <v>454</v>
      </c>
      <c r="C455">
        <f t="shared" si="7"/>
        <v>1423.400000000001</v>
      </c>
    </row>
    <row r="456" spans="1:3" x14ac:dyDescent="0.2">
      <c r="A456">
        <v>455</v>
      </c>
      <c r="C456">
        <f t="shared" si="7"/>
        <v>1423.400000000001</v>
      </c>
    </row>
    <row r="457" spans="1:3" x14ac:dyDescent="0.2">
      <c r="A457">
        <v>456</v>
      </c>
      <c r="C457">
        <f t="shared" si="7"/>
        <v>1423.400000000001</v>
      </c>
    </row>
    <row r="458" spans="1:3" x14ac:dyDescent="0.2">
      <c r="A458">
        <v>457</v>
      </c>
      <c r="C458">
        <f t="shared" si="7"/>
        <v>1423.400000000001</v>
      </c>
    </row>
    <row r="459" spans="1:3" x14ac:dyDescent="0.2">
      <c r="A459">
        <v>458</v>
      </c>
      <c r="C459">
        <f t="shared" si="7"/>
        <v>1423.400000000001</v>
      </c>
    </row>
    <row r="460" spans="1:3" x14ac:dyDescent="0.2">
      <c r="A460">
        <v>459</v>
      </c>
      <c r="C460">
        <f t="shared" si="7"/>
        <v>1423.400000000001</v>
      </c>
    </row>
    <row r="461" spans="1:3" x14ac:dyDescent="0.2">
      <c r="A461">
        <v>460</v>
      </c>
      <c r="C461">
        <f t="shared" si="7"/>
        <v>1423.400000000001</v>
      </c>
    </row>
    <row r="462" spans="1:3" x14ac:dyDescent="0.2">
      <c r="A462">
        <v>461</v>
      </c>
      <c r="C462">
        <f t="shared" si="7"/>
        <v>1423.400000000001</v>
      </c>
    </row>
    <row r="463" spans="1:3" x14ac:dyDescent="0.2">
      <c r="A463">
        <v>462</v>
      </c>
      <c r="C463">
        <f t="shared" si="7"/>
        <v>1423.400000000001</v>
      </c>
    </row>
    <row r="464" spans="1:3" x14ac:dyDescent="0.2">
      <c r="A464">
        <v>463</v>
      </c>
      <c r="C464">
        <f t="shared" si="7"/>
        <v>1423.400000000001</v>
      </c>
    </row>
    <row r="465" spans="1:3" x14ac:dyDescent="0.2">
      <c r="A465">
        <v>464</v>
      </c>
      <c r="C465">
        <f t="shared" si="7"/>
        <v>1423.400000000001</v>
      </c>
    </row>
    <row r="466" spans="1:3" x14ac:dyDescent="0.2">
      <c r="A466">
        <v>465</v>
      </c>
      <c r="C466">
        <f t="shared" si="7"/>
        <v>1423.400000000001</v>
      </c>
    </row>
    <row r="467" spans="1:3" x14ac:dyDescent="0.2">
      <c r="A467">
        <v>466</v>
      </c>
      <c r="C467">
        <f t="shared" si="7"/>
        <v>1423.400000000001</v>
      </c>
    </row>
    <row r="468" spans="1:3" x14ac:dyDescent="0.2">
      <c r="A468">
        <v>467</v>
      </c>
      <c r="C468">
        <f t="shared" si="7"/>
        <v>1423.400000000001</v>
      </c>
    </row>
    <row r="469" spans="1:3" x14ac:dyDescent="0.2">
      <c r="A469">
        <v>468</v>
      </c>
      <c r="C469">
        <f t="shared" si="7"/>
        <v>1423.400000000001</v>
      </c>
    </row>
    <row r="470" spans="1:3" x14ac:dyDescent="0.2">
      <c r="A470">
        <v>469</v>
      </c>
      <c r="C470">
        <f t="shared" si="7"/>
        <v>1423.400000000001</v>
      </c>
    </row>
    <row r="471" spans="1:3" x14ac:dyDescent="0.2">
      <c r="A471">
        <v>470</v>
      </c>
      <c r="C471">
        <f t="shared" si="7"/>
        <v>1423.400000000001</v>
      </c>
    </row>
    <row r="472" spans="1:3" x14ac:dyDescent="0.2">
      <c r="A472">
        <v>471</v>
      </c>
      <c r="C472">
        <f t="shared" si="7"/>
        <v>1423.400000000001</v>
      </c>
    </row>
    <row r="473" spans="1:3" x14ac:dyDescent="0.2">
      <c r="A473">
        <v>472</v>
      </c>
      <c r="C473">
        <f t="shared" si="7"/>
        <v>1423.400000000001</v>
      </c>
    </row>
    <row r="474" spans="1:3" x14ac:dyDescent="0.2">
      <c r="A474">
        <v>473</v>
      </c>
      <c r="C474">
        <f t="shared" si="7"/>
        <v>1423.400000000001</v>
      </c>
    </row>
    <row r="475" spans="1:3" x14ac:dyDescent="0.2">
      <c r="A475">
        <v>474</v>
      </c>
      <c r="C475">
        <f t="shared" si="7"/>
        <v>1423.400000000001</v>
      </c>
    </row>
    <row r="476" spans="1:3" x14ac:dyDescent="0.2">
      <c r="A476">
        <v>475</v>
      </c>
      <c r="C476">
        <f t="shared" si="7"/>
        <v>1423.400000000001</v>
      </c>
    </row>
    <row r="477" spans="1:3" x14ac:dyDescent="0.2">
      <c r="A477">
        <v>476</v>
      </c>
      <c r="C477">
        <f t="shared" si="7"/>
        <v>1423.400000000001</v>
      </c>
    </row>
    <row r="478" spans="1:3" x14ac:dyDescent="0.2">
      <c r="A478">
        <v>477</v>
      </c>
      <c r="C478">
        <f t="shared" si="7"/>
        <v>1423.400000000001</v>
      </c>
    </row>
    <row r="479" spans="1:3" x14ac:dyDescent="0.2">
      <c r="A479">
        <v>478</v>
      </c>
      <c r="C479">
        <f t="shared" si="7"/>
        <v>1423.400000000001</v>
      </c>
    </row>
    <row r="480" spans="1:3" x14ac:dyDescent="0.2">
      <c r="A480">
        <v>479</v>
      </c>
      <c r="C480">
        <f t="shared" si="7"/>
        <v>1423.400000000001</v>
      </c>
    </row>
    <row r="481" spans="1:3" x14ac:dyDescent="0.2">
      <c r="A481">
        <v>480</v>
      </c>
      <c r="C481">
        <f t="shared" si="7"/>
        <v>1423.400000000001</v>
      </c>
    </row>
    <row r="482" spans="1:3" x14ac:dyDescent="0.2">
      <c r="A482">
        <v>481</v>
      </c>
      <c r="C482">
        <f t="shared" si="7"/>
        <v>1423.400000000001</v>
      </c>
    </row>
    <row r="483" spans="1:3" x14ac:dyDescent="0.2">
      <c r="A483">
        <v>482</v>
      </c>
      <c r="C483">
        <f t="shared" si="7"/>
        <v>1423.400000000001</v>
      </c>
    </row>
    <row r="484" spans="1:3" x14ac:dyDescent="0.2">
      <c r="A484">
        <v>483</v>
      </c>
      <c r="C484">
        <f t="shared" si="7"/>
        <v>1423.400000000001</v>
      </c>
    </row>
    <row r="485" spans="1:3" x14ac:dyDescent="0.2">
      <c r="A485">
        <v>484</v>
      </c>
      <c r="C485">
        <f t="shared" si="7"/>
        <v>1423.400000000001</v>
      </c>
    </row>
    <row r="486" spans="1:3" x14ac:dyDescent="0.2">
      <c r="A486">
        <v>485</v>
      </c>
      <c r="C486">
        <f t="shared" si="7"/>
        <v>1423.400000000001</v>
      </c>
    </row>
    <row r="487" spans="1:3" x14ac:dyDescent="0.2">
      <c r="A487">
        <v>486</v>
      </c>
      <c r="C487">
        <f t="shared" si="7"/>
        <v>1423.400000000001</v>
      </c>
    </row>
    <row r="488" spans="1:3" x14ac:dyDescent="0.2">
      <c r="A488">
        <v>487</v>
      </c>
      <c r="C488">
        <f t="shared" si="7"/>
        <v>1423.400000000001</v>
      </c>
    </row>
    <row r="489" spans="1:3" x14ac:dyDescent="0.2">
      <c r="A489">
        <v>488</v>
      </c>
      <c r="C489">
        <f t="shared" si="7"/>
        <v>1423.400000000001</v>
      </c>
    </row>
    <row r="490" spans="1:3" x14ac:dyDescent="0.2">
      <c r="A490">
        <v>489</v>
      </c>
      <c r="C490">
        <f t="shared" si="7"/>
        <v>1423.400000000001</v>
      </c>
    </row>
    <row r="491" spans="1:3" x14ac:dyDescent="0.2">
      <c r="A491">
        <v>490</v>
      </c>
      <c r="C491">
        <f t="shared" si="7"/>
        <v>1423.400000000001</v>
      </c>
    </row>
    <row r="492" spans="1:3" x14ac:dyDescent="0.2">
      <c r="A492">
        <v>491</v>
      </c>
      <c r="C492">
        <f t="shared" si="7"/>
        <v>1423.400000000001</v>
      </c>
    </row>
    <row r="493" spans="1:3" x14ac:dyDescent="0.2">
      <c r="A493">
        <v>492</v>
      </c>
      <c r="C493">
        <f t="shared" si="7"/>
        <v>1423.400000000001</v>
      </c>
    </row>
    <row r="494" spans="1:3" x14ac:dyDescent="0.2">
      <c r="A494">
        <v>493</v>
      </c>
      <c r="C494">
        <f t="shared" si="7"/>
        <v>1423.400000000001</v>
      </c>
    </row>
    <row r="495" spans="1:3" x14ac:dyDescent="0.2">
      <c r="A495">
        <v>494</v>
      </c>
      <c r="C495">
        <f t="shared" si="7"/>
        <v>1423.400000000001</v>
      </c>
    </row>
    <row r="496" spans="1:3" x14ac:dyDescent="0.2">
      <c r="A496">
        <v>495</v>
      </c>
      <c r="C496">
        <f t="shared" si="7"/>
        <v>1423.400000000001</v>
      </c>
    </row>
    <row r="497" spans="1:3" x14ac:dyDescent="0.2">
      <c r="A497">
        <v>496</v>
      </c>
      <c r="C497">
        <f t="shared" si="7"/>
        <v>1423.400000000001</v>
      </c>
    </row>
    <row r="498" spans="1:3" x14ac:dyDescent="0.2">
      <c r="A498">
        <v>497</v>
      </c>
      <c r="C498">
        <f t="shared" si="7"/>
        <v>1423.400000000001</v>
      </c>
    </row>
    <row r="499" spans="1:3" x14ac:dyDescent="0.2">
      <c r="A499">
        <v>498</v>
      </c>
      <c r="C499">
        <f t="shared" si="7"/>
        <v>1423.400000000001</v>
      </c>
    </row>
    <row r="500" spans="1:3" x14ac:dyDescent="0.2">
      <c r="A500">
        <v>499</v>
      </c>
      <c r="C500">
        <f t="shared" si="7"/>
        <v>1423.400000000001</v>
      </c>
    </row>
    <row r="501" spans="1:3" x14ac:dyDescent="0.2">
      <c r="A501">
        <v>500</v>
      </c>
      <c r="C501">
        <f t="shared" si="7"/>
        <v>1423.400000000001</v>
      </c>
    </row>
  </sheetData>
  <autoFilter ref="A1:B100" xr:uid="{CEE2DF8D-B1B6-684A-A500-38090A311E25}">
    <sortState xmlns:xlrd2="http://schemas.microsoft.com/office/spreadsheetml/2017/richdata2" ref="A2:B36">
      <sortCondition ref="A1:A36"/>
    </sortState>
  </autoFilter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CCC44-D4A4-0F47-9C3C-E0414C1914C8}">
  <dimension ref="A1:E501"/>
  <sheetViews>
    <sheetView workbookViewId="0">
      <selection activeCell="D17" sqref="D17"/>
    </sheetView>
  </sheetViews>
  <sheetFormatPr baseColWidth="10" defaultRowHeight="16" x14ac:dyDescent="0.2"/>
  <cols>
    <col min="4" max="4" width="15" bestFit="1" customWidth="1"/>
  </cols>
  <sheetData>
    <row r="1" spans="1:5" x14ac:dyDescent="0.2">
      <c r="A1" t="s">
        <v>39</v>
      </c>
      <c r="B1" t="s">
        <v>38</v>
      </c>
      <c r="C1" t="s">
        <v>40</v>
      </c>
    </row>
    <row r="2" spans="1:5" x14ac:dyDescent="0.2">
      <c r="A2">
        <v>1</v>
      </c>
      <c r="B2">
        <v>11906</v>
      </c>
      <c r="C2">
        <f>B2</f>
        <v>11906</v>
      </c>
      <c r="D2" t="s">
        <v>100</v>
      </c>
      <c r="E2">
        <f>COUNTIF($B$2:$B$200,"&gt;0")</f>
        <v>10</v>
      </c>
    </row>
    <row r="3" spans="1:5" x14ac:dyDescent="0.2">
      <c r="A3">
        <v>2</v>
      </c>
      <c r="B3">
        <v>5402</v>
      </c>
      <c r="C3">
        <f>B3+C2</f>
        <v>17308</v>
      </c>
      <c r="D3" t="s">
        <v>101</v>
      </c>
      <c r="E3">
        <f>COUNTIF($B$2:$B$200,"&lt;=0")</f>
        <v>4</v>
      </c>
    </row>
    <row r="4" spans="1:5" x14ac:dyDescent="0.2">
      <c r="A4">
        <v>3</v>
      </c>
      <c r="B4">
        <v>11065</v>
      </c>
      <c r="C4">
        <f t="shared" ref="C4:C67" si="0">B4+C3</f>
        <v>28373</v>
      </c>
      <c r="D4" t="s">
        <v>102</v>
      </c>
      <c r="E4" s="16">
        <f>E2/(E2+E3)</f>
        <v>0.7142857142857143</v>
      </c>
    </row>
    <row r="5" spans="1:5" x14ac:dyDescent="0.2">
      <c r="A5">
        <v>4</v>
      </c>
      <c r="B5">
        <v>1364</v>
      </c>
      <c r="C5">
        <f t="shared" si="0"/>
        <v>29737</v>
      </c>
      <c r="D5" t="s">
        <v>103</v>
      </c>
      <c r="E5" s="5">
        <f>100%-E4</f>
        <v>0.2857142857142857</v>
      </c>
    </row>
    <row r="6" spans="1:5" x14ac:dyDescent="0.2">
      <c r="A6">
        <v>5</v>
      </c>
      <c r="B6">
        <v>7049</v>
      </c>
      <c r="C6">
        <f t="shared" si="0"/>
        <v>36786</v>
      </c>
    </row>
    <row r="7" spans="1:5" x14ac:dyDescent="0.2">
      <c r="A7">
        <v>6</v>
      </c>
      <c r="B7">
        <v>1243</v>
      </c>
      <c r="C7">
        <f t="shared" si="0"/>
        <v>38029</v>
      </c>
      <c r="D7" t="s">
        <v>104</v>
      </c>
      <c r="E7" s="17">
        <f>AVERAGEIF($B$2:$B$200,"&gt;0")</f>
        <v>8643.7999999999993</v>
      </c>
    </row>
    <row r="8" spans="1:5" x14ac:dyDescent="0.2">
      <c r="A8">
        <v>7</v>
      </c>
      <c r="B8">
        <v>1135</v>
      </c>
      <c r="C8">
        <f t="shared" si="0"/>
        <v>39164</v>
      </c>
      <c r="D8" t="s">
        <v>105</v>
      </c>
      <c r="E8" s="17">
        <f>AVERAGEIF($B$2:$B$200,"&lt;=0")</f>
        <v>-29507.25</v>
      </c>
    </row>
    <row r="9" spans="1:5" x14ac:dyDescent="0.2">
      <c r="A9">
        <v>8</v>
      </c>
      <c r="B9">
        <v>27760</v>
      </c>
      <c r="C9">
        <f t="shared" si="0"/>
        <v>66924</v>
      </c>
      <c r="D9" t="s">
        <v>106</v>
      </c>
      <c r="E9" s="17">
        <f>E7/ABS(E8)</f>
        <v>0.29293817621093121</v>
      </c>
    </row>
    <row r="10" spans="1:5" x14ac:dyDescent="0.2">
      <c r="A10">
        <v>9</v>
      </c>
      <c r="B10">
        <v>-85944</v>
      </c>
      <c r="C10">
        <f t="shared" si="0"/>
        <v>-19020</v>
      </c>
    </row>
    <row r="11" spans="1:5" x14ac:dyDescent="0.2">
      <c r="A11">
        <v>10</v>
      </c>
      <c r="B11">
        <v>1028</v>
      </c>
      <c r="C11">
        <f t="shared" si="0"/>
        <v>-17992</v>
      </c>
      <c r="D11" t="s">
        <v>107</v>
      </c>
      <c r="E11">
        <f>MAX($B$2:$B$200)</f>
        <v>27760</v>
      </c>
    </row>
    <row r="12" spans="1:5" x14ac:dyDescent="0.2">
      <c r="A12">
        <v>11</v>
      </c>
      <c r="B12">
        <v>18486</v>
      </c>
      <c r="C12">
        <f t="shared" si="0"/>
        <v>494</v>
      </c>
      <c r="D12" t="s">
        <v>108</v>
      </c>
      <c r="E12">
        <f>MIN($B$2:$B$200)</f>
        <v>-85944</v>
      </c>
    </row>
    <row r="13" spans="1:5" x14ac:dyDescent="0.2">
      <c r="A13">
        <v>12</v>
      </c>
      <c r="B13">
        <v>-7607</v>
      </c>
      <c r="C13">
        <f t="shared" si="0"/>
        <v>-7113</v>
      </c>
    </row>
    <row r="14" spans="1:5" x14ac:dyDescent="0.2">
      <c r="A14">
        <v>13</v>
      </c>
      <c r="B14">
        <v>-284</v>
      </c>
      <c r="C14">
        <f t="shared" si="0"/>
        <v>-7397</v>
      </c>
      <c r="D14" t="s">
        <v>109</v>
      </c>
      <c r="E14" s="17">
        <f>(E4*E7)+(E5*E8)</f>
        <v>-2256.5</v>
      </c>
    </row>
    <row r="15" spans="1:5" x14ac:dyDescent="0.2">
      <c r="A15">
        <v>14</v>
      </c>
      <c r="B15">
        <v>-24194</v>
      </c>
      <c r="C15">
        <f t="shared" si="0"/>
        <v>-31591</v>
      </c>
      <c r="D15" t="s">
        <v>110</v>
      </c>
      <c r="E15" s="17">
        <f>(E9*E4)-E5</f>
        <v>-7.647273127790627E-2</v>
      </c>
    </row>
    <row r="16" spans="1:5" x14ac:dyDescent="0.2">
      <c r="A16">
        <v>15</v>
      </c>
      <c r="C16">
        <f t="shared" si="0"/>
        <v>-31591</v>
      </c>
    </row>
    <row r="17" spans="1:3" x14ac:dyDescent="0.2">
      <c r="A17">
        <v>16</v>
      </c>
      <c r="C17">
        <f t="shared" si="0"/>
        <v>-31591</v>
      </c>
    </row>
    <row r="18" spans="1:3" x14ac:dyDescent="0.2">
      <c r="A18">
        <v>17</v>
      </c>
      <c r="C18">
        <f t="shared" si="0"/>
        <v>-31591</v>
      </c>
    </row>
    <row r="19" spans="1:3" x14ac:dyDescent="0.2">
      <c r="A19">
        <v>18</v>
      </c>
      <c r="C19">
        <f t="shared" si="0"/>
        <v>-31591</v>
      </c>
    </row>
    <row r="20" spans="1:3" x14ac:dyDescent="0.2">
      <c r="A20">
        <v>19</v>
      </c>
      <c r="C20">
        <f t="shared" si="0"/>
        <v>-31591</v>
      </c>
    </row>
    <row r="21" spans="1:3" x14ac:dyDescent="0.2">
      <c r="A21">
        <v>20</v>
      </c>
      <c r="C21">
        <f t="shared" si="0"/>
        <v>-31591</v>
      </c>
    </row>
    <row r="22" spans="1:3" x14ac:dyDescent="0.2">
      <c r="A22">
        <v>21</v>
      </c>
      <c r="B22" s="10"/>
      <c r="C22">
        <f t="shared" si="0"/>
        <v>-31591</v>
      </c>
    </row>
    <row r="23" spans="1:3" x14ac:dyDescent="0.2">
      <c r="A23">
        <v>22</v>
      </c>
      <c r="B23" s="10"/>
      <c r="C23">
        <f t="shared" si="0"/>
        <v>-31591</v>
      </c>
    </row>
    <row r="24" spans="1:3" x14ac:dyDescent="0.2">
      <c r="A24">
        <v>23</v>
      </c>
      <c r="B24" s="10"/>
      <c r="C24">
        <f t="shared" si="0"/>
        <v>-31591</v>
      </c>
    </row>
    <row r="25" spans="1:3" x14ac:dyDescent="0.2">
      <c r="A25">
        <v>24</v>
      </c>
      <c r="B25" s="10"/>
      <c r="C25">
        <f t="shared" si="0"/>
        <v>-31591</v>
      </c>
    </row>
    <row r="26" spans="1:3" x14ac:dyDescent="0.2">
      <c r="A26">
        <v>25</v>
      </c>
      <c r="B26" s="10"/>
      <c r="C26">
        <f t="shared" si="0"/>
        <v>-31591</v>
      </c>
    </row>
    <row r="27" spans="1:3" x14ac:dyDescent="0.2">
      <c r="A27">
        <v>26</v>
      </c>
      <c r="B27" s="10"/>
      <c r="C27">
        <f t="shared" si="0"/>
        <v>-31591</v>
      </c>
    </row>
    <row r="28" spans="1:3" x14ac:dyDescent="0.2">
      <c r="A28">
        <v>27</v>
      </c>
      <c r="B28" s="10"/>
      <c r="C28">
        <f t="shared" si="0"/>
        <v>-31591</v>
      </c>
    </row>
    <row r="29" spans="1:3" x14ac:dyDescent="0.2">
      <c r="A29">
        <v>28</v>
      </c>
      <c r="B29" s="10"/>
      <c r="C29">
        <f t="shared" si="0"/>
        <v>-31591</v>
      </c>
    </row>
    <row r="30" spans="1:3" x14ac:dyDescent="0.2">
      <c r="A30">
        <v>29</v>
      </c>
      <c r="B30" s="10"/>
      <c r="C30">
        <f t="shared" si="0"/>
        <v>-31591</v>
      </c>
    </row>
    <row r="31" spans="1:3" x14ac:dyDescent="0.2">
      <c r="A31">
        <v>30</v>
      </c>
      <c r="B31" s="10"/>
      <c r="C31">
        <f t="shared" si="0"/>
        <v>-31591</v>
      </c>
    </row>
    <row r="32" spans="1:3" x14ac:dyDescent="0.2">
      <c r="A32">
        <v>31</v>
      </c>
      <c r="B32" s="10"/>
      <c r="C32">
        <f t="shared" si="0"/>
        <v>-31591</v>
      </c>
    </row>
    <row r="33" spans="1:3" x14ac:dyDescent="0.2">
      <c r="A33">
        <v>32</v>
      </c>
      <c r="B33" s="10"/>
      <c r="C33">
        <f t="shared" si="0"/>
        <v>-31591</v>
      </c>
    </row>
    <row r="34" spans="1:3" x14ac:dyDescent="0.2">
      <c r="A34">
        <v>33</v>
      </c>
      <c r="B34" s="10"/>
      <c r="C34">
        <f t="shared" si="0"/>
        <v>-31591</v>
      </c>
    </row>
    <row r="35" spans="1:3" x14ac:dyDescent="0.2">
      <c r="A35">
        <v>34</v>
      </c>
      <c r="B35" s="10"/>
      <c r="C35">
        <f t="shared" si="0"/>
        <v>-31591</v>
      </c>
    </row>
    <row r="36" spans="1:3" x14ac:dyDescent="0.2">
      <c r="A36">
        <v>35</v>
      </c>
      <c r="B36" s="10"/>
      <c r="C36">
        <f t="shared" si="0"/>
        <v>-31591</v>
      </c>
    </row>
    <row r="37" spans="1:3" x14ac:dyDescent="0.2">
      <c r="A37">
        <v>36</v>
      </c>
      <c r="B37" s="10"/>
      <c r="C37">
        <f t="shared" si="0"/>
        <v>-31591</v>
      </c>
    </row>
    <row r="38" spans="1:3" x14ac:dyDescent="0.2">
      <c r="A38">
        <v>37</v>
      </c>
      <c r="B38" s="10"/>
      <c r="C38">
        <f t="shared" si="0"/>
        <v>-31591</v>
      </c>
    </row>
    <row r="39" spans="1:3" x14ac:dyDescent="0.2">
      <c r="A39">
        <v>38</v>
      </c>
      <c r="B39" s="10"/>
      <c r="C39">
        <f t="shared" si="0"/>
        <v>-31591</v>
      </c>
    </row>
    <row r="40" spans="1:3" x14ac:dyDescent="0.2">
      <c r="A40">
        <v>39</v>
      </c>
      <c r="B40" s="10"/>
      <c r="C40">
        <f t="shared" si="0"/>
        <v>-31591</v>
      </c>
    </row>
    <row r="41" spans="1:3" x14ac:dyDescent="0.2">
      <c r="A41">
        <v>40</v>
      </c>
      <c r="B41" s="10"/>
      <c r="C41">
        <f t="shared" si="0"/>
        <v>-31591</v>
      </c>
    </row>
    <row r="42" spans="1:3" x14ac:dyDescent="0.2">
      <c r="A42">
        <v>41</v>
      </c>
      <c r="B42" s="10"/>
      <c r="C42">
        <f t="shared" si="0"/>
        <v>-31591</v>
      </c>
    </row>
    <row r="43" spans="1:3" x14ac:dyDescent="0.2">
      <c r="A43">
        <v>42</v>
      </c>
      <c r="B43" s="10"/>
      <c r="C43">
        <f t="shared" si="0"/>
        <v>-31591</v>
      </c>
    </row>
    <row r="44" spans="1:3" x14ac:dyDescent="0.2">
      <c r="A44">
        <v>43</v>
      </c>
      <c r="B44" s="10"/>
      <c r="C44">
        <f t="shared" si="0"/>
        <v>-31591</v>
      </c>
    </row>
    <row r="45" spans="1:3" x14ac:dyDescent="0.2">
      <c r="A45">
        <v>44</v>
      </c>
      <c r="B45" s="10"/>
      <c r="C45">
        <f t="shared" si="0"/>
        <v>-31591</v>
      </c>
    </row>
    <row r="46" spans="1:3" x14ac:dyDescent="0.2">
      <c r="A46">
        <v>45</v>
      </c>
      <c r="B46" s="10"/>
      <c r="C46">
        <f t="shared" si="0"/>
        <v>-31591</v>
      </c>
    </row>
    <row r="47" spans="1:3" x14ac:dyDescent="0.2">
      <c r="A47">
        <v>46</v>
      </c>
      <c r="B47" s="10"/>
      <c r="C47">
        <f t="shared" si="0"/>
        <v>-31591</v>
      </c>
    </row>
    <row r="48" spans="1:3" x14ac:dyDescent="0.2">
      <c r="A48">
        <v>47</v>
      </c>
      <c r="B48" s="10"/>
      <c r="C48">
        <f t="shared" si="0"/>
        <v>-31591</v>
      </c>
    </row>
    <row r="49" spans="1:3" x14ac:dyDescent="0.2">
      <c r="A49">
        <v>48</v>
      </c>
      <c r="B49" s="10"/>
      <c r="C49">
        <f t="shared" si="0"/>
        <v>-31591</v>
      </c>
    </row>
    <row r="50" spans="1:3" x14ac:dyDescent="0.2">
      <c r="A50">
        <v>49</v>
      </c>
      <c r="B50" s="10"/>
      <c r="C50">
        <f t="shared" si="0"/>
        <v>-31591</v>
      </c>
    </row>
    <row r="51" spans="1:3" x14ac:dyDescent="0.2">
      <c r="A51">
        <v>50</v>
      </c>
      <c r="B51" s="10"/>
      <c r="C51">
        <f t="shared" si="0"/>
        <v>-31591</v>
      </c>
    </row>
    <row r="52" spans="1:3" x14ac:dyDescent="0.2">
      <c r="A52">
        <v>51</v>
      </c>
      <c r="B52" s="10"/>
      <c r="C52">
        <f t="shared" si="0"/>
        <v>-31591</v>
      </c>
    </row>
    <row r="53" spans="1:3" x14ac:dyDescent="0.2">
      <c r="A53">
        <v>52</v>
      </c>
      <c r="C53">
        <f t="shared" si="0"/>
        <v>-31591</v>
      </c>
    </row>
    <row r="54" spans="1:3" x14ac:dyDescent="0.2">
      <c r="A54">
        <v>53</v>
      </c>
      <c r="B54" s="10"/>
      <c r="C54">
        <f t="shared" si="0"/>
        <v>-31591</v>
      </c>
    </row>
    <row r="55" spans="1:3" x14ac:dyDescent="0.2">
      <c r="A55">
        <v>54</v>
      </c>
      <c r="B55" s="10"/>
      <c r="C55">
        <f t="shared" si="0"/>
        <v>-31591</v>
      </c>
    </row>
    <row r="56" spans="1:3" x14ac:dyDescent="0.2">
      <c r="A56">
        <v>55</v>
      </c>
      <c r="B56" s="10"/>
      <c r="C56">
        <f t="shared" si="0"/>
        <v>-31591</v>
      </c>
    </row>
    <row r="57" spans="1:3" x14ac:dyDescent="0.2">
      <c r="A57">
        <v>56</v>
      </c>
      <c r="B57" s="10"/>
      <c r="C57">
        <f t="shared" si="0"/>
        <v>-31591</v>
      </c>
    </row>
    <row r="58" spans="1:3" x14ac:dyDescent="0.2">
      <c r="A58">
        <v>57</v>
      </c>
      <c r="B58" s="10"/>
      <c r="C58">
        <f t="shared" si="0"/>
        <v>-31591</v>
      </c>
    </row>
    <row r="59" spans="1:3" x14ac:dyDescent="0.2">
      <c r="A59">
        <v>58</v>
      </c>
      <c r="B59" s="10"/>
      <c r="C59">
        <f t="shared" si="0"/>
        <v>-31591</v>
      </c>
    </row>
    <row r="60" spans="1:3" x14ac:dyDescent="0.2">
      <c r="A60">
        <v>59</v>
      </c>
      <c r="B60" s="10"/>
      <c r="C60">
        <f t="shared" si="0"/>
        <v>-31591</v>
      </c>
    </row>
    <row r="61" spans="1:3" x14ac:dyDescent="0.2">
      <c r="A61">
        <v>60</v>
      </c>
      <c r="B61" s="10"/>
      <c r="C61">
        <f t="shared" si="0"/>
        <v>-31591</v>
      </c>
    </row>
    <row r="62" spans="1:3" x14ac:dyDescent="0.2">
      <c r="A62">
        <v>61</v>
      </c>
      <c r="B62" s="10"/>
      <c r="C62">
        <f t="shared" si="0"/>
        <v>-31591</v>
      </c>
    </row>
    <row r="63" spans="1:3" x14ac:dyDescent="0.2">
      <c r="A63">
        <v>62</v>
      </c>
      <c r="B63" s="10"/>
      <c r="C63">
        <f t="shared" si="0"/>
        <v>-31591</v>
      </c>
    </row>
    <row r="64" spans="1:3" x14ac:dyDescent="0.2">
      <c r="A64">
        <v>63</v>
      </c>
      <c r="B64" s="10"/>
      <c r="C64">
        <f t="shared" si="0"/>
        <v>-31591</v>
      </c>
    </row>
    <row r="65" spans="1:3" x14ac:dyDescent="0.2">
      <c r="A65">
        <v>64</v>
      </c>
      <c r="B65" s="10"/>
      <c r="C65">
        <f t="shared" si="0"/>
        <v>-31591</v>
      </c>
    </row>
    <row r="66" spans="1:3" x14ac:dyDescent="0.2">
      <c r="A66">
        <v>65</v>
      </c>
      <c r="B66" s="10"/>
      <c r="C66">
        <f t="shared" si="0"/>
        <v>-31591</v>
      </c>
    </row>
    <row r="67" spans="1:3" x14ac:dyDescent="0.2">
      <c r="A67">
        <v>66</v>
      </c>
      <c r="B67" s="10"/>
      <c r="C67">
        <f t="shared" si="0"/>
        <v>-31591</v>
      </c>
    </row>
    <row r="68" spans="1:3" x14ac:dyDescent="0.2">
      <c r="A68">
        <v>67</v>
      </c>
      <c r="B68" s="10"/>
      <c r="C68">
        <f t="shared" ref="C68:C131" si="1">B68+C67</f>
        <v>-31591</v>
      </c>
    </row>
    <row r="69" spans="1:3" x14ac:dyDescent="0.2">
      <c r="A69">
        <v>68</v>
      </c>
      <c r="B69" s="10"/>
      <c r="C69">
        <f t="shared" si="1"/>
        <v>-31591</v>
      </c>
    </row>
    <row r="70" spans="1:3" x14ac:dyDescent="0.2">
      <c r="A70">
        <v>69</v>
      </c>
      <c r="B70" s="10"/>
      <c r="C70">
        <f t="shared" si="1"/>
        <v>-31591</v>
      </c>
    </row>
    <row r="71" spans="1:3" x14ac:dyDescent="0.2">
      <c r="A71">
        <v>70</v>
      </c>
      <c r="B71" s="10"/>
      <c r="C71">
        <f t="shared" si="1"/>
        <v>-31591</v>
      </c>
    </row>
    <row r="72" spans="1:3" x14ac:dyDescent="0.2">
      <c r="A72">
        <v>71</v>
      </c>
      <c r="B72" s="10"/>
      <c r="C72">
        <f t="shared" si="1"/>
        <v>-31591</v>
      </c>
    </row>
    <row r="73" spans="1:3" x14ac:dyDescent="0.2">
      <c r="A73">
        <v>72</v>
      </c>
      <c r="B73" s="10"/>
      <c r="C73">
        <f t="shared" si="1"/>
        <v>-31591</v>
      </c>
    </row>
    <row r="74" spans="1:3" x14ac:dyDescent="0.2">
      <c r="A74">
        <v>73</v>
      </c>
      <c r="B74" s="10"/>
      <c r="C74">
        <f t="shared" si="1"/>
        <v>-31591</v>
      </c>
    </row>
    <row r="75" spans="1:3" x14ac:dyDescent="0.2">
      <c r="A75">
        <v>74</v>
      </c>
      <c r="B75" s="10"/>
      <c r="C75">
        <f t="shared" si="1"/>
        <v>-31591</v>
      </c>
    </row>
    <row r="76" spans="1:3" x14ac:dyDescent="0.2">
      <c r="A76">
        <v>75</v>
      </c>
      <c r="B76" s="10"/>
      <c r="C76">
        <f t="shared" si="1"/>
        <v>-31591</v>
      </c>
    </row>
    <row r="77" spans="1:3" x14ac:dyDescent="0.2">
      <c r="A77">
        <v>76</v>
      </c>
      <c r="B77" s="10"/>
      <c r="C77">
        <f t="shared" si="1"/>
        <v>-31591</v>
      </c>
    </row>
    <row r="78" spans="1:3" x14ac:dyDescent="0.2">
      <c r="A78">
        <v>77</v>
      </c>
      <c r="B78" s="10"/>
      <c r="C78">
        <f t="shared" si="1"/>
        <v>-31591</v>
      </c>
    </row>
    <row r="79" spans="1:3" x14ac:dyDescent="0.2">
      <c r="A79">
        <v>78</v>
      </c>
      <c r="B79" s="10"/>
      <c r="C79">
        <f t="shared" si="1"/>
        <v>-31591</v>
      </c>
    </row>
    <row r="80" spans="1:3" x14ac:dyDescent="0.2">
      <c r="A80">
        <v>79</v>
      </c>
      <c r="B80" s="10"/>
      <c r="C80">
        <f t="shared" si="1"/>
        <v>-31591</v>
      </c>
    </row>
    <row r="81" spans="1:3" x14ac:dyDescent="0.2">
      <c r="A81">
        <v>80</v>
      </c>
      <c r="B81" s="10"/>
      <c r="C81">
        <f t="shared" si="1"/>
        <v>-31591</v>
      </c>
    </row>
    <row r="82" spans="1:3" x14ac:dyDescent="0.2">
      <c r="A82">
        <v>81</v>
      </c>
      <c r="B82" s="10"/>
      <c r="C82">
        <f t="shared" si="1"/>
        <v>-31591</v>
      </c>
    </row>
    <row r="83" spans="1:3" x14ac:dyDescent="0.2">
      <c r="A83">
        <v>82</v>
      </c>
      <c r="B83" s="10"/>
      <c r="C83">
        <f t="shared" si="1"/>
        <v>-31591</v>
      </c>
    </row>
    <row r="84" spans="1:3" x14ac:dyDescent="0.2">
      <c r="A84">
        <v>83</v>
      </c>
      <c r="B84" s="10"/>
      <c r="C84">
        <f t="shared" si="1"/>
        <v>-31591</v>
      </c>
    </row>
    <row r="85" spans="1:3" x14ac:dyDescent="0.2">
      <c r="A85">
        <v>84</v>
      </c>
      <c r="B85" s="10"/>
      <c r="C85">
        <f t="shared" si="1"/>
        <v>-31591</v>
      </c>
    </row>
    <row r="86" spans="1:3" x14ac:dyDescent="0.2">
      <c r="A86">
        <v>85</v>
      </c>
      <c r="B86" s="10"/>
      <c r="C86">
        <f t="shared" si="1"/>
        <v>-31591</v>
      </c>
    </row>
    <row r="87" spans="1:3" x14ac:dyDescent="0.2">
      <c r="A87">
        <v>86</v>
      </c>
      <c r="C87">
        <f t="shared" si="1"/>
        <v>-31591</v>
      </c>
    </row>
    <row r="88" spans="1:3" x14ac:dyDescent="0.2">
      <c r="A88">
        <v>87</v>
      </c>
      <c r="B88" s="10"/>
      <c r="C88">
        <f t="shared" si="1"/>
        <v>-31591</v>
      </c>
    </row>
    <row r="89" spans="1:3" x14ac:dyDescent="0.2">
      <c r="A89">
        <v>88</v>
      </c>
      <c r="B89" s="10"/>
      <c r="C89">
        <f t="shared" si="1"/>
        <v>-31591</v>
      </c>
    </row>
    <row r="90" spans="1:3" x14ac:dyDescent="0.2">
      <c r="A90">
        <v>89</v>
      </c>
      <c r="B90" s="10"/>
      <c r="C90">
        <f t="shared" si="1"/>
        <v>-31591</v>
      </c>
    </row>
    <row r="91" spans="1:3" x14ac:dyDescent="0.2">
      <c r="A91">
        <v>90</v>
      </c>
      <c r="B91" s="10"/>
      <c r="C91">
        <f t="shared" si="1"/>
        <v>-31591</v>
      </c>
    </row>
    <row r="92" spans="1:3" x14ac:dyDescent="0.2">
      <c r="A92">
        <v>91</v>
      </c>
      <c r="B92" s="10"/>
      <c r="C92">
        <f t="shared" si="1"/>
        <v>-31591</v>
      </c>
    </row>
    <row r="93" spans="1:3" x14ac:dyDescent="0.2">
      <c r="A93">
        <v>92</v>
      </c>
      <c r="B93" s="10"/>
      <c r="C93">
        <f t="shared" si="1"/>
        <v>-31591</v>
      </c>
    </row>
    <row r="94" spans="1:3" x14ac:dyDescent="0.2">
      <c r="A94">
        <v>93</v>
      </c>
      <c r="B94" s="10"/>
      <c r="C94">
        <f t="shared" si="1"/>
        <v>-31591</v>
      </c>
    </row>
    <row r="95" spans="1:3" x14ac:dyDescent="0.2">
      <c r="A95">
        <v>94</v>
      </c>
      <c r="B95" s="10"/>
      <c r="C95">
        <f t="shared" si="1"/>
        <v>-31591</v>
      </c>
    </row>
    <row r="96" spans="1:3" x14ac:dyDescent="0.2">
      <c r="A96">
        <v>95</v>
      </c>
      <c r="B96" s="10"/>
      <c r="C96">
        <f t="shared" si="1"/>
        <v>-31591</v>
      </c>
    </row>
    <row r="97" spans="1:4" x14ac:dyDescent="0.2">
      <c r="A97">
        <v>96</v>
      </c>
      <c r="B97" s="10"/>
      <c r="C97">
        <f t="shared" si="1"/>
        <v>-31591</v>
      </c>
    </row>
    <row r="98" spans="1:4" x14ac:dyDescent="0.2">
      <c r="A98">
        <v>97</v>
      </c>
      <c r="B98" s="10"/>
      <c r="C98">
        <f t="shared" si="1"/>
        <v>-31591</v>
      </c>
    </row>
    <row r="99" spans="1:4" x14ac:dyDescent="0.2">
      <c r="A99">
        <v>98</v>
      </c>
      <c r="B99" s="10"/>
      <c r="C99">
        <f t="shared" si="1"/>
        <v>-31591</v>
      </c>
    </row>
    <row r="100" spans="1:4" x14ac:dyDescent="0.2">
      <c r="A100">
        <v>99</v>
      </c>
      <c r="B100" s="10"/>
      <c r="C100">
        <f t="shared" si="1"/>
        <v>-31591</v>
      </c>
    </row>
    <row r="101" spans="1:4" x14ac:dyDescent="0.2">
      <c r="A101">
        <v>100</v>
      </c>
      <c r="B101" s="10"/>
      <c r="C101">
        <f t="shared" si="1"/>
        <v>-31591</v>
      </c>
    </row>
    <row r="102" spans="1:4" x14ac:dyDescent="0.2">
      <c r="A102">
        <v>101</v>
      </c>
      <c r="B102" s="10"/>
      <c r="C102">
        <f t="shared" si="1"/>
        <v>-31591</v>
      </c>
    </row>
    <row r="103" spans="1:4" x14ac:dyDescent="0.2">
      <c r="A103">
        <v>102</v>
      </c>
      <c r="B103" s="10"/>
      <c r="C103">
        <f t="shared" si="1"/>
        <v>-31591</v>
      </c>
    </row>
    <row r="104" spans="1:4" x14ac:dyDescent="0.2">
      <c r="A104">
        <v>103</v>
      </c>
      <c r="B104" s="10"/>
      <c r="C104">
        <f t="shared" si="1"/>
        <v>-31591</v>
      </c>
      <c r="D104" s="10"/>
    </row>
    <row r="105" spans="1:4" x14ac:dyDescent="0.2">
      <c r="A105">
        <v>104</v>
      </c>
      <c r="B105" s="10"/>
      <c r="C105">
        <f t="shared" si="1"/>
        <v>-31591</v>
      </c>
      <c r="D105" s="10"/>
    </row>
    <row r="106" spans="1:4" x14ac:dyDescent="0.2">
      <c r="A106">
        <v>105</v>
      </c>
      <c r="B106" s="10"/>
      <c r="C106">
        <f t="shared" si="1"/>
        <v>-31591</v>
      </c>
      <c r="D106" s="10"/>
    </row>
    <row r="107" spans="1:4" x14ac:dyDescent="0.2">
      <c r="A107">
        <v>106</v>
      </c>
      <c r="B107" s="10"/>
      <c r="C107">
        <f t="shared" si="1"/>
        <v>-31591</v>
      </c>
      <c r="D107" s="10"/>
    </row>
    <row r="108" spans="1:4" x14ac:dyDescent="0.2">
      <c r="A108">
        <v>107</v>
      </c>
      <c r="B108" s="10"/>
      <c r="C108">
        <f t="shared" si="1"/>
        <v>-31591</v>
      </c>
      <c r="D108" s="10"/>
    </row>
    <row r="109" spans="1:4" x14ac:dyDescent="0.2">
      <c r="A109">
        <v>108</v>
      </c>
      <c r="B109" s="10"/>
      <c r="C109">
        <f t="shared" si="1"/>
        <v>-31591</v>
      </c>
      <c r="D109" s="10"/>
    </row>
    <row r="110" spans="1:4" x14ac:dyDescent="0.2">
      <c r="A110">
        <v>109</v>
      </c>
      <c r="B110" s="10"/>
      <c r="C110">
        <f t="shared" si="1"/>
        <v>-31591</v>
      </c>
    </row>
    <row r="111" spans="1:4" x14ac:dyDescent="0.2">
      <c r="A111">
        <v>110</v>
      </c>
      <c r="B111" s="10"/>
      <c r="C111">
        <f t="shared" si="1"/>
        <v>-31591</v>
      </c>
    </row>
    <row r="112" spans="1:4" x14ac:dyDescent="0.2">
      <c r="A112">
        <v>111</v>
      </c>
      <c r="B112" s="10"/>
      <c r="C112">
        <f t="shared" si="1"/>
        <v>-31591</v>
      </c>
    </row>
    <row r="113" spans="1:3" x14ac:dyDescent="0.2">
      <c r="A113">
        <v>112</v>
      </c>
      <c r="B113" s="10"/>
      <c r="C113">
        <f t="shared" si="1"/>
        <v>-31591</v>
      </c>
    </row>
    <row r="114" spans="1:3" x14ac:dyDescent="0.2">
      <c r="A114">
        <v>113</v>
      </c>
      <c r="B114" s="10"/>
      <c r="C114">
        <f t="shared" si="1"/>
        <v>-31591</v>
      </c>
    </row>
    <row r="115" spans="1:3" x14ac:dyDescent="0.2">
      <c r="A115">
        <v>114</v>
      </c>
      <c r="B115" s="10"/>
      <c r="C115">
        <f t="shared" si="1"/>
        <v>-31591</v>
      </c>
    </row>
    <row r="116" spans="1:3" x14ac:dyDescent="0.2">
      <c r="A116">
        <v>115</v>
      </c>
      <c r="B116" s="10"/>
      <c r="C116">
        <f t="shared" si="1"/>
        <v>-31591</v>
      </c>
    </row>
    <row r="117" spans="1:3" x14ac:dyDescent="0.2">
      <c r="A117">
        <v>116</v>
      </c>
      <c r="B117" s="10"/>
      <c r="C117">
        <f t="shared" si="1"/>
        <v>-31591</v>
      </c>
    </row>
    <row r="118" spans="1:3" x14ac:dyDescent="0.2">
      <c r="A118">
        <v>117</v>
      </c>
      <c r="B118" s="10"/>
      <c r="C118">
        <f t="shared" si="1"/>
        <v>-31591</v>
      </c>
    </row>
    <row r="119" spans="1:3" x14ac:dyDescent="0.2">
      <c r="A119">
        <v>118</v>
      </c>
      <c r="B119" s="10"/>
      <c r="C119">
        <f t="shared" si="1"/>
        <v>-31591</v>
      </c>
    </row>
    <row r="120" spans="1:3" x14ac:dyDescent="0.2">
      <c r="A120">
        <v>119</v>
      </c>
      <c r="B120" s="10"/>
      <c r="C120">
        <f t="shared" si="1"/>
        <v>-31591</v>
      </c>
    </row>
    <row r="121" spans="1:3" x14ac:dyDescent="0.2">
      <c r="A121">
        <v>120</v>
      </c>
      <c r="B121" s="10"/>
      <c r="C121">
        <f t="shared" si="1"/>
        <v>-31591</v>
      </c>
    </row>
    <row r="122" spans="1:3" x14ac:dyDescent="0.2">
      <c r="A122">
        <v>121</v>
      </c>
      <c r="B122" s="10"/>
      <c r="C122">
        <f t="shared" si="1"/>
        <v>-31591</v>
      </c>
    </row>
    <row r="123" spans="1:3" x14ac:dyDescent="0.2">
      <c r="A123">
        <v>122</v>
      </c>
      <c r="B123" s="10"/>
      <c r="C123">
        <f t="shared" si="1"/>
        <v>-31591</v>
      </c>
    </row>
    <row r="124" spans="1:3" x14ac:dyDescent="0.2">
      <c r="A124">
        <v>123</v>
      </c>
      <c r="B124" s="10"/>
      <c r="C124">
        <f t="shared" si="1"/>
        <v>-31591</v>
      </c>
    </row>
    <row r="125" spans="1:3" x14ac:dyDescent="0.2">
      <c r="A125">
        <v>124</v>
      </c>
      <c r="B125" s="10"/>
      <c r="C125">
        <f t="shared" si="1"/>
        <v>-31591</v>
      </c>
    </row>
    <row r="126" spans="1:3" x14ac:dyDescent="0.2">
      <c r="A126">
        <v>125</v>
      </c>
      <c r="B126" s="10"/>
      <c r="C126">
        <f t="shared" si="1"/>
        <v>-31591</v>
      </c>
    </row>
    <row r="127" spans="1:3" x14ac:dyDescent="0.2">
      <c r="A127">
        <v>126</v>
      </c>
      <c r="B127" s="10"/>
      <c r="C127">
        <f t="shared" si="1"/>
        <v>-31591</v>
      </c>
    </row>
    <row r="128" spans="1:3" x14ac:dyDescent="0.2">
      <c r="A128">
        <v>127</v>
      </c>
      <c r="B128" s="10"/>
      <c r="C128">
        <f t="shared" si="1"/>
        <v>-31591</v>
      </c>
    </row>
    <row r="129" spans="1:3" x14ac:dyDescent="0.2">
      <c r="A129">
        <v>128</v>
      </c>
      <c r="B129" s="10"/>
      <c r="C129">
        <f t="shared" si="1"/>
        <v>-31591</v>
      </c>
    </row>
    <row r="130" spans="1:3" x14ac:dyDescent="0.2">
      <c r="A130">
        <v>129</v>
      </c>
      <c r="B130" s="10"/>
      <c r="C130">
        <f t="shared" si="1"/>
        <v>-31591</v>
      </c>
    </row>
    <row r="131" spans="1:3" x14ac:dyDescent="0.2">
      <c r="A131">
        <v>130</v>
      </c>
      <c r="B131" s="10"/>
      <c r="C131">
        <f t="shared" si="1"/>
        <v>-31591</v>
      </c>
    </row>
    <row r="132" spans="1:3" x14ac:dyDescent="0.2">
      <c r="A132">
        <v>131</v>
      </c>
      <c r="B132" s="10"/>
      <c r="C132">
        <f t="shared" ref="C132:C195" si="2">B132+C131</f>
        <v>-31591</v>
      </c>
    </row>
    <row r="133" spans="1:3" x14ac:dyDescent="0.2">
      <c r="A133">
        <v>132</v>
      </c>
      <c r="B133" s="10"/>
      <c r="C133">
        <f t="shared" si="2"/>
        <v>-31591</v>
      </c>
    </row>
    <row r="134" spans="1:3" x14ac:dyDescent="0.2">
      <c r="A134">
        <v>133</v>
      </c>
      <c r="B134" s="10"/>
      <c r="C134">
        <f t="shared" si="2"/>
        <v>-31591</v>
      </c>
    </row>
    <row r="135" spans="1:3" x14ac:dyDescent="0.2">
      <c r="A135">
        <v>134</v>
      </c>
      <c r="B135" s="10"/>
      <c r="C135">
        <f t="shared" si="2"/>
        <v>-31591</v>
      </c>
    </row>
    <row r="136" spans="1:3" x14ac:dyDescent="0.2">
      <c r="A136">
        <v>135</v>
      </c>
      <c r="B136" s="10"/>
      <c r="C136">
        <f t="shared" si="2"/>
        <v>-31591</v>
      </c>
    </row>
    <row r="137" spans="1:3" x14ac:dyDescent="0.2">
      <c r="A137">
        <v>136</v>
      </c>
      <c r="B137" s="10"/>
      <c r="C137">
        <f t="shared" si="2"/>
        <v>-31591</v>
      </c>
    </row>
    <row r="138" spans="1:3" x14ac:dyDescent="0.2">
      <c r="A138">
        <v>137</v>
      </c>
      <c r="B138" s="10"/>
      <c r="C138">
        <f t="shared" si="2"/>
        <v>-31591</v>
      </c>
    </row>
    <row r="139" spans="1:3" x14ac:dyDescent="0.2">
      <c r="A139">
        <v>138</v>
      </c>
      <c r="B139" s="10"/>
      <c r="C139">
        <f t="shared" si="2"/>
        <v>-31591</v>
      </c>
    </row>
    <row r="140" spans="1:3" x14ac:dyDescent="0.2">
      <c r="A140">
        <v>139</v>
      </c>
      <c r="B140" s="10"/>
      <c r="C140">
        <f t="shared" si="2"/>
        <v>-31591</v>
      </c>
    </row>
    <row r="141" spans="1:3" x14ac:dyDescent="0.2">
      <c r="A141">
        <v>140</v>
      </c>
      <c r="B141" s="10"/>
      <c r="C141">
        <f t="shared" si="2"/>
        <v>-31591</v>
      </c>
    </row>
    <row r="142" spans="1:3" x14ac:dyDescent="0.2">
      <c r="A142">
        <v>141</v>
      </c>
      <c r="B142" s="10"/>
      <c r="C142">
        <f t="shared" si="2"/>
        <v>-31591</v>
      </c>
    </row>
    <row r="143" spans="1:3" x14ac:dyDescent="0.2">
      <c r="A143">
        <v>142</v>
      </c>
      <c r="B143" s="10"/>
      <c r="C143">
        <f t="shared" si="2"/>
        <v>-31591</v>
      </c>
    </row>
    <row r="144" spans="1:3" x14ac:dyDescent="0.2">
      <c r="A144">
        <v>143</v>
      </c>
      <c r="B144" s="10"/>
      <c r="C144">
        <f t="shared" si="2"/>
        <v>-31591</v>
      </c>
    </row>
    <row r="145" spans="1:4" x14ac:dyDescent="0.2">
      <c r="A145">
        <v>144</v>
      </c>
      <c r="B145" s="10"/>
      <c r="C145">
        <f t="shared" si="2"/>
        <v>-31591</v>
      </c>
    </row>
    <row r="146" spans="1:4" x14ac:dyDescent="0.2">
      <c r="A146">
        <v>145</v>
      </c>
      <c r="B146" s="10"/>
      <c r="C146">
        <f t="shared" si="2"/>
        <v>-31591</v>
      </c>
    </row>
    <row r="147" spans="1:4" x14ac:dyDescent="0.2">
      <c r="A147">
        <v>146</v>
      </c>
      <c r="B147" s="10"/>
      <c r="C147">
        <f t="shared" si="2"/>
        <v>-31591</v>
      </c>
    </row>
    <row r="148" spans="1:4" x14ac:dyDescent="0.2">
      <c r="A148">
        <v>147</v>
      </c>
      <c r="B148" s="10"/>
      <c r="C148">
        <f t="shared" si="2"/>
        <v>-31591</v>
      </c>
    </row>
    <row r="149" spans="1:4" x14ac:dyDescent="0.2">
      <c r="A149">
        <v>148</v>
      </c>
      <c r="B149" s="10"/>
      <c r="C149">
        <f t="shared" si="2"/>
        <v>-31591</v>
      </c>
    </row>
    <row r="150" spans="1:4" x14ac:dyDescent="0.2">
      <c r="A150">
        <v>149</v>
      </c>
      <c r="B150" s="10"/>
      <c r="C150">
        <f t="shared" si="2"/>
        <v>-31591</v>
      </c>
    </row>
    <row r="151" spans="1:4" x14ac:dyDescent="0.2">
      <c r="A151">
        <v>150</v>
      </c>
      <c r="B151" s="10"/>
      <c r="C151">
        <f t="shared" si="2"/>
        <v>-31591</v>
      </c>
      <c r="D151" t="s">
        <v>203</v>
      </c>
    </row>
    <row r="152" spans="1:4" x14ac:dyDescent="0.2">
      <c r="A152">
        <v>151</v>
      </c>
      <c r="C152">
        <f t="shared" si="2"/>
        <v>-31591</v>
      </c>
    </row>
    <row r="153" spans="1:4" x14ac:dyDescent="0.2">
      <c r="A153">
        <v>152</v>
      </c>
      <c r="C153">
        <f t="shared" si="2"/>
        <v>-31591</v>
      </c>
    </row>
    <row r="154" spans="1:4" x14ac:dyDescent="0.2">
      <c r="A154">
        <v>153</v>
      </c>
      <c r="C154">
        <f t="shared" si="2"/>
        <v>-31591</v>
      </c>
    </row>
    <row r="155" spans="1:4" x14ac:dyDescent="0.2">
      <c r="A155">
        <v>154</v>
      </c>
      <c r="C155">
        <f t="shared" si="2"/>
        <v>-31591</v>
      </c>
    </row>
    <row r="156" spans="1:4" x14ac:dyDescent="0.2">
      <c r="A156">
        <v>155</v>
      </c>
      <c r="C156">
        <f t="shared" si="2"/>
        <v>-31591</v>
      </c>
    </row>
    <row r="157" spans="1:4" x14ac:dyDescent="0.2">
      <c r="A157">
        <v>156</v>
      </c>
      <c r="C157">
        <f t="shared" si="2"/>
        <v>-31591</v>
      </c>
    </row>
    <row r="158" spans="1:4" x14ac:dyDescent="0.2">
      <c r="A158">
        <v>157</v>
      </c>
      <c r="C158">
        <f t="shared" si="2"/>
        <v>-31591</v>
      </c>
    </row>
    <row r="159" spans="1:4" x14ac:dyDescent="0.2">
      <c r="A159">
        <v>158</v>
      </c>
      <c r="C159">
        <f t="shared" si="2"/>
        <v>-31591</v>
      </c>
    </row>
    <row r="160" spans="1:4" x14ac:dyDescent="0.2">
      <c r="A160">
        <v>159</v>
      </c>
      <c r="C160">
        <f t="shared" si="2"/>
        <v>-31591</v>
      </c>
    </row>
    <row r="161" spans="1:3" x14ac:dyDescent="0.2">
      <c r="A161">
        <v>160</v>
      </c>
      <c r="C161">
        <f t="shared" si="2"/>
        <v>-31591</v>
      </c>
    </row>
    <row r="162" spans="1:3" x14ac:dyDescent="0.2">
      <c r="A162">
        <v>161</v>
      </c>
      <c r="C162">
        <f t="shared" si="2"/>
        <v>-31591</v>
      </c>
    </row>
    <row r="163" spans="1:3" x14ac:dyDescent="0.2">
      <c r="A163">
        <v>162</v>
      </c>
      <c r="C163">
        <f t="shared" si="2"/>
        <v>-31591</v>
      </c>
    </row>
    <row r="164" spans="1:3" x14ac:dyDescent="0.2">
      <c r="A164">
        <v>163</v>
      </c>
      <c r="C164">
        <f t="shared" si="2"/>
        <v>-31591</v>
      </c>
    </row>
    <row r="165" spans="1:3" x14ac:dyDescent="0.2">
      <c r="A165">
        <v>164</v>
      </c>
      <c r="C165">
        <f t="shared" si="2"/>
        <v>-31591</v>
      </c>
    </row>
    <row r="166" spans="1:3" x14ac:dyDescent="0.2">
      <c r="A166">
        <v>165</v>
      </c>
      <c r="C166">
        <f t="shared" si="2"/>
        <v>-31591</v>
      </c>
    </row>
    <row r="167" spans="1:3" x14ac:dyDescent="0.2">
      <c r="A167">
        <v>166</v>
      </c>
      <c r="C167">
        <f t="shared" si="2"/>
        <v>-31591</v>
      </c>
    </row>
    <row r="168" spans="1:3" x14ac:dyDescent="0.2">
      <c r="A168">
        <v>167</v>
      </c>
      <c r="C168">
        <f t="shared" si="2"/>
        <v>-31591</v>
      </c>
    </row>
    <row r="169" spans="1:3" x14ac:dyDescent="0.2">
      <c r="A169">
        <v>168</v>
      </c>
      <c r="C169">
        <f t="shared" si="2"/>
        <v>-31591</v>
      </c>
    </row>
    <row r="170" spans="1:3" x14ac:dyDescent="0.2">
      <c r="A170">
        <v>169</v>
      </c>
      <c r="C170">
        <f t="shared" si="2"/>
        <v>-31591</v>
      </c>
    </row>
    <row r="171" spans="1:3" x14ac:dyDescent="0.2">
      <c r="A171">
        <v>170</v>
      </c>
      <c r="C171">
        <f t="shared" si="2"/>
        <v>-31591</v>
      </c>
    </row>
    <row r="172" spans="1:3" x14ac:dyDescent="0.2">
      <c r="A172">
        <v>171</v>
      </c>
      <c r="C172">
        <f t="shared" si="2"/>
        <v>-31591</v>
      </c>
    </row>
    <row r="173" spans="1:3" x14ac:dyDescent="0.2">
      <c r="A173">
        <v>172</v>
      </c>
      <c r="C173">
        <f t="shared" si="2"/>
        <v>-31591</v>
      </c>
    </row>
    <row r="174" spans="1:3" x14ac:dyDescent="0.2">
      <c r="A174">
        <v>173</v>
      </c>
      <c r="C174">
        <f t="shared" si="2"/>
        <v>-31591</v>
      </c>
    </row>
    <row r="175" spans="1:3" x14ac:dyDescent="0.2">
      <c r="A175">
        <v>174</v>
      </c>
      <c r="C175">
        <f t="shared" si="2"/>
        <v>-31591</v>
      </c>
    </row>
    <row r="176" spans="1:3" x14ac:dyDescent="0.2">
      <c r="A176">
        <v>175</v>
      </c>
      <c r="C176">
        <f t="shared" si="2"/>
        <v>-31591</v>
      </c>
    </row>
    <row r="177" spans="1:3" x14ac:dyDescent="0.2">
      <c r="A177">
        <v>176</v>
      </c>
      <c r="C177">
        <f t="shared" si="2"/>
        <v>-31591</v>
      </c>
    </row>
    <row r="178" spans="1:3" x14ac:dyDescent="0.2">
      <c r="A178">
        <v>177</v>
      </c>
      <c r="C178">
        <f t="shared" si="2"/>
        <v>-31591</v>
      </c>
    </row>
    <row r="179" spans="1:3" x14ac:dyDescent="0.2">
      <c r="A179">
        <v>178</v>
      </c>
      <c r="C179">
        <f t="shared" si="2"/>
        <v>-31591</v>
      </c>
    </row>
    <row r="180" spans="1:3" x14ac:dyDescent="0.2">
      <c r="A180">
        <v>179</v>
      </c>
      <c r="C180">
        <f t="shared" si="2"/>
        <v>-31591</v>
      </c>
    </row>
    <row r="181" spans="1:3" x14ac:dyDescent="0.2">
      <c r="A181">
        <v>180</v>
      </c>
      <c r="C181">
        <f t="shared" si="2"/>
        <v>-31591</v>
      </c>
    </row>
    <row r="182" spans="1:3" x14ac:dyDescent="0.2">
      <c r="A182">
        <v>181</v>
      </c>
      <c r="C182">
        <f t="shared" si="2"/>
        <v>-31591</v>
      </c>
    </row>
    <row r="183" spans="1:3" x14ac:dyDescent="0.2">
      <c r="A183">
        <v>182</v>
      </c>
      <c r="C183">
        <f t="shared" si="2"/>
        <v>-31591</v>
      </c>
    </row>
    <row r="184" spans="1:3" x14ac:dyDescent="0.2">
      <c r="A184">
        <v>183</v>
      </c>
      <c r="C184">
        <f t="shared" si="2"/>
        <v>-31591</v>
      </c>
    </row>
    <row r="185" spans="1:3" x14ac:dyDescent="0.2">
      <c r="A185">
        <v>184</v>
      </c>
      <c r="C185">
        <f t="shared" si="2"/>
        <v>-31591</v>
      </c>
    </row>
    <row r="186" spans="1:3" x14ac:dyDescent="0.2">
      <c r="A186">
        <v>185</v>
      </c>
      <c r="C186">
        <f t="shared" si="2"/>
        <v>-31591</v>
      </c>
    </row>
    <row r="187" spans="1:3" x14ac:dyDescent="0.2">
      <c r="A187">
        <v>186</v>
      </c>
      <c r="C187">
        <f t="shared" si="2"/>
        <v>-31591</v>
      </c>
    </row>
    <row r="188" spans="1:3" x14ac:dyDescent="0.2">
      <c r="A188">
        <v>187</v>
      </c>
      <c r="C188">
        <f t="shared" si="2"/>
        <v>-31591</v>
      </c>
    </row>
    <row r="189" spans="1:3" x14ac:dyDescent="0.2">
      <c r="A189">
        <v>188</v>
      </c>
      <c r="C189">
        <f t="shared" si="2"/>
        <v>-31591</v>
      </c>
    </row>
    <row r="190" spans="1:3" x14ac:dyDescent="0.2">
      <c r="A190">
        <v>189</v>
      </c>
      <c r="C190">
        <f t="shared" si="2"/>
        <v>-31591</v>
      </c>
    </row>
    <row r="191" spans="1:3" x14ac:dyDescent="0.2">
      <c r="A191">
        <v>190</v>
      </c>
      <c r="C191">
        <f t="shared" si="2"/>
        <v>-31591</v>
      </c>
    </row>
    <row r="192" spans="1:3" x14ac:dyDescent="0.2">
      <c r="A192">
        <v>191</v>
      </c>
      <c r="C192">
        <f t="shared" si="2"/>
        <v>-31591</v>
      </c>
    </row>
    <row r="193" spans="1:3" x14ac:dyDescent="0.2">
      <c r="A193">
        <v>192</v>
      </c>
      <c r="C193">
        <f t="shared" si="2"/>
        <v>-31591</v>
      </c>
    </row>
    <row r="194" spans="1:3" x14ac:dyDescent="0.2">
      <c r="A194">
        <v>193</v>
      </c>
      <c r="C194">
        <f t="shared" si="2"/>
        <v>-31591</v>
      </c>
    </row>
    <row r="195" spans="1:3" x14ac:dyDescent="0.2">
      <c r="A195">
        <v>194</v>
      </c>
      <c r="C195">
        <f t="shared" si="2"/>
        <v>-31591</v>
      </c>
    </row>
    <row r="196" spans="1:3" x14ac:dyDescent="0.2">
      <c r="A196">
        <v>195</v>
      </c>
      <c r="C196">
        <f t="shared" ref="C196:C259" si="3">B196+C195</f>
        <v>-31591</v>
      </c>
    </row>
    <row r="197" spans="1:3" x14ac:dyDescent="0.2">
      <c r="A197">
        <v>196</v>
      </c>
      <c r="C197">
        <f t="shared" si="3"/>
        <v>-31591</v>
      </c>
    </row>
    <row r="198" spans="1:3" x14ac:dyDescent="0.2">
      <c r="A198">
        <v>197</v>
      </c>
      <c r="C198">
        <f t="shared" si="3"/>
        <v>-31591</v>
      </c>
    </row>
    <row r="199" spans="1:3" x14ac:dyDescent="0.2">
      <c r="A199">
        <v>198</v>
      </c>
      <c r="C199">
        <f t="shared" si="3"/>
        <v>-31591</v>
      </c>
    </row>
    <row r="200" spans="1:3" x14ac:dyDescent="0.2">
      <c r="A200">
        <v>199</v>
      </c>
      <c r="C200">
        <f t="shared" si="3"/>
        <v>-31591</v>
      </c>
    </row>
    <row r="201" spans="1:3" x14ac:dyDescent="0.2">
      <c r="A201">
        <v>200</v>
      </c>
      <c r="C201">
        <f t="shared" si="3"/>
        <v>-31591</v>
      </c>
    </row>
    <row r="202" spans="1:3" x14ac:dyDescent="0.2">
      <c r="A202">
        <v>201</v>
      </c>
      <c r="C202">
        <f t="shared" si="3"/>
        <v>-31591</v>
      </c>
    </row>
    <row r="203" spans="1:3" x14ac:dyDescent="0.2">
      <c r="A203">
        <v>202</v>
      </c>
      <c r="C203">
        <f t="shared" si="3"/>
        <v>-31591</v>
      </c>
    </row>
    <row r="204" spans="1:3" x14ac:dyDescent="0.2">
      <c r="A204">
        <v>203</v>
      </c>
      <c r="C204">
        <f t="shared" si="3"/>
        <v>-31591</v>
      </c>
    </row>
    <row r="205" spans="1:3" x14ac:dyDescent="0.2">
      <c r="A205">
        <v>204</v>
      </c>
      <c r="C205">
        <f t="shared" si="3"/>
        <v>-31591</v>
      </c>
    </row>
    <row r="206" spans="1:3" x14ac:dyDescent="0.2">
      <c r="A206">
        <v>205</v>
      </c>
      <c r="C206">
        <f t="shared" si="3"/>
        <v>-31591</v>
      </c>
    </row>
    <row r="207" spans="1:3" x14ac:dyDescent="0.2">
      <c r="A207">
        <v>206</v>
      </c>
      <c r="C207">
        <f t="shared" si="3"/>
        <v>-31591</v>
      </c>
    </row>
    <row r="208" spans="1:3" x14ac:dyDescent="0.2">
      <c r="A208">
        <v>207</v>
      </c>
      <c r="C208">
        <f t="shared" si="3"/>
        <v>-31591</v>
      </c>
    </row>
    <row r="209" spans="1:3" x14ac:dyDescent="0.2">
      <c r="A209">
        <v>208</v>
      </c>
      <c r="C209">
        <f t="shared" si="3"/>
        <v>-31591</v>
      </c>
    </row>
    <row r="210" spans="1:3" x14ac:dyDescent="0.2">
      <c r="A210">
        <v>209</v>
      </c>
      <c r="C210">
        <f t="shared" si="3"/>
        <v>-31591</v>
      </c>
    </row>
    <row r="211" spans="1:3" x14ac:dyDescent="0.2">
      <c r="A211">
        <v>210</v>
      </c>
      <c r="C211">
        <f t="shared" si="3"/>
        <v>-31591</v>
      </c>
    </row>
    <row r="212" spans="1:3" x14ac:dyDescent="0.2">
      <c r="A212">
        <v>211</v>
      </c>
      <c r="C212">
        <f t="shared" si="3"/>
        <v>-31591</v>
      </c>
    </row>
    <row r="213" spans="1:3" x14ac:dyDescent="0.2">
      <c r="A213">
        <v>212</v>
      </c>
      <c r="C213">
        <f t="shared" si="3"/>
        <v>-31591</v>
      </c>
    </row>
    <row r="214" spans="1:3" x14ac:dyDescent="0.2">
      <c r="A214">
        <v>213</v>
      </c>
      <c r="C214">
        <f t="shared" si="3"/>
        <v>-31591</v>
      </c>
    </row>
    <row r="215" spans="1:3" x14ac:dyDescent="0.2">
      <c r="A215">
        <v>214</v>
      </c>
      <c r="C215">
        <f t="shared" si="3"/>
        <v>-31591</v>
      </c>
    </row>
    <row r="216" spans="1:3" x14ac:dyDescent="0.2">
      <c r="A216">
        <v>215</v>
      </c>
      <c r="C216">
        <f t="shared" si="3"/>
        <v>-31591</v>
      </c>
    </row>
    <row r="217" spans="1:3" x14ac:dyDescent="0.2">
      <c r="A217">
        <v>216</v>
      </c>
      <c r="C217">
        <f t="shared" si="3"/>
        <v>-31591</v>
      </c>
    </row>
    <row r="218" spans="1:3" x14ac:dyDescent="0.2">
      <c r="A218">
        <v>217</v>
      </c>
      <c r="C218">
        <f t="shared" si="3"/>
        <v>-31591</v>
      </c>
    </row>
    <row r="219" spans="1:3" x14ac:dyDescent="0.2">
      <c r="A219">
        <v>218</v>
      </c>
      <c r="C219">
        <f t="shared" si="3"/>
        <v>-31591</v>
      </c>
    </row>
    <row r="220" spans="1:3" x14ac:dyDescent="0.2">
      <c r="A220">
        <v>219</v>
      </c>
      <c r="C220">
        <f t="shared" si="3"/>
        <v>-31591</v>
      </c>
    </row>
    <row r="221" spans="1:3" x14ac:dyDescent="0.2">
      <c r="A221">
        <v>220</v>
      </c>
      <c r="C221">
        <f t="shared" si="3"/>
        <v>-31591</v>
      </c>
    </row>
    <row r="222" spans="1:3" x14ac:dyDescent="0.2">
      <c r="A222">
        <v>221</v>
      </c>
      <c r="C222">
        <f t="shared" si="3"/>
        <v>-31591</v>
      </c>
    </row>
    <row r="223" spans="1:3" x14ac:dyDescent="0.2">
      <c r="A223">
        <v>222</v>
      </c>
      <c r="C223">
        <f t="shared" si="3"/>
        <v>-31591</v>
      </c>
    </row>
    <row r="224" spans="1:3" x14ac:dyDescent="0.2">
      <c r="A224">
        <v>223</v>
      </c>
      <c r="C224">
        <f t="shared" si="3"/>
        <v>-31591</v>
      </c>
    </row>
    <row r="225" spans="1:3" x14ac:dyDescent="0.2">
      <c r="A225">
        <v>224</v>
      </c>
      <c r="C225">
        <f t="shared" si="3"/>
        <v>-31591</v>
      </c>
    </row>
    <row r="226" spans="1:3" x14ac:dyDescent="0.2">
      <c r="A226">
        <v>225</v>
      </c>
      <c r="C226">
        <f t="shared" si="3"/>
        <v>-31591</v>
      </c>
    </row>
    <row r="227" spans="1:3" x14ac:dyDescent="0.2">
      <c r="A227">
        <v>226</v>
      </c>
      <c r="C227">
        <f t="shared" si="3"/>
        <v>-31591</v>
      </c>
    </row>
    <row r="228" spans="1:3" x14ac:dyDescent="0.2">
      <c r="A228">
        <v>227</v>
      </c>
      <c r="C228">
        <f t="shared" si="3"/>
        <v>-31591</v>
      </c>
    </row>
    <row r="229" spans="1:3" x14ac:dyDescent="0.2">
      <c r="A229">
        <v>228</v>
      </c>
      <c r="C229">
        <f t="shared" si="3"/>
        <v>-31591</v>
      </c>
    </row>
    <row r="230" spans="1:3" x14ac:dyDescent="0.2">
      <c r="A230">
        <v>229</v>
      </c>
      <c r="C230">
        <f t="shared" si="3"/>
        <v>-31591</v>
      </c>
    </row>
    <row r="231" spans="1:3" x14ac:dyDescent="0.2">
      <c r="A231">
        <v>230</v>
      </c>
      <c r="C231">
        <f t="shared" si="3"/>
        <v>-31591</v>
      </c>
    </row>
    <row r="232" spans="1:3" x14ac:dyDescent="0.2">
      <c r="A232">
        <v>231</v>
      </c>
      <c r="C232">
        <f t="shared" si="3"/>
        <v>-31591</v>
      </c>
    </row>
    <row r="233" spans="1:3" x14ac:dyDescent="0.2">
      <c r="A233">
        <v>232</v>
      </c>
      <c r="C233">
        <f t="shared" si="3"/>
        <v>-31591</v>
      </c>
    </row>
    <row r="234" spans="1:3" x14ac:dyDescent="0.2">
      <c r="A234">
        <v>233</v>
      </c>
      <c r="C234">
        <f t="shared" si="3"/>
        <v>-31591</v>
      </c>
    </row>
    <row r="235" spans="1:3" x14ac:dyDescent="0.2">
      <c r="A235">
        <v>234</v>
      </c>
      <c r="C235">
        <f t="shared" si="3"/>
        <v>-31591</v>
      </c>
    </row>
    <row r="236" spans="1:3" x14ac:dyDescent="0.2">
      <c r="A236">
        <v>235</v>
      </c>
      <c r="C236">
        <f t="shared" si="3"/>
        <v>-31591</v>
      </c>
    </row>
    <row r="237" spans="1:3" x14ac:dyDescent="0.2">
      <c r="A237">
        <v>236</v>
      </c>
      <c r="C237">
        <f t="shared" si="3"/>
        <v>-31591</v>
      </c>
    </row>
    <row r="238" spans="1:3" x14ac:dyDescent="0.2">
      <c r="A238">
        <v>237</v>
      </c>
      <c r="C238">
        <f t="shared" si="3"/>
        <v>-31591</v>
      </c>
    </row>
    <row r="239" spans="1:3" x14ac:dyDescent="0.2">
      <c r="A239">
        <v>238</v>
      </c>
      <c r="C239">
        <f t="shared" si="3"/>
        <v>-31591</v>
      </c>
    </row>
    <row r="240" spans="1:3" x14ac:dyDescent="0.2">
      <c r="A240">
        <v>239</v>
      </c>
      <c r="C240">
        <f t="shared" si="3"/>
        <v>-31591</v>
      </c>
    </row>
    <row r="241" spans="1:3" x14ac:dyDescent="0.2">
      <c r="A241">
        <v>240</v>
      </c>
      <c r="C241">
        <f t="shared" si="3"/>
        <v>-31591</v>
      </c>
    </row>
    <row r="242" spans="1:3" x14ac:dyDescent="0.2">
      <c r="A242">
        <v>241</v>
      </c>
      <c r="C242">
        <f t="shared" si="3"/>
        <v>-31591</v>
      </c>
    </row>
    <row r="243" spans="1:3" x14ac:dyDescent="0.2">
      <c r="A243">
        <v>242</v>
      </c>
      <c r="C243">
        <f t="shared" si="3"/>
        <v>-31591</v>
      </c>
    </row>
    <row r="244" spans="1:3" x14ac:dyDescent="0.2">
      <c r="A244">
        <v>243</v>
      </c>
      <c r="C244">
        <f t="shared" si="3"/>
        <v>-31591</v>
      </c>
    </row>
    <row r="245" spans="1:3" x14ac:dyDescent="0.2">
      <c r="A245">
        <v>244</v>
      </c>
      <c r="C245">
        <f t="shared" si="3"/>
        <v>-31591</v>
      </c>
    </row>
    <row r="246" spans="1:3" x14ac:dyDescent="0.2">
      <c r="A246">
        <v>245</v>
      </c>
      <c r="C246">
        <f t="shared" si="3"/>
        <v>-31591</v>
      </c>
    </row>
    <row r="247" spans="1:3" x14ac:dyDescent="0.2">
      <c r="A247">
        <v>246</v>
      </c>
      <c r="C247">
        <f t="shared" si="3"/>
        <v>-31591</v>
      </c>
    </row>
    <row r="248" spans="1:3" x14ac:dyDescent="0.2">
      <c r="A248">
        <v>247</v>
      </c>
      <c r="C248">
        <f t="shared" si="3"/>
        <v>-31591</v>
      </c>
    </row>
    <row r="249" spans="1:3" x14ac:dyDescent="0.2">
      <c r="A249">
        <v>248</v>
      </c>
      <c r="C249">
        <f t="shared" si="3"/>
        <v>-31591</v>
      </c>
    </row>
    <row r="250" spans="1:3" x14ac:dyDescent="0.2">
      <c r="A250">
        <v>249</v>
      </c>
      <c r="C250">
        <f t="shared" si="3"/>
        <v>-31591</v>
      </c>
    </row>
    <row r="251" spans="1:3" x14ac:dyDescent="0.2">
      <c r="A251">
        <v>250</v>
      </c>
      <c r="C251">
        <f t="shared" si="3"/>
        <v>-31591</v>
      </c>
    </row>
    <row r="252" spans="1:3" x14ac:dyDescent="0.2">
      <c r="A252">
        <v>251</v>
      </c>
      <c r="C252">
        <f t="shared" si="3"/>
        <v>-31591</v>
      </c>
    </row>
    <row r="253" spans="1:3" x14ac:dyDescent="0.2">
      <c r="A253">
        <v>252</v>
      </c>
      <c r="C253">
        <f t="shared" si="3"/>
        <v>-31591</v>
      </c>
    </row>
    <row r="254" spans="1:3" x14ac:dyDescent="0.2">
      <c r="A254">
        <v>253</v>
      </c>
      <c r="C254">
        <f t="shared" si="3"/>
        <v>-31591</v>
      </c>
    </row>
    <row r="255" spans="1:3" x14ac:dyDescent="0.2">
      <c r="A255">
        <v>254</v>
      </c>
      <c r="C255">
        <f t="shared" si="3"/>
        <v>-31591</v>
      </c>
    </row>
    <row r="256" spans="1:3" x14ac:dyDescent="0.2">
      <c r="A256">
        <v>255</v>
      </c>
      <c r="C256">
        <f t="shared" si="3"/>
        <v>-31591</v>
      </c>
    </row>
    <row r="257" spans="1:3" x14ac:dyDescent="0.2">
      <c r="A257">
        <v>256</v>
      </c>
      <c r="C257">
        <f t="shared" si="3"/>
        <v>-31591</v>
      </c>
    </row>
    <row r="258" spans="1:3" x14ac:dyDescent="0.2">
      <c r="A258">
        <v>257</v>
      </c>
      <c r="C258">
        <f t="shared" si="3"/>
        <v>-31591</v>
      </c>
    </row>
    <row r="259" spans="1:3" x14ac:dyDescent="0.2">
      <c r="A259">
        <v>258</v>
      </c>
      <c r="C259">
        <f t="shared" si="3"/>
        <v>-31591</v>
      </c>
    </row>
    <row r="260" spans="1:3" x14ac:dyDescent="0.2">
      <c r="A260">
        <v>259</v>
      </c>
      <c r="C260">
        <f t="shared" ref="C260:C323" si="4">B260+C259</f>
        <v>-31591</v>
      </c>
    </row>
    <row r="261" spans="1:3" x14ac:dyDescent="0.2">
      <c r="A261">
        <v>260</v>
      </c>
      <c r="C261">
        <f t="shared" si="4"/>
        <v>-31591</v>
      </c>
    </row>
    <row r="262" spans="1:3" x14ac:dyDescent="0.2">
      <c r="A262">
        <v>261</v>
      </c>
      <c r="C262">
        <f t="shared" si="4"/>
        <v>-31591</v>
      </c>
    </row>
    <row r="263" spans="1:3" x14ac:dyDescent="0.2">
      <c r="A263">
        <v>262</v>
      </c>
      <c r="C263">
        <f t="shared" si="4"/>
        <v>-31591</v>
      </c>
    </row>
    <row r="264" spans="1:3" x14ac:dyDescent="0.2">
      <c r="A264">
        <v>263</v>
      </c>
      <c r="C264">
        <f t="shared" si="4"/>
        <v>-31591</v>
      </c>
    </row>
    <row r="265" spans="1:3" x14ac:dyDescent="0.2">
      <c r="A265">
        <v>264</v>
      </c>
      <c r="C265">
        <f t="shared" si="4"/>
        <v>-31591</v>
      </c>
    </row>
    <row r="266" spans="1:3" x14ac:dyDescent="0.2">
      <c r="A266">
        <v>265</v>
      </c>
      <c r="C266">
        <f t="shared" si="4"/>
        <v>-31591</v>
      </c>
    </row>
    <row r="267" spans="1:3" x14ac:dyDescent="0.2">
      <c r="A267">
        <v>266</v>
      </c>
      <c r="C267">
        <f t="shared" si="4"/>
        <v>-31591</v>
      </c>
    </row>
    <row r="268" spans="1:3" x14ac:dyDescent="0.2">
      <c r="A268">
        <v>267</v>
      </c>
      <c r="C268">
        <f t="shared" si="4"/>
        <v>-31591</v>
      </c>
    </row>
    <row r="269" spans="1:3" x14ac:dyDescent="0.2">
      <c r="A269">
        <v>268</v>
      </c>
      <c r="C269">
        <f t="shared" si="4"/>
        <v>-31591</v>
      </c>
    </row>
    <row r="270" spans="1:3" x14ac:dyDescent="0.2">
      <c r="A270">
        <v>269</v>
      </c>
      <c r="C270">
        <f t="shared" si="4"/>
        <v>-31591</v>
      </c>
    </row>
    <row r="271" spans="1:3" x14ac:dyDescent="0.2">
      <c r="A271">
        <v>270</v>
      </c>
      <c r="C271">
        <f t="shared" si="4"/>
        <v>-31591</v>
      </c>
    </row>
    <row r="272" spans="1:3" x14ac:dyDescent="0.2">
      <c r="A272">
        <v>271</v>
      </c>
      <c r="C272">
        <f t="shared" si="4"/>
        <v>-31591</v>
      </c>
    </row>
    <row r="273" spans="1:3" x14ac:dyDescent="0.2">
      <c r="A273">
        <v>272</v>
      </c>
      <c r="C273">
        <f t="shared" si="4"/>
        <v>-31591</v>
      </c>
    </row>
    <row r="274" spans="1:3" x14ac:dyDescent="0.2">
      <c r="A274">
        <v>273</v>
      </c>
      <c r="C274">
        <f t="shared" si="4"/>
        <v>-31591</v>
      </c>
    </row>
    <row r="275" spans="1:3" x14ac:dyDescent="0.2">
      <c r="A275">
        <v>274</v>
      </c>
      <c r="C275">
        <f t="shared" si="4"/>
        <v>-31591</v>
      </c>
    </row>
    <row r="276" spans="1:3" x14ac:dyDescent="0.2">
      <c r="A276">
        <v>275</v>
      </c>
      <c r="C276">
        <f t="shared" si="4"/>
        <v>-31591</v>
      </c>
    </row>
    <row r="277" spans="1:3" x14ac:dyDescent="0.2">
      <c r="A277">
        <v>276</v>
      </c>
      <c r="C277">
        <f t="shared" si="4"/>
        <v>-31591</v>
      </c>
    </row>
    <row r="278" spans="1:3" x14ac:dyDescent="0.2">
      <c r="A278">
        <v>277</v>
      </c>
      <c r="C278">
        <f t="shared" si="4"/>
        <v>-31591</v>
      </c>
    </row>
    <row r="279" spans="1:3" x14ac:dyDescent="0.2">
      <c r="A279">
        <v>278</v>
      </c>
      <c r="C279">
        <f t="shared" si="4"/>
        <v>-31591</v>
      </c>
    </row>
    <row r="280" spans="1:3" x14ac:dyDescent="0.2">
      <c r="A280">
        <v>279</v>
      </c>
      <c r="C280">
        <f t="shared" si="4"/>
        <v>-31591</v>
      </c>
    </row>
    <row r="281" spans="1:3" x14ac:dyDescent="0.2">
      <c r="A281">
        <v>280</v>
      </c>
      <c r="C281">
        <f t="shared" si="4"/>
        <v>-31591</v>
      </c>
    </row>
    <row r="282" spans="1:3" x14ac:dyDescent="0.2">
      <c r="A282">
        <v>281</v>
      </c>
      <c r="C282">
        <f t="shared" si="4"/>
        <v>-31591</v>
      </c>
    </row>
    <row r="283" spans="1:3" x14ac:dyDescent="0.2">
      <c r="A283">
        <v>282</v>
      </c>
      <c r="C283">
        <f t="shared" si="4"/>
        <v>-31591</v>
      </c>
    </row>
    <row r="284" spans="1:3" x14ac:dyDescent="0.2">
      <c r="A284">
        <v>283</v>
      </c>
      <c r="C284">
        <f t="shared" si="4"/>
        <v>-31591</v>
      </c>
    </row>
    <row r="285" spans="1:3" x14ac:dyDescent="0.2">
      <c r="A285">
        <v>284</v>
      </c>
      <c r="C285">
        <f t="shared" si="4"/>
        <v>-31591</v>
      </c>
    </row>
    <row r="286" spans="1:3" x14ac:dyDescent="0.2">
      <c r="A286">
        <v>285</v>
      </c>
      <c r="C286">
        <f t="shared" si="4"/>
        <v>-31591</v>
      </c>
    </row>
    <row r="287" spans="1:3" x14ac:dyDescent="0.2">
      <c r="A287">
        <v>286</v>
      </c>
      <c r="C287">
        <f t="shared" si="4"/>
        <v>-31591</v>
      </c>
    </row>
    <row r="288" spans="1:3" x14ac:dyDescent="0.2">
      <c r="A288">
        <v>287</v>
      </c>
      <c r="C288">
        <f t="shared" si="4"/>
        <v>-31591</v>
      </c>
    </row>
    <row r="289" spans="1:3" x14ac:dyDescent="0.2">
      <c r="A289">
        <v>288</v>
      </c>
      <c r="C289">
        <f t="shared" si="4"/>
        <v>-31591</v>
      </c>
    </row>
    <row r="290" spans="1:3" x14ac:dyDescent="0.2">
      <c r="A290">
        <v>289</v>
      </c>
      <c r="C290">
        <f t="shared" si="4"/>
        <v>-31591</v>
      </c>
    </row>
    <row r="291" spans="1:3" x14ac:dyDescent="0.2">
      <c r="A291">
        <v>290</v>
      </c>
      <c r="C291">
        <f t="shared" si="4"/>
        <v>-31591</v>
      </c>
    </row>
    <row r="292" spans="1:3" x14ac:dyDescent="0.2">
      <c r="A292">
        <v>291</v>
      </c>
      <c r="C292">
        <f t="shared" si="4"/>
        <v>-31591</v>
      </c>
    </row>
    <row r="293" spans="1:3" x14ac:dyDescent="0.2">
      <c r="A293">
        <v>292</v>
      </c>
      <c r="C293">
        <f t="shared" si="4"/>
        <v>-31591</v>
      </c>
    </row>
    <row r="294" spans="1:3" x14ac:dyDescent="0.2">
      <c r="A294">
        <v>293</v>
      </c>
      <c r="C294">
        <f t="shared" si="4"/>
        <v>-31591</v>
      </c>
    </row>
    <row r="295" spans="1:3" x14ac:dyDescent="0.2">
      <c r="A295">
        <v>294</v>
      </c>
      <c r="C295">
        <f t="shared" si="4"/>
        <v>-31591</v>
      </c>
    </row>
    <row r="296" spans="1:3" x14ac:dyDescent="0.2">
      <c r="A296">
        <v>295</v>
      </c>
      <c r="C296">
        <f t="shared" si="4"/>
        <v>-31591</v>
      </c>
    </row>
    <row r="297" spans="1:3" x14ac:dyDescent="0.2">
      <c r="A297">
        <v>296</v>
      </c>
      <c r="C297">
        <f t="shared" si="4"/>
        <v>-31591</v>
      </c>
    </row>
    <row r="298" spans="1:3" x14ac:dyDescent="0.2">
      <c r="A298">
        <v>297</v>
      </c>
      <c r="C298">
        <f t="shared" si="4"/>
        <v>-31591</v>
      </c>
    </row>
    <row r="299" spans="1:3" x14ac:dyDescent="0.2">
      <c r="A299">
        <v>298</v>
      </c>
      <c r="C299">
        <f t="shared" si="4"/>
        <v>-31591</v>
      </c>
    </row>
    <row r="300" spans="1:3" x14ac:dyDescent="0.2">
      <c r="A300">
        <v>299</v>
      </c>
      <c r="C300">
        <f t="shared" si="4"/>
        <v>-31591</v>
      </c>
    </row>
    <row r="301" spans="1:3" x14ac:dyDescent="0.2">
      <c r="A301">
        <v>300</v>
      </c>
      <c r="C301">
        <f t="shared" si="4"/>
        <v>-31591</v>
      </c>
    </row>
    <row r="302" spans="1:3" x14ac:dyDescent="0.2">
      <c r="A302">
        <v>301</v>
      </c>
      <c r="C302">
        <f t="shared" si="4"/>
        <v>-31591</v>
      </c>
    </row>
    <row r="303" spans="1:3" x14ac:dyDescent="0.2">
      <c r="A303">
        <v>302</v>
      </c>
      <c r="C303">
        <f t="shared" si="4"/>
        <v>-31591</v>
      </c>
    </row>
    <row r="304" spans="1:3" x14ac:dyDescent="0.2">
      <c r="A304">
        <v>303</v>
      </c>
      <c r="C304">
        <f t="shared" si="4"/>
        <v>-31591</v>
      </c>
    </row>
    <row r="305" spans="1:3" x14ac:dyDescent="0.2">
      <c r="A305">
        <v>304</v>
      </c>
      <c r="C305">
        <f t="shared" si="4"/>
        <v>-31591</v>
      </c>
    </row>
    <row r="306" spans="1:3" x14ac:dyDescent="0.2">
      <c r="A306">
        <v>305</v>
      </c>
      <c r="C306">
        <f t="shared" si="4"/>
        <v>-31591</v>
      </c>
    </row>
    <row r="307" spans="1:3" x14ac:dyDescent="0.2">
      <c r="A307">
        <v>306</v>
      </c>
      <c r="C307">
        <f t="shared" si="4"/>
        <v>-31591</v>
      </c>
    </row>
    <row r="308" spans="1:3" x14ac:dyDescent="0.2">
      <c r="A308">
        <v>307</v>
      </c>
      <c r="C308">
        <f t="shared" si="4"/>
        <v>-31591</v>
      </c>
    </row>
    <row r="309" spans="1:3" x14ac:dyDescent="0.2">
      <c r="A309">
        <v>308</v>
      </c>
      <c r="C309">
        <f t="shared" si="4"/>
        <v>-31591</v>
      </c>
    </row>
    <row r="310" spans="1:3" x14ac:dyDescent="0.2">
      <c r="A310">
        <v>309</v>
      </c>
      <c r="C310">
        <f t="shared" si="4"/>
        <v>-31591</v>
      </c>
    </row>
    <row r="311" spans="1:3" x14ac:dyDescent="0.2">
      <c r="A311">
        <v>310</v>
      </c>
      <c r="C311">
        <f t="shared" si="4"/>
        <v>-31591</v>
      </c>
    </row>
    <row r="312" spans="1:3" x14ac:dyDescent="0.2">
      <c r="A312">
        <v>311</v>
      </c>
      <c r="C312">
        <f t="shared" si="4"/>
        <v>-31591</v>
      </c>
    </row>
    <row r="313" spans="1:3" x14ac:dyDescent="0.2">
      <c r="A313">
        <v>312</v>
      </c>
      <c r="C313">
        <f t="shared" si="4"/>
        <v>-31591</v>
      </c>
    </row>
    <row r="314" spans="1:3" x14ac:dyDescent="0.2">
      <c r="A314">
        <v>313</v>
      </c>
      <c r="C314">
        <f t="shared" si="4"/>
        <v>-31591</v>
      </c>
    </row>
    <row r="315" spans="1:3" x14ac:dyDescent="0.2">
      <c r="A315">
        <v>314</v>
      </c>
      <c r="C315">
        <f t="shared" si="4"/>
        <v>-31591</v>
      </c>
    </row>
    <row r="316" spans="1:3" x14ac:dyDescent="0.2">
      <c r="A316">
        <v>315</v>
      </c>
      <c r="C316">
        <f t="shared" si="4"/>
        <v>-31591</v>
      </c>
    </row>
    <row r="317" spans="1:3" x14ac:dyDescent="0.2">
      <c r="A317">
        <v>316</v>
      </c>
      <c r="C317">
        <f t="shared" si="4"/>
        <v>-31591</v>
      </c>
    </row>
    <row r="318" spans="1:3" x14ac:dyDescent="0.2">
      <c r="A318">
        <v>317</v>
      </c>
      <c r="C318">
        <f t="shared" si="4"/>
        <v>-31591</v>
      </c>
    </row>
    <row r="319" spans="1:3" x14ac:dyDescent="0.2">
      <c r="A319">
        <v>318</v>
      </c>
      <c r="C319">
        <f t="shared" si="4"/>
        <v>-31591</v>
      </c>
    </row>
    <row r="320" spans="1:3" x14ac:dyDescent="0.2">
      <c r="A320">
        <v>319</v>
      </c>
      <c r="C320">
        <f t="shared" si="4"/>
        <v>-31591</v>
      </c>
    </row>
    <row r="321" spans="1:3" x14ac:dyDescent="0.2">
      <c r="A321">
        <v>320</v>
      </c>
      <c r="C321">
        <f t="shared" si="4"/>
        <v>-31591</v>
      </c>
    </row>
    <row r="322" spans="1:3" x14ac:dyDescent="0.2">
      <c r="A322">
        <v>321</v>
      </c>
      <c r="C322">
        <f t="shared" si="4"/>
        <v>-31591</v>
      </c>
    </row>
    <row r="323" spans="1:3" x14ac:dyDescent="0.2">
      <c r="A323">
        <v>322</v>
      </c>
      <c r="C323">
        <f t="shared" si="4"/>
        <v>-31591</v>
      </c>
    </row>
    <row r="324" spans="1:3" x14ac:dyDescent="0.2">
      <c r="A324">
        <v>323</v>
      </c>
      <c r="C324">
        <f t="shared" ref="C324:C387" si="5">B324+C323</f>
        <v>-31591</v>
      </c>
    </row>
    <row r="325" spans="1:3" x14ac:dyDescent="0.2">
      <c r="A325">
        <v>324</v>
      </c>
      <c r="C325">
        <f t="shared" si="5"/>
        <v>-31591</v>
      </c>
    </row>
    <row r="326" spans="1:3" x14ac:dyDescent="0.2">
      <c r="A326">
        <v>325</v>
      </c>
      <c r="C326">
        <f t="shared" si="5"/>
        <v>-31591</v>
      </c>
    </row>
    <row r="327" spans="1:3" x14ac:dyDescent="0.2">
      <c r="A327">
        <v>326</v>
      </c>
      <c r="C327">
        <f t="shared" si="5"/>
        <v>-31591</v>
      </c>
    </row>
    <row r="328" spans="1:3" x14ac:dyDescent="0.2">
      <c r="A328">
        <v>327</v>
      </c>
      <c r="C328">
        <f t="shared" si="5"/>
        <v>-31591</v>
      </c>
    </row>
    <row r="329" spans="1:3" x14ac:dyDescent="0.2">
      <c r="A329">
        <v>328</v>
      </c>
      <c r="C329">
        <f t="shared" si="5"/>
        <v>-31591</v>
      </c>
    </row>
    <row r="330" spans="1:3" x14ac:dyDescent="0.2">
      <c r="A330">
        <v>329</v>
      </c>
      <c r="C330">
        <f t="shared" si="5"/>
        <v>-31591</v>
      </c>
    </row>
    <row r="331" spans="1:3" x14ac:dyDescent="0.2">
      <c r="A331">
        <v>330</v>
      </c>
      <c r="C331">
        <f t="shared" si="5"/>
        <v>-31591</v>
      </c>
    </row>
    <row r="332" spans="1:3" x14ac:dyDescent="0.2">
      <c r="A332">
        <v>331</v>
      </c>
      <c r="C332">
        <f t="shared" si="5"/>
        <v>-31591</v>
      </c>
    </row>
    <row r="333" spans="1:3" x14ac:dyDescent="0.2">
      <c r="A333">
        <v>332</v>
      </c>
      <c r="C333">
        <f t="shared" si="5"/>
        <v>-31591</v>
      </c>
    </row>
    <row r="334" spans="1:3" x14ac:dyDescent="0.2">
      <c r="A334">
        <v>333</v>
      </c>
      <c r="C334">
        <f t="shared" si="5"/>
        <v>-31591</v>
      </c>
    </row>
    <row r="335" spans="1:3" x14ac:dyDescent="0.2">
      <c r="A335">
        <v>334</v>
      </c>
      <c r="C335">
        <f t="shared" si="5"/>
        <v>-31591</v>
      </c>
    </row>
    <row r="336" spans="1:3" x14ac:dyDescent="0.2">
      <c r="A336">
        <v>335</v>
      </c>
      <c r="C336">
        <f t="shared" si="5"/>
        <v>-31591</v>
      </c>
    </row>
    <row r="337" spans="1:3" x14ac:dyDescent="0.2">
      <c r="A337">
        <v>336</v>
      </c>
      <c r="C337">
        <f t="shared" si="5"/>
        <v>-31591</v>
      </c>
    </row>
    <row r="338" spans="1:3" x14ac:dyDescent="0.2">
      <c r="A338">
        <v>337</v>
      </c>
      <c r="C338">
        <f t="shared" si="5"/>
        <v>-31591</v>
      </c>
    </row>
    <row r="339" spans="1:3" x14ac:dyDescent="0.2">
      <c r="A339">
        <v>338</v>
      </c>
      <c r="C339">
        <f t="shared" si="5"/>
        <v>-31591</v>
      </c>
    </row>
    <row r="340" spans="1:3" x14ac:dyDescent="0.2">
      <c r="A340">
        <v>339</v>
      </c>
      <c r="C340">
        <f t="shared" si="5"/>
        <v>-31591</v>
      </c>
    </row>
    <row r="341" spans="1:3" x14ac:dyDescent="0.2">
      <c r="A341">
        <v>340</v>
      </c>
      <c r="C341">
        <f t="shared" si="5"/>
        <v>-31591</v>
      </c>
    </row>
    <row r="342" spans="1:3" x14ac:dyDescent="0.2">
      <c r="A342">
        <v>341</v>
      </c>
      <c r="C342">
        <f t="shared" si="5"/>
        <v>-31591</v>
      </c>
    </row>
    <row r="343" spans="1:3" x14ac:dyDescent="0.2">
      <c r="A343">
        <v>342</v>
      </c>
      <c r="C343">
        <f t="shared" si="5"/>
        <v>-31591</v>
      </c>
    </row>
    <row r="344" spans="1:3" x14ac:dyDescent="0.2">
      <c r="A344">
        <v>343</v>
      </c>
      <c r="C344">
        <f t="shared" si="5"/>
        <v>-31591</v>
      </c>
    </row>
    <row r="345" spans="1:3" x14ac:dyDescent="0.2">
      <c r="A345">
        <v>344</v>
      </c>
      <c r="C345">
        <f t="shared" si="5"/>
        <v>-31591</v>
      </c>
    </row>
    <row r="346" spans="1:3" x14ac:dyDescent="0.2">
      <c r="A346">
        <v>345</v>
      </c>
      <c r="C346">
        <f t="shared" si="5"/>
        <v>-31591</v>
      </c>
    </row>
    <row r="347" spans="1:3" x14ac:dyDescent="0.2">
      <c r="A347">
        <v>346</v>
      </c>
      <c r="C347">
        <f t="shared" si="5"/>
        <v>-31591</v>
      </c>
    </row>
    <row r="348" spans="1:3" x14ac:dyDescent="0.2">
      <c r="A348">
        <v>347</v>
      </c>
      <c r="C348">
        <f t="shared" si="5"/>
        <v>-31591</v>
      </c>
    </row>
    <row r="349" spans="1:3" x14ac:dyDescent="0.2">
      <c r="A349">
        <v>348</v>
      </c>
      <c r="C349">
        <f t="shared" si="5"/>
        <v>-31591</v>
      </c>
    </row>
    <row r="350" spans="1:3" x14ac:dyDescent="0.2">
      <c r="A350">
        <v>349</v>
      </c>
      <c r="C350">
        <f t="shared" si="5"/>
        <v>-31591</v>
      </c>
    </row>
    <row r="351" spans="1:3" x14ac:dyDescent="0.2">
      <c r="A351">
        <v>350</v>
      </c>
      <c r="C351">
        <f t="shared" si="5"/>
        <v>-31591</v>
      </c>
    </row>
    <row r="352" spans="1:3" x14ac:dyDescent="0.2">
      <c r="A352">
        <v>351</v>
      </c>
      <c r="C352">
        <f t="shared" si="5"/>
        <v>-31591</v>
      </c>
    </row>
    <row r="353" spans="1:3" x14ac:dyDescent="0.2">
      <c r="A353">
        <v>352</v>
      </c>
      <c r="C353">
        <f t="shared" si="5"/>
        <v>-31591</v>
      </c>
    </row>
    <row r="354" spans="1:3" x14ac:dyDescent="0.2">
      <c r="A354">
        <v>353</v>
      </c>
      <c r="C354">
        <f t="shared" si="5"/>
        <v>-31591</v>
      </c>
    </row>
    <row r="355" spans="1:3" x14ac:dyDescent="0.2">
      <c r="A355">
        <v>354</v>
      </c>
      <c r="C355">
        <f t="shared" si="5"/>
        <v>-31591</v>
      </c>
    </row>
    <row r="356" spans="1:3" x14ac:dyDescent="0.2">
      <c r="A356">
        <v>355</v>
      </c>
      <c r="C356">
        <f t="shared" si="5"/>
        <v>-31591</v>
      </c>
    </row>
    <row r="357" spans="1:3" x14ac:dyDescent="0.2">
      <c r="A357">
        <v>356</v>
      </c>
      <c r="C357">
        <f t="shared" si="5"/>
        <v>-31591</v>
      </c>
    </row>
    <row r="358" spans="1:3" x14ac:dyDescent="0.2">
      <c r="A358">
        <v>357</v>
      </c>
      <c r="C358">
        <f t="shared" si="5"/>
        <v>-31591</v>
      </c>
    </row>
    <row r="359" spans="1:3" x14ac:dyDescent="0.2">
      <c r="A359">
        <v>358</v>
      </c>
      <c r="C359">
        <f t="shared" si="5"/>
        <v>-31591</v>
      </c>
    </row>
    <row r="360" spans="1:3" x14ac:dyDescent="0.2">
      <c r="A360">
        <v>359</v>
      </c>
      <c r="C360">
        <f t="shared" si="5"/>
        <v>-31591</v>
      </c>
    </row>
    <row r="361" spans="1:3" x14ac:dyDescent="0.2">
      <c r="A361">
        <v>360</v>
      </c>
      <c r="C361">
        <f t="shared" si="5"/>
        <v>-31591</v>
      </c>
    </row>
    <row r="362" spans="1:3" x14ac:dyDescent="0.2">
      <c r="A362">
        <v>361</v>
      </c>
      <c r="C362">
        <f t="shared" si="5"/>
        <v>-31591</v>
      </c>
    </row>
    <row r="363" spans="1:3" x14ac:dyDescent="0.2">
      <c r="A363">
        <v>362</v>
      </c>
      <c r="C363">
        <f t="shared" si="5"/>
        <v>-31591</v>
      </c>
    </row>
    <row r="364" spans="1:3" x14ac:dyDescent="0.2">
      <c r="A364">
        <v>363</v>
      </c>
      <c r="C364">
        <f t="shared" si="5"/>
        <v>-31591</v>
      </c>
    </row>
    <row r="365" spans="1:3" x14ac:dyDescent="0.2">
      <c r="A365">
        <v>364</v>
      </c>
      <c r="C365">
        <f t="shared" si="5"/>
        <v>-31591</v>
      </c>
    </row>
    <row r="366" spans="1:3" x14ac:dyDescent="0.2">
      <c r="A366">
        <v>365</v>
      </c>
      <c r="C366">
        <f t="shared" si="5"/>
        <v>-31591</v>
      </c>
    </row>
    <row r="367" spans="1:3" x14ac:dyDescent="0.2">
      <c r="A367">
        <v>366</v>
      </c>
      <c r="C367">
        <f t="shared" si="5"/>
        <v>-31591</v>
      </c>
    </row>
    <row r="368" spans="1:3" x14ac:dyDescent="0.2">
      <c r="A368">
        <v>367</v>
      </c>
      <c r="C368">
        <f t="shared" si="5"/>
        <v>-31591</v>
      </c>
    </row>
    <row r="369" spans="1:3" x14ac:dyDescent="0.2">
      <c r="A369">
        <v>368</v>
      </c>
      <c r="C369">
        <f t="shared" si="5"/>
        <v>-31591</v>
      </c>
    </row>
    <row r="370" spans="1:3" x14ac:dyDescent="0.2">
      <c r="A370">
        <v>369</v>
      </c>
      <c r="C370">
        <f t="shared" si="5"/>
        <v>-31591</v>
      </c>
    </row>
    <row r="371" spans="1:3" x14ac:dyDescent="0.2">
      <c r="A371">
        <v>370</v>
      </c>
      <c r="C371">
        <f t="shared" si="5"/>
        <v>-31591</v>
      </c>
    </row>
    <row r="372" spans="1:3" x14ac:dyDescent="0.2">
      <c r="A372">
        <v>371</v>
      </c>
      <c r="C372">
        <f t="shared" si="5"/>
        <v>-31591</v>
      </c>
    </row>
    <row r="373" spans="1:3" x14ac:dyDescent="0.2">
      <c r="A373">
        <v>372</v>
      </c>
      <c r="C373">
        <f t="shared" si="5"/>
        <v>-31591</v>
      </c>
    </row>
    <row r="374" spans="1:3" x14ac:dyDescent="0.2">
      <c r="A374">
        <v>373</v>
      </c>
      <c r="C374">
        <f t="shared" si="5"/>
        <v>-31591</v>
      </c>
    </row>
    <row r="375" spans="1:3" x14ac:dyDescent="0.2">
      <c r="A375">
        <v>374</v>
      </c>
      <c r="C375">
        <f t="shared" si="5"/>
        <v>-31591</v>
      </c>
    </row>
    <row r="376" spans="1:3" x14ac:dyDescent="0.2">
      <c r="A376">
        <v>375</v>
      </c>
      <c r="C376">
        <f t="shared" si="5"/>
        <v>-31591</v>
      </c>
    </row>
    <row r="377" spans="1:3" x14ac:dyDescent="0.2">
      <c r="A377">
        <v>376</v>
      </c>
      <c r="C377">
        <f t="shared" si="5"/>
        <v>-31591</v>
      </c>
    </row>
    <row r="378" spans="1:3" x14ac:dyDescent="0.2">
      <c r="A378">
        <v>377</v>
      </c>
      <c r="C378">
        <f t="shared" si="5"/>
        <v>-31591</v>
      </c>
    </row>
    <row r="379" spans="1:3" x14ac:dyDescent="0.2">
      <c r="A379">
        <v>378</v>
      </c>
      <c r="C379">
        <f t="shared" si="5"/>
        <v>-31591</v>
      </c>
    </row>
    <row r="380" spans="1:3" x14ac:dyDescent="0.2">
      <c r="A380">
        <v>379</v>
      </c>
      <c r="C380">
        <f t="shared" si="5"/>
        <v>-31591</v>
      </c>
    </row>
    <row r="381" spans="1:3" x14ac:dyDescent="0.2">
      <c r="A381">
        <v>380</v>
      </c>
      <c r="C381">
        <f t="shared" si="5"/>
        <v>-31591</v>
      </c>
    </row>
    <row r="382" spans="1:3" x14ac:dyDescent="0.2">
      <c r="A382">
        <v>381</v>
      </c>
      <c r="C382">
        <f t="shared" si="5"/>
        <v>-31591</v>
      </c>
    </row>
    <row r="383" spans="1:3" x14ac:dyDescent="0.2">
      <c r="A383">
        <v>382</v>
      </c>
      <c r="C383">
        <f t="shared" si="5"/>
        <v>-31591</v>
      </c>
    </row>
    <row r="384" spans="1:3" x14ac:dyDescent="0.2">
      <c r="A384">
        <v>383</v>
      </c>
      <c r="C384">
        <f t="shared" si="5"/>
        <v>-31591</v>
      </c>
    </row>
    <row r="385" spans="1:3" x14ac:dyDescent="0.2">
      <c r="A385">
        <v>384</v>
      </c>
      <c r="C385">
        <f t="shared" si="5"/>
        <v>-31591</v>
      </c>
    </row>
    <row r="386" spans="1:3" x14ac:dyDescent="0.2">
      <c r="A386">
        <v>385</v>
      </c>
      <c r="C386">
        <f t="shared" si="5"/>
        <v>-31591</v>
      </c>
    </row>
    <row r="387" spans="1:3" x14ac:dyDescent="0.2">
      <c r="A387">
        <v>386</v>
      </c>
      <c r="C387">
        <f t="shared" si="5"/>
        <v>-31591</v>
      </c>
    </row>
    <row r="388" spans="1:3" x14ac:dyDescent="0.2">
      <c r="A388">
        <v>387</v>
      </c>
      <c r="C388">
        <f t="shared" ref="C388:C451" si="6">B388+C387</f>
        <v>-31591</v>
      </c>
    </row>
    <row r="389" spans="1:3" x14ac:dyDescent="0.2">
      <c r="A389">
        <v>388</v>
      </c>
      <c r="C389">
        <f t="shared" si="6"/>
        <v>-31591</v>
      </c>
    </row>
    <row r="390" spans="1:3" x14ac:dyDescent="0.2">
      <c r="A390">
        <v>389</v>
      </c>
      <c r="C390">
        <f t="shared" si="6"/>
        <v>-31591</v>
      </c>
    </row>
    <row r="391" spans="1:3" x14ac:dyDescent="0.2">
      <c r="A391">
        <v>390</v>
      </c>
      <c r="C391">
        <f t="shared" si="6"/>
        <v>-31591</v>
      </c>
    </row>
    <row r="392" spans="1:3" x14ac:dyDescent="0.2">
      <c r="A392">
        <v>391</v>
      </c>
      <c r="C392">
        <f t="shared" si="6"/>
        <v>-31591</v>
      </c>
    </row>
    <row r="393" spans="1:3" x14ac:dyDescent="0.2">
      <c r="A393">
        <v>392</v>
      </c>
      <c r="C393">
        <f t="shared" si="6"/>
        <v>-31591</v>
      </c>
    </row>
    <row r="394" spans="1:3" x14ac:dyDescent="0.2">
      <c r="A394">
        <v>393</v>
      </c>
      <c r="C394">
        <f t="shared" si="6"/>
        <v>-31591</v>
      </c>
    </row>
    <row r="395" spans="1:3" x14ac:dyDescent="0.2">
      <c r="A395">
        <v>394</v>
      </c>
      <c r="C395">
        <f t="shared" si="6"/>
        <v>-31591</v>
      </c>
    </row>
    <row r="396" spans="1:3" x14ac:dyDescent="0.2">
      <c r="A396">
        <v>395</v>
      </c>
      <c r="C396">
        <f t="shared" si="6"/>
        <v>-31591</v>
      </c>
    </row>
    <row r="397" spans="1:3" x14ac:dyDescent="0.2">
      <c r="A397">
        <v>396</v>
      </c>
      <c r="C397">
        <f t="shared" si="6"/>
        <v>-31591</v>
      </c>
    </row>
    <row r="398" spans="1:3" x14ac:dyDescent="0.2">
      <c r="A398">
        <v>397</v>
      </c>
      <c r="C398">
        <f t="shared" si="6"/>
        <v>-31591</v>
      </c>
    </row>
    <row r="399" spans="1:3" x14ac:dyDescent="0.2">
      <c r="A399">
        <v>398</v>
      </c>
      <c r="C399">
        <f t="shared" si="6"/>
        <v>-31591</v>
      </c>
    </row>
    <row r="400" spans="1:3" x14ac:dyDescent="0.2">
      <c r="A400">
        <v>399</v>
      </c>
      <c r="C400">
        <f t="shared" si="6"/>
        <v>-31591</v>
      </c>
    </row>
    <row r="401" spans="1:3" x14ac:dyDescent="0.2">
      <c r="A401">
        <v>400</v>
      </c>
      <c r="C401">
        <f t="shared" si="6"/>
        <v>-31591</v>
      </c>
    </row>
    <row r="402" spans="1:3" x14ac:dyDescent="0.2">
      <c r="A402">
        <v>401</v>
      </c>
      <c r="C402">
        <f t="shared" si="6"/>
        <v>-31591</v>
      </c>
    </row>
    <row r="403" spans="1:3" x14ac:dyDescent="0.2">
      <c r="A403">
        <v>402</v>
      </c>
      <c r="C403">
        <f t="shared" si="6"/>
        <v>-31591</v>
      </c>
    </row>
    <row r="404" spans="1:3" x14ac:dyDescent="0.2">
      <c r="A404">
        <v>403</v>
      </c>
      <c r="C404">
        <f t="shared" si="6"/>
        <v>-31591</v>
      </c>
    </row>
    <row r="405" spans="1:3" x14ac:dyDescent="0.2">
      <c r="A405">
        <v>404</v>
      </c>
      <c r="C405">
        <f t="shared" si="6"/>
        <v>-31591</v>
      </c>
    </row>
    <row r="406" spans="1:3" x14ac:dyDescent="0.2">
      <c r="A406">
        <v>405</v>
      </c>
      <c r="C406">
        <f t="shared" si="6"/>
        <v>-31591</v>
      </c>
    </row>
    <row r="407" spans="1:3" x14ac:dyDescent="0.2">
      <c r="A407">
        <v>406</v>
      </c>
      <c r="C407">
        <f t="shared" si="6"/>
        <v>-31591</v>
      </c>
    </row>
    <row r="408" spans="1:3" x14ac:dyDescent="0.2">
      <c r="A408">
        <v>407</v>
      </c>
      <c r="C408">
        <f t="shared" si="6"/>
        <v>-31591</v>
      </c>
    </row>
    <row r="409" spans="1:3" x14ac:dyDescent="0.2">
      <c r="A409">
        <v>408</v>
      </c>
      <c r="C409">
        <f t="shared" si="6"/>
        <v>-31591</v>
      </c>
    </row>
    <row r="410" spans="1:3" x14ac:dyDescent="0.2">
      <c r="A410">
        <v>409</v>
      </c>
      <c r="C410">
        <f t="shared" si="6"/>
        <v>-31591</v>
      </c>
    </row>
    <row r="411" spans="1:3" x14ac:dyDescent="0.2">
      <c r="A411">
        <v>410</v>
      </c>
      <c r="C411">
        <f t="shared" si="6"/>
        <v>-31591</v>
      </c>
    </row>
    <row r="412" spans="1:3" x14ac:dyDescent="0.2">
      <c r="A412">
        <v>411</v>
      </c>
      <c r="C412">
        <f t="shared" si="6"/>
        <v>-31591</v>
      </c>
    </row>
    <row r="413" spans="1:3" x14ac:dyDescent="0.2">
      <c r="A413">
        <v>412</v>
      </c>
      <c r="C413">
        <f t="shared" si="6"/>
        <v>-31591</v>
      </c>
    </row>
    <row r="414" spans="1:3" x14ac:dyDescent="0.2">
      <c r="A414">
        <v>413</v>
      </c>
      <c r="C414">
        <f t="shared" si="6"/>
        <v>-31591</v>
      </c>
    </row>
    <row r="415" spans="1:3" x14ac:dyDescent="0.2">
      <c r="A415">
        <v>414</v>
      </c>
      <c r="C415">
        <f t="shared" si="6"/>
        <v>-31591</v>
      </c>
    </row>
    <row r="416" spans="1:3" x14ac:dyDescent="0.2">
      <c r="A416">
        <v>415</v>
      </c>
      <c r="C416">
        <f t="shared" si="6"/>
        <v>-31591</v>
      </c>
    </row>
    <row r="417" spans="1:3" x14ac:dyDescent="0.2">
      <c r="A417">
        <v>416</v>
      </c>
      <c r="C417">
        <f t="shared" si="6"/>
        <v>-31591</v>
      </c>
    </row>
    <row r="418" spans="1:3" x14ac:dyDescent="0.2">
      <c r="A418">
        <v>417</v>
      </c>
      <c r="C418">
        <f t="shared" si="6"/>
        <v>-31591</v>
      </c>
    </row>
    <row r="419" spans="1:3" x14ac:dyDescent="0.2">
      <c r="A419">
        <v>418</v>
      </c>
      <c r="C419">
        <f t="shared" si="6"/>
        <v>-31591</v>
      </c>
    </row>
    <row r="420" spans="1:3" x14ac:dyDescent="0.2">
      <c r="A420">
        <v>419</v>
      </c>
      <c r="C420">
        <f t="shared" si="6"/>
        <v>-31591</v>
      </c>
    </row>
    <row r="421" spans="1:3" x14ac:dyDescent="0.2">
      <c r="A421">
        <v>420</v>
      </c>
      <c r="C421">
        <f t="shared" si="6"/>
        <v>-31591</v>
      </c>
    </row>
    <row r="422" spans="1:3" x14ac:dyDescent="0.2">
      <c r="A422">
        <v>421</v>
      </c>
      <c r="C422">
        <f t="shared" si="6"/>
        <v>-31591</v>
      </c>
    </row>
    <row r="423" spans="1:3" x14ac:dyDescent="0.2">
      <c r="A423">
        <v>422</v>
      </c>
      <c r="C423">
        <f t="shared" si="6"/>
        <v>-31591</v>
      </c>
    </row>
    <row r="424" spans="1:3" x14ac:dyDescent="0.2">
      <c r="A424">
        <v>423</v>
      </c>
      <c r="C424">
        <f t="shared" si="6"/>
        <v>-31591</v>
      </c>
    </row>
    <row r="425" spans="1:3" x14ac:dyDescent="0.2">
      <c r="A425">
        <v>424</v>
      </c>
      <c r="C425">
        <f t="shared" si="6"/>
        <v>-31591</v>
      </c>
    </row>
    <row r="426" spans="1:3" x14ac:dyDescent="0.2">
      <c r="A426">
        <v>425</v>
      </c>
      <c r="C426">
        <f t="shared" si="6"/>
        <v>-31591</v>
      </c>
    </row>
    <row r="427" spans="1:3" x14ac:dyDescent="0.2">
      <c r="A427">
        <v>426</v>
      </c>
      <c r="C427">
        <f t="shared" si="6"/>
        <v>-31591</v>
      </c>
    </row>
    <row r="428" spans="1:3" x14ac:dyDescent="0.2">
      <c r="A428">
        <v>427</v>
      </c>
      <c r="C428">
        <f t="shared" si="6"/>
        <v>-31591</v>
      </c>
    </row>
    <row r="429" spans="1:3" x14ac:dyDescent="0.2">
      <c r="A429">
        <v>428</v>
      </c>
      <c r="C429">
        <f t="shared" si="6"/>
        <v>-31591</v>
      </c>
    </row>
    <row r="430" spans="1:3" x14ac:dyDescent="0.2">
      <c r="A430">
        <v>429</v>
      </c>
      <c r="C430">
        <f t="shared" si="6"/>
        <v>-31591</v>
      </c>
    </row>
    <row r="431" spans="1:3" x14ac:dyDescent="0.2">
      <c r="A431">
        <v>430</v>
      </c>
      <c r="C431">
        <f t="shared" si="6"/>
        <v>-31591</v>
      </c>
    </row>
    <row r="432" spans="1:3" x14ac:dyDescent="0.2">
      <c r="A432">
        <v>431</v>
      </c>
      <c r="C432">
        <f t="shared" si="6"/>
        <v>-31591</v>
      </c>
    </row>
    <row r="433" spans="1:3" x14ac:dyDescent="0.2">
      <c r="A433">
        <v>432</v>
      </c>
      <c r="C433">
        <f t="shared" si="6"/>
        <v>-31591</v>
      </c>
    </row>
    <row r="434" spans="1:3" x14ac:dyDescent="0.2">
      <c r="A434">
        <v>433</v>
      </c>
      <c r="C434">
        <f t="shared" si="6"/>
        <v>-31591</v>
      </c>
    </row>
    <row r="435" spans="1:3" x14ac:dyDescent="0.2">
      <c r="A435">
        <v>434</v>
      </c>
      <c r="C435">
        <f t="shared" si="6"/>
        <v>-31591</v>
      </c>
    </row>
    <row r="436" spans="1:3" x14ac:dyDescent="0.2">
      <c r="A436">
        <v>435</v>
      </c>
      <c r="C436">
        <f t="shared" si="6"/>
        <v>-31591</v>
      </c>
    </row>
    <row r="437" spans="1:3" x14ac:dyDescent="0.2">
      <c r="A437">
        <v>436</v>
      </c>
      <c r="C437">
        <f t="shared" si="6"/>
        <v>-31591</v>
      </c>
    </row>
    <row r="438" spans="1:3" x14ac:dyDescent="0.2">
      <c r="A438">
        <v>437</v>
      </c>
      <c r="C438">
        <f t="shared" si="6"/>
        <v>-31591</v>
      </c>
    </row>
    <row r="439" spans="1:3" x14ac:dyDescent="0.2">
      <c r="A439">
        <v>438</v>
      </c>
      <c r="C439">
        <f t="shared" si="6"/>
        <v>-31591</v>
      </c>
    </row>
    <row r="440" spans="1:3" x14ac:dyDescent="0.2">
      <c r="A440">
        <v>439</v>
      </c>
      <c r="C440">
        <f t="shared" si="6"/>
        <v>-31591</v>
      </c>
    </row>
    <row r="441" spans="1:3" x14ac:dyDescent="0.2">
      <c r="A441">
        <v>440</v>
      </c>
      <c r="C441">
        <f t="shared" si="6"/>
        <v>-31591</v>
      </c>
    </row>
    <row r="442" spans="1:3" x14ac:dyDescent="0.2">
      <c r="A442">
        <v>441</v>
      </c>
      <c r="C442">
        <f t="shared" si="6"/>
        <v>-31591</v>
      </c>
    </row>
    <row r="443" spans="1:3" x14ac:dyDescent="0.2">
      <c r="A443">
        <v>442</v>
      </c>
      <c r="C443">
        <f t="shared" si="6"/>
        <v>-31591</v>
      </c>
    </row>
    <row r="444" spans="1:3" x14ac:dyDescent="0.2">
      <c r="A444">
        <v>443</v>
      </c>
      <c r="C444">
        <f t="shared" si="6"/>
        <v>-31591</v>
      </c>
    </row>
    <row r="445" spans="1:3" x14ac:dyDescent="0.2">
      <c r="A445">
        <v>444</v>
      </c>
      <c r="C445">
        <f t="shared" si="6"/>
        <v>-31591</v>
      </c>
    </row>
    <row r="446" spans="1:3" x14ac:dyDescent="0.2">
      <c r="A446">
        <v>445</v>
      </c>
      <c r="C446">
        <f t="shared" si="6"/>
        <v>-31591</v>
      </c>
    </row>
    <row r="447" spans="1:3" x14ac:dyDescent="0.2">
      <c r="A447">
        <v>446</v>
      </c>
      <c r="C447">
        <f t="shared" si="6"/>
        <v>-31591</v>
      </c>
    </row>
    <row r="448" spans="1:3" x14ac:dyDescent="0.2">
      <c r="A448">
        <v>447</v>
      </c>
      <c r="C448">
        <f t="shared" si="6"/>
        <v>-31591</v>
      </c>
    </row>
    <row r="449" spans="1:3" x14ac:dyDescent="0.2">
      <c r="A449">
        <v>448</v>
      </c>
      <c r="C449">
        <f t="shared" si="6"/>
        <v>-31591</v>
      </c>
    </row>
    <row r="450" spans="1:3" x14ac:dyDescent="0.2">
      <c r="A450">
        <v>449</v>
      </c>
      <c r="C450">
        <f t="shared" si="6"/>
        <v>-31591</v>
      </c>
    </row>
    <row r="451" spans="1:3" x14ac:dyDescent="0.2">
      <c r="A451">
        <v>450</v>
      </c>
      <c r="C451">
        <f t="shared" si="6"/>
        <v>-31591</v>
      </c>
    </row>
    <row r="452" spans="1:3" x14ac:dyDescent="0.2">
      <c r="A452">
        <v>451</v>
      </c>
      <c r="C452">
        <f t="shared" ref="C452:C501" si="7">B452+C451</f>
        <v>-31591</v>
      </c>
    </row>
    <row r="453" spans="1:3" x14ac:dyDescent="0.2">
      <c r="A453">
        <v>452</v>
      </c>
      <c r="C453">
        <f t="shared" si="7"/>
        <v>-31591</v>
      </c>
    </row>
    <row r="454" spans="1:3" x14ac:dyDescent="0.2">
      <c r="A454">
        <v>453</v>
      </c>
      <c r="C454">
        <f t="shared" si="7"/>
        <v>-31591</v>
      </c>
    </row>
    <row r="455" spans="1:3" x14ac:dyDescent="0.2">
      <c r="A455">
        <v>454</v>
      </c>
      <c r="C455">
        <f t="shared" si="7"/>
        <v>-31591</v>
      </c>
    </row>
    <row r="456" spans="1:3" x14ac:dyDescent="0.2">
      <c r="A456">
        <v>455</v>
      </c>
      <c r="C456">
        <f t="shared" si="7"/>
        <v>-31591</v>
      </c>
    </row>
    <row r="457" spans="1:3" x14ac:dyDescent="0.2">
      <c r="A457">
        <v>456</v>
      </c>
      <c r="C457">
        <f t="shared" si="7"/>
        <v>-31591</v>
      </c>
    </row>
    <row r="458" spans="1:3" x14ac:dyDescent="0.2">
      <c r="A458">
        <v>457</v>
      </c>
      <c r="C458">
        <f t="shared" si="7"/>
        <v>-31591</v>
      </c>
    </row>
    <row r="459" spans="1:3" x14ac:dyDescent="0.2">
      <c r="A459">
        <v>458</v>
      </c>
      <c r="C459">
        <f t="shared" si="7"/>
        <v>-31591</v>
      </c>
    </row>
    <row r="460" spans="1:3" x14ac:dyDescent="0.2">
      <c r="A460">
        <v>459</v>
      </c>
      <c r="C460">
        <f t="shared" si="7"/>
        <v>-31591</v>
      </c>
    </row>
    <row r="461" spans="1:3" x14ac:dyDescent="0.2">
      <c r="A461">
        <v>460</v>
      </c>
      <c r="C461">
        <f t="shared" si="7"/>
        <v>-31591</v>
      </c>
    </row>
    <row r="462" spans="1:3" x14ac:dyDescent="0.2">
      <c r="A462">
        <v>461</v>
      </c>
      <c r="C462">
        <f t="shared" si="7"/>
        <v>-31591</v>
      </c>
    </row>
    <row r="463" spans="1:3" x14ac:dyDescent="0.2">
      <c r="A463">
        <v>462</v>
      </c>
      <c r="C463">
        <f t="shared" si="7"/>
        <v>-31591</v>
      </c>
    </row>
    <row r="464" spans="1:3" x14ac:dyDescent="0.2">
      <c r="A464">
        <v>463</v>
      </c>
      <c r="C464">
        <f t="shared" si="7"/>
        <v>-31591</v>
      </c>
    </row>
    <row r="465" spans="1:3" x14ac:dyDescent="0.2">
      <c r="A465">
        <v>464</v>
      </c>
      <c r="C465">
        <f t="shared" si="7"/>
        <v>-31591</v>
      </c>
    </row>
    <row r="466" spans="1:3" x14ac:dyDescent="0.2">
      <c r="A466">
        <v>465</v>
      </c>
      <c r="C466">
        <f t="shared" si="7"/>
        <v>-31591</v>
      </c>
    </row>
    <row r="467" spans="1:3" x14ac:dyDescent="0.2">
      <c r="A467">
        <v>466</v>
      </c>
      <c r="C467">
        <f t="shared" si="7"/>
        <v>-31591</v>
      </c>
    </row>
    <row r="468" spans="1:3" x14ac:dyDescent="0.2">
      <c r="A468">
        <v>467</v>
      </c>
      <c r="C468">
        <f t="shared" si="7"/>
        <v>-31591</v>
      </c>
    </row>
    <row r="469" spans="1:3" x14ac:dyDescent="0.2">
      <c r="A469">
        <v>468</v>
      </c>
      <c r="C469">
        <f t="shared" si="7"/>
        <v>-31591</v>
      </c>
    </row>
    <row r="470" spans="1:3" x14ac:dyDescent="0.2">
      <c r="A470">
        <v>469</v>
      </c>
      <c r="C470">
        <f t="shared" si="7"/>
        <v>-31591</v>
      </c>
    </row>
    <row r="471" spans="1:3" x14ac:dyDescent="0.2">
      <c r="A471">
        <v>470</v>
      </c>
      <c r="C471">
        <f t="shared" si="7"/>
        <v>-31591</v>
      </c>
    </row>
    <row r="472" spans="1:3" x14ac:dyDescent="0.2">
      <c r="A472">
        <v>471</v>
      </c>
      <c r="C472">
        <f t="shared" si="7"/>
        <v>-31591</v>
      </c>
    </row>
    <row r="473" spans="1:3" x14ac:dyDescent="0.2">
      <c r="A473">
        <v>472</v>
      </c>
      <c r="C473">
        <f t="shared" si="7"/>
        <v>-31591</v>
      </c>
    </row>
    <row r="474" spans="1:3" x14ac:dyDescent="0.2">
      <c r="A474">
        <v>473</v>
      </c>
      <c r="C474">
        <f t="shared" si="7"/>
        <v>-31591</v>
      </c>
    </row>
    <row r="475" spans="1:3" x14ac:dyDescent="0.2">
      <c r="A475">
        <v>474</v>
      </c>
      <c r="C475">
        <f t="shared" si="7"/>
        <v>-31591</v>
      </c>
    </row>
    <row r="476" spans="1:3" x14ac:dyDescent="0.2">
      <c r="A476">
        <v>475</v>
      </c>
      <c r="C476">
        <f t="shared" si="7"/>
        <v>-31591</v>
      </c>
    </row>
    <row r="477" spans="1:3" x14ac:dyDescent="0.2">
      <c r="A477">
        <v>476</v>
      </c>
      <c r="C477">
        <f t="shared" si="7"/>
        <v>-31591</v>
      </c>
    </row>
    <row r="478" spans="1:3" x14ac:dyDescent="0.2">
      <c r="A478">
        <v>477</v>
      </c>
      <c r="C478">
        <f t="shared" si="7"/>
        <v>-31591</v>
      </c>
    </row>
    <row r="479" spans="1:3" x14ac:dyDescent="0.2">
      <c r="A479">
        <v>478</v>
      </c>
      <c r="C479">
        <f t="shared" si="7"/>
        <v>-31591</v>
      </c>
    </row>
    <row r="480" spans="1:3" x14ac:dyDescent="0.2">
      <c r="A480">
        <v>479</v>
      </c>
      <c r="C480">
        <f t="shared" si="7"/>
        <v>-31591</v>
      </c>
    </row>
    <row r="481" spans="1:3" x14ac:dyDescent="0.2">
      <c r="A481">
        <v>480</v>
      </c>
      <c r="C481">
        <f t="shared" si="7"/>
        <v>-31591</v>
      </c>
    </row>
    <row r="482" spans="1:3" x14ac:dyDescent="0.2">
      <c r="A482">
        <v>481</v>
      </c>
      <c r="C482">
        <f t="shared" si="7"/>
        <v>-31591</v>
      </c>
    </row>
    <row r="483" spans="1:3" x14ac:dyDescent="0.2">
      <c r="A483">
        <v>482</v>
      </c>
      <c r="C483">
        <f t="shared" si="7"/>
        <v>-31591</v>
      </c>
    </row>
    <row r="484" spans="1:3" x14ac:dyDescent="0.2">
      <c r="A484">
        <v>483</v>
      </c>
      <c r="C484">
        <f t="shared" si="7"/>
        <v>-31591</v>
      </c>
    </row>
    <row r="485" spans="1:3" x14ac:dyDescent="0.2">
      <c r="A485">
        <v>484</v>
      </c>
      <c r="C485">
        <f t="shared" si="7"/>
        <v>-31591</v>
      </c>
    </row>
    <row r="486" spans="1:3" x14ac:dyDescent="0.2">
      <c r="A486">
        <v>485</v>
      </c>
      <c r="C486">
        <f t="shared" si="7"/>
        <v>-31591</v>
      </c>
    </row>
    <row r="487" spans="1:3" x14ac:dyDescent="0.2">
      <c r="A487">
        <v>486</v>
      </c>
      <c r="C487">
        <f t="shared" si="7"/>
        <v>-31591</v>
      </c>
    </row>
    <row r="488" spans="1:3" x14ac:dyDescent="0.2">
      <c r="A488">
        <v>487</v>
      </c>
      <c r="C488">
        <f t="shared" si="7"/>
        <v>-31591</v>
      </c>
    </row>
    <row r="489" spans="1:3" x14ac:dyDescent="0.2">
      <c r="A489">
        <v>488</v>
      </c>
      <c r="C489">
        <f t="shared" si="7"/>
        <v>-31591</v>
      </c>
    </row>
    <row r="490" spans="1:3" x14ac:dyDescent="0.2">
      <c r="A490">
        <v>489</v>
      </c>
      <c r="C490">
        <f t="shared" si="7"/>
        <v>-31591</v>
      </c>
    </row>
    <row r="491" spans="1:3" x14ac:dyDescent="0.2">
      <c r="A491">
        <v>490</v>
      </c>
      <c r="C491">
        <f t="shared" si="7"/>
        <v>-31591</v>
      </c>
    </row>
    <row r="492" spans="1:3" x14ac:dyDescent="0.2">
      <c r="A492">
        <v>491</v>
      </c>
      <c r="C492">
        <f t="shared" si="7"/>
        <v>-31591</v>
      </c>
    </row>
    <row r="493" spans="1:3" x14ac:dyDescent="0.2">
      <c r="A493">
        <v>492</v>
      </c>
      <c r="C493">
        <f t="shared" si="7"/>
        <v>-31591</v>
      </c>
    </row>
    <row r="494" spans="1:3" x14ac:dyDescent="0.2">
      <c r="A494">
        <v>493</v>
      </c>
      <c r="C494">
        <f t="shared" si="7"/>
        <v>-31591</v>
      </c>
    </row>
    <row r="495" spans="1:3" x14ac:dyDescent="0.2">
      <c r="A495">
        <v>494</v>
      </c>
      <c r="C495">
        <f t="shared" si="7"/>
        <v>-31591</v>
      </c>
    </row>
    <row r="496" spans="1:3" x14ac:dyDescent="0.2">
      <c r="A496">
        <v>495</v>
      </c>
      <c r="C496">
        <f t="shared" si="7"/>
        <v>-31591</v>
      </c>
    </row>
    <row r="497" spans="1:3" x14ac:dyDescent="0.2">
      <c r="A497">
        <v>496</v>
      </c>
      <c r="C497">
        <f t="shared" si="7"/>
        <v>-31591</v>
      </c>
    </row>
    <row r="498" spans="1:3" x14ac:dyDescent="0.2">
      <c r="A498">
        <v>497</v>
      </c>
      <c r="C498">
        <f t="shared" si="7"/>
        <v>-31591</v>
      </c>
    </row>
    <row r="499" spans="1:3" x14ac:dyDescent="0.2">
      <c r="A499">
        <v>498</v>
      </c>
      <c r="C499">
        <f t="shared" si="7"/>
        <v>-31591</v>
      </c>
    </row>
    <row r="500" spans="1:3" x14ac:dyDescent="0.2">
      <c r="A500">
        <v>499</v>
      </c>
      <c r="C500">
        <f t="shared" si="7"/>
        <v>-31591</v>
      </c>
    </row>
    <row r="501" spans="1:3" x14ac:dyDescent="0.2">
      <c r="A501">
        <v>500</v>
      </c>
      <c r="C501">
        <f t="shared" si="7"/>
        <v>-31591</v>
      </c>
    </row>
  </sheetData>
  <autoFilter ref="A1:B100" xr:uid="{CEE2DF8D-B1B6-684A-A500-38090A311E25}">
    <sortState xmlns:xlrd2="http://schemas.microsoft.com/office/spreadsheetml/2017/richdata2" ref="A2:B36">
      <sortCondition ref="A1:A36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6B67E-EB27-AA4B-88EC-5E9146B2E96F}">
  <dimension ref="B2:AF23"/>
  <sheetViews>
    <sheetView workbookViewId="0">
      <selection activeCell="I28" sqref="I28"/>
    </sheetView>
  </sheetViews>
  <sheetFormatPr baseColWidth="10" defaultRowHeight="16" x14ac:dyDescent="0.2"/>
  <cols>
    <col min="2" max="2" width="17.33203125" bestFit="1" customWidth="1"/>
    <col min="12" max="12" width="12.1640625" bestFit="1" customWidth="1"/>
  </cols>
  <sheetData>
    <row r="2" spans="2:32" x14ac:dyDescent="0.2">
      <c r="B2" s="14" t="s">
        <v>963</v>
      </c>
      <c r="C2" s="14">
        <v>8531532</v>
      </c>
      <c r="G2" s="14" t="s">
        <v>963</v>
      </c>
      <c r="H2" s="14">
        <v>8531524</v>
      </c>
      <c r="K2" s="5">
        <v>0.3</v>
      </c>
      <c r="L2" t="s">
        <v>968</v>
      </c>
      <c r="M2">
        <v>-150000</v>
      </c>
      <c r="AD2" s="14" t="s">
        <v>963</v>
      </c>
      <c r="AE2" s="14">
        <v>8531532</v>
      </c>
    </row>
    <row r="3" spans="2:32" x14ac:dyDescent="0.2">
      <c r="B3" t="s">
        <v>960</v>
      </c>
      <c r="C3">
        <f>C2*D3</f>
        <v>426576.60000000003</v>
      </c>
      <c r="D3" s="5">
        <v>0.05</v>
      </c>
      <c r="G3" t="s">
        <v>960</v>
      </c>
      <c r="H3">
        <v>426576</v>
      </c>
      <c r="I3" s="5">
        <v>0.05</v>
      </c>
      <c r="K3">
        <f>C2*30%</f>
        <v>2559459.6</v>
      </c>
      <c r="L3">
        <f>K3+5%*K3</f>
        <v>2687432.58</v>
      </c>
      <c r="M3">
        <f>L3-150000</f>
        <v>2537432.58</v>
      </c>
      <c r="AD3" t="s">
        <v>960</v>
      </c>
      <c r="AE3">
        <f>AE2*AF3</f>
        <v>426576.60000000003</v>
      </c>
      <c r="AF3" s="5">
        <v>0.05</v>
      </c>
    </row>
    <row r="4" spans="2:32" x14ac:dyDescent="0.2">
      <c r="B4" t="s">
        <v>961</v>
      </c>
      <c r="C4">
        <f>C2*D4</f>
        <v>511891.92</v>
      </c>
      <c r="D4" s="5">
        <v>0.06</v>
      </c>
      <c r="G4" t="s">
        <v>961</v>
      </c>
      <c r="H4">
        <v>511900</v>
      </c>
      <c r="I4" s="5">
        <v>0.06</v>
      </c>
      <c r="M4">
        <v>2537430</v>
      </c>
      <c r="Q4">
        <v>1000</v>
      </c>
      <c r="S4">
        <v>140</v>
      </c>
      <c r="AD4" t="s">
        <v>961</v>
      </c>
      <c r="AE4">
        <f>AE2*AF4</f>
        <v>511891.92</v>
      </c>
      <c r="AF4" s="5">
        <v>0.06</v>
      </c>
    </row>
    <row r="5" spans="2:32" x14ac:dyDescent="0.2">
      <c r="B5" t="s">
        <v>962</v>
      </c>
      <c r="C5">
        <v>30000</v>
      </c>
      <c r="G5" t="s">
        <v>962</v>
      </c>
      <c r="H5">
        <v>30000</v>
      </c>
      <c r="Q5">
        <v>40</v>
      </c>
      <c r="S5">
        <v>120</v>
      </c>
      <c r="AD5" t="s">
        <v>962</v>
      </c>
      <c r="AE5">
        <v>30000</v>
      </c>
    </row>
    <row r="6" spans="2:32" x14ac:dyDescent="0.2">
      <c r="B6" t="s">
        <v>157</v>
      </c>
      <c r="C6">
        <f>SUM(C2:C5)</f>
        <v>9500000.5199999996</v>
      </c>
      <c r="G6" t="s">
        <v>157</v>
      </c>
      <c r="H6">
        <f>SUM(H2:H5)</f>
        <v>9500000</v>
      </c>
      <c r="Q6">
        <v>100</v>
      </c>
      <c r="S6">
        <v>1000</v>
      </c>
      <c r="AD6" t="s">
        <v>157</v>
      </c>
      <c r="AE6">
        <f>SUM(AE2:AE5)</f>
        <v>9500000.5199999996</v>
      </c>
    </row>
    <row r="7" spans="2:32" x14ac:dyDescent="0.2">
      <c r="L7" t="s">
        <v>968</v>
      </c>
      <c r="M7" t="s">
        <v>964</v>
      </c>
      <c r="N7" t="s">
        <v>157</v>
      </c>
      <c r="Q7">
        <v>1800</v>
      </c>
    </row>
    <row r="8" spans="2:32" x14ac:dyDescent="0.2">
      <c r="J8" s="5">
        <v>0.1</v>
      </c>
      <c r="K8">
        <f>H2*J8</f>
        <v>853152.4</v>
      </c>
      <c r="L8">
        <f>K8*5%</f>
        <v>42657.62</v>
      </c>
      <c r="M8">
        <f>K8*1%</f>
        <v>8531.5240000000013</v>
      </c>
      <c r="N8">
        <f>K8+L8-M8</f>
        <v>887278.49600000004</v>
      </c>
      <c r="Q8">
        <v>423</v>
      </c>
    </row>
    <row r="9" spans="2:32" x14ac:dyDescent="0.2">
      <c r="D9" s="5"/>
      <c r="I9" s="5"/>
      <c r="J9" s="5">
        <v>0.2</v>
      </c>
      <c r="K9">
        <f>H2*J9</f>
        <v>1706304.8</v>
      </c>
      <c r="L9">
        <f>K9*5%</f>
        <v>85315.24</v>
      </c>
      <c r="M9">
        <f>K9*1%</f>
        <v>17063.048000000003</v>
      </c>
      <c r="N9">
        <f>K9+L9-M9</f>
        <v>1774556.9920000001</v>
      </c>
      <c r="Q9">
        <v>1020</v>
      </c>
      <c r="AD9" t="s">
        <v>964</v>
      </c>
      <c r="AE9">
        <f>AE2*AF9</f>
        <v>85315.32</v>
      </c>
      <c r="AF9" s="5">
        <v>0.01</v>
      </c>
    </row>
    <row r="10" spans="2:32" x14ac:dyDescent="0.2">
      <c r="J10" t="s">
        <v>969</v>
      </c>
      <c r="N10">
        <f>N8+N9</f>
        <v>2661835.4879999999</v>
      </c>
      <c r="Q10">
        <v>1700</v>
      </c>
      <c r="AD10" s="35" t="s">
        <v>965</v>
      </c>
      <c r="AE10" s="35">
        <f>AE2-AE9</f>
        <v>8446216.6799999997</v>
      </c>
    </row>
    <row r="11" spans="2:32" x14ac:dyDescent="0.2">
      <c r="N11" s="14">
        <f>N10-150000</f>
        <v>2511835.4879999999</v>
      </c>
      <c r="Q11">
        <v>2000</v>
      </c>
    </row>
    <row r="12" spans="2:32" x14ac:dyDescent="0.2">
      <c r="Q12">
        <v>400</v>
      </c>
    </row>
    <row r="13" spans="2:32" x14ac:dyDescent="0.2">
      <c r="B13" s="5">
        <v>0.3</v>
      </c>
      <c r="C13">
        <f>C2*B13</f>
        <v>2559459.6</v>
      </c>
      <c r="F13" s="5"/>
      <c r="G13" s="5">
        <v>0.3</v>
      </c>
      <c r="H13">
        <f>H2*G13</f>
        <v>2559457.1999999997</v>
      </c>
      <c r="Q13">
        <v>883</v>
      </c>
      <c r="AD13" s="5">
        <v>0.3</v>
      </c>
      <c r="AE13">
        <f>AE10*AD13</f>
        <v>2533865.0039999997</v>
      </c>
    </row>
    <row r="14" spans="2:32" x14ac:dyDescent="0.2">
      <c r="B14">
        <v>-150000</v>
      </c>
      <c r="C14">
        <f>C13+B14</f>
        <v>2409459.6</v>
      </c>
      <c r="F14" s="5"/>
      <c r="G14">
        <v>-150000</v>
      </c>
      <c r="H14">
        <f>H13+G14</f>
        <v>2409457.1999999997</v>
      </c>
      <c r="Q14">
        <v>250</v>
      </c>
      <c r="AD14">
        <v>-150000</v>
      </c>
      <c r="AE14">
        <f>AE13+AD14</f>
        <v>2383865.0039999997</v>
      </c>
    </row>
    <row r="15" spans="2:32" x14ac:dyDescent="0.2">
      <c r="B15" t="s">
        <v>960</v>
      </c>
      <c r="C15">
        <f>C14*D3</f>
        <v>120472.98000000001</v>
      </c>
      <c r="G15" t="s">
        <v>960</v>
      </c>
      <c r="H15">
        <f>H14*I3</f>
        <v>120472.85999999999</v>
      </c>
      <c r="Q15">
        <v>504</v>
      </c>
      <c r="AD15" t="s">
        <v>960</v>
      </c>
      <c r="AE15">
        <f>AE14*AF3</f>
        <v>119193.25019999999</v>
      </c>
    </row>
    <row r="16" spans="2:32" x14ac:dyDescent="0.2">
      <c r="B16" t="s">
        <v>966</v>
      </c>
      <c r="C16">
        <f>C14+C15</f>
        <v>2529932.58</v>
      </c>
      <c r="G16" t="s">
        <v>966</v>
      </c>
      <c r="H16">
        <f>H14+H15</f>
        <v>2529930.0599999996</v>
      </c>
      <c r="Q16">
        <v>45</v>
      </c>
      <c r="AD16" t="s">
        <v>966</v>
      </c>
      <c r="AE16">
        <f>AE14+AE15</f>
        <v>2503058.2541999999</v>
      </c>
    </row>
    <row r="17" spans="2:31" x14ac:dyDescent="0.2">
      <c r="B17" t="s">
        <v>967</v>
      </c>
      <c r="C17">
        <f>C4+C5</f>
        <v>541891.91999999993</v>
      </c>
      <c r="G17" t="s">
        <v>967</v>
      </c>
      <c r="H17">
        <f>H4+H5</f>
        <v>541900</v>
      </c>
      <c r="Q17">
        <v>349</v>
      </c>
      <c r="AD17" t="s">
        <v>967</v>
      </c>
      <c r="AE17">
        <f>AE4+AE5</f>
        <v>541891.91999999993</v>
      </c>
    </row>
    <row r="18" spans="2:31" x14ac:dyDescent="0.2">
      <c r="Q18">
        <v>302</v>
      </c>
    </row>
    <row r="19" spans="2:31" x14ac:dyDescent="0.2">
      <c r="B19" t="s">
        <v>157</v>
      </c>
      <c r="C19">
        <f>C16+C17</f>
        <v>3071824.5</v>
      </c>
      <c r="G19" t="s">
        <v>157</v>
      </c>
      <c r="H19">
        <f>H16+H17</f>
        <v>3071830.0599999996</v>
      </c>
      <c r="Q19">
        <v>200</v>
      </c>
      <c r="AD19" t="s">
        <v>157</v>
      </c>
      <c r="AE19">
        <f>AE16+AE17</f>
        <v>3044950.1741999998</v>
      </c>
    </row>
    <row r="20" spans="2:31" x14ac:dyDescent="0.2">
      <c r="Q20">
        <v>200</v>
      </c>
    </row>
    <row r="21" spans="2:31" x14ac:dyDescent="0.2">
      <c r="L21" s="13"/>
      <c r="Q21">
        <f>SUM(Q4:Q20)</f>
        <v>11216</v>
      </c>
    </row>
    <row r="22" spans="2:31" x14ac:dyDescent="0.2">
      <c r="Q22">
        <v>3667</v>
      </c>
    </row>
    <row r="23" spans="2:31" x14ac:dyDescent="0.2">
      <c r="Q23">
        <f>SUM(Q21:Q22)</f>
        <v>14883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C6227-A5AC-084C-BD46-11E0F0F1011F}">
  <dimension ref="B2:G11"/>
  <sheetViews>
    <sheetView workbookViewId="0">
      <selection activeCell="C9" sqref="C9"/>
    </sheetView>
  </sheetViews>
  <sheetFormatPr baseColWidth="10" defaultRowHeight="16" x14ac:dyDescent="0.2"/>
  <cols>
    <col min="4" max="4" width="12.5" bestFit="1" customWidth="1"/>
  </cols>
  <sheetData>
    <row r="2" spans="2:7" x14ac:dyDescent="0.2">
      <c r="B2" s="20">
        <v>45492</v>
      </c>
    </row>
    <row r="3" spans="2:7" x14ac:dyDescent="0.2">
      <c r="B3" t="s">
        <v>970</v>
      </c>
    </row>
    <row r="4" spans="2:7" x14ac:dyDescent="0.2">
      <c r="B4" t="s">
        <v>976</v>
      </c>
      <c r="C4" t="s">
        <v>975</v>
      </c>
    </row>
    <row r="6" spans="2:7" x14ac:dyDescent="0.2">
      <c r="B6" t="s">
        <v>971</v>
      </c>
      <c r="C6" t="s">
        <v>972</v>
      </c>
      <c r="D6" t="s">
        <v>157</v>
      </c>
      <c r="E6" t="s">
        <v>973</v>
      </c>
      <c r="F6" t="s">
        <v>964</v>
      </c>
      <c r="G6" t="s">
        <v>974</v>
      </c>
    </row>
    <row r="7" spans="2:7" x14ac:dyDescent="0.2">
      <c r="B7">
        <v>8.3320000000000005E-2</v>
      </c>
      <c r="C7">
        <v>4890035</v>
      </c>
      <c r="D7">
        <v>407437</v>
      </c>
      <c r="E7" s="24">
        <v>1923.1060218800001</v>
      </c>
      <c r="F7" s="24">
        <v>4055.1461047811899</v>
      </c>
      <c r="G7" s="24">
        <f>D7-E7-F7</f>
        <v>401458.74787333881</v>
      </c>
    </row>
    <row r="8" spans="2:7" x14ac:dyDescent="0.2">
      <c r="B8">
        <v>1.702E-2</v>
      </c>
      <c r="C8">
        <v>4700000</v>
      </c>
      <c r="D8">
        <v>79994</v>
      </c>
      <c r="E8" s="17">
        <v>377.57168000000001</v>
      </c>
      <c r="F8" s="17">
        <v>796.1642832</v>
      </c>
      <c r="G8" s="24">
        <f>D8-E8-F8</f>
        <v>78820.264036799999</v>
      </c>
    </row>
    <row r="9" spans="2:7" x14ac:dyDescent="0.2">
      <c r="F9" s="36">
        <f>SUM(F7:F8)</f>
        <v>4851.3103879811897</v>
      </c>
      <c r="G9" s="36">
        <f>SUM(G7:G8)</f>
        <v>480279.01191013883</v>
      </c>
    </row>
    <row r="11" spans="2:7" x14ac:dyDescent="0.2">
      <c r="F11" s="1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2A6C8-A2C1-484A-BF6D-0C65771BA618}">
  <dimension ref="B1:AO85"/>
  <sheetViews>
    <sheetView tabSelected="1" topLeftCell="N1" workbookViewId="0">
      <selection activeCell="Z14" sqref="Z14"/>
    </sheetView>
  </sheetViews>
  <sheetFormatPr baseColWidth="10" defaultRowHeight="16" x14ac:dyDescent="0.2"/>
  <cols>
    <col min="14" max="14" width="11.6640625" bestFit="1" customWidth="1"/>
    <col min="15" max="15" width="12.83203125" bestFit="1" customWidth="1"/>
    <col min="18" max="18" width="11.5" customWidth="1"/>
    <col min="34" max="34" width="11.6640625" bestFit="1" customWidth="1"/>
  </cols>
  <sheetData>
    <row r="1" spans="2:41" x14ac:dyDescent="0.2">
      <c r="B1" t="s">
        <v>204</v>
      </c>
      <c r="D1">
        <v>22200000</v>
      </c>
      <c r="L1" t="s">
        <v>206</v>
      </c>
      <c r="N1">
        <v>22200000</v>
      </c>
      <c r="V1" t="s">
        <v>27</v>
      </c>
      <c r="X1">
        <v>22200000</v>
      </c>
      <c r="AG1" t="s">
        <v>41</v>
      </c>
      <c r="AI1">
        <v>22200000</v>
      </c>
    </row>
    <row r="2" spans="2:41" x14ac:dyDescent="0.2">
      <c r="B2" s="41" t="s">
        <v>17</v>
      </c>
      <c r="C2">
        <v>11906</v>
      </c>
      <c r="D2" s="17">
        <f>C2*100/D$1</f>
        <v>5.363063063063063E-2</v>
      </c>
      <c r="E2">
        <f>SUM(C2:C6)</f>
        <v>36786</v>
      </c>
      <c r="F2" s="17">
        <f>E2*100/D1</f>
        <v>0.16570270270270271</v>
      </c>
      <c r="G2" t="s">
        <v>25</v>
      </c>
      <c r="H2">
        <v>172000</v>
      </c>
      <c r="L2" s="41" t="s">
        <v>17</v>
      </c>
      <c r="N2" s="17">
        <f>M2*100/N$1</f>
        <v>0</v>
      </c>
      <c r="O2">
        <f>SUM(M2:M6)</f>
        <v>22421</v>
      </c>
      <c r="P2" s="17">
        <f>O2*100/N1</f>
        <v>0.1009954954954955</v>
      </c>
      <c r="Q2" t="s">
        <v>25</v>
      </c>
      <c r="R2">
        <v>172000</v>
      </c>
      <c r="V2" s="41" t="s">
        <v>17</v>
      </c>
      <c r="X2" s="17">
        <f>W2*100/X$1</f>
        <v>0</v>
      </c>
      <c r="Y2">
        <f>SUM(W2:W6)</f>
        <v>11365</v>
      </c>
      <c r="Z2" s="17">
        <f>Y2*100/X1</f>
        <v>5.1193693693693691E-2</v>
      </c>
      <c r="AA2" t="s">
        <v>25</v>
      </c>
      <c r="AB2">
        <v>192000</v>
      </c>
      <c r="AG2" s="41" t="s">
        <v>17</v>
      </c>
      <c r="AI2" s="17">
        <f>AH2*100/AI$1</f>
        <v>0</v>
      </c>
      <c r="AJ2">
        <f>SUM(AH2:AH6)</f>
        <v>0</v>
      </c>
      <c r="AK2" s="17">
        <f>AJ2*100/AI1</f>
        <v>0</v>
      </c>
      <c r="AL2" t="s">
        <v>25</v>
      </c>
      <c r="AM2">
        <v>192000</v>
      </c>
    </row>
    <row r="3" spans="2:41" x14ac:dyDescent="0.2">
      <c r="B3" s="41"/>
      <c r="C3">
        <v>5402</v>
      </c>
      <c r="D3" s="17">
        <f t="shared" ref="D3:D26" si="0">C3*100/D$1</f>
        <v>2.4333333333333332E-2</v>
      </c>
      <c r="G3" t="s">
        <v>22</v>
      </c>
      <c r="H3">
        <v>131000</v>
      </c>
      <c r="L3" s="41"/>
      <c r="M3">
        <v>13104</v>
      </c>
      <c r="N3" s="17">
        <f t="shared" ref="N3:N4" si="1">M3*100/N$1</f>
        <v>5.9027027027027029E-2</v>
      </c>
      <c r="Q3" t="s">
        <v>22</v>
      </c>
      <c r="R3">
        <v>70000</v>
      </c>
      <c r="V3" s="41"/>
      <c r="X3" s="17">
        <f t="shared" ref="X3:X4" si="2">W3*100/X$1</f>
        <v>0</v>
      </c>
      <c r="AA3" t="s">
        <v>22</v>
      </c>
      <c r="AB3">
        <v>70000</v>
      </c>
      <c r="AG3" s="41"/>
      <c r="AI3" s="17">
        <f t="shared" ref="AI3:AI26" si="3">AH3*100/AI$1</f>
        <v>0</v>
      </c>
      <c r="AL3" t="s">
        <v>22</v>
      </c>
      <c r="AM3">
        <v>70000</v>
      </c>
    </row>
    <row r="4" spans="2:41" x14ac:dyDescent="0.2">
      <c r="B4" s="41"/>
      <c r="C4">
        <v>11065</v>
      </c>
      <c r="D4" s="17">
        <f t="shared" si="0"/>
        <v>4.984234234234234E-2</v>
      </c>
      <c r="G4" t="s">
        <v>26</v>
      </c>
      <c r="H4">
        <f>C29</f>
        <v>9920</v>
      </c>
      <c r="L4" s="41"/>
      <c r="M4">
        <v>-1768</v>
      </c>
      <c r="N4" s="17">
        <f t="shared" si="1"/>
        <v>-7.9639639639639635E-3</v>
      </c>
      <c r="Q4" t="s">
        <v>26</v>
      </c>
      <c r="R4">
        <f>M29</f>
        <v>163246</v>
      </c>
      <c r="V4" s="41"/>
      <c r="X4" s="17">
        <f t="shared" si="2"/>
        <v>0</v>
      </c>
      <c r="AA4" t="s">
        <v>26</v>
      </c>
      <c r="AB4">
        <f>W29</f>
        <v>58389</v>
      </c>
      <c r="AG4" s="41"/>
      <c r="AI4" s="17">
        <f t="shared" si="3"/>
        <v>0</v>
      </c>
      <c r="AL4" t="s">
        <v>26</v>
      </c>
      <c r="AM4">
        <f>AH29</f>
        <v>0</v>
      </c>
    </row>
    <row r="5" spans="2:41" x14ac:dyDescent="0.2">
      <c r="B5" s="41"/>
      <c r="C5">
        <v>1364</v>
      </c>
      <c r="D5" s="17">
        <f t="shared" si="0"/>
        <v>6.1441441441441444E-3</v>
      </c>
      <c r="G5" t="s">
        <v>179</v>
      </c>
      <c r="H5" s="3">
        <v>138157.92324210031</v>
      </c>
      <c r="L5" s="41"/>
      <c r="M5">
        <v>11085</v>
      </c>
      <c r="N5" s="17">
        <f>M5*100/N$1</f>
        <v>4.9932432432432436E-2</v>
      </c>
      <c r="Q5" t="s">
        <v>179</v>
      </c>
      <c r="R5" s="3">
        <v>455903.72591910022</v>
      </c>
      <c r="V5" s="41"/>
      <c r="W5">
        <v>11365</v>
      </c>
      <c r="X5" s="17">
        <f>W5*100/X$1</f>
        <v>5.1193693693693691E-2</v>
      </c>
      <c r="AA5" t="s">
        <v>179</v>
      </c>
      <c r="AB5">
        <v>0</v>
      </c>
      <c r="AG5" s="41"/>
      <c r="AI5" s="17">
        <f>AH5*100/AI$1</f>
        <v>0</v>
      </c>
      <c r="AL5" t="s">
        <v>179</v>
      </c>
      <c r="AM5">
        <v>0</v>
      </c>
    </row>
    <row r="6" spans="2:41" x14ac:dyDescent="0.2">
      <c r="B6" s="41"/>
      <c r="C6">
        <v>7049</v>
      </c>
      <c r="D6" s="17">
        <f t="shared" si="0"/>
        <v>3.1752252252252255E-2</v>
      </c>
      <c r="G6" t="s">
        <v>23</v>
      </c>
      <c r="H6">
        <v>79000</v>
      </c>
      <c r="I6" t="s">
        <v>128</v>
      </c>
      <c r="J6" s="3">
        <f>H4+H5+H6</f>
        <v>227077.92324210031</v>
      </c>
      <c r="L6" s="41"/>
      <c r="N6" s="17">
        <f t="shared" ref="N6:N26" si="4">M6*100/N$1</f>
        <v>0</v>
      </c>
      <c r="Q6" t="s">
        <v>23</v>
      </c>
      <c r="R6">
        <v>79000</v>
      </c>
      <c r="S6" t="s">
        <v>128</v>
      </c>
      <c r="T6" s="3">
        <f>R4+R5+R6</f>
        <v>698149.72591910022</v>
      </c>
      <c r="V6" s="41"/>
      <c r="X6" s="17">
        <f t="shared" ref="X6:X26" si="5">W6*100/X$1</f>
        <v>0</v>
      </c>
      <c r="AA6" t="s">
        <v>23</v>
      </c>
      <c r="AB6">
        <v>85000</v>
      </c>
      <c r="AC6" t="s">
        <v>128</v>
      </c>
      <c r="AD6">
        <f>AB4+AB5+AB6</f>
        <v>143389</v>
      </c>
      <c r="AG6" s="41"/>
      <c r="AI6" s="17">
        <f t="shared" si="3"/>
        <v>0</v>
      </c>
      <c r="AL6" t="s">
        <v>23</v>
      </c>
      <c r="AM6">
        <v>85000</v>
      </c>
      <c r="AN6" t="s">
        <v>128</v>
      </c>
      <c r="AO6">
        <f>AM4+AM5+AM6</f>
        <v>85000</v>
      </c>
    </row>
    <row r="7" spans="2:41" x14ac:dyDescent="0.2">
      <c r="B7" s="41" t="s">
        <v>18</v>
      </c>
      <c r="C7">
        <v>1243</v>
      </c>
      <c r="D7" s="17">
        <f t="shared" si="0"/>
        <v>5.5990990990990993E-3</v>
      </c>
      <c r="E7">
        <f>SUM(C7:C11)</f>
        <v>-55806</v>
      </c>
      <c r="F7" s="17">
        <f>E7*100/D1</f>
        <v>-0.2513783783783784</v>
      </c>
      <c r="G7" t="s">
        <v>24</v>
      </c>
      <c r="H7" s="3">
        <f>SUM(H2:H6)</f>
        <v>530077.92324210028</v>
      </c>
      <c r="L7" s="41" t="s">
        <v>18</v>
      </c>
      <c r="M7">
        <v>1330</v>
      </c>
      <c r="N7" s="17">
        <f t="shared" si="4"/>
        <v>5.9909909909909914E-3</v>
      </c>
      <c r="O7">
        <f>SUM(M7:M11)</f>
        <v>26892</v>
      </c>
      <c r="P7" s="17">
        <f>O7*100/N1</f>
        <v>0.12113513513513513</v>
      </c>
      <c r="Q7" t="s">
        <v>24</v>
      </c>
      <c r="R7" s="3">
        <f>SUM(R2:R6)</f>
        <v>940149.72591910022</v>
      </c>
      <c r="V7" s="41" t="s">
        <v>18</v>
      </c>
      <c r="X7" s="17">
        <f t="shared" si="5"/>
        <v>0</v>
      </c>
      <c r="Y7">
        <f>SUM(W7:W11)</f>
        <v>27900</v>
      </c>
      <c r="Z7" s="17">
        <f>Y7*100/X1</f>
        <v>0.12567567567567567</v>
      </c>
      <c r="AA7" t="s">
        <v>24</v>
      </c>
      <c r="AB7">
        <f>SUM(AB2:AB6)</f>
        <v>405389</v>
      </c>
      <c r="AG7" s="41" t="s">
        <v>18</v>
      </c>
      <c r="AI7" s="17">
        <f t="shared" si="3"/>
        <v>0</v>
      </c>
      <c r="AJ7">
        <f>SUM(AH7:AH11)</f>
        <v>0</v>
      </c>
      <c r="AK7" s="17">
        <f>AJ7*100/AI1</f>
        <v>0</v>
      </c>
      <c r="AL7" t="s">
        <v>24</v>
      </c>
      <c r="AM7">
        <f>SUM(AM2:AM6)</f>
        <v>347000</v>
      </c>
    </row>
    <row r="8" spans="2:41" x14ac:dyDescent="0.2">
      <c r="B8" s="41"/>
      <c r="C8">
        <v>1135</v>
      </c>
      <c r="D8" s="17">
        <f t="shared" si="0"/>
        <v>5.1126126126126124E-3</v>
      </c>
      <c r="H8" s="3"/>
      <c r="L8" s="41"/>
      <c r="N8" s="17">
        <f t="shared" si="4"/>
        <v>0</v>
      </c>
      <c r="R8" s="3"/>
      <c r="V8" s="41"/>
      <c r="W8">
        <v>2000</v>
      </c>
      <c r="X8" s="17">
        <f t="shared" si="5"/>
        <v>9.0090090090090089E-3</v>
      </c>
      <c r="AB8" s="3"/>
      <c r="AG8" s="41"/>
      <c r="AI8" s="17">
        <f t="shared" si="3"/>
        <v>0</v>
      </c>
      <c r="AM8" s="3"/>
    </row>
    <row r="9" spans="2:41" x14ac:dyDescent="0.2">
      <c r="B9" s="41"/>
      <c r="C9">
        <v>27760</v>
      </c>
      <c r="D9" s="17">
        <f t="shared" si="0"/>
        <v>0.12504504504504504</v>
      </c>
      <c r="H9" s="10"/>
      <c r="L9" s="41"/>
      <c r="M9">
        <v>25562</v>
      </c>
      <c r="N9" s="17">
        <f t="shared" si="4"/>
        <v>0.11514414414414414</v>
      </c>
      <c r="R9" s="10"/>
      <c r="V9" s="41"/>
      <c r="W9">
        <v>20000</v>
      </c>
      <c r="X9" s="17">
        <f t="shared" si="5"/>
        <v>9.0090090090090086E-2</v>
      </c>
      <c r="AB9" s="10"/>
      <c r="AG9" s="41"/>
      <c r="AI9" s="17">
        <f t="shared" si="3"/>
        <v>0</v>
      </c>
      <c r="AM9" s="10"/>
    </row>
    <row r="10" spans="2:41" x14ac:dyDescent="0.2">
      <c r="B10" s="41"/>
      <c r="D10" s="17">
        <f t="shared" si="0"/>
        <v>0</v>
      </c>
      <c r="L10" s="41"/>
      <c r="N10" s="17">
        <f t="shared" si="4"/>
        <v>0</v>
      </c>
      <c r="V10" s="41"/>
      <c r="W10">
        <v>7300</v>
      </c>
      <c r="X10" s="17">
        <f t="shared" si="5"/>
        <v>3.288288288288288E-2</v>
      </c>
      <c r="AG10" s="41"/>
      <c r="AI10" s="17">
        <f t="shared" si="3"/>
        <v>0</v>
      </c>
    </row>
    <row r="11" spans="2:41" x14ac:dyDescent="0.2">
      <c r="B11" s="41"/>
      <c r="C11">
        <v>-85944</v>
      </c>
      <c r="D11" s="17">
        <f t="shared" si="0"/>
        <v>-0.38713513513513514</v>
      </c>
      <c r="L11" s="41"/>
      <c r="N11" s="17">
        <f t="shared" si="4"/>
        <v>0</v>
      </c>
      <c r="V11" s="41"/>
      <c r="W11">
        <v>-1400</v>
      </c>
      <c r="X11" s="17">
        <f t="shared" si="5"/>
        <v>-6.3063063063063061E-3</v>
      </c>
      <c r="AG11" s="41"/>
      <c r="AI11" s="17">
        <f t="shared" si="3"/>
        <v>0</v>
      </c>
    </row>
    <row r="12" spans="2:41" x14ac:dyDescent="0.2">
      <c r="B12" s="41" t="s">
        <v>19</v>
      </c>
      <c r="C12">
        <v>1028</v>
      </c>
      <c r="D12" s="17">
        <f t="shared" si="0"/>
        <v>4.6306306306306303E-3</v>
      </c>
      <c r="E12">
        <f>SUM(C12:C16)</f>
        <v>11623</v>
      </c>
      <c r="F12" s="17">
        <f>E12*100/D1</f>
        <v>5.2355855855855858E-2</v>
      </c>
      <c r="L12" s="41" t="s">
        <v>19</v>
      </c>
      <c r="M12">
        <v>10075</v>
      </c>
      <c r="N12" s="17">
        <f t="shared" si="4"/>
        <v>4.5382882882882884E-2</v>
      </c>
      <c r="O12">
        <f>SUM(M12:M16)</f>
        <v>37410</v>
      </c>
      <c r="P12" s="17">
        <f>O12*100/N1</f>
        <v>0.16851351351351351</v>
      </c>
      <c r="V12" s="41" t="s">
        <v>19</v>
      </c>
      <c r="W12">
        <v>1000</v>
      </c>
      <c r="X12" s="17">
        <f t="shared" si="5"/>
        <v>4.5045045045045045E-3</v>
      </c>
      <c r="Y12">
        <f>SUM(W12:W16)</f>
        <v>19124</v>
      </c>
      <c r="Z12" s="17">
        <f>Y12*100/X1</f>
        <v>8.6144144144144147E-2</v>
      </c>
      <c r="AG12" s="41" t="s">
        <v>19</v>
      </c>
      <c r="AI12" s="17">
        <f t="shared" si="3"/>
        <v>0</v>
      </c>
      <c r="AJ12">
        <f>SUM(AH12:AH16)</f>
        <v>0</v>
      </c>
      <c r="AK12" s="17">
        <f>AJ12*100/AI1</f>
        <v>0</v>
      </c>
    </row>
    <row r="13" spans="2:41" x14ac:dyDescent="0.2">
      <c r="B13" s="41"/>
      <c r="C13">
        <v>18486</v>
      </c>
      <c r="D13" s="17">
        <f t="shared" si="0"/>
        <v>8.3270270270270272E-2</v>
      </c>
      <c r="L13" s="41"/>
      <c r="M13">
        <v>16088</v>
      </c>
      <c r="N13" s="17">
        <f t="shared" si="4"/>
        <v>7.2468468468468467E-2</v>
      </c>
      <c r="V13" s="41"/>
      <c r="W13">
        <v>1000</v>
      </c>
      <c r="X13" s="17">
        <f t="shared" si="5"/>
        <v>4.5045045045045045E-3</v>
      </c>
      <c r="AG13" s="41"/>
      <c r="AI13" s="17">
        <f t="shared" si="3"/>
        <v>0</v>
      </c>
    </row>
    <row r="14" spans="2:41" x14ac:dyDescent="0.2">
      <c r="B14" s="41"/>
      <c r="D14" s="17">
        <f t="shared" si="0"/>
        <v>0</v>
      </c>
      <c r="L14" s="41"/>
      <c r="M14">
        <v>4952</v>
      </c>
      <c r="N14" s="17">
        <f t="shared" si="4"/>
        <v>2.2306306306306305E-2</v>
      </c>
      <c r="V14" s="41"/>
      <c r="W14">
        <v>17124</v>
      </c>
      <c r="X14" s="17">
        <f t="shared" si="5"/>
        <v>7.7135135135135133E-2</v>
      </c>
      <c r="AG14" s="41"/>
      <c r="AI14" s="17">
        <f t="shared" si="3"/>
        <v>0</v>
      </c>
    </row>
    <row r="15" spans="2:41" x14ac:dyDescent="0.2">
      <c r="B15" s="41"/>
      <c r="C15">
        <v>-7607</v>
      </c>
      <c r="D15" s="17">
        <f t="shared" si="0"/>
        <v>-3.4265765765765767E-2</v>
      </c>
      <c r="L15" s="41"/>
      <c r="M15">
        <v>6295</v>
      </c>
      <c r="N15" s="17">
        <f t="shared" si="4"/>
        <v>2.8355855855855854E-2</v>
      </c>
      <c r="V15" s="41"/>
      <c r="X15" s="17">
        <f t="shared" si="5"/>
        <v>0</v>
      </c>
      <c r="AG15" s="41"/>
      <c r="AI15" s="17">
        <f t="shared" si="3"/>
        <v>0</v>
      </c>
    </row>
    <row r="16" spans="2:41" x14ac:dyDescent="0.2">
      <c r="B16" s="41"/>
      <c r="C16">
        <v>-284</v>
      </c>
      <c r="D16" s="17">
        <f t="shared" si="0"/>
        <v>-1.2792792792792793E-3</v>
      </c>
      <c r="L16" s="41"/>
      <c r="N16" s="17">
        <f t="shared" si="4"/>
        <v>0</v>
      </c>
      <c r="V16" s="41"/>
      <c r="X16" s="17">
        <f t="shared" si="5"/>
        <v>0</v>
      </c>
      <c r="AG16" s="41"/>
      <c r="AI16" s="17">
        <f t="shared" si="3"/>
        <v>0</v>
      </c>
    </row>
    <row r="17" spans="2:38" x14ac:dyDescent="0.2">
      <c r="B17" s="41" t="s">
        <v>20</v>
      </c>
      <c r="C17">
        <f>-24194+4390</f>
        <v>-19804</v>
      </c>
      <c r="D17" s="17">
        <f t="shared" si="0"/>
        <v>-8.9207207207207206E-2</v>
      </c>
      <c r="E17">
        <f>SUM(C17:C21)</f>
        <v>383</v>
      </c>
      <c r="F17" s="17">
        <f>E17*100/D1</f>
        <v>1.7252252252252251E-3</v>
      </c>
      <c r="L17" s="41" t="s">
        <v>20</v>
      </c>
      <c r="N17" s="17">
        <f t="shared" si="4"/>
        <v>0</v>
      </c>
      <c r="O17">
        <f>SUM(M17:M21)</f>
        <v>85053</v>
      </c>
      <c r="P17" s="17">
        <f>O17*100/N1</f>
        <v>0.38312162162162161</v>
      </c>
      <c r="V17" s="41" t="s">
        <v>20</v>
      </c>
      <c r="X17" s="17">
        <f t="shared" si="5"/>
        <v>0</v>
      </c>
      <c r="Y17">
        <f>SUM(W17:W21)</f>
        <v>0</v>
      </c>
      <c r="Z17" s="17">
        <f>Y17*100/X1</f>
        <v>0</v>
      </c>
      <c r="AG17" s="41" t="s">
        <v>20</v>
      </c>
      <c r="AI17" s="17">
        <f t="shared" si="3"/>
        <v>0</v>
      </c>
      <c r="AJ17">
        <f>SUM(AH17:AH21)</f>
        <v>0</v>
      </c>
      <c r="AK17" s="17">
        <f>AJ17*100/AI1</f>
        <v>0</v>
      </c>
    </row>
    <row r="18" spans="2:38" x14ac:dyDescent="0.2">
      <c r="B18" s="41"/>
      <c r="C18">
        <v>6364</v>
      </c>
      <c r="D18" s="17">
        <f t="shared" si="0"/>
        <v>2.8666666666666667E-2</v>
      </c>
      <c r="L18" s="41"/>
      <c r="N18" s="17">
        <f t="shared" si="4"/>
        <v>0</v>
      </c>
      <c r="V18" s="41"/>
      <c r="X18" s="17">
        <f t="shared" si="5"/>
        <v>0</v>
      </c>
      <c r="AG18" s="41"/>
      <c r="AI18" s="17">
        <f t="shared" si="3"/>
        <v>0</v>
      </c>
    </row>
    <row r="19" spans="2:38" x14ac:dyDescent="0.2">
      <c r="B19" s="41"/>
      <c r="C19">
        <v>13823</v>
      </c>
      <c r="D19" s="17">
        <f t="shared" si="0"/>
        <v>6.2265765765765764E-2</v>
      </c>
      <c r="L19" s="41"/>
      <c r="M19">
        <v>35029</v>
      </c>
      <c r="N19" s="17">
        <f t="shared" si="4"/>
        <v>0.15778828828828828</v>
      </c>
      <c r="V19" s="41"/>
      <c r="X19" s="17">
        <f t="shared" si="5"/>
        <v>0</v>
      </c>
      <c r="AG19" s="41"/>
      <c r="AI19" s="17">
        <f t="shared" si="3"/>
        <v>0</v>
      </c>
    </row>
    <row r="20" spans="2:38" x14ac:dyDescent="0.2">
      <c r="B20" s="41"/>
      <c r="D20" s="17">
        <f t="shared" si="0"/>
        <v>0</v>
      </c>
      <c r="L20" s="41"/>
      <c r="M20">
        <v>43096</v>
      </c>
      <c r="N20" s="17">
        <f t="shared" si="4"/>
        <v>0.19412612612612612</v>
      </c>
      <c r="V20" s="41"/>
      <c r="X20" s="17">
        <f t="shared" si="5"/>
        <v>0</v>
      </c>
      <c r="AG20" s="41"/>
      <c r="AI20" s="17">
        <f t="shared" si="3"/>
        <v>0</v>
      </c>
    </row>
    <row r="21" spans="2:38" x14ac:dyDescent="0.2">
      <c r="B21" s="41"/>
      <c r="D21" s="17">
        <f t="shared" si="0"/>
        <v>0</v>
      </c>
      <c r="L21" s="41"/>
      <c r="M21">
        <v>6928</v>
      </c>
      <c r="N21" s="17">
        <f t="shared" si="4"/>
        <v>3.1207207207207207E-2</v>
      </c>
      <c r="V21" s="41"/>
      <c r="X21" s="17">
        <f t="shared" si="5"/>
        <v>0</v>
      </c>
      <c r="AG21" s="41"/>
      <c r="AI21" s="17">
        <f t="shared" si="3"/>
        <v>0</v>
      </c>
    </row>
    <row r="22" spans="2:38" x14ac:dyDescent="0.2">
      <c r="B22" s="41" t="s">
        <v>21</v>
      </c>
      <c r="D22" s="17">
        <f t="shared" si="0"/>
        <v>0</v>
      </c>
      <c r="E22">
        <f>SUM(C22:C26)</f>
        <v>16934</v>
      </c>
      <c r="F22" s="17">
        <f>E22*100/D1</f>
        <v>7.6279279279279286E-2</v>
      </c>
      <c r="L22" s="41" t="s">
        <v>21</v>
      </c>
      <c r="M22">
        <v>450</v>
      </c>
      <c r="N22" s="17">
        <f t="shared" si="4"/>
        <v>2.0270270270270271E-3</v>
      </c>
      <c r="O22">
        <f>SUM(M22:M26)</f>
        <v>-8530</v>
      </c>
      <c r="P22" s="17">
        <f>O22*100/N1</f>
        <v>-3.8423423423423426E-2</v>
      </c>
      <c r="V22" s="41" t="s">
        <v>21</v>
      </c>
      <c r="X22" s="17">
        <f t="shared" si="5"/>
        <v>0</v>
      </c>
      <c r="Y22">
        <f>SUM(W22:W26)</f>
        <v>0</v>
      </c>
      <c r="Z22" s="17">
        <f>Y22*100/X1</f>
        <v>0</v>
      </c>
      <c r="AG22" s="41" t="s">
        <v>21</v>
      </c>
      <c r="AI22" s="17">
        <f t="shared" si="3"/>
        <v>0</v>
      </c>
      <c r="AJ22">
        <f>SUM(AH22:AH26)</f>
        <v>0</v>
      </c>
      <c r="AK22" s="17">
        <f>AJ22*100/AI1</f>
        <v>0</v>
      </c>
    </row>
    <row r="23" spans="2:38" x14ac:dyDescent="0.2">
      <c r="B23" s="41"/>
      <c r="C23">
        <v>16934</v>
      </c>
      <c r="D23" s="17">
        <f t="shared" si="0"/>
        <v>7.6279279279279286E-2</v>
      </c>
      <c r="L23" s="41"/>
      <c r="M23">
        <v>-8980</v>
      </c>
      <c r="N23" s="17">
        <f t="shared" si="4"/>
        <v>-4.0450450450450454E-2</v>
      </c>
      <c r="V23" s="41"/>
      <c r="X23" s="17">
        <f t="shared" si="5"/>
        <v>0</v>
      </c>
      <c r="AG23" s="41"/>
      <c r="AI23" s="17">
        <f t="shared" si="3"/>
        <v>0</v>
      </c>
    </row>
    <row r="24" spans="2:38" x14ac:dyDescent="0.2">
      <c r="B24" s="41"/>
      <c r="D24" s="17">
        <f t="shared" si="0"/>
        <v>0</v>
      </c>
      <c r="L24" s="41"/>
      <c r="N24" s="17">
        <f t="shared" si="4"/>
        <v>0</v>
      </c>
      <c r="V24" s="41"/>
      <c r="X24" s="17">
        <f t="shared" si="5"/>
        <v>0</v>
      </c>
      <c r="AG24" s="41"/>
      <c r="AI24" s="17">
        <f t="shared" si="3"/>
        <v>0</v>
      </c>
    </row>
    <row r="25" spans="2:38" x14ac:dyDescent="0.2">
      <c r="B25" s="41"/>
      <c r="D25" s="17">
        <f t="shared" si="0"/>
        <v>0</v>
      </c>
      <c r="L25" s="41"/>
      <c r="N25" s="17">
        <f t="shared" si="4"/>
        <v>0</v>
      </c>
      <c r="V25" s="41"/>
      <c r="X25" s="17">
        <f t="shared" si="5"/>
        <v>0</v>
      </c>
      <c r="AG25" s="41"/>
      <c r="AI25" s="17">
        <f t="shared" si="3"/>
        <v>0</v>
      </c>
    </row>
    <row r="26" spans="2:38" x14ac:dyDescent="0.2">
      <c r="B26" s="41"/>
      <c r="D26" s="17">
        <f t="shared" si="0"/>
        <v>0</v>
      </c>
      <c r="L26" s="41"/>
      <c r="N26" s="17">
        <f t="shared" si="4"/>
        <v>0</v>
      </c>
      <c r="V26" s="41"/>
      <c r="X26" s="17">
        <f t="shared" si="5"/>
        <v>0</v>
      </c>
      <c r="AG26" s="41"/>
      <c r="AI26" s="17">
        <f t="shared" si="3"/>
        <v>0</v>
      </c>
    </row>
    <row r="27" spans="2:38" x14ac:dyDescent="0.2">
      <c r="B27" s="18"/>
      <c r="E27" s="11"/>
      <c r="F27" s="11"/>
      <c r="G27" s="11"/>
      <c r="L27" s="18"/>
      <c r="O27" s="11"/>
      <c r="P27" s="11"/>
      <c r="Q27" s="11"/>
      <c r="V27" s="18"/>
      <c r="Y27" s="11"/>
      <c r="Z27" s="11"/>
      <c r="AA27" s="11"/>
      <c r="AG27" s="18"/>
      <c r="AJ27" s="11"/>
      <c r="AK27" s="11"/>
      <c r="AL27" s="11"/>
    </row>
    <row r="29" spans="2:38" x14ac:dyDescent="0.2">
      <c r="C29">
        <f>SUM(C2:C27)</f>
        <v>9920</v>
      </c>
      <c r="M29">
        <f>SUM(M2:M27)</f>
        <v>163246</v>
      </c>
      <c r="W29">
        <f>SUM(W2:W27)</f>
        <v>58389</v>
      </c>
      <c r="AH29">
        <f>SUM(AH2:AH27)</f>
        <v>0</v>
      </c>
    </row>
    <row r="30" spans="2:38" x14ac:dyDescent="0.2">
      <c r="B30" t="s">
        <v>113</v>
      </c>
      <c r="C30" s="17">
        <f>C29*100/D$1</f>
        <v>4.4684684684684686E-2</v>
      </c>
      <c r="D30" s="17"/>
      <c r="L30" t="s">
        <v>113</v>
      </c>
      <c r="M30" s="17">
        <f>M29*100/N$1</f>
        <v>0.7353423423423423</v>
      </c>
      <c r="N30" s="17"/>
      <c r="V30" t="s">
        <v>113</v>
      </c>
      <c r="W30" s="17">
        <f>W29*100/X$1</f>
        <v>0.26301351351351349</v>
      </c>
      <c r="X30" s="17"/>
      <c r="AG30" t="s">
        <v>113</v>
      </c>
      <c r="AH30" s="17">
        <f>AH29*100/AI$1</f>
        <v>0</v>
      </c>
      <c r="AI30" s="17"/>
    </row>
    <row r="31" spans="2:38" x14ac:dyDescent="0.2">
      <c r="B31" t="s">
        <v>180</v>
      </c>
      <c r="C31" s="17">
        <f>((C29*100)+(H5*100)+(H6*100))/D$1</f>
        <v>1.0228735281175692</v>
      </c>
      <c r="D31" s="17"/>
      <c r="L31" t="s">
        <v>180</v>
      </c>
      <c r="M31" s="17">
        <f>((M29*100)+(R5*100)+(R6*100))/N$1</f>
        <v>3.1448185852211719</v>
      </c>
      <c r="N31" s="17"/>
      <c r="V31" t="s">
        <v>180</v>
      </c>
      <c r="W31" s="17">
        <f>((W29*100)+(AB5*100)+(AB6*100))/X$1</f>
        <v>0.6458963963963964</v>
      </c>
      <c r="X31" s="17"/>
      <c r="AG31" t="s">
        <v>180</v>
      </c>
      <c r="AH31" s="17">
        <f>((AH29*100)+(AM5*100)+(AM6*100))/AI$1</f>
        <v>0.38288288288288286</v>
      </c>
      <c r="AI31" s="17"/>
    </row>
    <row r="33" spans="2:41" x14ac:dyDescent="0.2">
      <c r="B33" t="s">
        <v>205</v>
      </c>
      <c r="D33">
        <v>22200000</v>
      </c>
      <c r="L33" t="s">
        <v>207</v>
      </c>
      <c r="N33">
        <v>22200000</v>
      </c>
      <c r="V33" t="s">
        <v>208</v>
      </c>
      <c r="X33">
        <v>22200000</v>
      </c>
      <c r="AG33" t="s">
        <v>112</v>
      </c>
      <c r="AI33">
        <v>22200000</v>
      </c>
    </row>
    <row r="34" spans="2:41" x14ac:dyDescent="0.2">
      <c r="B34" s="41" t="s">
        <v>17</v>
      </c>
      <c r="D34" s="17">
        <f>C34*100/D$33</f>
        <v>0</v>
      </c>
      <c r="E34">
        <f>SUM(C34:C38)</f>
        <v>5193</v>
      </c>
      <c r="F34" s="17">
        <f>E34*100/D33</f>
        <v>2.3391891891891892E-2</v>
      </c>
      <c r="G34" t="s">
        <v>25</v>
      </c>
      <c r="H34">
        <v>172000</v>
      </c>
      <c r="L34" s="41" t="s">
        <v>17</v>
      </c>
      <c r="N34" s="17">
        <f>M34*100/N$33</f>
        <v>0</v>
      </c>
      <c r="O34">
        <f>SUM(M34:M38)</f>
        <v>38474</v>
      </c>
      <c r="P34" s="17">
        <f>O34*100/N33</f>
        <v>0.17330630630630631</v>
      </c>
      <c r="Q34" t="s">
        <v>25</v>
      </c>
      <c r="R34">
        <v>192000</v>
      </c>
      <c r="V34" s="41" t="s">
        <v>17</v>
      </c>
      <c r="X34" s="17">
        <f>W34*100/X$33</f>
        <v>0</v>
      </c>
      <c r="Y34">
        <f>SUM(W34:W38)</f>
        <v>0</v>
      </c>
      <c r="Z34" s="17">
        <f>Y34*100/X33</f>
        <v>0</v>
      </c>
      <c r="AA34" t="s">
        <v>25</v>
      </c>
      <c r="AB34">
        <v>192000</v>
      </c>
      <c r="AG34" s="41" t="s">
        <v>17</v>
      </c>
      <c r="AI34" s="17">
        <f>AH34*100/AI$33</f>
        <v>0</v>
      </c>
      <c r="AJ34">
        <f>SUM(AH34:AH38)</f>
        <v>0</v>
      </c>
      <c r="AK34" s="17">
        <f>AJ34*100/AI33</f>
        <v>0</v>
      </c>
      <c r="AL34" t="s">
        <v>25</v>
      </c>
      <c r="AM34">
        <v>192000</v>
      </c>
    </row>
    <row r="35" spans="2:41" x14ac:dyDescent="0.2">
      <c r="B35" s="41"/>
      <c r="D35" s="17">
        <f t="shared" ref="D35:D58" si="6">C35*100/D$33</f>
        <v>0</v>
      </c>
      <c r="G35" t="s">
        <v>22</v>
      </c>
      <c r="H35">
        <v>70000</v>
      </c>
      <c r="L35" s="41"/>
      <c r="N35" s="17">
        <f t="shared" ref="N35:N58" si="7">M35*100/N$33</f>
        <v>0</v>
      </c>
      <c r="Q35" t="s">
        <v>22</v>
      </c>
      <c r="R35">
        <v>130000</v>
      </c>
      <c r="V35" s="41"/>
      <c r="X35" s="17">
        <f t="shared" ref="X35:X58" si="8">W35*100/X$33</f>
        <v>0</v>
      </c>
      <c r="AA35" t="s">
        <v>22</v>
      </c>
      <c r="AB35">
        <v>70000</v>
      </c>
      <c r="AG35" s="41"/>
      <c r="AI35" s="17">
        <f t="shared" ref="AI35:AI58" si="9">AH35*100/AI$33</f>
        <v>0</v>
      </c>
      <c r="AL35" t="s">
        <v>22</v>
      </c>
      <c r="AM35">
        <v>70000</v>
      </c>
    </row>
    <row r="36" spans="2:41" x14ac:dyDescent="0.2">
      <c r="B36" s="41"/>
      <c r="D36" s="17">
        <f t="shared" si="6"/>
        <v>0</v>
      </c>
      <c r="G36" t="s">
        <v>26</v>
      </c>
      <c r="H36">
        <f>C61</f>
        <v>205902</v>
      </c>
      <c r="L36" s="41"/>
      <c r="M36">
        <v>38474</v>
      </c>
      <c r="N36" s="17">
        <f t="shared" si="7"/>
        <v>0.17330630630630631</v>
      </c>
      <c r="Q36" t="s">
        <v>26</v>
      </c>
      <c r="R36">
        <f>M61</f>
        <v>189738</v>
      </c>
      <c r="V36" s="41"/>
      <c r="X36" s="17">
        <f t="shared" si="8"/>
        <v>0</v>
      </c>
      <c r="AA36" t="s">
        <v>26</v>
      </c>
      <c r="AB36">
        <f>W61</f>
        <v>0</v>
      </c>
      <c r="AG36" s="41"/>
      <c r="AI36" s="17">
        <f t="shared" si="9"/>
        <v>0</v>
      </c>
      <c r="AL36" t="s">
        <v>26</v>
      </c>
      <c r="AM36">
        <f>AH61</f>
        <v>0</v>
      </c>
    </row>
    <row r="37" spans="2:41" x14ac:dyDescent="0.2">
      <c r="B37" s="41"/>
      <c r="C37">
        <v>3540</v>
      </c>
      <c r="D37" s="17">
        <f t="shared" si="6"/>
        <v>1.5945945945945946E-2</v>
      </c>
      <c r="G37" t="s">
        <v>179</v>
      </c>
      <c r="H37" s="3">
        <v>5693.9473929993028</v>
      </c>
      <c r="L37" s="41"/>
      <c r="N37" s="17">
        <f t="shared" si="7"/>
        <v>0</v>
      </c>
      <c r="Q37" t="s">
        <v>179</v>
      </c>
      <c r="R37" s="3">
        <f>'covered call'!L12+'covered call'!N12</f>
        <v>162072.56905590006</v>
      </c>
      <c r="V37" s="41"/>
      <c r="X37" s="17">
        <f t="shared" si="8"/>
        <v>0</v>
      </c>
      <c r="AA37" t="s">
        <v>179</v>
      </c>
      <c r="AB37">
        <v>0</v>
      </c>
      <c r="AG37" s="41"/>
      <c r="AI37" s="17">
        <f t="shared" si="9"/>
        <v>0</v>
      </c>
      <c r="AL37" t="s">
        <v>179</v>
      </c>
      <c r="AM37">
        <v>0</v>
      </c>
    </row>
    <row r="38" spans="2:41" x14ac:dyDescent="0.2">
      <c r="B38" s="41"/>
      <c r="C38">
        <v>1653</v>
      </c>
      <c r="D38" s="17">
        <f t="shared" si="6"/>
        <v>7.4459459459459455E-3</v>
      </c>
      <c r="G38" t="s">
        <v>23</v>
      </c>
      <c r="H38">
        <v>80000</v>
      </c>
      <c r="I38" t="s">
        <v>128</v>
      </c>
      <c r="J38">
        <f>H36+H37+H38</f>
        <v>291595.94739299931</v>
      </c>
      <c r="L38" s="41"/>
      <c r="N38" s="17">
        <f t="shared" si="7"/>
        <v>0</v>
      </c>
      <c r="Q38" t="s">
        <v>23</v>
      </c>
      <c r="R38">
        <v>85000</v>
      </c>
      <c r="S38" t="s">
        <v>128</v>
      </c>
      <c r="T38" s="3">
        <f>R36+R37+R38</f>
        <v>436810.56905590009</v>
      </c>
      <c r="V38" s="41"/>
      <c r="X38" s="17">
        <f t="shared" si="8"/>
        <v>0</v>
      </c>
      <c r="AA38" t="s">
        <v>23</v>
      </c>
      <c r="AB38">
        <v>85000</v>
      </c>
      <c r="AC38" t="s">
        <v>128</v>
      </c>
      <c r="AD38">
        <f>AB36+AB37+AB38</f>
        <v>85000</v>
      </c>
      <c r="AG38" s="41"/>
      <c r="AI38" s="17">
        <f t="shared" si="9"/>
        <v>0</v>
      </c>
      <c r="AL38" t="s">
        <v>23</v>
      </c>
      <c r="AM38">
        <v>85000</v>
      </c>
      <c r="AN38" t="s">
        <v>128</v>
      </c>
      <c r="AO38">
        <f>AM36+AM37+AM38</f>
        <v>85000</v>
      </c>
    </row>
    <row r="39" spans="2:41" x14ac:dyDescent="0.2">
      <c r="B39" s="41" t="s">
        <v>18</v>
      </c>
      <c r="D39" s="17">
        <f t="shared" si="6"/>
        <v>0</v>
      </c>
      <c r="E39">
        <f>SUM(C39:C43)</f>
        <v>96630</v>
      </c>
      <c r="F39" s="17">
        <f>E39*100/D33</f>
        <v>0.43527027027027027</v>
      </c>
      <c r="G39" t="s">
        <v>24</v>
      </c>
      <c r="H39" s="3">
        <f>SUM(H34:H38)</f>
        <v>533595.94739299931</v>
      </c>
      <c r="L39" s="41" t="s">
        <v>18</v>
      </c>
      <c r="N39" s="17">
        <f t="shared" si="7"/>
        <v>0</v>
      </c>
      <c r="O39">
        <f>SUM(M39:M43)</f>
        <v>32031</v>
      </c>
      <c r="P39" s="17">
        <f>O39*100/N33</f>
        <v>0.14428378378378379</v>
      </c>
      <c r="Q39" t="s">
        <v>24</v>
      </c>
      <c r="R39" s="3">
        <f>SUM(R34:R38)</f>
        <v>758810.56905590009</v>
      </c>
      <c r="V39" s="41" t="s">
        <v>18</v>
      </c>
      <c r="X39" s="17">
        <f t="shared" si="8"/>
        <v>0</v>
      </c>
      <c r="Y39">
        <f>SUM(W39:W43)</f>
        <v>0</v>
      </c>
      <c r="Z39" s="17">
        <f>Y39*100/X33</f>
        <v>0</v>
      </c>
      <c r="AA39" t="s">
        <v>24</v>
      </c>
      <c r="AB39">
        <f>SUM(AB34:AB38)</f>
        <v>347000</v>
      </c>
      <c r="AG39" s="41" t="s">
        <v>18</v>
      </c>
      <c r="AI39" s="17">
        <f t="shared" si="9"/>
        <v>0</v>
      </c>
      <c r="AJ39">
        <f>SUM(AH39:AH43)</f>
        <v>0</v>
      </c>
      <c r="AK39" s="17">
        <f>AJ39*100/AI33</f>
        <v>0</v>
      </c>
      <c r="AL39" t="s">
        <v>24</v>
      </c>
      <c r="AM39">
        <f>SUM(AM34:AM38)</f>
        <v>347000</v>
      </c>
    </row>
    <row r="40" spans="2:41" x14ac:dyDescent="0.2">
      <c r="B40" s="41"/>
      <c r="D40" s="17">
        <f t="shared" si="6"/>
        <v>0</v>
      </c>
      <c r="L40" s="41"/>
      <c r="N40" s="17">
        <f t="shared" si="7"/>
        <v>0</v>
      </c>
      <c r="V40" s="41"/>
      <c r="X40" s="17">
        <f t="shared" si="8"/>
        <v>0</v>
      </c>
      <c r="AG40" s="41"/>
      <c r="AI40" s="17">
        <f t="shared" si="9"/>
        <v>0</v>
      </c>
    </row>
    <row r="41" spans="2:41" x14ac:dyDescent="0.2">
      <c r="B41" s="41"/>
      <c r="C41">
        <v>92350</v>
      </c>
      <c r="D41" s="17">
        <f t="shared" si="6"/>
        <v>0.41599099099099102</v>
      </c>
      <c r="H41" s="10"/>
      <c r="L41" s="41"/>
      <c r="M41">
        <v>32031</v>
      </c>
      <c r="N41" s="17">
        <f t="shared" si="7"/>
        <v>0.14428378378378379</v>
      </c>
      <c r="R41" s="10"/>
      <c r="V41" s="41"/>
      <c r="X41" s="17">
        <f t="shared" si="8"/>
        <v>0</v>
      </c>
      <c r="AB41" s="10"/>
      <c r="AG41" s="41"/>
      <c r="AI41" s="17">
        <f t="shared" si="9"/>
        <v>0</v>
      </c>
      <c r="AM41" s="10"/>
    </row>
    <row r="42" spans="2:41" x14ac:dyDescent="0.2">
      <c r="B42" s="41"/>
      <c r="C42">
        <v>4280</v>
      </c>
      <c r="D42" s="17">
        <f t="shared" si="6"/>
        <v>1.927927927927928E-2</v>
      </c>
      <c r="L42" s="41"/>
      <c r="N42" s="17">
        <f t="shared" si="7"/>
        <v>0</v>
      </c>
      <c r="V42" s="41"/>
      <c r="X42" s="17">
        <f t="shared" si="8"/>
        <v>0</v>
      </c>
      <c r="AG42" s="41"/>
      <c r="AI42" s="17">
        <f t="shared" si="9"/>
        <v>0</v>
      </c>
    </row>
    <row r="43" spans="2:41" x14ac:dyDescent="0.2">
      <c r="B43" s="41"/>
      <c r="D43" s="17">
        <f t="shared" si="6"/>
        <v>0</v>
      </c>
      <c r="L43" s="41"/>
      <c r="N43" s="17">
        <f t="shared" si="7"/>
        <v>0</v>
      </c>
      <c r="V43" s="41"/>
      <c r="X43" s="17">
        <f t="shared" si="8"/>
        <v>0</v>
      </c>
      <c r="AG43" s="41"/>
      <c r="AI43" s="17">
        <f t="shared" si="9"/>
        <v>0</v>
      </c>
    </row>
    <row r="44" spans="2:41" x14ac:dyDescent="0.2">
      <c r="B44" s="41" t="s">
        <v>19</v>
      </c>
      <c r="D44" s="17">
        <f t="shared" si="6"/>
        <v>0</v>
      </c>
      <c r="E44">
        <f>SUM(C44:C48)</f>
        <v>29627</v>
      </c>
      <c r="F44" s="17">
        <f>E44*100/D33</f>
        <v>0.13345495495495496</v>
      </c>
      <c r="L44" s="41" t="s">
        <v>19</v>
      </c>
      <c r="N44" s="17">
        <f t="shared" si="7"/>
        <v>0</v>
      </c>
      <c r="O44">
        <f>SUM(M44:M48)</f>
        <v>41925</v>
      </c>
      <c r="P44" s="17">
        <f>O44*100/N33</f>
        <v>0.18885135135135134</v>
      </c>
      <c r="V44" s="41" t="s">
        <v>19</v>
      </c>
      <c r="X44" s="17">
        <f t="shared" si="8"/>
        <v>0</v>
      </c>
      <c r="Y44">
        <f>SUM(W44:W48)</f>
        <v>0</v>
      </c>
      <c r="Z44" s="17">
        <f>Y44*100/X33</f>
        <v>0</v>
      </c>
      <c r="AG44" s="41" t="s">
        <v>19</v>
      </c>
      <c r="AI44" s="17">
        <f t="shared" si="9"/>
        <v>0</v>
      </c>
      <c r="AJ44">
        <f>SUM(AH44:AH48)</f>
        <v>0</v>
      </c>
      <c r="AK44" s="17">
        <f>AJ44*100/AI33</f>
        <v>0</v>
      </c>
    </row>
    <row r="45" spans="2:41" x14ac:dyDescent="0.2">
      <c r="B45" s="41"/>
      <c r="C45">
        <v>15387</v>
      </c>
      <c r="D45" s="17">
        <f t="shared" si="6"/>
        <v>6.9310810810810808E-2</v>
      </c>
      <c r="L45" s="41"/>
      <c r="M45">
        <v>28902</v>
      </c>
      <c r="N45" s="17">
        <f>M45*100/N$33</f>
        <v>0.1301891891891892</v>
      </c>
      <c r="V45" s="41"/>
      <c r="X45" s="17">
        <f t="shared" si="8"/>
        <v>0</v>
      </c>
      <c r="AG45" s="41"/>
      <c r="AI45" s="17">
        <f t="shared" si="9"/>
        <v>0</v>
      </c>
    </row>
    <row r="46" spans="2:41" x14ac:dyDescent="0.2">
      <c r="B46" s="41"/>
      <c r="C46">
        <v>6591</v>
      </c>
      <c r="D46" s="17">
        <f t="shared" si="6"/>
        <v>2.968918918918919E-2</v>
      </c>
      <c r="L46" s="41"/>
      <c r="N46" s="17">
        <f>M46*100/N$33</f>
        <v>0</v>
      </c>
      <c r="V46" s="41"/>
      <c r="X46" s="17">
        <f t="shared" si="8"/>
        <v>0</v>
      </c>
      <c r="AG46" s="41"/>
      <c r="AI46" s="17">
        <f t="shared" si="9"/>
        <v>0</v>
      </c>
    </row>
    <row r="47" spans="2:41" x14ac:dyDescent="0.2">
      <c r="B47" s="41"/>
      <c r="C47">
        <v>7649</v>
      </c>
      <c r="D47" s="17">
        <f t="shared" si="6"/>
        <v>3.4454954954954958E-2</v>
      </c>
      <c r="L47" s="41"/>
      <c r="M47">
        <v>7200</v>
      </c>
      <c r="N47" s="17">
        <f t="shared" si="7"/>
        <v>3.2432432432432434E-2</v>
      </c>
      <c r="V47" s="41"/>
      <c r="X47" s="17">
        <f t="shared" si="8"/>
        <v>0</v>
      </c>
      <c r="AG47" s="41"/>
      <c r="AI47" s="17">
        <f t="shared" si="9"/>
        <v>0</v>
      </c>
    </row>
    <row r="48" spans="2:41" x14ac:dyDescent="0.2">
      <c r="B48" s="41"/>
      <c r="D48" s="17">
        <f t="shared" si="6"/>
        <v>0</v>
      </c>
      <c r="L48" s="41"/>
      <c r="M48">
        <v>5823</v>
      </c>
      <c r="N48" s="17">
        <f t="shared" si="7"/>
        <v>2.6229729729729728E-2</v>
      </c>
      <c r="V48" s="41"/>
      <c r="X48" s="17">
        <f t="shared" si="8"/>
        <v>0</v>
      </c>
      <c r="AG48" s="41"/>
      <c r="AI48" s="17">
        <f t="shared" si="9"/>
        <v>0</v>
      </c>
    </row>
    <row r="49" spans="2:38" x14ac:dyDescent="0.2">
      <c r="B49" s="41" t="s">
        <v>20</v>
      </c>
      <c r="D49" s="17">
        <f t="shared" si="6"/>
        <v>0</v>
      </c>
      <c r="E49">
        <f>SUM(C49:C53)</f>
        <v>11476</v>
      </c>
      <c r="F49" s="17">
        <f>E49*100/D33</f>
        <v>5.1693693693693692E-2</v>
      </c>
      <c r="L49" s="41" t="s">
        <v>20</v>
      </c>
      <c r="M49">
        <v>2391</v>
      </c>
      <c r="N49" s="17">
        <f t="shared" si="7"/>
        <v>1.077027027027027E-2</v>
      </c>
      <c r="O49">
        <f>SUM(M49:M53)</f>
        <v>57146</v>
      </c>
      <c r="P49" s="17">
        <f>O49*100/N33</f>
        <v>0.25741441441441443</v>
      </c>
      <c r="V49" s="41" t="s">
        <v>20</v>
      </c>
      <c r="X49" s="17">
        <f t="shared" si="8"/>
        <v>0</v>
      </c>
      <c r="Y49">
        <f>SUM(W49:W53)</f>
        <v>0</v>
      </c>
      <c r="Z49" s="17">
        <f>Y49*100/X33</f>
        <v>0</v>
      </c>
      <c r="AG49" s="41" t="s">
        <v>20</v>
      </c>
      <c r="AI49" s="17">
        <f t="shared" si="9"/>
        <v>0</v>
      </c>
      <c r="AJ49">
        <f>SUM(AH49:AH53)</f>
        <v>0</v>
      </c>
      <c r="AK49" s="17">
        <f>AJ49*100/AI33</f>
        <v>0</v>
      </c>
    </row>
    <row r="50" spans="2:38" x14ac:dyDescent="0.2">
      <c r="B50" s="41"/>
      <c r="C50">
        <v>-9964</v>
      </c>
      <c r="D50" s="17">
        <f t="shared" si="6"/>
        <v>-4.4882882882882884E-2</v>
      </c>
      <c r="L50" s="41"/>
      <c r="M50">
        <v>11981</v>
      </c>
      <c r="N50" s="17">
        <f t="shared" si="7"/>
        <v>5.3968468468468471E-2</v>
      </c>
      <c r="V50" s="41"/>
      <c r="X50" s="17">
        <f t="shared" si="8"/>
        <v>0</v>
      </c>
      <c r="AG50" s="41"/>
      <c r="AI50" s="17">
        <f t="shared" si="9"/>
        <v>0</v>
      </c>
    </row>
    <row r="51" spans="2:38" x14ac:dyDescent="0.2">
      <c r="B51" s="41"/>
      <c r="C51">
        <v>17253</v>
      </c>
      <c r="D51" s="17">
        <f t="shared" si="6"/>
        <v>7.7716216216216216E-2</v>
      </c>
      <c r="L51" s="41"/>
      <c r="M51">
        <v>27753</v>
      </c>
      <c r="N51" s="17">
        <f t="shared" si="7"/>
        <v>0.1250135135135135</v>
      </c>
      <c r="V51" s="41"/>
      <c r="X51" s="17">
        <f t="shared" si="8"/>
        <v>0</v>
      </c>
      <c r="AG51" s="41"/>
      <c r="AI51" s="17">
        <f t="shared" si="9"/>
        <v>0</v>
      </c>
    </row>
    <row r="52" spans="2:38" x14ac:dyDescent="0.2">
      <c r="B52" s="41"/>
      <c r="C52">
        <v>4187</v>
      </c>
      <c r="D52" s="17">
        <f t="shared" si="6"/>
        <v>1.8860360360360359E-2</v>
      </c>
      <c r="L52" s="41"/>
      <c r="M52">
        <v>15021</v>
      </c>
      <c r="N52" s="17">
        <f t="shared" si="7"/>
        <v>6.7662162162162157E-2</v>
      </c>
      <c r="V52" s="41"/>
      <c r="X52" s="17">
        <f t="shared" si="8"/>
        <v>0</v>
      </c>
      <c r="AG52" s="41"/>
      <c r="AI52" s="17">
        <f t="shared" si="9"/>
        <v>0</v>
      </c>
    </row>
    <row r="53" spans="2:38" x14ac:dyDescent="0.2">
      <c r="B53" s="41"/>
      <c r="D53" s="17">
        <f t="shared" si="6"/>
        <v>0</v>
      </c>
      <c r="L53" s="41"/>
      <c r="N53" s="17">
        <f t="shared" si="7"/>
        <v>0</v>
      </c>
      <c r="V53" s="41"/>
      <c r="X53" s="17">
        <f t="shared" si="8"/>
        <v>0</v>
      </c>
      <c r="AG53" s="41"/>
      <c r="AI53" s="17">
        <f t="shared" si="9"/>
        <v>0</v>
      </c>
    </row>
    <row r="54" spans="2:38" x14ac:dyDescent="0.2">
      <c r="B54" s="41" t="s">
        <v>21</v>
      </c>
      <c r="D54" s="17">
        <f t="shared" si="6"/>
        <v>0</v>
      </c>
      <c r="E54">
        <f>SUM(C54:C58)</f>
        <v>62976</v>
      </c>
      <c r="F54" s="17">
        <f>E54*100/D33</f>
        <v>0.2836756756756757</v>
      </c>
      <c r="L54" s="41" t="s">
        <v>21</v>
      </c>
      <c r="N54" s="17">
        <f t="shared" si="7"/>
        <v>0</v>
      </c>
      <c r="O54">
        <f>SUM(M54:M58)</f>
        <v>20162</v>
      </c>
      <c r="P54" s="17">
        <f>O54*100/N33</f>
        <v>9.0819819819819819E-2</v>
      </c>
      <c r="V54" s="41" t="s">
        <v>21</v>
      </c>
      <c r="X54" s="17">
        <f t="shared" si="8"/>
        <v>0</v>
      </c>
      <c r="Y54">
        <f>SUM(W54:W58)</f>
        <v>0</v>
      </c>
      <c r="Z54" s="17">
        <f>Y54*100/X33</f>
        <v>0</v>
      </c>
      <c r="AG54" s="41" t="s">
        <v>21</v>
      </c>
      <c r="AI54" s="17">
        <f t="shared" si="9"/>
        <v>0</v>
      </c>
      <c r="AJ54">
        <f>SUM(AH54:AH58)</f>
        <v>0</v>
      </c>
      <c r="AK54" s="17">
        <f>AJ54*100/AI33</f>
        <v>0</v>
      </c>
    </row>
    <row r="55" spans="2:38" x14ac:dyDescent="0.2">
      <c r="B55" s="41"/>
      <c r="D55" s="17">
        <f t="shared" si="6"/>
        <v>0</v>
      </c>
      <c r="L55" s="41"/>
      <c r="N55" s="17">
        <f t="shared" si="7"/>
        <v>0</v>
      </c>
      <c r="V55" s="41"/>
      <c r="X55" s="17">
        <f t="shared" si="8"/>
        <v>0</v>
      </c>
      <c r="AG55" s="41"/>
      <c r="AI55" s="17">
        <f t="shared" si="9"/>
        <v>0</v>
      </c>
    </row>
    <row r="56" spans="2:38" x14ac:dyDescent="0.2">
      <c r="B56" s="41"/>
      <c r="C56">
        <v>21350</v>
      </c>
      <c r="D56" s="17">
        <f t="shared" si="6"/>
        <v>9.6171171171171174E-2</v>
      </c>
      <c r="L56" s="41"/>
      <c r="M56">
        <v>20162</v>
      </c>
      <c r="N56" s="17">
        <f t="shared" si="7"/>
        <v>9.0819819819819819E-2</v>
      </c>
      <c r="V56" s="41"/>
      <c r="X56" s="17">
        <f t="shared" si="8"/>
        <v>0</v>
      </c>
      <c r="AG56" s="41"/>
      <c r="AI56" s="17">
        <f t="shared" si="9"/>
        <v>0</v>
      </c>
    </row>
    <row r="57" spans="2:38" x14ac:dyDescent="0.2">
      <c r="B57" s="41"/>
      <c r="C57">
        <v>41626</v>
      </c>
      <c r="D57" s="17">
        <f t="shared" si="6"/>
        <v>0.18750450450450451</v>
      </c>
      <c r="H57" s="5"/>
      <c r="L57" s="41"/>
      <c r="N57" s="17">
        <f t="shared" si="7"/>
        <v>0</v>
      </c>
      <c r="V57" s="41"/>
      <c r="X57" s="17">
        <f t="shared" si="8"/>
        <v>0</v>
      </c>
      <c r="AG57" s="41"/>
      <c r="AI57" s="17">
        <f t="shared" si="9"/>
        <v>0</v>
      </c>
    </row>
    <row r="58" spans="2:38" x14ac:dyDescent="0.2">
      <c r="B58" s="41"/>
      <c r="D58" s="17">
        <f t="shared" si="6"/>
        <v>0</v>
      </c>
      <c r="H58" s="11"/>
      <c r="L58" s="41"/>
      <c r="N58" s="17">
        <f t="shared" si="7"/>
        <v>0</v>
      </c>
      <c r="V58" s="41"/>
      <c r="X58" s="17">
        <f t="shared" si="8"/>
        <v>0</v>
      </c>
      <c r="AG58" s="41"/>
      <c r="AI58" s="17">
        <f t="shared" si="9"/>
        <v>0</v>
      </c>
    </row>
    <row r="59" spans="2:38" x14ac:dyDescent="0.2">
      <c r="B59" s="18"/>
      <c r="E59" s="11"/>
      <c r="F59" s="11"/>
      <c r="G59" s="11"/>
      <c r="L59" s="18"/>
      <c r="O59" s="11"/>
      <c r="P59" s="11"/>
      <c r="Q59" s="11"/>
      <c r="V59" s="18"/>
      <c r="Y59" s="11"/>
      <c r="Z59" s="11"/>
      <c r="AA59" s="11"/>
      <c r="AG59" s="18"/>
      <c r="AJ59" s="11"/>
      <c r="AK59" s="11"/>
      <c r="AL59" s="11"/>
    </row>
    <row r="61" spans="2:38" x14ac:dyDescent="0.2">
      <c r="C61">
        <f>SUM(C34:C59)</f>
        <v>205902</v>
      </c>
      <c r="M61">
        <f>SUM(M34:M59)</f>
        <v>189738</v>
      </c>
      <c r="W61">
        <f>SUM(W34:W59)</f>
        <v>0</v>
      </c>
      <c r="AH61">
        <f>SUM(AH34:AH59)</f>
        <v>0</v>
      </c>
    </row>
    <row r="62" spans="2:38" x14ac:dyDescent="0.2">
      <c r="B62" t="s">
        <v>113</v>
      </c>
      <c r="C62" s="17">
        <f>C61*100/D$33</f>
        <v>0.92748648648648646</v>
      </c>
      <c r="D62" s="17"/>
      <c r="L62" t="s">
        <v>113</v>
      </c>
      <c r="M62" s="17">
        <f>M61*100/N$33</f>
        <v>0.85467567567567571</v>
      </c>
      <c r="N62" s="17"/>
      <c r="V62" t="s">
        <v>113</v>
      </c>
      <c r="W62" s="17">
        <f>W61*100/X$33</f>
        <v>0</v>
      </c>
      <c r="X62" s="17"/>
      <c r="AG62" t="s">
        <v>113</v>
      </c>
      <c r="AH62" s="17">
        <f>AH61*100/AI$33</f>
        <v>0</v>
      </c>
      <c r="AI62" s="17"/>
    </row>
    <row r="63" spans="2:38" x14ac:dyDescent="0.2">
      <c r="B63" t="s">
        <v>180</v>
      </c>
      <c r="C63" s="17">
        <f>((C61*100)+(H37*100)+(H38*100))/D$33</f>
        <v>1.3134952585270239</v>
      </c>
      <c r="D63" s="17"/>
      <c r="L63" t="s">
        <v>180</v>
      </c>
      <c r="M63" s="17">
        <f>((M61*100)+(R37*100)+(R38*100))/N$33</f>
        <v>1.9676151759274778</v>
      </c>
      <c r="N63" s="17"/>
      <c r="V63" t="s">
        <v>180</v>
      </c>
      <c r="W63" s="17">
        <f>((W61*100)+(AB37*100)+(AB38*100))/X$33</f>
        <v>0.38288288288288286</v>
      </c>
      <c r="X63" s="17"/>
      <c r="AG63" t="s">
        <v>180</v>
      </c>
      <c r="AH63" s="17">
        <f>((AH61*100)+(AM37*100)+(AM38*100))/AI$33</f>
        <v>0.38288288288288286</v>
      </c>
      <c r="AI63" s="17"/>
    </row>
    <row r="64" spans="2:38" x14ac:dyDescent="0.2">
      <c r="R64" s="6"/>
      <c r="S64" s="5"/>
    </row>
    <row r="65" spans="5:35" x14ac:dyDescent="0.2">
      <c r="R65" s="6"/>
    </row>
    <row r="66" spans="5:35" x14ac:dyDescent="0.2">
      <c r="W66" t="s">
        <v>149</v>
      </c>
      <c r="X66">
        <v>22000000</v>
      </c>
    </row>
    <row r="67" spans="5:35" x14ac:dyDescent="0.2">
      <c r="W67" t="s">
        <v>37</v>
      </c>
      <c r="AA67" t="s">
        <v>115</v>
      </c>
      <c r="AB67">
        <v>22000</v>
      </c>
    </row>
    <row r="68" spans="5:35" x14ac:dyDescent="0.2">
      <c r="W68" s="11">
        <v>1E-3</v>
      </c>
      <c r="X68" s="11">
        <v>2E-3</v>
      </c>
      <c r="Y68" s="11">
        <v>3.0000000000000001E-3</v>
      </c>
      <c r="AA68" t="s">
        <v>116</v>
      </c>
      <c r="AB68">
        <v>25</v>
      </c>
      <c r="AI68" s="3"/>
    </row>
    <row r="69" spans="5:35" x14ac:dyDescent="0.2">
      <c r="Q69" t="s">
        <v>145</v>
      </c>
      <c r="R69" t="s">
        <v>116</v>
      </c>
      <c r="S69" s="22" t="s">
        <v>147</v>
      </c>
      <c r="T69" s="22" t="s">
        <v>146</v>
      </c>
      <c r="U69" s="22" t="s">
        <v>148</v>
      </c>
      <c r="V69" s="22" t="s">
        <v>129</v>
      </c>
      <c r="W69">
        <f>X66*W68</f>
        <v>22000</v>
      </c>
      <c r="X69">
        <f>X66*X68</f>
        <v>44000</v>
      </c>
      <c r="Y69">
        <f>X66*Y68</f>
        <v>66000</v>
      </c>
      <c r="AA69" t="s">
        <v>117</v>
      </c>
      <c r="AB69">
        <f>AB67*AB68</f>
        <v>550000</v>
      </c>
      <c r="AC69" t="s">
        <v>897</v>
      </c>
      <c r="AD69">
        <v>7420337.9670441002</v>
      </c>
      <c r="AE69" t="s">
        <v>898</v>
      </c>
      <c r="AF69">
        <f>AD69/AB69</f>
        <v>13.491523576443818</v>
      </c>
      <c r="AG69" t="s">
        <v>178</v>
      </c>
      <c r="AH69">
        <f>AB68*AF69</f>
        <v>337.28808941109543</v>
      </c>
    </row>
    <row r="70" spans="5:35" x14ac:dyDescent="0.2">
      <c r="Q70">
        <v>4</v>
      </c>
      <c r="R70">
        <v>75</v>
      </c>
      <c r="S70" s="22">
        <f t="shared" ref="S70:S75" si="10">T70/R70</f>
        <v>42</v>
      </c>
      <c r="T70" s="22">
        <f t="shared" ref="T70:T75" si="11">U70/Q70</f>
        <v>3150</v>
      </c>
      <c r="U70" s="22">
        <v>12600</v>
      </c>
      <c r="V70" s="22" t="s">
        <v>31</v>
      </c>
      <c r="W70" s="6">
        <f>W69/U70</f>
        <v>1.746031746031746</v>
      </c>
      <c r="X70" s="6">
        <f>X69/U70</f>
        <v>3.4920634920634921</v>
      </c>
      <c r="Y70" s="6">
        <f>Y69/U70</f>
        <v>5.2380952380952381</v>
      </c>
      <c r="AA70" t="s">
        <v>118</v>
      </c>
      <c r="AB70">
        <v>218.5</v>
      </c>
    </row>
    <row r="71" spans="5:35" x14ac:dyDescent="0.2">
      <c r="Q71">
        <v>4</v>
      </c>
      <c r="R71">
        <v>40</v>
      </c>
      <c r="S71" s="22">
        <f t="shared" si="10"/>
        <v>40</v>
      </c>
      <c r="T71" s="22">
        <f t="shared" si="11"/>
        <v>1600</v>
      </c>
      <c r="U71" s="22">
        <v>6400</v>
      </c>
      <c r="V71" s="22" t="s">
        <v>32</v>
      </c>
      <c r="W71" s="6">
        <f>W69/U71</f>
        <v>3.4375</v>
      </c>
      <c r="X71" s="6">
        <f>X69/U71</f>
        <v>6.875</v>
      </c>
      <c r="Y71" s="6">
        <f>Y69/U71</f>
        <v>10.3125</v>
      </c>
      <c r="AA71" t="s">
        <v>119</v>
      </c>
      <c r="AB71" s="3">
        <f>AB69/AB70</f>
        <v>2517.1624713958809</v>
      </c>
      <c r="AF71" s="3"/>
    </row>
    <row r="72" spans="5:35" x14ac:dyDescent="0.2">
      <c r="Q72">
        <v>4</v>
      </c>
      <c r="R72">
        <v>15</v>
      </c>
      <c r="S72" s="22">
        <f t="shared" si="10"/>
        <v>45</v>
      </c>
      <c r="T72" s="22">
        <f t="shared" si="11"/>
        <v>675</v>
      </c>
      <c r="U72" s="22">
        <v>2700</v>
      </c>
      <c r="V72" s="22" t="s">
        <v>33</v>
      </c>
      <c r="W72" s="6">
        <f>W69/U72</f>
        <v>8.1481481481481488</v>
      </c>
      <c r="X72" s="6">
        <f>X69/U72</f>
        <v>16.296296296296298</v>
      </c>
      <c r="Y72" s="6">
        <f>Y69/U72</f>
        <v>24.444444444444443</v>
      </c>
      <c r="AA72" t="s">
        <v>121</v>
      </c>
      <c r="AB72">
        <f>AB71*AB70</f>
        <v>550000</v>
      </c>
    </row>
    <row r="73" spans="5:35" x14ac:dyDescent="0.2">
      <c r="Q73">
        <v>4</v>
      </c>
      <c r="R73">
        <v>50</v>
      </c>
      <c r="S73" s="22">
        <f t="shared" si="10"/>
        <v>30</v>
      </c>
      <c r="T73" s="22">
        <f t="shared" si="11"/>
        <v>1500</v>
      </c>
      <c r="U73" s="22">
        <v>6000</v>
      </c>
      <c r="V73" s="22" t="s">
        <v>34</v>
      </c>
      <c r="W73" s="6">
        <f>W69/U73</f>
        <v>3.6666666666666665</v>
      </c>
      <c r="X73" s="6">
        <f>X69/U73</f>
        <v>7.333333333333333</v>
      </c>
      <c r="Y73" s="6">
        <f>Y69/U73</f>
        <v>11</v>
      </c>
    </row>
    <row r="74" spans="5:35" x14ac:dyDescent="0.2">
      <c r="Q74">
        <v>4</v>
      </c>
      <c r="R74">
        <v>10</v>
      </c>
      <c r="S74" s="22">
        <f t="shared" si="10"/>
        <v>45</v>
      </c>
      <c r="T74" s="22">
        <f t="shared" si="11"/>
        <v>450</v>
      </c>
      <c r="U74" s="22">
        <v>1800</v>
      </c>
      <c r="V74" s="22" t="s">
        <v>35</v>
      </c>
      <c r="W74" s="6">
        <f>W69/U74</f>
        <v>12.222222222222221</v>
      </c>
      <c r="X74" s="6">
        <f>X69/U74</f>
        <v>24.444444444444443</v>
      </c>
      <c r="Y74" s="6">
        <f>Y69/U74</f>
        <v>36.666666666666664</v>
      </c>
    </row>
    <row r="75" spans="5:35" x14ac:dyDescent="0.2">
      <c r="Q75">
        <v>4</v>
      </c>
      <c r="R75">
        <v>15</v>
      </c>
      <c r="S75" s="22">
        <f t="shared" si="10"/>
        <v>30</v>
      </c>
      <c r="T75" s="22">
        <f t="shared" si="11"/>
        <v>450</v>
      </c>
      <c r="U75" s="22">
        <v>1800</v>
      </c>
      <c r="V75" s="22" t="s">
        <v>111</v>
      </c>
      <c r="W75" s="6">
        <f>W69/U75</f>
        <v>12.222222222222221</v>
      </c>
      <c r="X75" s="6">
        <f>X69/U75</f>
        <v>24.444444444444443</v>
      </c>
      <c r="Y75" s="6">
        <f>Y69/U75</f>
        <v>36.666666666666664</v>
      </c>
      <c r="AA75" t="s">
        <v>120</v>
      </c>
      <c r="AB75" s="5">
        <v>0.08</v>
      </c>
      <c r="AC75">
        <f>AB72*AB75</f>
        <v>44000</v>
      </c>
      <c r="AF75" s="5"/>
    </row>
    <row r="76" spans="5:35" x14ac:dyDescent="0.2">
      <c r="AA76" t="s">
        <v>122</v>
      </c>
      <c r="AB76">
        <f>AB72-AC75</f>
        <v>506000</v>
      </c>
    </row>
    <row r="77" spans="5:35" x14ac:dyDescent="0.2">
      <c r="E77">
        <v>2984000</v>
      </c>
      <c r="F77">
        <v>2640000</v>
      </c>
      <c r="V77" s="5">
        <v>0.35</v>
      </c>
      <c r="W77" s="5">
        <v>0.3</v>
      </c>
      <c r="AA77" t="s">
        <v>125</v>
      </c>
      <c r="AB77" s="21">
        <v>1.2E-2</v>
      </c>
      <c r="AF77" s="5"/>
    </row>
    <row r="78" spans="5:35" x14ac:dyDescent="0.2">
      <c r="F78">
        <f>E77-F77</f>
        <v>344000</v>
      </c>
      <c r="U78" s="4">
        <v>45352</v>
      </c>
      <c r="V78">
        <v>12000000</v>
      </c>
      <c r="W78">
        <v>12000000</v>
      </c>
      <c r="AA78" t="s">
        <v>123</v>
      </c>
      <c r="AB78" s="3">
        <f>AB76*AB77</f>
        <v>6072</v>
      </c>
      <c r="AF78" s="3"/>
    </row>
    <row r="79" spans="5:35" x14ac:dyDescent="0.2">
      <c r="F79" s="16">
        <f>F78/F77</f>
        <v>0.13030303030303031</v>
      </c>
      <c r="U79" s="4">
        <v>45717</v>
      </c>
      <c r="V79">
        <f>V78+V78*V77</f>
        <v>16200000</v>
      </c>
      <c r="W79">
        <f>W78+W78*W77</f>
        <v>15600000</v>
      </c>
      <c r="AA79" t="s">
        <v>124</v>
      </c>
      <c r="AB79" s="2">
        <f>AB78/AB72</f>
        <v>1.1039999999999999E-2</v>
      </c>
      <c r="AC79">
        <f>AB79*AB72</f>
        <v>6072</v>
      </c>
      <c r="AF79" s="2"/>
    </row>
    <row r="80" spans="5:35" x14ac:dyDescent="0.2">
      <c r="U80" s="4">
        <v>46082</v>
      </c>
      <c r="V80">
        <f>V79+V79*V77</f>
        <v>21870000</v>
      </c>
      <c r="W80">
        <f>W79+W79*W77</f>
        <v>20280000</v>
      </c>
    </row>
    <row r="81" spans="5:34" x14ac:dyDescent="0.2">
      <c r="E81">
        <v>2905431</v>
      </c>
      <c r="F81">
        <v>2568046</v>
      </c>
      <c r="U81" s="4">
        <v>46447</v>
      </c>
      <c r="V81">
        <f>V80+V80*V77</f>
        <v>29524500</v>
      </c>
      <c r="W81">
        <f>W80+W80*W77</f>
        <v>26364000</v>
      </c>
    </row>
    <row r="82" spans="5:34" x14ac:dyDescent="0.2">
      <c r="F82">
        <f>E81-F81</f>
        <v>337385</v>
      </c>
      <c r="U82" s="4">
        <v>46813</v>
      </c>
      <c r="V82">
        <f>V81+V81*V77</f>
        <v>39858075</v>
      </c>
      <c r="W82">
        <f>W81+W81*W77</f>
        <v>34273200</v>
      </c>
    </row>
    <row r="83" spans="5:34" x14ac:dyDescent="0.2">
      <c r="F83" s="16">
        <f>F82/F81</f>
        <v>0.13137809836739683</v>
      </c>
    </row>
    <row r="85" spans="5:34" x14ac:dyDescent="0.2">
      <c r="AH85" s="24"/>
    </row>
  </sheetData>
  <mergeCells count="40">
    <mergeCell ref="V2:V6"/>
    <mergeCell ref="V7:V11"/>
    <mergeCell ref="V12:V16"/>
    <mergeCell ref="V17:V21"/>
    <mergeCell ref="V22:V26"/>
    <mergeCell ref="V34:V38"/>
    <mergeCell ref="B39:B43"/>
    <mergeCell ref="B44:B48"/>
    <mergeCell ref="B49:B53"/>
    <mergeCell ref="B54:B58"/>
    <mergeCell ref="L34:L38"/>
    <mergeCell ref="B34:B38"/>
    <mergeCell ref="V39:V43"/>
    <mergeCell ref="V44:V48"/>
    <mergeCell ref="V49:V53"/>
    <mergeCell ref="V54:V58"/>
    <mergeCell ref="L39:L43"/>
    <mergeCell ref="L44:L48"/>
    <mergeCell ref="L49:L53"/>
    <mergeCell ref="L54:L58"/>
    <mergeCell ref="L2:L6"/>
    <mergeCell ref="L7:L11"/>
    <mergeCell ref="L12:L16"/>
    <mergeCell ref="L17:L21"/>
    <mergeCell ref="L22:L26"/>
    <mergeCell ref="B2:B6"/>
    <mergeCell ref="B7:B11"/>
    <mergeCell ref="B12:B16"/>
    <mergeCell ref="B17:B21"/>
    <mergeCell ref="B22:B26"/>
    <mergeCell ref="AG44:AG48"/>
    <mergeCell ref="AG49:AG53"/>
    <mergeCell ref="AG54:AG58"/>
    <mergeCell ref="AG34:AG38"/>
    <mergeCell ref="AG39:AG43"/>
    <mergeCell ref="AG12:AG16"/>
    <mergeCell ref="AG17:AG21"/>
    <mergeCell ref="AG22:AG26"/>
    <mergeCell ref="AG2:AG6"/>
    <mergeCell ref="AG7:AG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6A518-AB51-B248-ACDB-FBFCF1A00C16}">
  <dimension ref="A1:AQ46"/>
  <sheetViews>
    <sheetView zoomScaleNormal="100" workbookViewId="0">
      <selection activeCell="H21" sqref="H21"/>
    </sheetView>
  </sheetViews>
  <sheetFormatPr baseColWidth="10" defaultRowHeight="16" x14ac:dyDescent="0.2"/>
  <cols>
    <col min="2" max="2" width="13.83203125" bestFit="1" customWidth="1"/>
    <col min="8" max="8" width="12" bestFit="1" customWidth="1"/>
    <col min="9" max="9" width="15" bestFit="1" customWidth="1"/>
    <col min="10" max="10" width="9" customWidth="1"/>
    <col min="12" max="12" width="13.33203125" bestFit="1" customWidth="1"/>
    <col min="13" max="13" width="11.33203125" bestFit="1" customWidth="1"/>
    <col min="14" max="14" width="12.83203125" bestFit="1" customWidth="1"/>
    <col min="15" max="16" width="12.83203125" customWidth="1"/>
    <col min="17" max="25" width="12.6640625" customWidth="1"/>
    <col min="26" max="26" width="12.6640625" bestFit="1" customWidth="1"/>
    <col min="28" max="28" width="15.5" customWidth="1"/>
    <col min="29" max="29" width="12.6640625" customWidth="1"/>
    <col min="35" max="35" width="8" customWidth="1"/>
    <col min="36" max="36" width="13.83203125" bestFit="1" customWidth="1"/>
    <col min="37" max="37" width="14.5" bestFit="1" customWidth="1"/>
    <col min="38" max="38" width="10.6640625" customWidth="1"/>
    <col min="39" max="39" width="11.1640625" customWidth="1"/>
    <col min="42" max="42" width="16.83203125" customWidth="1"/>
    <col min="43" max="43" width="15.6640625" customWidth="1"/>
  </cols>
  <sheetData>
    <row r="1" spans="1:43" x14ac:dyDescent="0.2">
      <c r="A1" t="s">
        <v>142</v>
      </c>
      <c r="B1" t="s">
        <v>14</v>
      </c>
      <c r="C1" t="s">
        <v>129</v>
      </c>
      <c r="D1" t="s">
        <v>133</v>
      </c>
      <c r="E1" t="s">
        <v>131</v>
      </c>
      <c r="F1" t="s">
        <v>132</v>
      </c>
      <c r="G1" t="s">
        <v>134</v>
      </c>
      <c r="H1" t="s">
        <v>137</v>
      </c>
      <c r="I1" t="s">
        <v>143</v>
      </c>
      <c r="K1" t="s">
        <v>194</v>
      </c>
      <c r="L1" t="s">
        <v>155</v>
      </c>
      <c r="M1" t="s">
        <v>176</v>
      </c>
      <c r="N1" t="s">
        <v>156</v>
      </c>
      <c r="O1" t="s">
        <v>186</v>
      </c>
      <c r="P1" t="s">
        <v>187</v>
      </c>
      <c r="Q1" t="s">
        <v>166</v>
      </c>
      <c r="R1" t="s">
        <v>167</v>
      </c>
      <c r="S1" t="s">
        <v>170</v>
      </c>
      <c r="T1" t="s">
        <v>168</v>
      </c>
      <c r="U1" t="s">
        <v>169</v>
      </c>
      <c r="V1" t="s">
        <v>171</v>
      </c>
      <c r="W1" t="s">
        <v>172</v>
      </c>
      <c r="X1" t="s">
        <v>173</v>
      </c>
      <c r="Y1" t="s">
        <v>174</v>
      </c>
      <c r="Z1" t="s">
        <v>157</v>
      </c>
      <c r="AA1" t="s">
        <v>158</v>
      </c>
      <c r="AB1" t="s">
        <v>144</v>
      </c>
      <c r="AC1" t="s">
        <v>175</v>
      </c>
      <c r="AI1" t="s">
        <v>142</v>
      </c>
      <c r="AJ1" t="s">
        <v>14</v>
      </c>
      <c r="AK1" t="s">
        <v>135</v>
      </c>
      <c r="AL1" t="s">
        <v>133</v>
      </c>
      <c r="AM1" t="s">
        <v>131</v>
      </c>
      <c r="AN1" t="s">
        <v>136</v>
      </c>
      <c r="AO1" t="s">
        <v>134</v>
      </c>
      <c r="AP1" t="s">
        <v>137</v>
      </c>
      <c r="AQ1" t="s">
        <v>138</v>
      </c>
    </row>
    <row r="2" spans="1:43" x14ac:dyDescent="0.2">
      <c r="A2">
        <v>1</v>
      </c>
      <c r="B2" s="19">
        <v>45254.4375</v>
      </c>
      <c r="C2" t="s">
        <v>130</v>
      </c>
      <c r="D2">
        <v>4532</v>
      </c>
      <c r="E2">
        <v>218.45</v>
      </c>
      <c r="F2">
        <v>266.95</v>
      </c>
      <c r="G2" s="3">
        <f t="shared" ref="G2:G8" si="0">(F2-E2)*D2</f>
        <v>219802</v>
      </c>
      <c r="H2">
        <v>19800</v>
      </c>
      <c r="I2">
        <f t="shared" ref="I2:I8" si="1">D2*E2</f>
        <v>990015.39999999991</v>
      </c>
      <c r="K2" s="4">
        <v>45288</v>
      </c>
      <c r="L2" s="3">
        <f>-83335-33260</f>
        <v>-116595</v>
      </c>
      <c r="M2" s="3">
        <v>0</v>
      </c>
      <c r="N2" s="3">
        <f t="shared" ref="N2:N46" si="2">S2+V2+Y2</f>
        <v>144033.70460049994</v>
      </c>
      <c r="O2" s="3"/>
      <c r="P2" s="3"/>
      <c r="Q2" s="17">
        <v>192.05600000000001</v>
      </c>
      <c r="R2" s="17">
        <v>207.70699999999999</v>
      </c>
      <c r="S2" s="3">
        <v>45643.98460049992</v>
      </c>
      <c r="T2" s="17">
        <v>207.672</v>
      </c>
      <c r="U2" s="17">
        <v>224.57</v>
      </c>
      <c r="V2" s="3">
        <v>0</v>
      </c>
      <c r="W2" s="17">
        <v>222.13</v>
      </c>
      <c r="X2" s="17">
        <v>240.16</v>
      </c>
      <c r="Y2" s="3">
        <v>98389.72000000003</v>
      </c>
      <c r="Z2" s="3">
        <f t="shared" ref="Z2:Z46" si="3">L2+M2+N2</f>
        <v>27438.704600499943</v>
      </c>
      <c r="AA2" s="28">
        <f>SUM(Z2:Z46)</f>
        <v>1103869.8417648999</v>
      </c>
      <c r="AB2" s="3">
        <f>SUM(I2:I40)</f>
        <v>7420337.9670441002</v>
      </c>
      <c r="AC2" s="2">
        <f>AA2/AB2</f>
        <v>0.14876274459027472</v>
      </c>
      <c r="AE2" s="2"/>
      <c r="AI2">
        <v>1</v>
      </c>
      <c r="AJ2" s="19">
        <v>45254.4375</v>
      </c>
      <c r="AK2" t="s">
        <v>150</v>
      </c>
      <c r="AL2">
        <v>50</v>
      </c>
      <c r="AM2">
        <v>312</v>
      </c>
      <c r="AN2">
        <v>1978.7</v>
      </c>
      <c r="AO2">
        <f t="shared" ref="AO2:AO22" si="4">(AM2-AN2)*AL2</f>
        <v>-83335</v>
      </c>
      <c r="AP2">
        <v>19800</v>
      </c>
      <c r="AQ2">
        <v>21778.7</v>
      </c>
    </row>
    <row r="3" spans="1:43" x14ac:dyDescent="0.2">
      <c r="A3">
        <v>2</v>
      </c>
      <c r="B3" s="19">
        <v>45265.645833333336</v>
      </c>
      <c r="C3" s="13" t="s">
        <v>141</v>
      </c>
      <c r="D3">
        <v>5202.4830000000002</v>
      </c>
      <c r="E3">
        <v>198.93350000000001</v>
      </c>
      <c r="F3">
        <v>230.57859999999999</v>
      </c>
      <c r="G3" s="3">
        <f t="shared" si="0"/>
        <v>164633.09478329992</v>
      </c>
      <c r="H3">
        <v>20850</v>
      </c>
      <c r="I3">
        <f t="shared" si="1"/>
        <v>1034948.1518805001</v>
      </c>
      <c r="K3" s="4">
        <v>45292</v>
      </c>
      <c r="L3" s="3">
        <f>SUM(AO4:AO7)-2955</f>
        <v>71662.5</v>
      </c>
      <c r="M3" s="3">
        <v>0</v>
      </c>
      <c r="N3" s="3">
        <f t="shared" si="2"/>
        <v>-62617.329137199791</v>
      </c>
      <c r="O3" s="3"/>
      <c r="P3" s="3"/>
      <c r="Q3" s="17">
        <v>207.70699999999999</v>
      </c>
      <c r="R3" s="17">
        <v>203.70500000000001</v>
      </c>
      <c r="S3" s="3">
        <v>-44444.009137199828</v>
      </c>
      <c r="T3" s="17">
        <v>224.57</v>
      </c>
      <c r="U3" s="17">
        <v>220.239</v>
      </c>
      <c r="V3" s="3">
        <v>0</v>
      </c>
      <c r="W3" s="17">
        <v>240.16</v>
      </c>
      <c r="X3" s="17">
        <v>236.15</v>
      </c>
      <c r="Y3" s="3">
        <v>-18173.31999999996</v>
      </c>
      <c r="Z3" s="3">
        <f t="shared" si="3"/>
        <v>9045.1708628002089</v>
      </c>
      <c r="AI3">
        <v>2</v>
      </c>
      <c r="AJ3" s="19">
        <v>45265.642361111109</v>
      </c>
      <c r="AK3" t="s">
        <v>151</v>
      </c>
      <c r="AL3">
        <v>50</v>
      </c>
      <c r="AM3">
        <v>313.5</v>
      </c>
      <c r="AN3">
        <v>978.7</v>
      </c>
      <c r="AO3">
        <f t="shared" si="4"/>
        <v>-33260</v>
      </c>
      <c r="AP3">
        <v>20850</v>
      </c>
      <c r="AQ3">
        <v>21778.7</v>
      </c>
    </row>
    <row r="4" spans="1:43" x14ac:dyDescent="0.2">
      <c r="A4">
        <v>3</v>
      </c>
      <c r="B4" s="19">
        <v>45289.645833333336</v>
      </c>
      <c r="C4" s="13" t="s">
        <v>141</v>
      </c>
      <c r="D4">
        <v>5234.8319999999994</v>
      </c>
      <c r="E4">
        <v>207.2551</v>
      </c>
      <c r="F4">
        <v>230.57859999999999</v>
      </c>
      <c r="G4" s="3">
        <f t="shared" si="0"/>
        <v>122094.60415199997</v>
      </c>
      <c r="H4">
        <v>21750</v>
      </c>
      <c r="I4">
        <f t="shared" si="1"/>
        <v>1084945.6296432</v>
      </c>
      <c r="K4" s="4">
        <v>45323</v>
      </c>
      <c r="L4" s="3">
        <v>600</v>
      </c>
      <c r="M4" s="3">
        <v>-4532.55</v>
      </c>
      <c r="N4" s="3">
        <f>S4+V4+Y4</f>
        <v>182364.65478899996</v>
      </c>
      <c r="O4" s="3"/>
      <c r="P4" s="3"/>
      <c r="Q4" s="17">
        <v>203.70500000000001</v>
      </c>
      <c r="R4" s="17">
        <v>209.93960000000001</v>
      </c>
      <c r="S4" s="3">
        <v>97665.052642199997</v>
      </c>
      <c r="T4" s="17">
        <v>220.239</v>
      </c>
      <c r="U4" s="17">
        <v>226.99119999999999</v>
      </c>
      <c r="V4" s="3">
        <v>52522.402146799977</v>
      </c>
      <c r="W4" s="17">
        <v>236.15</v>
      </c>
      <c r="X4" s="17">
        <v>243.25</v>
      </c>
      <c r="Y4" s="3">
        <v>32177.199999999975</v>
      </c>
      <c r="Z4" s="3">
        <f t="shared" si="3"/>
        <v>178432.10478899998</v>
      </c>
      <c r="AB4" t="s">
        <v>190</v>
      </c>
      <c r="AI4">
        <v>3</v>
      </c>
      <c r="AJ4" s="19">
        <v>45289.635416666664</v>
      </c>
      <c r="AK4" t="s">
        <v>152</v>
      </c>
      <c r="AL4">
        <v>50</v>
      </c>
      <c r="AM4">
        <v>425.25</v>
      </c>
      <c r="AN4">
        <v>0</v>
      </c>
      <c r="AO4">
        <f t="shared" si="4"/>
        <v>21262.5</v>
      </c>
      <c r="AP4">
        <v>21700</v>
      </c>
      <c r="AQ4">
        <v>21350</v>
      </c>
    </row>
    <row r="5" spans="1:43" x14ac:dyDescent="0.2">
      <c r="A5">
        <v>4</v>
      </c>
      <c r="B5" s="19">
        <v>45309.645833333336</v>
      </c>
      <c r="C5" s="13" t="s">
        <v>141</v>
      </c>
      <c r="D5">
        <v>5227.692</v>
      </c>
      <c r="E5">
        <v>204.66900000000001</v>
      </c>
      <c r="F5">
        <v>230.57859999999999</v>
      </c>
      <c r="G5" s="3">
        <f t="shared" si="0"/>
        <v>135447.40864319992</v>
      </c>
      <c r="H5">
        <v>21450</v>
      </c>
      <c r="I5">
        <f t="shared" si="1"/>
        <v>1069946.493948</v>
      </c>
      <c r="K5" s="4">
        <v>45352</v>
      </c>
      <c r="L5">
        <v>25648</v>
      </c>
      <c r="M5" s="3">
        <v>-692.5</v>
      </c>
      <c r="N5" s="3">
        <f t="shared" si="2"/>
        <v>5938.5270539998164</v>
      </c>
      <c r="O5" s="3">
        <v>21982</v>
      </c>
      <c r="P5" s="3">
        <v>21998</v>
      </c>
      <c r="Q5" s="17">
        <v>209.93960000000001</v>
      </c>
      <c r="R5">
        <v>210.06549999999999</v>
      </c>
      <c r="S5">
        <v>1972.2243812995775</v>
      </c>
      <c r="T5" s="17">
        <v>226.99119999999999</v>
      </c>
      <c r="U5">
        <v>227.12090000000001</v>
      </c>
      <c r="V5">
        <v>1881.582672700202</v>
      </c>
      <c r="W5" s="17">
        <v>243.25</v>
      </c>
      <c r="X5" s="17">
        <v>243.71</v>
      </c>
      <c r="Y5">
        <v>2084.7200000000362</v>
      </c>
      <c r="Z5" s="3">
        <f t="shared" si="3"/>
        <v>30894.027053999816</v>
      </c>
      <c r="AB5" t="s">
        <v>184</v>
      </c>
      <c r="AC5" t="s">
        <v>178</v>
      </c>
      <c r="AD5" t="s">
        <v>131</v>
      </c>
      <c r="AE5" t="s">
        <v>136</v>
      </c>
      <c r="AF5" t="s">
        <v>38</v>
      </c>
      <c r="AI5">
        <v>1</v>
      </c>
      <c r="AJ5" s="19">
        <v>45288.635416666664</v>
      </c>
      <c r="AK5" t="s">
        <v>153</v>
      </c>
      <c r="AL5">
        <v>50</v>
      </c>
      <c r="AM5">
        <v>431.55</v>
      </c>
      <c r="AN5">
        <v>0</v>
      </c>
      <c r="AO5">
        <f t="shared" si="4"/>
        <v>21577.5</v>
      </c>
      <c r="AP5">
        <v>21800</v>
      </c>
      <c r="AQ5">
        <v>21350</v>
      </c>
    </row>
    <row r="6" spans="1:43" x14ac:dyDescent="0.2">
      <c r="A6">
        <v>5</v>
      </c>
      <c r="B6" s="19">
        <v>45315.645833333336</v>
      </c>
      <c r="C6" s="13" t="s">
        <v>160</v>
      </c>
      <c r="D6" s="24">
        <v>4836.0620000000008</v>
      </c>
      <c r="E6">
        <v>221.28469999999999</v>
      </c>
      <c r="F6">
        <v>249.26390000000001</v>
      </c>
      <c r="G6" s="3">
        <f t="shared" si="0"/>
        <v>135309.14591040011</v>
      </c>
      <c r="H6">
        <v>21400</v>
      </c>
      <c r="I6">
        <f t="shared" si="1"/>
        <v>1070146.5288514001</v>
      </c>
      <c r="K6" s="20">
        <v>45365</v>
      </c>
      <c r="L6" s="3">
        <f>AO22+AO23</f>
        <v>-1090.0000020000334</v>
      </c>
      <c r="M6" s="3">
        <v>0</v>
      </c>
      <c r="N6" s="3">
        <f t="shared" si="2"/>
        <v>52121.036811800332</v>
      </c>
      <c r="O6" s="3">
        <v>21998</v>
      </c>
      <c r="P6" s="3">
        <v>22150</v>
      </c>
      <c r="Q6">
        <v>210.06549999999999</v>
      </c>
      <c r="R6">
        <v>211.48570000000001</v>
      </c>
      <c r="S6">
        <v>22247.442941400353</v>
      </c>
      <c r="T6">
        <v>227.12090000000001</v>
      </c>
      <c r="U6">
        <v>228.65530000000001</v>
      </c>
      <c r="V6">
        <v>22259.833870400074</v>
      </c>
      <c r="W6" s="17">
        <v>243.71</v>
      </c>
      <c r="X6">
        <v>245.39</v>
      </c>
      <c r="Y6">
        <v>7613.759999999902</v>
      </c>
      <c r="Z6" s="3">
        <f t="shared" si="3"/>
        <v>51031.036809800295</v>
      </c>
      <c r="AB6" t="s">
        <v>182</v>
      </c>
      <c r="AC6">
        <v>15665.007</v>
      </c>
      <c r="AD6">
        <v>230.57859999999999</v>
      </c>
      <c r="AE6">
        <v>234.161</v>
      </c>
      <c r="AF6" s="3">
        <f>(AE6-AD6)*AC6</f>
        <v>56118.321076800108</v>
      </c>
      <c r="AG6" s="3"/>
      <c r="AI6">
        <v>2</v>
      </c>
      <c r="AJ6" s="19">
        <v>45288.635416666664</v>
      </c>
      <c r="AK6" t="s">
        <v>153</v>
      </c>
      <c r="AL6">
        <v>50</v>
      </c>
      <c r="AM6">
        <v>431.55</v>
      </c>
      <c r="AN6">
        <v>0</v>
      </c>
      <c r="AO6">
        <f t="shared" si="4"/>
        <v>21577.5</v>
      </c>
      <c r="AP6">
        <v>21800</v>
      </c>
      <c r="AQ6">
        <v>21350</v>
      </c>
    </row>
    <row r="7" spans="1:43" x14ac:dyDescent="0.2">
      <c r="A7">
        <v>6</v>
      </c>
      <c r="B7" s="19">
        <v>45323.645833333336</v>
      </c>
      <c r="C7" s="13" t="s">
        <v>160</v>
      </c>
      <c r="D7" s="24">
        <v>4845.491</v>
      </c>
      <c r="E7">
        <v>224</v>
      </c>
      <c r="F7">
        <v>249.26390000000001</v>
      </c>
      <c r="G7" s="3">
        <f t="shared" si="0"/>
        <v>122416.00007490003</v>
      </c>
      <c r="H7">
        <v>21700</v>
      </c>
      <c r="I7">
        <f t="shared" si="1"/>
        <v>1085389.9839999999</v>
      </c>
      <c r="K7" s="20">
        <v>45372</v>
      </c>
      <c r="L7">
        <f>AO24</f>
        <v>69426</v>
      </c>
      <c r="M7" s="3">
        <v>-5767.5</v>
      </c>
      <c r="N7" s="3">
        <f t="shared" si="2"/>
        <v>-46824.885053600185</v>
      </c>
      <c r="O7" s="3">
        <v>22150</v>
      </c>
      <c r="P7" s="3">
        <v>22011.95</v>
      </c>
      <c r="Q7">
        <v>211.48570000000001</v>
      </c>
      <c r="R7">
        <v>210.19329999999999</v>
      </c>
      <c r="S7" s="3">
        <v>-20245.455046800231</v>
      </c>
      <c r="T7">
        <v>228.65530000000001</v>
      </c>
      <c r="U7">
        <v>227.26050000000001</v>
      </c>
      <c r="V7">
        <v>-20234.630006800053</v>
      </c>
      <c r="W7">
        <v>245.39</v>
      </c>
      <c r="X7">
        <v>243.99</v>
      </c>
      <c r="Y7">
        <v>-6344.7999999998974</v>
      </c>
      <c r="Z7" s="3">
        <f t="shared" si="3"/>
        <v>16833.614946399815</v>
      </c>
      <c r="AB7" t="s">
        <v>183</v>
      </c>
      <c r="AC7">
        <v>14507.191000000001</v>
      </c>
      <c r="AD7">
        <v>249.26390000000001</v>
      </c>
      <c r="AE7">
        <v>253.124</v>
      </c>
      <c r="AF7" s="3">
        <f t="shared" ref="AF7" si="5">(AE7-AD7)*AC7</f>
        <v>55999.20797909984</v>
      </c>
      <c r="AG7" s="3"/>
      <c r="AI7">
        <v>4</v>
      </c>
      <c r="AJ7" s="19">
        <v>45309.635416666664</v>
      </c>
      <c r="AK7" t="s">
        <v>154</v>
      </c>
      <c r="AL7">
        <v>50</v>
      </c>
      <c r="AM7">
        <v>204</v>
      </c>
      <c r="AN7">
        <v>0</v>
      </c>
      <c r="AO7">
        <f t="shared" si="4"/>
        <v>10200</v>
      </c>
      <c r="AP7">
        <v>21450</v>
      </c>
      <c r="AQ7">
        <v>21350</v>
      </c>
    </row>
    <row r="8" spans="1:43" x14ac:dyDescent="0.2">
      <c r="A8">
        <v>7</v>
      </c>
      <c r="B8" s="19">
        <v>45331.645833333336</v>
      </c>
      <c r="C8" s="13" t="s">
        <v>160</v>
      </c>
      <c r="D8" s="24">
        <v>4825.6379999999999</v>
      </c>
      <c r="E8">
        <v>224.8295</v>
      </c>
      <c r="F8">
        <v>249.26390000000001</v>
      </c>
      <c r="G8" s="3">
        <f t="shared" si="0"/>
        <v>117911.56914720005</v>
      </c>
      <c r="H8">
        <v>21800</v>
      </c>
      <c r="I8">
        <f t="shared" si="1"/>
        <v>1084945.7787210001</v>
      </c>
      <c r="K8" s="20">
        <v>45379</v>
      </c>
      <c r="L8">
        <f>AO25</f>
        <v>-23625</v>
      </c>
      <c r="M8" s="3">
        <v>0</v>
      </c>
      <c r="N8" s="3">
        <f t="shared" si="2"/>
        <v>107082.01709230004</v>
      </c>
      <c r="O8" s="3">
        <v>22011.95</v>
      </c>
      <c r="P8" s="3">
        <v>22327</v>
      </c>
      <c r="Q8">
        <v>210.19329999999999</v>
      </c>
      <c r="R8">
        <v>213.2028</v>
      </c>
      <c r="S8">
        <v>47143.838566500039</v>
      </c>
      <c r="T8">
        <v>227.26050000000001</v>
      </c>
      <c r="U8">
        <v>230.46430000000001</v>
      </c>
      <c r="V8">
        <v>46478.138525800015</v>
      </c>
      <c r="W8">
        <v>243.99</v>
      </c>
      <c r="X8">
        <v>246.96</v>
      </c>
      <c r="Y8">
        <v>13460.039999999995</v>
      </c>
      <c r="Z8" s="3">
        <f t="shared" si="3"/>
        <v>83457.017092300041</v>
      </c>
      <c r="AB8" t="s">
        <v>118</v>
      </c>
      <c r="AC8">
        <v>4532</v>
      </c>
      <c r="AD8">
        <v>266.95</v>
      </c>
      <c r="AE8">
        <v>271.92</v>
      </c>
      <c r="AF8" s="3">
        <f t="shared" ref="AF8" si="6">(AE8-AD8)*AC8</f>
        <v>22524.040000000125</v>
      </c>
      <c r="AG8" s="3"/>
      <c r="AI8">
        <v>1</v>
      </c>
      <c r="AJ8" s="19">
        <v>45316.635416666664</v>
      </c>
      <c r="AK8" t="s">
        <v>161</v>
      </c>
      <c r="AL8">
        <v>50</v>
      </c>
      <c r="AM8">
        <v>220</v>
      </c>
      <c r="AN8">
        <v>182.8</v>
      </c>
      <c r="AO8">
        <f t="shared" si="4"/>
        <v>1859.9999999999995</v>
      </c>
      <c r="AP8">
        <v>21350</v>
      </c>
      <c r="AQ8">
        <v>21982</v>
      </c>
    </row>
    <row r="9" spans="1:43" x14ac:dyDescent="0.2">
      <c r="K9" s="20">
        <v>45407</v>
      </c>
      <c r="L9">
        <v>57010</v>
      </c>
      <c r="N9" s="3">
        <f>S9+V9+Y9</f>
        <v>81147.923242100311</v>
      </c>
      <c r="O9" s="3">
        <v>22327</v>
      </c>
      <c r="P9" s="3">
        <v>22570.35</v>
      </c>
      <c r="Q9">
        <v>213.2028</v>
      </c>
      <c r="R9">
        <v>215.46440000000001</v>
      </c>
      <c r="S9">
        <v>35427.979831200246</v>
      </c>
      <c r="T9">
        <v>230.46430000000001</v>
      </c>
      <c r="U9">
        <v>232.89420000000001</v>
      </c>
      <c r="V9">
        <v>35251.023410900052</v>
      </c>
      <c r="W9">
        <v>246.96</v>
      </c>
      <c r="X9">
        <v>249.27</v>
      </c>
      <c r="Y9">
        <v>10468.920000000011</v>
      </c>
      <c r="Z9" s="3">
        <f t="shared" si="3"/>
        <v>138157.92324210031</v>
      </c>
      <c r="AI9">
        <v>2</v>
      </c>
      <c r="AJ9" s="19">
        <v>45316.635416666664</v>
      </c>
      <c r="AK9" t="s">
        <v>161</v>
      </c>
      <c r="AL9">
        <v>50</v>
      </c>
      <c r="AM9">
        <v>220</v>
      </c>
      <c r="AN9">
        <v>182.8</v>
      </c>
      <c r="AO9">
        <f t="shared" si="4"/>
        <v>1859.9999999999995</v>
      </c>
      <c r="AP9">
        <v>21350</v>
      </c>
      <c r="AQ9">
        <v>21982</v>
      </c>
    </row>
    <row r="10" spans="1:43" x14ac:dyDescent="0.2">
      <c r="K10" s="20">
        <v>45442</v>
      </c>
      <c r="L10">
        <v>9403</v>
      </c>
      <c r="N10" s="3">
        <f>S10+V10+Y10</f>
        <v>-3709.0526070006972</v>
      </c>
      <c r="O10" s="3">
        <v>22570.35</v>
      </c>
      <c r="P10" s="3">
        <v>22488.65</v>
      </c>
      <c r="Q10">
        <v>215.46440000000001</v>
      </c>
      <c r="R10">
        <v>215.18299999999999</v>
      </c>
      <c r="S10">
        <v>-4408.1329698003001</v>
      </c>
      <c r="T10">
        <v>232.89420000000001</v>
      </c>
      <c r="U10">
        <v>232.60499999999999</v>
      </c>
      <c r="V10">
        <v>-4195.4796372003239</v>
      </c>
      <c r="W10">
        <v>249.27</v>
      </c>
      <c r="X10">
        <v>250.35</v>
      </c>
      <c r="Y10">
        <v>4894.5599999999276</v>
      </c>
      <c r="Z10" s="3">
        <f t="shared" si="3"/>
        <v>5693.9473929993028</v>
      </c>
      <c r="AD10" s="17"/>
      <c r="AF10" s="3"/>
      <c r="AI10">
        <v>3</v>
      </c>
      <c r="AJ10" s="19">
        <v>45316.635416666664</v>
      </c>
      <c r="AK10" t="s">
        <v>162</v>
      </c>
      <c r="AL10">
        <v>50</v>
      </c>
      <c r="AM10">
        <v>261</v>
      </c>
      <c r="AN10">
        <v>282.8</v>
      </c>
      <c r="AO10">
        <f t="shared" si="4"/>
        <v>-1090.0000000000005</v>
      </c>
      <c r="AP10">
        <v>21350</v>
      </c>
      <c r="AQ10">
        <v>21982</v>
      </c>
    </row>
    <row r="11" spans="1:43" x14ac:dyDescent="0.2">
      <c r="K11" s="20">
        <v>45470</v>
      </c>
      <c r="L11">
        <v>-172042.5</v>
      </c>
      <c r="M11">
        <f>45698-30919</f>
        <v>14779</v>
      </c>
      <c r="N11" s="3">
        <f>S11+V11+Y11</f>
        <v>558077.22591910022</v>
      </c>
      <c r="O11" s="3">
        <v>22488.65</v>
      </c>
      <c r="P11" s="3">
        <v>24044</v>
      </c>
      <c r="Q11">
        <v>215.18299999999999</v>
      </c>
      <c r="R11">
        <v>230.57859999999999</v>
      </c>
      <c r="S11">
        <v>241172.18176920002</v>
      </c>
      <c r="T11">
        <v>232.60499999999999</v>
      </c>
      <c r="U11">
        <v>249.26390000000001</v>
      </c>
      <c r="V11">
        <v>241673.84414990025</v>
      </c>
      <c r="W11">
        <v>250.35</v>
      </c>
      <c r="X11">
        <v>266.95</v>
      </c>
      <c r="Y11">
        <v>75231.199999999968</v>
      </c>
      <c r="Z11" s="3">
        <f t="shared" si="3"/>
        <v>400813.72591910022</v>
      </c>
      <c r="AB11" t="s">
        <v>1007</v>
      </c>
      <c r="AC11" s="24">
        <f>AC6*(AE6-203.628)</f>
        <v>478299.65873100021</v>
      </c>
      <c r="AF11" s="3"/>
      <c r="AG11" s="2"/>
      <c r="AI11">
        <v>4</v>
      </c>
      <c r="AJ11" s="19">
        <v>45316.635416666664</v>
      </c>
      <c r="AK11" t="s">
        <v>163</v>
      </c>
      <c r="AL11">
        <v>50</v>
      </c>
      <c r="AM11">
        <v>380.3</v>
      </c>
      <c r="AN11">
        <v>532.79999999999995</v>
      </c>
      <c r="AO11">
        <f t="shared" si="4"/>
        <v>-7624.9999999999973</v>
      </c>
      <c r="AP11">
        <v>21350</v>
      </c>
      <c r="AQ11">
        <v>21982</v>
      </c>
    </row>
    <row r="12" spans="1:43" x14ac:dyDescent="0.2">
      <c r="K12" s="20">
        <v>45498</v>
      </c>
      <c r="L12">
        <v>27431</v>
      </c>
      <c r="N12" s="3">
        <f t="shared" si="2"/>
        <v>134641.56905590006</v>
      </c>
      <c r="O12" s="3">
        <v>24044</v>
      </c>
      <c r="P12" s="3">
        <v>24406.1</v>
      </c>
      <c r="Q12">
        <v>230.57859999999999</v>
      </c>
      <c r="R12">
        <v>234.161</v>
      </c>
      <c r="S12">
        <v>56118.321076800108</v>
      </c>
      <c r="T12">
        <v>249.26390000000001</v>
      </c>
      <c r="U12">
        <v>253.124</v>
      </c>
      <c r="V12">
        <v>55999.20797909984</v>
      </c>
      <c r="W12">
        <v>266.95</v>
      </c>
      <c r="X12">
        <v>271.92</v>
      </c>
      <c r="Y12">
        <v>22524.040000000125</v>
      </c>
      <c r="Z12" s="3">
        <f t="shared" si="3"/>
        <v>162072.56905590006</v>
      </c>
      <c r="AB12" t="s">
        <v>1008</v>
      </c>
      <c r="AC12" s="24">
        <f>AC7*(AE7-223.34)</f>
        <v>432082.17674399988</v>
      </c>
      <c r="AI12">
        <v>5</v>
      </c>
      <c r="AJ12" s="19">
        <v>45315.635416666664</v>
      </c>
      <c r="AK12" t="s">
        <v>159</v>
      </c>
      <c r="AL12">
        <v>50</v>
      </c>
      <c r="AM12">
        <v>500</v>
      </c>
      <c r="AN12">
        <v>582.79999999999995</v>
      </c>
      <c r="AO12">
        <f t="shared" si="4"/>
        <v>-4139.9999999999982</v>
      </c>
      <c r="AP12">
        <v>21400</v>
      </c>
      <c r="AQ12">
        <v>21982</v>
      </c>
    </row>
    <row r="13" spans="1:43" x14ac:dyDescent="0.2">
      <c r="G13" t="s">
        <v>181</v>
      </c>
      <c r="H13">
        <f>AVERAGE(H2:H12)</f>
        <v>21250</v>
      </c>
      <c r="N13" s="3">
        <f t="shared" si="2"/>
        <v>0</v>
      </c>
      <c r="O13" s="3"/>
      <c r="Z13" s="3">
        <f t="shared" si="3"/>
        <v>0</v>
      </c>
      <c r="AB13" t="s">
        <v>1009</v>
      </c>
      <c r="AC13" s="24">
        <f>AC8*(AE8-E2)</f>
        <v>242326.04000000012</v>
      </c>
      <c r="AI13">
        <v>6</v>
      </c>
      <c r="AJ13" s="19">
        <v>45323.635416666664</v>
      </c>
      <c r="AK13" t="s">
        <v>162</v>
      </c>
      <c r="AL13">
        <v>50</v>
      </c>
      <c r="AM13">
        <v>354</v>
      </c>
      <c r="AN13">
        <v>282.8</v>
      </c>
      <c r="AO13">
        <f t="shared" si="4"/>
        <v>3559.9999999999995</v>
      </c>
      <c r="AP13">
        <v>21700</v>
      </c>
      <c r="AQ13">
        <v>21982</v>
      </c>
    </row>
    <row r="14" spans="1:43" x14ac:dyDescent="0.2">
      <c r="N14" s="3">
        <f t="shared" si="2"/>
        <v>0</v>
      </c>
      <c r="O14" s="3"/>
      <c r="Z14" s="3">
        <f t="shared" si="3"/>
        <v>0</v>
      </c>
      <c r="AB14" t="s">
        <v>1006</v>
      </c>
      <c r="AC14" s="36">
        <f>SUM(AC11:AC13)</f>
        <v>1152707.8754750001</v>
      </c>
      <c r="AI14">
        <v>7</v>
      </c>
      <c r="AJ14" s="19">
        <v>45331.642361111109</v>
      </c>
      <c r="AK14" t="s">
        <v>161</v>
      </c>
      <c r="AL14">
        <v>50</v>
      </c>
      <c r="AM14">
        <v>306.3</v>
      </c>
      <c r="AN14">
        <v>182.8</v>
      </c>
      <c r="AO14">
        <f t="shared" si="4"/>
        <v>6175</v>
      </c>
      <c r="AP14">
        <v>21800</v>
      </c>
      <c r="AQ14">
        <v>21982</v>
      </c>
    </row>
    <row r="15" spans="1:43" x14ac:dyDescent="0.2">
      <c r="N15" s="3">
        <f t="shared" si="2"/>
        <v>0</v>
      </c>
      <c r="O15" s="3"/>
      <c r="Z15" s="3">
        <f t="shared" si="3"/>
        <v>0</v>
      </c>
      <c r="AI15">
        <v>1</v>
      </c>
      <c r="AJ15" s="19">
        <v>45351.642361111109</v>
      </c>
      <c r="AK15" t="s">
        <v>185</v>
      </c>
      <c r="AL15">
        <v>50</v>
      </c>
      <c r="AM15">
        <v>454.92</v>
      </c>
      <c r="AN15">
        <v>381.64</v>
      </c>
      <c r="AO15">
        <f t="shared" si="4"/>
        <v>3664.0000000000014</v>
      </c>
      <c r="AP15">
        <v>21982</v>
      </c>
      <c r="AQ15" s="3">
        <v>21998</v>
      </c>
    </row>
    <row r="16" spans="1:43" x14ac:dyDescent="0.2">
      <c r="N16" s="3">
        <f t="shared" si="2"/>
        <v>0</v>
      </c>
      <c r="O16" s="3"/>
      <c r="Z16" s="3">
        <f t="shared" si="3"/>
        <v>0</v>
      </c>
      <c r="AF16" s="3"/>
      <c r="AG16" s="3"/>
      <c r="AI16">
        <v>2</v>
      </c>
      <c r="AJ16" s="19">
        <v>45351.642361111109</v>
      </c>
      <c r="AK16" t="s">
        <v>185</v>
      </c>
      <c r="AL16">
        <v>50</v>
      </c>
      <c r="AM16">
        <v>454.92</v>
      </c>
      <c r="AN16">
        <v>381.64</v>
      </c>
      <c r="AO16">
        <f t="shared" si="4"/>
        <v>3664.0000000000014</v>
      </c>
      <c r="AP16">
        <v>21982</v>
      </c>
      <c r="AQ16" s="3">
        <v>21998</v>
      </c>
    </row>
    <row r="17" spans="5:43" x14ac:dyDescent="0.2">
      <c r="E17" s="24"/>
      <c r="N17" s="3">
        <f t="shared" si="2"/>
        <v>0</v>
      </c>
      <c r="O17" s="3"/>
      <c r="Q17" s="3"/>
      <c r="Z17" s="3">
        <f t="shared" si="3"/>
        <v>0</v>
      </c>
      <c r="AF17" s="3"/>
      <c r="AG17" s="3"/>
      <c r="AI17">
        <v>3</v>
      </c>
      <c r="AJ17" s="19">
        <v>45351.642361053244</v>
      </c>
      <c r="AK17" t="s">
        <v>185</v>
      </c>
      <c r="AL17">
        <v>50</v>
      </c>
      <c r="AM17">
        <v>454.92</v>
      </c>
      <c r="AN17">
        <v>381.64</v>
      </c>
      <c r="AO17">
        <f t="shared" si="4"/>
        <v>3664.0000000000014</v>
      </c>
      <c r="AP17">
        <v>21982</v>
      </c>
      <c r="AQ17" s="3">
        <v>21998</v>
      </c>
    </row>
    <row r="18" spans="5:43" x14ac:dyDescent="0.2">
      <c r="N18" s="3">
        <f t="shared" si="2"/>
        <v>0</v>
      </c>
      <c r="O18" s="3"/>
      <c r="P18" s="3"/>
      <c r="Z18" s="3">
        <f t="shared" si="3"/>
        <v>0</v>
      </c>
      <c r="AF18" s="3"/>
      <c r="AI18">
        <v>4</v>
      </c>
      <c r="AJ18" s="19">
        <v>45351.642361053244</v>
      </c>
      <c r="AK18" t="s">
        <v>185</v>
      </c>
      <c r="AL18">
        <v>50</v>
      </c>
      <c r="AM18">
        <v>454.92</v>
      </c>
      <c r="AN18">
        <v>381.64</v>
      </c>
      <c r="AO18">
        <f t="shared" si="4"/>
        <v>3664.0000000000014</v>
      </c>
      <c r="AP18">
        <v>21982</v>
      </c>
      <c r="AQ18" s="3">
        <v>21998</v>
      </c>
    </row>
    <row r="19" spans="5:43" x14ac:dyDescent="0.2">
      <c r="N19" s="3">
        <f t="shared" si="2"/>
        <v>0</v>
      </c>
      <c r="O19" s="3"/>
      <c r="P19" s="3"/>
      <c r="Z19" s="3">
        <f t="shared" si="3"/>
        <v>0</v>
      </c>
      <c r="AF19" s="3"/>
      <c r="AI19">
        <v>5</v>
      </c>
      <c r="AJ19" s="19">
        <v>45351.642361053244</v>
      </c>
      <c r="AK19" t="s">
        <v>185</v>
      </c>
      <c r="AL19">
        <v>50</v>
      </c>
      <c r="AM19">
        <v>454.92</v>
      </c>
      <c r="AN19">
        <v>381.64</v>
      </c>
      <c r="AO19">
        <f t="shared" si="4"/>
        <v>3664.0000000000014</v>
      </c>
      <c r="AP19">
        <v>21982</v>
      </c>
      <c r="AQ19" s="3">
        <v>21998</v>
      </c>
    </row>
    <row r="20" spans="5:43" ht="18" x14ac:dyDescent="0.25">
      <c r="J20" s="32"/>
      <c r="N20" s="3">
        <f t="shared" si="2"/>
        <v>0</v>
      </c>
      <c r="O20" s="3"/>
      <c r="P20" s="3"/>
      <c r="Z20" s="3">
        <f t="shared" si="3"/>
        <v>0</v>
      </c>
      <c r="AF20" s="3"/>
      <c r="AG20" s="3"/>
      <c r="AI20">
        <v>6</v>
      </c>
      <c r="AJ20" s="19">
        <v>45351.642361053244</v>
      </c>
      <c r="AK20" t="s">
        <v>185</v>
      </c>
      <c r="AL20">
        <v>50</v>
      </c>
      <c r="AM20">
        <v>454.92</v>
      </c>
      <c r="AN20">
        <v>381.64</v>
      </c>
      <c r="AO20">
        <f t="shared" si="4"/>
        <v>3664.0000000000014</v>
      </c>
      <c r="AP20">
        <v>21982</v>
      </c>
      <c r="AQ20" s="3">
        <v>21998</v>
      </c>
    </row>
    <row r="21" spans="5:43" x14ac:dyDescent="0.2">
      <c r="N21" s="3">
        <f t="shared" si="2"/>
        <v>0</v>
      </c>
      <c r="O21" s="3"/>
      <c r="P21" s="3"/>
      <c r="Z21" s="3">
        <f t="shared" si="3"/>
        <v>0</v>
      </c>
      <c r="AF21" s="3"/>
      <c r="AI21">
        <v>7</v>
      </c>
      <c r="AJ21" s="19">
        <v>45351.642361053244</v>
      </c>
      <c r="AK21" t="s">
        <v>185</v>
      </c>
      <c r="AL21">
        <v>50</v>
      </c>
      <c r="AM21">
        <v>454.92</v>
      </c>
      <c r="AN21">
        <v>381.64</v>
      </c>
      <c r="AO21">
        <f t="shared" si="4"/>
        <v>3664.0000000000014</v>
      </c>
      <c r="AP21">
        <v>21982</v>
      </c>
      <c r="AQ21" s="3">
        <v>21998</v>
      </c>
    </row>
    <row r="22" spans="5:43" ht="16" customHeight="1" x14ac:dyDescent="0.2">
      <c r="G22" s="23"/>
      <c r="H22" s="23"/>
      <c r="N22" s="3">
        <f t="shared" si="2"/>
        <v>0</v>
      </c>
      <c r="O22" s="3"/>
      <c r="P22" s="3"/>
      <c r="Z22" s="3">
        <f t="shared" si="3"/>
        <v>0</v>
      </c>
      <c r="AF22" s="3"/>
      <c r="AI22" s="26" t="s">
        <v>188</v>
      </c>
      <c r="AJ22" s="19">
        <v>45364.5</v>
      </c>
      <c r="AK22" t="s">
        <v>189</v>
      </c>
      <c r="AL22">
        <v>350</v>
      </c>
      <c r="AM22">
        <v>116.75</v>
      </c>
      <c r="AN22">
        <v>43.335714289999999</v>
      </c>
      <c r="AO22">
        <f t="shared" si="4"/>
        <v>25694.999998499999</v>
      </c>
      <c r="AP22">
        <v>22100</v>
      </c>
      <c r="AQ22" s="3">
        <v>22000</v>
      </c>
    </row>
    <row r="23" spans="5:43" x14ac:dyDescent="0.2">
      <c r="G23" s="24"/>
      <c r="J23" s="24"/>
      <c r="N23" s="3">
        <f t="shared" si="2"/>
        <v>0</v>
      </c>
      <c r="O23" s="3"/>
      <c r="P23" s="3"/>
      <c r="Z23" s="3">
        <f t="shared" si="3"/>
        <v>0</v>
      </c>
      <c r="AF23" s="3"/>
      <c r="AG23" s="2"/>
      <c r="AI23" s="26" t="s">
        <v>188</v>
      </c>
      <c r="AJ23" s="19">
        <v>45364.5</v>
      </c>
      <c r="AK23" t="s">
        <v>191</v>
      </c>
      <c r="AL23">
        <v>350</v>
      </c>
      <c r="AM23">
        <v>70.121428569999907</v>
      </c>
      <c r="AN23">
        <v>146.65</v>
      </c>
      <c r="AO23">
        <f t="shared" ref="AO23" si="7">(AM23-AN23)*AL23</f>
        <v>-26785.000000500033</v>
      </c>
      <c r="AP23">
        <v>22000</v>
      </c>
      <c r="AQ23" s="3">
        <v>22150</v>
      </c>
    </row>
    <row r="24" spans="5:43" x14ac:dyDescent="0.2">
      <c r="N24" s="3">
        <f t="shared" si="2"/>
        <v>0</v>
      </c>
      <c r="O24" s="3"/>
      <c r="P24" s="3"/>
      <c r="Z24" s="3">
        <f t="shared" si="3"/>
        <v>0</v>
      </c>
      <c r="AI24" s="26" t="s">
        <v>188</v>
      </c>
      <c r="AJ24" s="19" t="s">
        <v>192</v>
      </c>
      <c r="AK24" t="s">
        <v>193</v>
      </c>
      <c r="AL24">
        <v>350</v>
      </c>
      <c r="AM24">
        <v>198.36</v>
      </c>
      <c r="AN24">
        <v>0</v>
      </c>
      <c r="AO24">
        <f t="shared" ref="AO24:AO25" si="8">(AM24-AN24)*AL24</f>
        <v>69426</v>
      </c>
      <c r="AP24">
        <v>22150</v>
      </c>
      <c r="AQ24" s="3">
        <v>22011.95</v>
      </c>
    </row>
    <row r="25" spans="5:43" x14ac:dyDescent="0.2">
      <c r="N25" s="3">
        <f t="shared" si="2"/>
        <v>0</v>
      </c>
      <c r="O25" s="3"/>
      <c r="P25" s="3"/>
      <c r="Z25" s="3">
        <f t="shared" si="3"/>
        <v>0</v>
      </c>
      <c r="AI25" s="26" t="s">
        <v>188</v>
      </c>
      <c r="AJ25" s="19" t="s">
        <v>195</v>
      </c>
      <c r="AK25" t="s">
        <v>196</v>
      </c>
      <c r="AL25">
        <v>350</v>
      </c>
      <c r="AM25">
        <v>109.4</v>
      </c>
      <c r="AN25">
        <v>176.9</v>
      </c>
      <c r="AO25" s="27">
        <f t="shared" si="8"/>
        <v>-23625</v>
      </c>
      <c r="AP25" s="3">
        <v>22011.95</v>
      </c>
      <c r="AQ25" s="3">
        <v>22327</v>
      </c>
    </row>
    <row r="26" spans="5:43" x14ac:dyDescent="0.2">
      <c r="N26" s="3">
        <f t="shared" si="2"/>
        <v>0</v>
      </c>
      <c r="O26" s="3"/>
      <c r="P26" s="3"/>
      <c r="Z26" s="3">
        <f t="shared" si="3"/>
        <v>0</v>
      </c>
      <c r="AI26" s="26" t="s">
        <v>188</v>
      </c>
      <c r="AJ26" s="19" t="s">
        <v>202</v>
      </c>
      <c r="AK26" t="s">
        <v>197</v>
      </c>
      <c r="AL26">
        <v>350</v>
      </c>
      <c r="AM26">
        <v>144.54</v>
      </c>
      <c r="AN26">
        <v>143.5</v>
      </c>
      <c r="AO26" s="27">
        <f t="shared" ref="AO26" si="9">(AM26-AN26)*AL26</f>
        <v>363.99999999999721</v>
      </c>
      <c r="AP26" s="3">
        <v>22327</v>
      </c>
    </row>
    <row r="27" spans="5:43" x14ac:dyDescent="0.2">
      <c r="N27" s="3">
        <f t="shared" si="2"/>
        <v>0</v>
      </c>
      <c r="O27" s="3"/>
      <c r="P27" s="3"/>
      <c r="Z27" s="3">
        <f t="shared" si="3"/>
        <v>0</v>
      </c>
      <c r="AI27" s="26" t="s">
        <v>188</v>
      </c>
      <c r="AJ27" s="19">
        <v>45384</v>
      </c>
      <c r="AK27" t="s">
        <v>209</v>
      </c>
    </row>
    <row r="28" spans="5:43" x14ac:dyDescent="0.2">
      <c r="N28" s="3">
        <f t="shared" si="2"/>
        <v>0</v>
      </c>
      <c r="O28" s="3"/>
      <c r="P28" s="3"/>
      <c r="Z28" s="3">
        <f t="shared" si="3"/>
        <v>0</v>
      </c>
    </row>
    <row r="29" spans="5:43" x14ac:dyDescent="0.2">
      <c r="N29" s="3">
        <f t="shared" si="2"/>
        <v>0</v>
      </c>
      <c r="O29" s="3"/>
      <c r="P29" s="3"/>
      <c r="Z29" s="3">
        <f t="shared" si="3"/>
        <v>0</v>
      </c>
    </row>
    <row r="30" spans="5:43" x14ac:dyDescent="0.2">
      <c r="N30" s="3">
        <f t="shared" si="2"/>
        <v>0</v>
      </c>
      <c r="O30" s="3"/>
      <c r="P30" s="3"/>
      <c r="Z30" s="3">
        <f t="shared" si="3"/>
        <v>0</v>
      </c>
    </row>
    <row r="31" spans="5:43" x14ac:dyDescent="0.2">
      <c r="N31" s="3">
        <f t="shared" si="2"/>
        <v>0</v>
      </c>
      <c r="O31" s="3"/>
      <c r="P31" s="3"/>
      <c r="Z31" s="3">
        <f t="shared" si="3"/>
        <v>0</v>
      </c>
    </row>
    <row r="32" spans="5:43" ht="17" x14ac:dyDescent="0.2">
      <c r="H32" s="24"/>
      <c r="I32" s="25"/>
      <c r="N32" s="3">
        <f t="shared" si="2"/>
        <v>0</v>
      </c>
      <c r="O32" s="3"/>
      <c r="P32" s="3"/>
      <c r="Z32" s="3">
        <f t="shared" si="3"/>
        <v>0</v>
      </c>
    </row>
    <row r="33" spans="5:26" x14ac:dyDescent="0.2">
      <c r="N33" s="3">
        <f t="shared" si="2"/>
        <v>0</v>
      </c>
      <c r="O33" s="3"/>
      <c r="P33" s="3"/>
      <c r="Z33" s="3">
        <f t="shared" si="3"/>
        <v>0</v>
      </c>
    </row>
    <row r="34" spans="5:26" x14ac:dyDescent="0.2">
      <c r="N34" s="3">
        <f t="shared" si="2"/>
        <v>0</v>
      </c>
      <c r="O34" s="3"/>
      <c r="P34" s="3"/>
      <c r="Z34" s="3">
        <f t="shared" si="3"/>
        <v>0</v>
      </c>
    </row>
    <row r="35" spans="5:26" x14ac:dyDescent="0.2">
      <c r="N35" s="3">
        <f t="shared" si="2"/>
        <v>0</v>
      </c>
      <c r="O35" s="3"/>
      <c r="P35" s="3"/>
      <c r="Z35" s="3">
        <f t="shared" si="3"/>
        <v>0</v>
      </c>
    </row>
    <row r="36" spans="5:26" x14ac:dyDescent="0.2">
      <c r="E36" s="24"/>
      <c r="N36" s="3">
        <f t="shared" si="2"/>
        <v>0</v>
      </c>
      <c r="O36" s="3"/>
      <c r="P36" s="3"/>
      <c r="Z36" s="3">
        <f t="shared" si="3"/>
        <v>0</v>
      </c>
    </row>
    <row r="37" spans="5:26" x14ac:dyDescent="0.2">
      <c r="N37" s="3">
        <f t="shared" si="2"/>
        <v>0</v>
      </c>
      <c r="O37" s="3"/>
      <c r="P37" s="3"/>
      <c r="Z37" s="3">
        <f t="shared" si="3"/>
        <v>0</v>
      </c>
    </row>
    <row r="38" spans="5:26" x14ac:dyDescent="0.2">
      <c r="E38" s="24"/>
      <c r="N38" s="3">
        <f t="shared" si="2"/>
        <v>0</v>
      </c>
      <c r="O38" s="3"/>
      <c r="P38" s="3"/>
      <c r="Z38" s="3">
        <f t="shared" si="3"/>
        <v>0</v>
      </c>
    </row>
    <row r="39" spans="5:26" x14ac:dyDescent="0.2">
      <c r="N39" s="3">
        <f t="shared" si="2"/>
        <v>0</v>
      </c>
      <c r="O39" s="3"/>
      <c r="P39" s="3"/>
      <c r="Z39" s="3">
        <f t="shared" si="3"/>
        <v>0</v>
      </c>
    </row>
    <row r="40" spans="5:26" x14ac:dyDescent="0.2">
      <c r="N40" s="3">
        <f t="shared" si="2"/>
        <v>0</v>
      </c>
      <c r="O40" s="3"/>
      <c r="P40" s="3"/>
      <c r="Z40" s="3">
        <f t="shared" si="3"/>
        <v>0</v>
      </c>
    </row>
    <row r="41" spans="5:26" x14ac:dyDescent="0.2">
      <c r="N41" s="3">
        <f t="shared" si="2"/>
        <v>0</v>
      </c>
      <c r="O41" s="3"/>
      <c r="P41" s="3"/>
      <c r="Z41" s="3">
        <f t="shared" si="3"/>
        <v>0</v>
      </c>
    </row>
    <row r="42" spans="5:26" x14ac:dyDescent="0.2">
      <c r="N42" s="3">
        <f t="shared" si="2"/>
        <v>0</v>
      </c>
      <c r="O42" s="3"/>
      <c r="P42" s="3"/>
      <c r="Z42" s="3">
        <f t="shared" si="3"/>
        <v>0</v>
      </c>
    </row>
    <row r="43" spans="5:26" x14ac:dyDescent="0.2">
      <c r="N43" s="3">
        <f t="shared" si="2"/>
        <v>0</v>
      </c>
      <c r="O43" s="3"/>
      <c r="P43" s="3"/>
      <c r="Z43" s="3">
        <f t="shared" si="3"/>
        <v>0</v>
      </c>
    </row>
    <row r="44" spans="5:26" x14ac:dyDescent="0.2">
      <c r="N44" s="3">
        <f t="shared" si="2"/>
        <v>0</v>
      </c>
      <c r="O44" s="3"/>
      <c r="P44" s="3"/>
      <c r="Z44" s="3">
        <f t="shared" si="3"/>
        <v>0</v>
      </c>
    </row>
    <row r="45" spans="5:26" x14ac:dyDescent="0.2">
      <c r="N45" s="3">
        <f t="shared" si="2"/>
        <v>0</v>
      </c>
      <c r="O45" s="3"/>
      <c r="P45" s="3"/>
      <c r="Z45" s="3">
        <f t="shared" si="3"/>
        <v>0</v>
      </c>
    </row>
    <row r="46" spans="5:26" x14ac:dyDescent="0.2">
      <c r="N46" s="3">
        <f t="shared" si="2"/>
        <v>0</v>
      </c>
      <c r="O46" s="3"/>
      <c r="P46" s="3"/>
      <c r="Z46" s="3">
        <f t="shared" si="3"/>
        <v>0</v>
      </c>
    </row>
  </sheetData>
  <autoFilter ref="A1:J8" xr:uid="{42C6A518-AB51-B248-ACDB-FBFCF1A00C16}"/>
  <phoneticPr fontId="9" type="noConversion"/>
  <hyperlinks>
    <hyperlink ref="C3" r:id="rId1" display="https://coin.zerodha.com/mf/fund/INF179K01WM1" xr:uid="{67B37B29-F804-E644-ABDF-F641A1518C1F}"/>
    <hyperlink ref="C4" r:id="rId2" display="https://coin.zerodha.com/mf/fund/INF179K01WM1" xr:uid="{15D9B8DB-A152-2E4A-84A8-5266BF27CBC6}"/>
    <hyperlink ref="C5" r:id="rId3" display="https://coin.zerodha.com/mf/fund/INF179K01WM1" xr:uid="{5415AE7C-1BDE-884C-B7E5-234C178DC7DB}"/>
    <hyperlink ref="C6" r:id="rId4" display="https://coin.zerodha.com/mf/fund/INF109K012M7" xr:uid="{F569C864-4627-1943-AF73-013CA996AFE3}"/>
    <hyperlink ref="C7" r:id="rId5" display="https://coin.zerodha.com/mf/fund/INF109K012M7" xr:uid="{0463F10F-824D-EB44-ADE8-8A829B021F06}"/>
    <hyperlink ref="C8" r:id="rId6" display="https://coin.zerodha.com/mf/fund/INF109K012M7" xr:uid="{D1097915-8953-3141-A419-363DC4D6BB6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F1873-DAB9-454F-91D6-9CB50589DAC5}">
  <dimension ref="A1:V38"/>
  <sheetViews>
    <sheetView workbookViewId="0">
      <selection activeCell="X4" sqref="X4"/>
    </sheetView>
  </sheetViews>
  <sheetFormatPr baseColWidth="10" defaultRowHeight="16" x14ac:dyDescent="0.2"/>
  <cols>
    <col min="1" max="1" width="14.83203125" customWidth="1"/>
    <col min="21" max="21" width="20.5" customWidth="1"/>
  </cols>
  <sheetData>
    <row r="1" spans="1:22" x14ac:dyDescent="0.2">
      <c r="A1" t="s">
        <v>210</v>
      </c>
      <c r="B1" t="s">
        <v>211</v>
      </c>
      <c r="C1" t="s">
        <v>212</v>
      </c>
      <c r="D1" t="s">
        <v>213</v>
      </c>
      <c r="E1" t="s">
        <v>214</v>
      </c>
      <c r="F1" t="s">
        <v>215</v>
      </c>
      <c r="G1" t="s">
        <v>216</v>
      </c>
      <c r="H1" t="s">
        <v>217</v>
      </c>
      <c r="I1" t="s">
        <v>218</v>
      </c>
      <c r="J1" t="s">
        <v>219</v>
      </c>
      <c r="K1" t="s">
        <v>220</v>
      </c>
      <c r="L1" t="s">
        <v>221</v>
      </c>
      <c r="M1" t="s">
        <v>222</v>
      </c>
      <c r="N1" t="s">
        <v>223</v>
      </c>
      <c r="O1" t="s">
        <v>224</v>
      </c>
      <c r="P1" t="s">
        <v>225</v>
      </c>
      <c r="Q1" t="s">
        <v>226</v>
      </c>
      <c r="R1" t="s">
        <v>227</v>
      </c>
    </row>
    <row r="2" spans="1:22" x14ac:dyDescent="0.2">
      <c r="A2" t="s">
        <v>228</v>
      </c>
      <c r="B2">
        <v>15097.35</v>
      </c>
      <c r="C2">
        <v>14324.9</v>
      </c>
      <c r="D2">
        <f>C2-B2</f>
        <v>-772.45000000000073</v>
      </c>
      <c r="E2">
        <f>IF($C2&gt;MROUND($B2,50),0,MROUND($B2,50)-$C2)</f>
        <v>775.10000000000036</v>
      </c>
      <c r="F2">
        <f>IF($C2&gt;MROUND($B2,50)-500,0,MROUND($B2,50)-500-$C2)</f>
        <v>275.10000000000036</v>
      </c>
      <c r="G2">
        <f>IF($C2&gt;MROUND($B2,50)-1000,0,MROUND($B2,50)-1000-$C2)</f>
        <v>0</v>
      </c>
      <c r="H2">
        <f t="shared" ref="H2:H38" si="0">E2-$V$2</f>
        <v>545.10000000000036</v>
      </c>
      <c r="I2">
        <f t="shared" ref="I2:I38" si="1">$V$3-F2</f>
        <v>-179.10000000000036</v>
      </c>
      <c r="J2">
        <f t="shared" ref="J2:J38" si="2">G2-$V$4</f>
        <v>-37</v>
      </c>
      <c r="K2">
        <f>H2+(2*I2)+J2</f>
        <v>149.89999999999964</v>
      </c>
      <c r="L2">
        <f>K2</f>
        <v>149.89999999999964</v>
      </c>
      <c r="M2">
        <f>IF($C2&lt;MROUND($B2,50)+800,0,$C2-MROUND($B2,50)-800)</f>
        <v>0</v>
      </c>
      <c r="N2">
        <f t="shared" ref="N2:N38" si="3">$V$7-M2</f>
        <v>75</v>
      </c>
      <c r="O2">
        <f>N2</f>
        <v>75</v>
      </c>
      <c r="P2">
        <f>C2-B2</f>
        <v>-772.45000000000073</v>
      </c>
      <c r="Q2">
        <f>P2</f>
        <v>-772.45000000000073</v>
      </c>
      <c r="R2">
        <f>L2+O2+Q2</f>
        <v>-547.55000000000109</v>
      </c>
      <c r="U2" t="s">
        <v>229</v>
      </c>
      <c r="V2">
        <v>230</v>
      </c>
    </row>
    <row r="3" spans="1:22" x14ac:dyDescent="0.2">
      <c r="A3" t="s">
        <v>230</v>
      </c>
      <c r="B3">
        <v>14324.9</v>
      </c>
      <c r="C3">
        <v>14894.9</v>
      </c>
      <c r="D3">
        <f t="shared" ref="D3:D38" si="4">C3-B3</f>
        <v>570</v>
      </c>
      <c r="E3">
        <f t="shared" ref="E3:E38" si="5">IF($C3&gt;MROUND($B3,50),0,MROUND($B3,50)-$C3)</f>
        <v>0</v>
      </c>
      <c r="F3">
        <f t="shared" ref="F3:F38" si="6">IF($C3&gt;MROUND($B3,50)-500,0,MROUND($B3,50)-500-$C3)</f>
        <v>0</v>
      </c>
      <c r="G3">
        <f t="shared" ref="G3:G38" si="7">IF($C3&gt;MROUND($B3,50)-1000,0,MROUND($B3,50)-1000-$C3)</f>
        <v>0</v>
      </c>
      <c r="H3">
        <f t="shared" si="0"/>
        <v>-230</v>
      </c>
      <c r="I3">
        <f t="shared" si="1"/>
        <v>96</v>
      </c>
      <c r="J3">
        <f t="shared" si="2"/>
        <v>-37</v>
      </c>
      <c r="K3">
        <f t="shared" ref="K3:K38" si="8">H3+(2*I3)+J3</f>
        <v>-75</v>
      </c>
      <c r="L3">
        <f>K3+L2</f>
        <v>74.899999999999636</v>
      </c>
      <c r="M3">
        <f t="shared" ref="M3:M38" si="9">IF($C3&lt;MROUND($B3,50)+800,0,$C3-MROUND($B3,50)-800)</f>
        <v>0</v>
      </c>
      <c r="N3">
        <f t="shared" si="3"/>
        <v>75</v>
      </c>
      <c r="O3">
        <f>N3+O2</f>
        <v>150</v>
      </c>
      <c r="P3">
        <f t="shared" ref="P3:P38" si="10">C3-B3</f>
        <v>570</v>
      </c>
      <c r="Q3">
        <f>P3+Q2</f>
        <v>-202.45000000000073</v>
      </c>
      <c r="R3">
        <f t="shared" ref="R3:R38" si="11">L3+O3+Q3</f>
        <v>22.449999999998909</v>
      </c>
      <c r="U3" t="s">
        <v>231</v>
      </c>
      <c r="V3">
        <v>96</v>
      </c>
    </row>
    <row r="4" spans="1:22" x14ac:dyDescent="0.2">
      <c r="A4" t="s">
        <v>232</v>
      </c>
      <c r="B4">
        <v>14894.9</v>
      </c>
      <c r="C4">
        <v>15337.85</v>
      </c>
      <c r="D4">
        <f t="shared" si="4"/>
        <v>442.95000000000073</v>
      </c>
      <c r="E4">
        <f t="shared" si="5"/>
        <v>0</v>
      </c>
      <c r="F4">
        <f t="shared" si="6"/>
        <v>0</v>
      </c>
      <c r="G4">
        <f t="shared" si="7"/>
        <v>0</v>
      </c>
      <c r="H4">
        <f t="shared" si="0"/>
        <v>-230</v>
      </c>
      <c r="I4">
        <f t="shared" si="1"/>
        <v>96</v>
      </c>
      <c r="J4">
        <f t="shared" si="2"/>
        <v>-37</v>
      </c>
      <c r="K4">
        <f t="shared" si="8"/>
        <v>-75</v>
      </c>
      <c r="L4">
        <f t="shared" ref="L4:L38" si="12">K4+L3</f>
        <v>-0.1000000000003638</v>
      </c>
      <c r="M4">
        <f t="shared" si="9"/>
        <v>0</v>
      </c>
      <c r="N4">
        <f t="shared" si="3"/>
        <v>75</v>
      </c>
      <c r="O4">
        <f t="shared" ref="O4:O38" si="13">N4+O3</f>
        <v>225</v>
      </c>
      <c r="P4">
        <f t="shared" si="10"/>
        <v>442.95000000000073</v>
      </c>
      <c r="Q4">
        <f t="shared" ref="Q4:Q38" si="14">P4+Q3</f>
        <v>240.5</v>
      </c>
      <c r="R4">
        <f t="shared" si="11"/>
        <v>465.39999999999964</v>
      </c>
      <c r="U4" t="s">
        <v>233</v>
      </c>
      <c r="V4">
        <v>37</v>
      </c>
    </row>
    <row r="5" spans="1:22" x14ac:dyDescent="0.2">
      <c r="A5" t="s">
        <v>234</v>
      </c>
      <c r="B5">
        <v>15337.85</v>
      </c>
      <c r="C5">
        <v>15790.45</v>
      </c>
      <c r="D5">
        <f t="shared" si="4"/>
        <v>452.60000000000036</v>
      </c>
      <c r="E5">
        <f t="shared" si="5"/>
        <v>0</v>
      </c>
      <c r="F5">
        <f t="shared" si="6"/>
        <v>0</v>
      </c>
      <c r="G5">
        <f t="shared" si="7"/>
        <v>0</v>
      </c>
      <c r="H5">
        <f t="shared" si="0"/>
        <v>-230</v>
      </c>
      <c r="I5">
        <f t="shared" si="1"/>
        <v>96</v>
      </c>
      <c r="J5">
        <f t="shared" si="2"/>
        <v>-37</v>
      </c>
      <c r="K5">
        <f t="shared" si="8"/>
        <v>-75</v>
      </c>
      <c r="L5">
        <f t="shared" si="12"/>
        <v>-75.100000000000364</v>
      </c>
      <c r="M5">
        <f t="shared" si="9"/>
        <v>0</v>
      </c>
      <c r="N5">
        <f t="shared" si="3"/>
        <v>75</v>
      </c>
      <c r="O5">
        <f t="shared" si="13"/>
        <v>300</v>
      </c>
      <c r="P5">
        <f t="shared" si="10"/>
        <v>452.60000000000036</v>
      </c>
      <c r="Q5">
        <f t="shared" si="14"/>
        <v>693.10000000000036</v>
      </c>
      <c r="R5">
        <f t="shared" si="11"/>
        <v>918</v>
      </c>
      <c r="U5" t="s">
        <v>235</v>
      </c>
      <c r="V5">
        <f>-V2+(2*V3)-V4</f>
        <v>-75</v>
      </c>
    </row>
    <row r="6" spans="1:22" x14ac:dyDescent="0.2">
      <c r="A6" t="s">
        <v>236</v>
      </c>
      <c r="B6">
        <v>15790.45</v>
      </c>
      <c r="C6">
        <v>15778.45</v>
      </c>
      <c r="D6">
        <f t="shared" si="4"/>
        <v>-12</v>
      </c>
      <c r="E6">
        <f t="shared" si="5"/>
        <v>21.549999999999272</v>
      </c>
      <c r="F6">
        <f t="shared" si="6"/>
        <v>0</v>
      </c>
      <c r="G6">
        <f t="shared" si="7"/>
        <v>0</v>
      </c>
      <c r="H6">
        <f t="shared" si="0"/>
        <v>-208.45000000000073</v>
      </c>
      <c r="I6">
        <f t="shared" si="1"/>
        <v>96</v>
      </c>
      <c r="J6">
        <f t="shared" si="2"/>
        <v>-37</v>
      </c>
      <c r="K6">
        <f t="shared" si="8"/>
        <v>-53.450000000000728</v>
      </c>
      <c r="L6">
        <f t="shared" si="12"/>
        <v>-128.55000000000109</v>
      </c>
      <c r="M6">
        <f t="shared" si="9"/>
        <v>0</v>
      </c>
      <c r="N6">
        <f t="shared" si="3"/>
        <v>75</v>
      </c>
      <c r="O6">
        <f t="shared" si="13"/>
        <v>375</v>
      </c>
      <c r="P6">
        <f t="shared" si="10"/>
        <v>-12</v>
      </c>
      <c r="Q6">
        <f t="shared" si="14"/>
        <v>681.10000000000036</v>
      </c>
      <c r="R6">
        <f t="shared" si="11"/>
        <v>927.54999999999927</v>
      </c>
    </row>
    <row r="7" spans="1:22" x14ac:dyDescent="0.2">
      <c r="A7" t="s">
        <v>237</v>
      </c>
      <c r="B7">
        <v>15778.45</v>
      </c>
      <c r="C7">
        <v>16636.900000000001</v>
      </c>
      <c r="D7">
        <f t="shared" si="4"/>
        <v>858.45000000000073</v>
      </c>
      <c r="E7">
        <f t="shared" si="5"/>
        <v>0</v>
      </c>
      <c r="F7">
        <f t="shared" si="6"/>
        <v>0</v>
      </c>
      <c r="G7">
        <f t="shared" si="7"/>
        <v>0</v>
      </c>
      <c r="H7">
        <f t="shared" si="0"/>
        <v>-230</v>
      </c>
      <c r="I7">
        <f t="shared" si="1"/>
        <v>96</v>
      </c>
      <c r="J7">
        <f t="shared" si="2"/>
        <v>-37</v>
      </c>
      <c r="K7">
        <f t="shared" si="8"/>
        <v>-75</v>
      </c>
      <c r="L7">
        <f t="shared" si="12"/>
        <v>-203.55000000000109</v>
      </c>
      <c r="M7">
        <f t="shared" si="9"/>
        <v>36.900000000001455</v>
      </c>
      <c r="N7">
        <f t="shared" si="3"/>
        <v>38.099999999998545</v>
      </c>
      <c r="O7">
        <f t="shared" si="13"/>
        <v>413.09999999999854</v>
      </c>
      <c r="P7">
        <f t="shared" si="10"/>
        <v>858.45000000000073</v>
      </c>
      <c r="Q7">
        <f t="shared" si="14"/>
        <v>1539.5500000000011</v>
      </c>
      <c r="R7">
        <f t="shared" si="11"/>
        <v>1749.0999999999985</v>
      </c>
      <c r="U7" t="s">
        <v>238</v>
      </c>
      <c r="V7">
        <v>75</v>
      </c>
    </row>
    <row r="8" spans="1:22" x14ac:dyDescent="0.2">
      <c r="A8" t="s">
        <v>239</v>
      </c>
      <c r="B8">
        <v>16636.900000000001</v>
      </c>
      <c r="C8">
        <v>17618.150000000001</v>
      </c>
      <c r="D8">
        <f t="shared" si="4"/>
        <v>981.25</v>
      </c>
      <c r="E8">
        <f t="shared" si="5"/>
        <v>0</v>
      </c>
      <c r="F8">
        <f t="shared" si="6"/>
        <v>0</v>
      </c>
      <c r="G8">
        <f t="shared" si="7"/>
        <v>0</v>
      </c>
      <c r="H8">
        <f t="shared" si="0"/>
        <v>-230</v>
      </c>
      <c r="I8">
        <f t="shared" si="1"/>
        <v>96</v>
      </c>
      <c r="J8">
        <f t="shared" si="2"/>
        <v>-37</v>
      </c>
      <c r="K8">
        <f t="shared" si="8"/>
        <v>-75</v>
      </c>
      <c r="L8">
        <f t="shared" si="12"/>
        <v>-278.55000000000109</v>
      </c>
      <c r="M8">
        <f t="shared" si="9"/>
        <v>168.15000000000146</v>
      </c>
      <c r="N8">
        <f t="shared" si="3"/>
        <v>-93.150000000001455</v>
      </c>
      <c r="O8">
        <f t="shared" si="13"/>
        <v>319.94999999999709</v>
      </c>
      <c r="P8">
        <f t="shared" si="10"/>
        <v>981.25</v>
      </c>
      <c r="Q8">
        <f t="shared" si="14"/>
        <v>2520.8000000000011</v>
      </c>
      <c r="R8">
        <f t="shared" si="11"/>
        <v>2562.1999999999971</v>
      </c>
    </row>
    <row r="9" spans="1:22" x14ac:dyDescent="0.2">
      <c r="A9" t="s">
        <v>240</v>
      </c>
      <c r="B9">
        <v>17618.150000000001</v>
      </c>
      <c r="C9">
        <v>17857.25</v>
      </c>
      <c r="D9">
        <f t="shared" si="4"/>
        <v>239.09999999999854</v>
      </c>
      <c r="E9">
        <f t="shared" si="5"/>
        <v>0</v>
      </c>
      <c r="F9">
        <f t="shared" si="6"/>
        <v>0</v>
      </c>
      <c r="G9">
        <f t="shared" si="7"/>
        <v>0</v>
      </c>
      <c r="H9">
        <f t="shared" si="0"/>
        <v>-230</v>
      </c>
      <c r="I9">
        <f t="shared" si="1"/>
        <v>96</v>
      </c>
      <c r="J9">
        <f t="shared" si="2"/>
        <v>-37</v>
      </c>
      <c r="K9">
        <f t="shared" si="8"/>
        <v>-75</v>
      </c>
      <c r="L9">
        <f t="shared" si="12"/>
        <v>-353.55000000000109</v>
      </c>
      <c r="M9">
        <f t="shared" si="9"/>
        <v>0</v>
      </c>
      <c r="N9">
        <f t="shared" si="3"/>
        <v>75</v>
      </c>
      <c r="O9">
        <f t="shared" si="13"/>
        <v>394.94999999999709</v>
      </c>
      <c r="P9">
        <f t="shared" si="10"/>
        <v>239.09999999999854</v>
      </c>
      <c r="Q9">
        <f t="shared" si="14"/>
        <v>2759.8999999999996</v>
      </c>
      <c r="R9">
        <f t="shared" si="11"/>
        <v>2801.2999999999956</v>
      </c>
    </row>
    <row r="10" spans="1:22" x14ac:dyDescent="0.2">
      <c r="A10" t="s">
        <v>241</v>
      </c>
      <c r="B10">
        <v>17857.25</v>
      </c>
      <c r="C10">
        <v>17536.25</v>
      </c>
      <c r="D10">
        <f t="shared" si="4"/>
        <v>-321</v>
      </c>
      <c r="E10">
        <f t="shared" si="5"/>
        <v>313.75</v>
      </c>
      <c r="F10">
        <f t="shared" si="6"/>
        <v>0</v>
      </c>
      <c r="G10">
        <f t="shared" si="7"/>
        <v>0</v>
      </c>
      <c r="H10">
        <f t="shared" si="0"/>
        <v>83.75</v>
      </c>
      <c r="I10">
        <f t="shared" si="1"/>
        <v>96</v>
      </c>
      <c r="J10">
        <f t="shared" si="2"/>
        <v>-37</v>
      </c>
      <c r="K10">
        <f t="shared" si="8"/>
        <v>238.75</v>
      </c>
      <c r="L10">
        <f t="shared" si="12"/>
        <v>-114.80000000000109</v>
      </c>
      <c r="M10">
        <f t="shared" si="9"/>
        <v>0</v>
      </c>
      <c r="N10">
        <f t="shared" si="3"/>
        <v>75</v>
      </c>
      <c r="O10">
        <f t="shared" si="13"/>
        <v>469.94999999999709</v>
      </c>
      <c r="P10">
        <f t="shared" si="10"/>
        <v>-321</v>
      </c>
      <c r="Q10">
        <f t="shared" si="14"/>
        <v>2438.8999999999996</v>
      </c>
      <c r="R10">
        <f t="shared" si="11"/>
        <v>2794.0499999999956</v>
      </c>
    </row>
    <row r="11" spans="1:22" x14ac:dyDescent="0.2">
      <c r="A11" t="s">
        <v>242</v>
      </c>
      <c r="B11">
        <v>17536.25</v>
      </c>
      <c r="C11">
        <v>17203.95</v>
      </c>
      <c r="D11">
        <f t="shared" si="4"/>
        <v>-332.29999999999927</v>
      </c>
      <c r="E11">
        <f t="shared" si="5"/>
        <v>346.04999999999927</v>
      </c>
      <c r="F11">
        <f t="shared" si="6"/>
        <v>0</v>
      </c>
      <c r="G11">
        <f t="shared" si="7"/>
        <v>0</v>
      </c>
      <c r="H11">
        <f t="shared" si="0"/>
        <v>116.04999999999927</v>
      </c>
      <c r="I11">
        <f t="shared" si="1"/>
        <v>96</v>
      </c>
      <c r="J11">
        <f t="shared" si="2"/>
        <v>-37</v>
      </c>
      <c r="K11">
        <f t="shared" si="8"/>
        <v>271.04999999999927</v>
      </c>
      <c r="L11">
        <f t="shared" si="12"/>
        <v>156.24999999999818</v>
      </c>
      <c r="M11">
        <f t="shared" si="9"/>
        <v>0</v>
      </c>
      <c r="N11">
        <f t="shared" si="3"/>
        <v>75</v>
      </c>
      <c r="O11">
        <f t="shared" si="13"/>
        <v>544.94999999999709</v>
      </c>
      <c r="P11">
        <f t="shared" si="10"/>
        <v>-332.29999999999927</v>
      </c>
      <c r="Q11">
        <f t="shared" si="14"/>
        <v>2106.6000000000004</v>
      </c>
      <c r="R11">
        <f t="shared" si="11"/>
        <v>2807.7999999999956</v>
      </c>
    </row>
    <row r="12" spans="1:22" x14ac:dyDescent="0.2">
      <c r="A12" t="s">
        <v>243</v>
      </c>
      <c r="B12">
        <v>17203.95</v>
      </c>
      <c r="C12">
        <v>17110.150000000001</v>
      </c>
      <c r="D12">
        <f t="shared" si="4"/>
        <v>-93.799999999999272</v>
      </c>
      <c r="E12">
        <f t="shared" si="5"/>
        <v>89.849999999998545</v>
      </c>
      <c r="F12">
        <f t="shared" si="6"/>
        <v>0</v>
      </c>
      <c r="G12">
        <f t="shared" si="7"/>
        <v>0</v>
      </c>
      <c r="H12">
        <f t="shared" si="0"/>
        <v>-140.15000000000146</v>
      </c>
      <c r="I12">
        <f t="shared" si="1"/>
        <v>96</v>
      </c>
      <c r="J12">
        <f t="shared" si="2"/>
        <v>-37</v>
      </c>
      <c r="K12">
        <f t="shared" si="8"/>
        <v>14.849999999998545</v>
      </c>
      <c r="L12">
        <f t="shared" si="12"/>
        <v>171.09999999999673</v>
      </c>
      <c r="M12">
        <f t="shared" si="9"/>
        <v>0</v>
      </c>
      <c r="N12">
        <f t="shared" si="3"/>
        <v>75</v>
      </c>
      <c r="O12">
        <f t="shared" si="13"/>
        <v>619.94999999999709</v>
      </c>
      <c r="P12">
        <f t="shared" si="10"/>
        <v>-93.799999999999272</v>
      </c>
      <c r="Q12">
        <f t="shared" si="14"/>
        <v>2012.8000000000011</v>
      </c>
      <c r="R12">
        <f t="shared" si="11"/>
        <v>2803.8499999999949</v>
      </c>
    </row>
    <row r="13" spans="1:22" x14ac:dyDescent="0.2">
      <c r="A13" t="s">
        <v>244</v>
      </c>
      <c r="B13">
        <v>17110.150000000001</v>
      </c>
      <c r="C13">
        <v>16247.95</v>
      </c>
      <c r="D13">
        <f t="shared" si="4"/>
        <v>-862.20000000000073</v>
      </c>
      <c r="E13">
        <f t="shared" si="5"/>
        <v>852.04999999999927</v>
      </c>
      <c r="F13">
        <f t="shared" si="6"/>
        <v>352.04999999999927</v>
      </c>
      <c r="G13">
        <f t="shared" si="7"/>
        <v>0</v>
      </c>
      <c r="H13">
        <f t="shared" si="0"/>
        <v>622.04999999999927</v>
      </c>
      <c r="I13">
        <f t="shared" si="1"/>
        <v>-256.04999999999927</v>
      </c>
      <c r="J13">
        <f t="shared" si="2"/>
        <v>-37</v>
      </c>
      <c r="K13">
        <f t="shared" si="8"/>
        <v>72.950000000000728</v>
      </c>
      <c r="L13">
        <f t="shared" si="12"/>
        <v>244.04999999999745</v>
      </c>
      <c r="M13">
        <f t="shared" si="9"/>
        <v>0</v>
      </c>
      <c r="N13">
        <f t="shared" si="3"/>
        <v>75</v>
      </c>
      <c r="O13">
        <f t="shared" si="13"/>
        <v>694.94999999999709</v>
      </c>
      <c r="P13">
        <f t="shared" si="10"/>
        <v>-862.20000000000073</v>
      </c>
      <c r="Q13">
        <f t="shared" si="14"/>
        <v>1150.6000000000004</v>
      </c>
      <c r="R13">
        <f t="shared" si="11"/>
        <v>2089.5999999999949</v>
      </c>
    </row>
    <row r="14" spans="1:22" x14ac:dyDescent="0.2">
      <c r="A14" t="s">
        <v>245</v>
      </c>
      <c r="B14">
        <v>16247.95</v>
      </c>
      <c r="C14">
        <v>17222.75</v>
      </c>
      <c r="D14">
        <f t="shared" si="4"/>
        <v>974.79999999999927</v>
      </c>
      <c r="E14">
        <f t="shared" si="5"/>
        <v>0</v>
      </c>
      <c r="F14">
        <f t="shared" si="6"/>
        <v>0</v>
      </c>
      <c r="G14">
        <f t="shared" si="7"/>
        <v>0</v>
      </c>
      <c r="H14">
        <f t="shared" si="0"/>
        <v>-230</v>
      </c>
      <c r="I14">
        <f t="shared" si="1"/>
        <v>96</v>
      </c>
      <c r="J14">
        <f t="shared" si="2"/>
        <v>-37</v>
      </c>
      <c r="K14">
        <f t="shared" si="8"/>
        <v>-75</v>
      </c>
      <c r="L14">
        <f t="shared" si="12"/>
        <v>169.04999999999745</v>
      </c>
      <c r="M14">
        <f t="shared" si="9"/>
        <v>172.75</v>
      </c>
      <c r="N14">
        <f t="shared" si="3"/>
        <v>-97.75</v>
      </c>
      <c r="O14">
        <f t="shared" si="13"/>
        <v>597.19999999999709</v>
      </c>
      <c r="P14">
        <f t="shared" si="10"/>
        <v>974.79999999999927</v>
      </c>
      <c r="Q14">
        <f t="shared" si="14"/>
        <v>2125.3999999999996</v>
      </c>
      <c r="R14">
        <f t="shared" si="11"/>
        <v>2891.6499999999942</v>
      </c>
    </row>
    <row r="15" spans="1:22" x14ac:dyDescent="0.2">
      <c r="A15" t="s">
        <v>246</v>
      </c>
      <c r="B15">
        <v>17222.75</v>
      </c>
      <c r="C15">
        <v>17245.05</v>
      </c>
      <c r="D15">
        <f t="shared" si="4"/>
        <v>22.299999999999272</v>
      </c>
      <c r="E15">
        <f t="shared" si="5"/>
        <v>0</v>
      </c>
      <c r="F15">
        <f t="shared" si="6"/>
        <v>0</v>
      </c>
      <c r="G15">
        <f t="shared" si="7"/>
        <v>0</v>
      </c>
      <c r="H15">
        <f t="shared" si="0"/>
        <v>-230</v>
      </c>
      <c r="I15">
        <f t="shared" si="1"/>
        <v>96</v>
      </c>
      <c r="J15">
        <f t="shared" si="2"/>
        <v>-37</v>
      </c>
      <c r="K15">
        <f t="shared" si="8"/>
        <v>-75</v>
      </c>
      <c r="L15">
        <f t="shared" si="12"/>
        <v>94.049999999997453</v>
      </c>
      <c r="M15">
        <f t="shared" si="9"/>
        <v>0</v>
      </c>
      <c r="N15">
        <f t="shared" si="3"/>
        <v>75</v>
      </c>
      <c r="O15">
        <f t="shared" si="13"/>
        <v>672.19999999999709</v>
      </c>
      <c r="P15">
        <f t="shared" si="10"/>
        <v>22.299999999999272</v>
      </c>
      <c r="Q15">
        <f t="shared" si="14"/>
        <v>2147.6999999999989</v>
      </c>
      <c r="R15">
        <f t="shared" si="11"/>
        <v>2913.9499999999935</v>
      </c>
    </row>
    <row r="16" spans="1:22" x14ac:dyDescent="0.2">
      <c r="A16" t="s">
        <v>247</v>
      </c>
      <c r="B16">
        <v>17245.05</v>
      </c>
      <c r="C16">
        <v>16170.15</v>
      </c>
      <c r="D16">
        <f t="shared" si="4"/>
        <v>-1074.8999999999996</v>
      </c>
      <c r="E16">
        <f t="shared" si="5"/>
        <v>1079.8500000000004</v>
      </c>
      <c r="F16">
        <f t="shared" si="6"/>
        <v>579.85000000000036</v>
      </c>
      <c r="G16">
        <f t="shared" si="7"/>
        <v>79.850000000000364</v>
      </c>
      <c r="H16">
        <f t="shared" si="0"/>
        <v>849.85000000000036</v>
      </c>
      <c r="I16">
        <f t="shared" si="1"/>
        <v>-483.85000000000036</v>
      </c>
      <c r="J16">
        <f t="shared" si="2"/>
        <v>42.850000000000364</v>
      </c>
      <c r="K16">
        <f t="shared" si="8"/>
        <v>-75</v>
      </c>
      <c r="L16">
        <f t="shared" si="12"/>
        <v>19.049999999997453</v>
      </c>
      <c r="M16">
        <f t="shared" si="9"/>
        <v>0</v>
      </c>
      <c r="N16">
        <f t="shared" si="3"/>
        <v>75</v>
      </c>
      <c r="O16">
        <f t="shared" si="13"/>
        <v>747.19999999999709</v>
      </c>
      <c r="P16">
        <f t="shared" si="10"/>
        <v>-1074.8999999999996</v>
      </c>
      <c r="Q16">
        <f t="shared" si="14"/>
        <v>1072.7999999999993</v>
      </c>
      <c r="R16">
        <f t="shared" si="11"/>
        <v>1839.0499999999938</v>
      </c>
    </row>
    <row r="17" spans="1:18" x14ac:dyDescent="0.2">
      <c r="A17" t="s">
        <v>248</v>
      </c>
      <c r="B17">
        <v>16170.15</v>
      </c>
      <c r="C17">
        <v>15780.25</v>
      </c>
      <c r="D17">
        <f t="shared" si="4"/>
        <v>-389.89999999999964</v>
      </c>
      <c r="E17">
        <f t="shared" si="5"/>
        <v>369.75</v>
      </c>
      <c r="F17">
        <f t="shared" si="6"/>
        <v>0</v>
      </c>
      <c r="G17">
        <f t="shared" si="7"/>
        <v>0</v>
      </c>
      <c r="H17">
        <f t="shared" si="0"/>
        <v>139.75</v>
      </c>
      <c r="I17">
        <f t="shared" si="1"/>
        <v>96</v>
      </c>
      <c r="J17">
        <f t="shared" si="2"/>
        <v>-37</v>
      </c>
      <c r="K17">
        <f t="shared" si="8"/>
        <v>294.75</v>
      </c>
      <c r="L17">
        <f t="shared" si="12"/>
        <v>313.79999999999745</v>
      </c>
      <c r="M17">
        <f t="shared" si="9"/>
        <v>0</v>
      </c>
      <c r="N17">
        <f t="shared" si="3"/>
        <v>75</v>
      </c>
      <c r="O17">
        <f t="shared" si="13"/>
        <v>822.19999999999709</v>
      </c>
      <c r="P17">
        <f t="shared" si="10"/>
        <v>-389.89999999999964</v>
      </c>
      <c r="Q17">
        <f t="shared" si="14"/>
        <v>682.89999999999964</v>
      </c>
      <c r="R17">
        <f t="shared" si="11"/>
        <v>1818.8999999999942</v>
      </c>
    </row>
    <row r="18" spans="1:18" x14ac:dyDescent="0.2">
      <c r="A18" t="s">
        <v>249</v>
      </c>
      <c r="B18">
        <v>15780.25</v>
      </c>
      <c r="C18">
        <v>16929.599999999999</v>
      </c>
      <c r="D18">
        <f t="shared" si="4"/>
        <v>1149.3499999999985</v>
      </c>
      <c r="E18">
        <f t="shared" si="5"/>
        <v>0</v>
      </c>
      <c r="F18">
        <f t="shared" si="6"/>
        <v>0</v>
      </c>
      <c r="G18">
        <f t="shared" si="7"/>
        <v>0</v>
      </c>
      <c r="H18">
        <f t="shared" si="0"/>
        <v>-230</v>
      </c>
      <c r="I18">
        <f t="shared" si="1"/>
        <v>96</v>
      </c>
      <c r="J18">
        <f t="shared" si="2"/>
        <v>-37</v>
      </c>
      <c r="K18">
        <f t="shared" si="8"/>
        <v>-75</v>
      </c>
      <c r="L18">
        <f t="shared" si="12"/>
        <v>238.79999999999745</v>
      </c>
      <c r="M18">
        <f t="shared" si="9"/>
        <v>329.59999999999854</v>
      </c>
      <c r="N18">
        <f t="shared" si="3"/>
        <v>-254.59999999999854</v>
      </c>
      <c r="O18">
        <f t="shared" si="13"/>
        <v>567.59999999999854</v>
      </c>
      <c r="P18">
        <f t="shared" si="10"/>
        <v>1149.3499999999985</v>
      </c>
      <c r="Q18">
        <f t="shared" si="14"/>
        <v>1832.2499999999982</v>
      </c>
      <c r="R18">
        <f t="shared" si="11"/>
        <v>2638.6499999999942</v>
      </c>
    </row>
    <row r="19" spans="1:18" x14ac:dyDescent="0.2">
      <c r="A19" t="s">
        <v>250</v>
      </c>
      <c r="B19">
        <v>16929.599999999999</v>
      </c>
      <c r="C19">
        <v>17522.45</v>
      </c>
      <c r="D19">
        <f t="shared" si="4"/>
        <v>592.85000000000218</v>
      </c>
      <c r="E19">
        <f t="shared" si="5"/>
        <v>0</v>
      </c>
      <c r="F19">
        <f t="shared" si="6"/>
        <v>0</v>
      </c>
      <c r="G19">
        <f t="shared" si="7"/>
        <v>0</v>
      </c>
      <c r="H19">
        <f t="shared" si="0"/>
        <v>-230</v>
      </c>
      <c r="I19">
        <f t="shared" si="1"/>
        <v>96</v>
      </c>
      <c r="J19">
        <f t="shared" si="2"/>
        <v>-37</v>
      </c>
      <c r="K19">
        <f t="shared" si="8"/>
        <v>-75</v>
      </c>
      <c r="L19">
        <f t="shared" si="12"/>
        <v>163.79999999999745</v>
      </c>
      <c r="M19">
        <f t="shared" si="9"/>
        <v>0</v>
      </c>
      <c r="N19">
        <f t="shared" si="3"/>
        <v>75</v>
      </c>
      <c r="O19">
        <f t="shared" si="13"/>
        <v>642.59999999999854</v>
      </c>
      <c r="P19">
        <f t="shared" si="10"/>
        <v>592.85000000000218</v>
      </c>
      <c r="Q19">
        <f t="shared" si="14"/>
        <v>2425.1000000000004</v>
      </c>
      <c r="R19">
        <f t="shared" si="11"/>
        <v>3231.4999999999964</v>
      </c>
    </row>
    <row r="20" spans="1:18" x14ac:dyDescent="0.2">
      <c r="A20" t="s">
        <v>251</v>
      </c>
      <c r="B20">
        <v>17522.45</v>
      </c>
      <c r="C20">
        <v>16818.099999999999</v>
      </c>
      <c r="D20">
        <f t="shared" si="4"/>
        <v>-704.35000000000218</v>
      </c>
      <c r="E20">
        <f t="shared" si="5"/>
        <v>681.90000000000146</v>
      </c>
      <c r="F20">
        <f t="shared" si="6"/>
        <v>181.90000000000146</v>
      </c>
      <c r="G20">
        <f t="shared" si="7"/>
        <v>0</v>
      </c>
      <c r="H20">
        <f t="shared" si="0"/>
        <v>451.90000000000146</v>
      </c>
      <c r="I20">
        <f t="shared" si="1"/>
        <v>-85.900000000001455</v>
      </c>
      <c r="J20">
        <f t="shared" si="2"/>
        <v>-37</v>
      </c>
      <c r="K20">
        <f t="shared" si="8"/>
        <v>243.09999999999854</v>
      </c>
      <c r="L20">
        <f t="shared" si="12"/>
        <v>406.899999999996</v>
      </c>
      <c r="M20">
        <f t="shared" si="9"/>
        <v>0</v>
      </c>
      <c r="N20">
        <f t="shared" si="3"/>
        <v>75</v>
      </c>
      <c r="O20">
        <f t="shared" si="13"/>
        <v>717.59999999999854</v>
      </c>
      <c r="P20">
        <f t="shared" si="10"/>
        <v>-704.35000000000218</v>
      </c>
      <c r="Q20">
        <f t="shared" si="14"/>
        <v>1720.7499999999982</v>
      </c>
      <c r="R20">
        <f t="shared" si="11"/>
        <v>2845.2499999999927</v>
      </c>
    </row>
    <row r="21" spans="1:18" x14ac:dyDescent="0.2">
      <c r="A21" t="s">
        <v>252</v>
      </c>
      <c r="B21">
        <v>16818.099999999999</v>
      </c>
      <c r="C21">
        <v>17736.95</v>
      </c>
      <c r="D21">
        <f t="shared" si="4"/>
        <v>918.85000000000218</v>
      </c>
      <c r="E21">
        <f t="shared" si="5"/>
        <v>0</v>
      </c>
      <c r="F21">
        <f t="shared" si="6"/>
        <v>0</v>
      </c>
      <c r="G21">
        <f t="shared" si="7"/>
        <v>0</v>
      </c>
      <c r="H21">
        <f t="shared" si="0"/>
        <v>-230</v>
      </c>
      <c r="I21">
        <f t="shared" si="1"/>
        <v>96</v>
      </c>
      <c r="J21">
        <f t="shared" si="2"/>
        <v>-37</v>
      </c>
      <c r="K21">
        <f t="shared" si="8"/>
        <v>-75</v>
      </c>
      <c r="L21">
        <f t="shared" si="12"/>
        <v>331.899999999996</v>
      </c>
      <c r="M21">
        <f t="shared" si="9"/>
        <v>136.95000000000073</v>
      </c>
      <c r="N21">
        <f t="shared" si="3"/>
        <v>-61.950000000000728</v>
      </c>
      <c r="O21">
        <f t="shared" si="13"/>
        <v>655.64999999999782</v>
      </c>
      <c r="P21">
        <f t="shared" si="10"/>
        <v>918.85000000000218</v>
      </c>
      <c r="Q21">
        <f t="shared" si="14"/>
        <v>2639.6000000000004</v>
      </c>
      <c r="R21">
        <f t="shared" si="11"/>
        <v>3627.1499999999942</v>
      </c>
    </row>
    <row r="22" spans="1:18" x14ac:dyDescent="0.2">
      <c r="A22" t="s">
        <v>253</v>
      </c>
      <c r="B22">
        <v>17736.95</v>
      </c>
      <c r="C22">
        <v>18484.099999999999</v>
      </c>
      <c r="D22">
        <f t="shared" si="4"/>
        <v>747.14999999999782</v>
      </c>
      <c r="E22">
        <f t="shared" si="5"/>
        <v>0</v>
      </c>
      <c r="F22">
        <f t="shared" si="6"/>
        <v>0</v>
      </c>
      <c r="G22">
        <f t="shared" si="7"/>
        <v>0</v>
      </c>
      <c r="H22">
        <f t="shared" si="0"/>
        <v>-230</v>
      </c>
      <c r="I22">
        <f t="shared" si="1"/>
        <v>96</v>
      </c>
      <c r="J22">
        <f t="shared" si="2"/>
        <v>-37</v>
      </c>
      <c r="K22">
        <f t="shared" si="8"/>
        <v>-75</v>
      </c>
      <c r="L22">
        <f t="shared" si="12"/>
        <v>256.899999999996</v>
      </c>
      <c r="M22">
        <f t="shared" si="9"/>
        <v>0</v>
      </c>
      <c r="N22">
        <f t="shared" si="3"/>
        <v>75</v>
      </c>
      <c r="O22">
        <f t="shared" si="13"/>
        <v>730.64999999999782</v>
      </c>
      <c r="P22">
        <f t="shared" si="10"/>
        <v>747.14999999999782</v>
      </c>
      <c r="Q22">
        <f t="shared" si="14"/>
        <v>3386.7499999999982</v>
      </c>
      <c r="R22">
        <f t="shared" si="11"/>
        <v>4374.299999999992</v>
      </c>
    </row>
    <row r="23" spans="1:18" x14ac:dyDescent="0.2">
      <c r="A23" t="s">
        <v>254</v>
      </c>
      <c r="B23">
        <v>18484.099999999999</v>
      </c>
      <c r="C23">
        <v>18191</v>
      </c>
      <c r="D23">
        <f t="shared" si="4"/>
        <v>-293.09999999999854</v>
      </c>
      <c r="E23">
        <f t="shared" si="5"/>
        <v>309</v>
      </c>
      <c r="F23">
        <f t="shared" si="6"/>
        <v>0</v>
      </c>
      <c r="G23">
        <f t="shared" si="7"/>
        <v>0</v>
      </c>
      <c r="H23">
        <f t="shared" si="0"/>
        <v>79</v>
      </c>
      <c r="I23">
        <f t="shared" si="1"/>
        <v>96</v>
      </c>
      <c r="J23">
        <f t="shared" si="2"/>
        <v>-37</v>
      </c>
      <c r="K23">
        <f t="shared" si="8"/>
        <v>234</v>
      </c>
      <c r="L23">
        <f t="shared" si="12"/>
        <v>490.899999999996</v>
      </c>
      <c r="M23">
        <f t="shared" si="9"/>
        <v>0</v>
      </c>
      <c r="N23">
        <f t="shared" si="3"/>
        <v>75</v>
      </c>
      <c r="O23">
        <f t="shared" si="13"/>
        <v>805.64999999999782</v>
      </c>
      <c r="P23">
        <f t="shared" si="10"/>
        <v>-293.09999999999854</v>
      </c>
      <c r="Q23">
        <f t="shared" si="14"/>
        <v>3093.6499999999996</v>
      </c>
      <c r="R23">
        <f t="shared" si="11"/>
        <v>4390.1999999999935</v>
      </c>
    </row>
    <row r="24" spans="1:18" x14ac:dyDescent="0.2">
      <c r="A24" t="s">
        <v>255</v>
      </c>
      <c r="B24">
        <v>18191</v>
      </c>
      <c r="C24">
        <v>17891.95</v>
      </c>
      <c r="D24">
        <f t="shared" si="4"/>
        <v>-299.04999999999927</v>
      </c>
      <c r="E24">
        <f t="shared" si="5"/>
        <v>308.04999999999927</v>
      </c>
      <c r="F24">
        <f t="shared" si="6"/>
        <v>0</v>
      </c>
      <c r="G24">
        <f t="shared" si="7"/>
        <v>0</v>
      </c>
      <c r="H24">
        <f t="shared" si="0"/>
        <v>78.049999999999272</v>
      </c>
      <c r="I24">
        <f t="shared" si="1"/>
        <v>96</v>
      </c>
      <c r="J24">
        <f t="shared" si="2"/>
        <v>-37</v>
      </c>
      <c r="K24">
        <f t="shared" si="8"/>
        <v>233.04999999999927</v>
      </c>
      <c r="L24">
        <f t="shared" si="12"/>
        <v>723.94999999999527</v>
      </c>
      <c r="M24">
        <f t="shared" si="9"/>
        <v>0</v>
      </c>
      <c r="N24">
        <f t="shared" si="3"/>
        <v>75</v>
      </c>
      <c r="O24">
        <f t="shared" si="13"/>
        <v>880.64999999999782</v>
      </c>
      <c r="P24">
        <f t="shared" si="10"/>
        <v>-299.04999999999927</v>
      </c>
      <c r="Q24">
        <f t="shared" si="14"/>
        <v>2794.6000000000004</v>
      </c>
      <c r="R24">
        <f t="shared" si="11"/>
        <v>4399.1999999999935</v>
      </c>
    </row>
    <row r="25" spans="1:18" x14ac:dyDescent="0.2">
      <c r="A25" t="s">
        <v>256</v>
      </c>
      <c r="B25">
        <v>17891.95</v>
      </c>
      <c r="C25">
        <v>17511.25</v>
      </c>
      <c r="D25">
        <f t="shared" si="4"/>
        <v>-380.70000000000073</v>
      </c>
      <c r="E25">
        <f t="shared" si="5"/>
        <v>388.75</v>
      </c>
      <c r="F25">
        <f t="shared" si="6"/>
        <v>0</v>
      </c>
      <c r="G25">
        <f t="shared" si="7"/>
        <v>0</v>
      </c>
      <c r="H25">
        <f t="shared" si="0"/>
        <v>158.75</v>
      </c>
      <c r="I25">
        <f t="shared" si="1"/>
        <v>96</v>
      </c>
      <c r="J25">
        <f t="shared" si="2"/>
        <v>-37</v>
      </c>
      <c r="K25">
        <f t="shared" si="8"/>
        <v>313.75</v>
      </c>
      <c r="L25">
        <f t="shared" si="12"/>
        <v>1037.6999999999953</v>
      </c>
      <c r="M25">
        <f t="shared" si="9"/>
        <v>0</v>
      </c>
      <c r="N25">
        <f t="shared" si="3"/>
        <v>75</v>
      </c>
      <c r="O25">
        <f t="shared" si="13"/>
        <v>955.64999999999782</v>
      </c>
      <c r="P25">
        <f t="shared" si="10"/>
        <v>-380.70000000000073</v>
      </c>
      <c r="Q25">
        <f t="shared" si="14"/>
        <v>2413.8999999999996</v>
      </c>
      <c r="R25">
        <f t="shared" si="11"/>
        <v>4407.2499999999927</v>
      </c>
    </row>
    <row r="26" spans="1:18" x14ac:dyDescent="0.2">
      <c r="A26" t="s">
        <v>257</v>
      </c>
      <c r="B26">
        <v>17511.25</v>
      </c>
      <c r="C26">
        <v>17080.7</v>
      </c>
      <c r="D26">
        <f t="shared" si="4"/>
        <v>-430.54999999999927</v>
      </c>
      <c r="E26">
        <f t="shared" si="5"/>
        <v>419.29999999999927</v>
      </c>
      <c r="F26">
        <f t="shared" si="6"/>
        <v>0</v>
      </c>
      <c r="G26">
        <f t="shared" si="7"/>
        <v>0</v>
      </c>
      <c r="H26">
        <f t="shared" si="0"/>
        <v>189.29999999999927</v>
      </c>
      <c r="I26">
        <f t="shared" si="1"/>
        <v>96</v>
      </c>
      <c r="J26">
        <f t="shared" si="2"/>
        <v>-37</v>
      </c>
      <c r="K26">
        <f t="shared" si="8"/>
        <v>344.29999999999927</v>
      </c>
      <c r="L26">
        <f t="shared" si="12"/>
        <v>1381.9999999999945</v>
      </c>
      <c r="M26">
        <f t="shared" si="9"/>
        <v>0</v>
      </c>
      <c r="N26">
        <f t="shared" si="3"/>
        <v>75</v>
      </c>
      <c r="O26">
        <f t="shared" si="13"/>
        <v>1030.6499999999978</v>
      </c>
      <c r="P26">
        <f t="shared" si="10"/>
        <v>-430.54999999999927</v>
      </c>
      <c r="Q26">
        <f t="shared" si="14"/>
        <v>1983.3500000000004</v>
      </c>
      <c r="R26">
        <f t="shared" si="11"/>
        <v>4395.9999999999927</v>
      </c>
    </row>
    <row r="27" spans="1:18" x14ac:dyDescent="0.2">
      <c r="A27" t="s">
        <v>258</v>
      </c>
      <c r="B27">
        <v>17080.7</v>
      </c>
      <c r="C27">
        <v>17915.05</v>
      </c>
      <c r="D27">
        <f t="shared" si="4"/>
        <v>834.34999999999854</v>
      </c>
      <c r="E27">
        <f t="shared" si="5"/>
        <v>0</v>
      </c>
      <c r="F27">
        <f t="shared" si="6"/>
        <v>0</v>
      </c>
      <c r="G27">
        <f t="shared" si="7"/>
        <v>0</v>
      </c>
      <c r="H27">
        <f t="shared" si="0"/>
        <v>-230</v>
      </c>
      <c r="I27">
        <f t="shared" si="1"/>
        <v>96</v>
      </c>
      <c r="J27">
        <f t="shared" si="2"/>
        <v>-37</v>
      </c>
      <c r="K27">
        <f t="shared" si="8"/>
        <v>-75</v>
      </c>
      <c r="L27">
        <f t="shared" si="12"/>
        <v>1306.9999999999945</v>
      </c>
      <c r="M27">
        <f t="shared" si="9"/>
        <v>15.049999999999272</v>
      </c>
      <c r="N27">
        <f t="shared" si="3"/>
        <v>59.950000000000728</v>
      </c>
      <c r="O27">
        <f t="shared" si="13"/>
        <v>1090.5999999999985</v>
      </c>
      <c r="P27">
        <f t="shared" si="10"/>
        <v>834.34999999999854</v>
      </c>
      <c r="Q27">
        <f t="shared" si="14"/>
        <v>2817.6999999999989</v>
      </c>
      <c r="R27">
        <f t="shared" si="11"/>
        <v>5215.299999999992</v>
      </c>
    </row>
    <row r="28" spans="1:18" x14ac:dyDescent="0.2">
      <c r="A28" t="s">
        <v>259</v>
      </c>
      <c r="B28">
        <v>17915.05</v>
      </c>
      <c r="C28">
        <v>18321.150000000001</v>
      </c>
      <c r="D28">
        <f t="shared" si="4"/>
        <v>406.10000000000218</v>
      </c>
      <c r="E28">
        <f t="shared" si="5"/>
        <v>0</v>
      </c>
      <c r="F28">
        <f t="shared" si="6"/>
        <v>0</v>
      </c>
      <c r="G28">
        <f t="shared" si="7"/>
        <v>0</v>
      </c>
      <c r="H28">
        <f t="shared" si="0"/>
        <v>-230</v>
      </c>
      <c r="I28">
        <f t="shared" si="1"/>
        <v>96</v>
      </c>
      <c r="J28">
        <f t="shared" si="2"/>
        <v>-37</v>
      </c>
      <c r="K28">
        <f t="shared" si="8"/>
        <v>-75</v>
      </c>
      <c r="L28">
        <f t="shared" si="12"/>
        <v>1231.9999999999945</v>
      </c>
      <c r="M28">
        <f t="shared" si="9"/>
        <v>0</v>
      </c>
      <c r="N28">
        <f t="shared" si="3"/>
        <v>75</v>
      </c>
      <c r="O28">
        <f t="shared" si="13"/>
        <v>1165.5999999999985</v>
      </c>
      <c r="P28">
        <f t="shared" si="10"/>
        <v>406.10000000000218</v>
      </c>
      <c r="Q28">
        <f t="shared" si="14"/>
        <v>3223.8000000000011</v>
      </c>
      <c r="R28">
        <f t="shared" si="11"/>
        <v>5621.3999999999942</v>
      </c>
    </row>
    <row r="29" spans="1:18" x14ac:dyDescent="0.2">
      <c r="A29" t="s">
        <v>260</v>
      </c>
      <c r="B29">
        <v>18321.150000000001</v>
      </c>
      <c r="C29">
        <v>18972.099999999999</v>
      </c>
      <c r="D29">
        <f t="shared" si="4"/>
        <v>650.94999999999709</v>
      </c>
      <c r="E29">
        <f t="shared" si="5"/>
        <v>0</v>
      </c>
      <c r="F29">
        <f t="shared" si="6"/>
        <v>0</v>
      </c>
      <c r="G29">
        <f t="shared" si="7"/>
        <v>0</v>
      </c>
      <c r="H29">
        <f t="shared" si="0"/>
        <v>-230</v>
      </c>
      <c r="I29">
        <f t="shared" si="1"/>
        <v>96</v>
      </c>
      <c r="J29">
        <f t="shared" si="2"/>
        <v>-37</v>
      </c>
      <c r="K29">
        <f t="shared" si="8"/>
        <v>-75</v>
      </c>
      <c r="L29">
        <f t="shared" si="12"/>
        <v>1156.9999999999945</v>
      </c>
      <c r="M29">
        <f t="shared" si="9"/>
        <v>0</v>
      </c>
      <c r="N29">
        <f t="shared" si="3"/>
        <v>75</v>
      </c>
      <c r="O29">
        <f t="shared" si="13"/>
        <v>1240.5999999999985</v>
      </c>
      <c r="P29">
        <f t="shared" si="10"/>
        <v>650.94999999999709</v>
      </c>
      <c r="Q29">
        <f t="shared" si="14"/>
        <v>3874.7499999999982</v>
      </c>
      <c r="R29">
        <f t="shared" si="11"/>
        <v>6272.3499999999913</v>
      </c>
    </row>
    <row r="30" spans="1:18" x14ac:dyDescent="0.2">
      <c r="A30" t="s">
        <v>261</v>
      </c>
      <c r="B30">
        <v>18972.099999999999</v>
      </c>
      <c r="C30">
        <v>19659.900000000001</v>
      </c>
      <c r="D30">
        <f t="shared" si="4"/>
        <v>687.80000000000291</v>
      </c>
      <c r="E30">
        <f t="shared" si="5"/>
        <v>0</v>
      </c>
      <c r="F30">
        <f t="shared" si="6"/>
        <v>0</v>
      </c>
      <c r="G30">
        <f t="shared" si="7"/>
        <v>0</v>
      </c>
      <c r="H30">
        <f t="shared" si="0"/>
        <v>-230</v>
      </c>
      <c r="I30">
        <f t="shared" si="1"/>
        <v>96</v>
      </c>
      <c r="J30">
        <f t="shared" si="2"/>
        <v>-37</v>
      </c>
      <c r="K30">
        <f t="shared" si="8"/>
        <v>-75</v>
      </c>
      <c r="L30">
        <f t="shared" si="12"/>
        <v>1081.9999999999945</v>
      </c>
      <c r="M30">
        <f t="shared" si="9"/>
        <v>0</v>
      </c>
      <c r="N30">
        <f t="shared" si="3"/>
        <v>75</v>
      </c>
      <c r="O30">
        <f t="shared" si="13"/>
        <v>1315.5999999999985</v>
      </c>
      <c r="P30">
        <f t="shared" si="10"/>
        <v>687.80000000000291</v>
      </c>
      <c r="Q30">
        <f t="shared" si="14"/>
        <v>4562.5500000000011</v>
      </c>
      <c r="R30">
        <f t="shared" si="11"/>
        <v>6960.1499999999942</v>
      </c>
    </row>
    <row r="31" spans="1:18" x14ac:dyDescent="0.2">
      <c r="A31" t="s">
        <v>262</v>
      </c>
      <c r="B31">
        <v>19659.900000000001</v>
      </c>
      <c r="C31">
        <v>19253.8</v>
      </c>
      <c r="D31">
        <f t="shared" si="4"/>
        <v>-406.10000000000218</v>
      </c>
      <c r="E31">
        <f t="shared" si="5"/>
        <v>396.20000000000073</v>
      </c>
      <c r="F31">
        <f t="shared" si="6"/>
        <v>0</v>
      </c>
      <c r="G31">
        <f t="shared" si="7"/>
        <v>0</v>
      </c>
      <c r="H31">
        <f t="shared" si="0"/>
        <v>166.20000000000073</v>
      </c>
      <c r="I31">
        <f t="shared" si="1"/>
        <v>96</v>
      </c>
      <c r="J31">
        <f t="shared" si="2"/>
        <v>-37</v>
      </c>
      <c r="K31">
        <f t="shared" si="8"/>
        <v>321.20000000000073</v>
      </c>
      <c r="L31">
        <f t="shared" si="12"/>
        <v>1403.1999999999953</v>
      </c>
      <c r="M31">
        <f t="shared" si="9"/>
        <v>0</v>
      </c>
      <c r="N31">
        <f t="shared" si="3"/>
        <v>75</v>
      </c>
      <c r="O31">
        <f t="shared" si="13"/>
        <v>1390.5999999999985</v>
      </c>
      <c r="P31">
        <f t="shared" si="10"/>
        <v>-406.10000000000218</v>
      </c>
      <c r="Q31">
        <f t="shared" si="14"/>
        <v>4156.4499999999989</v>
      </c>
      <c r="R31">
        <f t="shared" si="11"/>
        <v>6950.2499999999927</v>
      </c>
    </row>
    <row r="32" spans="1:18" x14ac:dyDescent="0.2">
      <c r="A32" t="s">
        <v>263</v>
      </c>
      <c r="B32">
        <v>19253.8</v>
      </c>
      <c r="C32">
        <v>19523.55</v>
      </c>
      <c r="D32">
        <f t="shared" si="4"/>
        <v>269.75</v>
      </c>
      <c r="E32">
        <f t="shared" si="5"/>
        <v>0</v>
      </c>
      <c r="F32">
        <f t="shared" si="6"/>
        <v>0</v>
      </c>
      <c r="G32">
        <f t="shared" si="7"/>
        <v>0</v>
      </c>
      <c r="H32">
        <f t="shared" si="0"/>
        <v>-230</v>
      </c>
      <c r="I32">
        <f t="shared" si="1"/>
        <v>96</v>
      </c>
      <c r="J32">
        <f t="shared" si="2"/>
        <v>-37</v>
      </c>
      <c r="K32">
        <f t="shared" si="8"/>
        <v>-75</v>
      </c>
      <c r="L32">
        <f t="shared" si="12"/>
        <v>1328.1999999999953</v>
      </c>
      <c r="M32">
        <f t="shared" si="9"/>
        <v>0</v>
      </c>
      <c r="N32">
        <f t="shared" si="3"/>
        <v>75</v>
      </c>
      <c r="O32">
        <f t="shared" si="13"/>
        <v>1465.5999999999985</v>
      </c>
      <c r="P32">
        <f t="shared" si="10"/>
        <v>269.75</v>
      </c>
      <c r="Q32">
        <f t="shared" si="14"/>
        <v>4426.1999999999989</v>
      </c>
      <c r="R32">
        <f t="shared" si="11"/>
        <v>7219.9999999999927</v>
      </c>
    </row>
    <row r="33" spans="1:18" x14ac:dyDescent="0.2">
      <c r="A33" t="s">
        <v>264</v>
      </c>
      <c r="B33">
        <v>19523.55</v>
      </c>
      <c r="C33">
        <v>18857.25</v>
      </c>
      <c r="D33">
        <f t="shared" si="4"/>
        <v>-666.29999999999927</v>
      </c>
      <c r="E33">
        <f t="shared" si="5"/>
        <v>642.75</v>
      </c>
      <c r="F33">
        <f t="shared" si="6"/>
        <v>142.75</v>
      </c>
      <c r="G33">
        <f t="shared" si="7"/>
        <v>0</v>
      </c>
      <c r="H33">
        <f t="shared" si="0"/>
        <v>412.75</v>
      </c>
      <c r="I33">
        <f t="shared" si="1"/>
        <v>-46.75</v>
      </c>
      <c r="J33">
        <f t="shared" si="2"/>
        <v>-37</v>
      </c>
      <c r="K33">
        <f t="shared" si="8"/>
        <v>282.25</v>
      </c>
      <c r="L33">
        <f t="shared" si="12"/>
        <v>1610.4499999999953</v>
      </c>
      <c r="M33">
        <f t="shared" si="9"/>
        <v>0</v>
      </c>
      <c r="N33">
        <f t="shared" si="3"/>
        <v>75</v>
      </c>
      <c r="O33">
        <f t="shared" si="13"/>
        <v>1540.5999999999985</v>
      </c>
      <c r="P33">
        <f t="shared" si="10"/>
        <v>-666.29999999999927</v>
      </c>
      <c r="Q33">
        <f t="shared" si="14"/>
        <v>3759.8999999999996</v>
      </c>
      <c r="R33">
        <f t="shared" si="11"/>
        <v>6910.9499999999935</v>
      </c>
    </row>
    <row r="34" spans="1:18" x14ac:dyDescent="0.2">
      <c r="A34" t="s">
        <v>265</v>
      </c>
      <c r="B34">
        <v>18857.25</v>
      </c>
      <c r="C34">
        <v>20133.150000000001</v>
      </c>
      <c r="D34">
        <f t="shared" si="4"/>
        <v>1275.9000000000015</v>
      </c>
      <c r="E34">
        <f t="shared" si="5"/>
        <v>0</v>
      </c>
      <c r="F34">
        <f t="shared" si="6"/>
        <v>0</v>
      </c>
      <c r="G34">
        <f t="shared" si="7"/>
        <v>0</v>
      </c>
      <c r="H34">
        <f t="shared" si="0"/>
        <v>-230</v>
      </c>
      <c r="I34">
        <f t="shared" si="1"/>
        <v>96</v>
      </c>
      <c r="J34">
        <f t="shared" si="2"/>
        <v>-37</v>
      </c>
      <c r="K34">
        <f t="shared" si="8"/>
        <v>-75</v>
      </c>
      <c r="L34">
        <f t="shared" si="12"/>
        <v>1535.4499999999953</v>
      </c>
      <c r="M34">
        <f t="shared" si="9"/>
        <v>483.15000000000146</v>
      </c>
      <c r="N34">
        <f t="shared" si="3"/>
        <v>-408.15000000000146</v>
      </c>
      <c r="O34">
        <f t="shared" si="13"/>
        <v>1132.4499999999971</v>
      </c>
      <c r="P34">
        <f t="shared" si="10"/>
        <v>1275.9000000000015</v>
      </c>
      <c r="Q34">
        <f t="shared" si="14"/>
        <v>5035.8000000000011</v>
      </c>
      <c r="R34">
        <f>L34+O34+Q34</f>
        <v>7703.6999999999935</v>
      </c>
    </row>
    <row r="35" spans="1:18" x14ac:dyDescent="0.2">
      <c r="A35" t="s">
        <v>266</v>
      </c>
      <c r="B35">
        <v>20133.150000000001</v>
      </c>
      <c r="C35">
        <v>21778.7</v>
      </c>
      <c r="D35">
        <f t="shared" si="4"/>
        <v>1645.5499999999993</v>
      </c>
      <c r="E35">
        <f t="shared" si="5"/>
        <v>0</v>
      </c>
      <c r="F35">
        <f t="shared" si="6"/>
        <v>0</v>
      </c>
      <c r="G35">
        <f t="shared" si="7"/>
        <v>0</v>
      </c>
      <c r="H35">
        <f t="shared" si="0"/>
        <v>-230</v>
      </c>
      <c r="I35">
        <f t="shared" si="1"/>
        <v>96</v>
      </c>
      <c r="J35">
        <f t="shared" si="2"/>
        <v>-37</v>
      </c>
      <c r="K35">
        <f t="shared" si="8"/>
        <v>-75</v>
      </c>
      <c r="L35">
        <f t="shared" si="12"/>
        <v>1460.4499999999953</v>
      </c>
      <c r="M35">
        <f t="shared" si="9"/>
        <v>828.70000000000073</v>
      </c>
      <c r="N35">
        <f t="shared" si="3"/>
        <v>-753.70000000000073</v>
      </c>
      <c r="O35">
        <f>N35+O34</f>
        <v>378.74999999999636</v>
      </c>
      <c r="P35">
        <f t="shared" si="10"/>
        <v>1645.5499999999993</v>
      </c>
      <c r="Q35">
        <f t="shared" si="14"/>
        <v>6681.35</v>
      </c>
      <c r="R35">
        <f t="shared" si="11"/>
        <v>8520.549999999992</v>
      </c>
    </row>
    <row r="36" spans="1:18" x14ac:dyDescent="0.2">
      <c r="A36" t="s">
        <v>267</v>
      </c>
      <c r="B36">
        <v>21778.7</v>
      </c>
      <c r="C36">
        <v>21352.6</v>
      </c>
      <c r="D36">
        <f t="shared" si="4"/>
        <v>-426.10000000000218</v>
      </c>
      <c r="E36">
        <f t="shared" si="5"/>
        <v>447.40000000000146</v>
      </c>
      <c r="F36">
        <f t="shared" si="6"/>
        <v>0</v>
      </c>
      <c r="G36">
        <f t="shared" si="7"/>
        <v>0</v>
      </c>
      <c r="H36">
        <f t="shared" si="0"/>
        <v>217.40000000000146</v>
      </c>
      <c r="I36">
        <f t="shared" si="1"/>
        <v>96</v>
      </c>
      <c r="J36">
        <f t="shared" si="2"/>
        <v>-37</v>
      </c>
      <c r="K36">
        <f t="shared" si="8"/>
        <v>372.40000000000146</v>
      </c>
      <c r="L36">
        <f t="shared" si="12"/>
        <v>1832.8499999999967</v>
      </c>
      <c r="M36">
        <f t="shared" si="9"/>
        <v>0</v>
      </c>
      <c r="N36">
        <f t="shared" si="3"/>
        <v>75</v>
      </c>
      <c r="O36">
        <f t="shared" si="13"/>
        <v>453.74999999999636</v>
      </c>
      <c r="P36">
        <f t="shared" si="10"/>
        <v>-426.10000000000218</v>
      </c>
      <c r="Q36">
        <f t="shared" si="14"/>
        <v>6255.2499999999982</v>
      </c>
      <c r="R36">
        <f t="shared" si="11"/>
        <v>8541.8499999999913</v>
      </c>
    </row>
    <row r="37" spans="1:18" x14ac:dyDescent="0.2">
      <c r="A37" t="s">
        <v>268</v>
      </c>
      <c r="B37">
        <v>21352.6</v>
      </c>
      <c r="C37">
        <v>21982.799999999999</v>
      </c>
      <c r="D37">
        <f t="shared" si="4"/>
        <v>630.20000000000073</v>
      </c>
      <c r="E37">
        <f t="shared" si="5"/>
        <v>0</v>
      </c>
      <c r="F37">
        <f t="shared" si="6"/>
        <v>0</v>
      </c>
      <c r="G37">
        <f t="shared" si="7"/>
        <v>0</v>
      </c>
      <c r="H37">
        <f t="shared" si="0"/>
        <v>-230</v>
      </c>
      <c r="I37">
        <f t="shared" si="1"/>
        <v>96</v>
      </c>
      <c r="J37">
        <f t="shared" si="2"/>
        <v>-37</v>
      </c>
      <c r="K37">
        <f t="shared" si="8"/>
        <v>-75</v>
      </c>
      <c r="L37">
        <f t="shared" si="12"/>
        <v>1757.8499999999967</v>
      </c>
      <c r="M37">
        <f t="shared" si="9"/>
        <v>0</v>
      </c>
      <c r="N37">
        <f t="shared" si="3"/>
        <v>75</v>
      </c>
      <c r="O37">
        <f t="shared" si="13"/>
        <v>528.74999999999636</v>
      </c>
      <c r="P37">
        <f t="shared" si="10"/>
        <v>630.20000000000073</v>
      </c>
      <c r="Q37">
        <f t="shared" si="14"/>
        <v>6885.4499999999989</v>
      </c>
      <c r="R37">
        <f t="shared" si="11"/>
        <v>9172.049999999992</v>
      </c>
    </row>
    <row r="38" spans="1:18" x14ac:dyDescent="0.2">
      <c r="A38" t="s">
        <v>269</v>
      </c>
      <c r="B38">
        <v>21982.799999999999</v>
      </c>
      <c r="C38">
        <v>22326.9</v>
      </c>
      <c r="D38">
        <f t="shared" si="4"/>
        <v>344.10000000000218</v>
      </c>
      <c r="E38">
        <f t="shared" si="5"/>
        <v>0</v>
      </c>
      <c r="F38">
        <f t="shared" si="6"/>
        <v>0</v>
      </c>
      <c r="G38">
        <f t="shared" si="7"/>
        <v>0</v>
      </c>
      <c r="H38">
        <f t="shared" si="0"/>
        <v>-230</v>
      </c>
      <c r="I38">
        <f t="shared" si="1"/>
        <v>96</v>
      </c>
      <c r="J38">
        <f t="shared" si="2"/>
        <v>-37</v>
      </c>
      <c r="K38">
        <f t="shared" si="8"/>
        <v>-75</v>
      </c>
      <c r="L38">
        <f t="shared" si="12"/>
        <v>1682.8499999999967</v>
      </c>
      <c r="M38">
        <f t="shared" si="9"/>
        <v>0</v>
      </c>
      <c r="N38">
        <f t="shared" si="3"/>
        <v>75</v>
      </c>
      <c r="O38">
        <f t="shared" si="13"/>
        <v>603.74999999999636</v>
      </c>
      <c r="P38">
        <f t="shared" si="10"/>
        <v>344.10000000000218</v>
      </c>
      <c r="Q38">
        <f t="shared" si="14"/>
        <v>7229.5500000000011</v>
      </c>
      <c r="R38">
        <f t="shared" si="11"/>
        <v>9516.1499999999942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5DE3B-56B7-2546-9AB6-29C2861EE9BE}">
  <dimension ref="A1:DG82"/>
  <sheetViews>
    <sheetView topLeftCell="CE1" zoomScaleNormal="100" workbookViewId="0">
      <selection activeCell="DQ41" sqref="DQ41"/>
    </sheetView>
  </sheetViews>
  <sheetFormatPr baseColWidth="10" defaultRowHeight="16" x14ac:dyDescent="0.2"/>
  <cols>
    <col min="3" max="3" width="6" bestFit="1" customWidth="1"/>
    <col min="4" max="5" width="12.83203125" bestFit="1" customWidth="1"/>
    <col min="6" max="6" width="6.1640625" bestFit="1" customWidth="1"/>
    <col min="7" max="7" width="8" bestFit="1" customWidth="1"/>
    <col min="8" max="8" width="7.83203125" bestFit="1" customWidth="1"/>
    <col min="20" max="20" width="10.6640625" bestFit="1" customWidth="1"/>
    <col min="21" max="22" width="12.83203125" bestFit="1" customWidth="1"/>
    <col min="23" max="23" width="6.1640625" bestFit="1" customWidth="1"/>
    <col min="24" max="24" width="7.6640625" bestFit="1" customWidth="1"/>
    <col min="25" max="25" width="7.1640625" bestFit="1" customWidth="1"/>
    <col min="37" max="37" width="8.83203125" bestFit="1" customWidth="1"/>
    <col min="38" max="39" width="12.83203125" bestFit="1" customWidth="1"/>
    <col min="40" max="40" width="6.1640625" bestFit="1" customWidth="1"/>
    <col min="41" max="41" width="8" bestFit="1" customWidth="1"/>
    <col min="42" max="42" width="7.83203125" bestFit="1" customWidth="1"/>
    <col min="54" max="54" width="11.33203125" bestFit="1" customWidth="1"/>
    <col min="55" max="56" width="12.83203125" bestFit="1" customWidth="1"/>
    <col min="57" max="57" width="6.1640625" bestFit="1" customWidth="1"/>
    <col min="58" max="58" width="8" bestFit="1" customWidth="1"/>
    <col min="59" max="59" width="7.83203125" bestFit="1" customWidth="1"/>
    <col min="71" max="71" width="7.5" bestFit="1" customWidth="1"/>
    <col min="72" max="73" width="12.83203125" bestFit="1" customWidth="1"/>
    <col min="74" max="74" width="6.1640625" bestFit="1" customWidth="1"/>
    <col min="75" max="75" width="8" bestFit="1" customWidth="1"/>
    <col min="76" max="76" width="7.83203125" bestFit="1" customWidth="1"/>
    <col min="88" max="88" width="7.83203125" bestFit="1" customWidth="1"/>
    <col min="89" max="90" width="12.83203125" bestFit="1" customWidth="1"/>
    <col min="91" max="91" width="6.1640625" bestFit="1" customWidth="1"/>
    <col min="92" max="92" width="8" bestFit="1" customWidth="1"/>
    <col min="93" max="93" width="7.83203125" bestFit="1" customWidth="1"/>
  </cols>
  <sheetData>
    <row r="1" spans="1:111" x14ac:dyDescent="0.2">
      <c r="A1" s="38" t="s">
        <v>1000</v>
      </c>
      <c r="C1" t="s">
        <v>576</v>
      </c>
      <c r="D1" t="s">
        <v>577</v>
      </c>
      <c r="E1" t="s">
        <v>578</v>
      </c>
      <c r="F1" t="s">
        <v>580</v>
      </c>
      <c r="G1" t="s">
        <v>581</v>
      </c>
      <c r="H1" t="s">
        <v>582</v>
      </c>
      <c r="J1" t="s">
        <v>982</v>
      </c>
      <c r="K1" t="s">
        <v>594</v>
      </c>
      <c r="M1" t="s">
        <v>981</v>
      </c>
      <c r="N1" t="s">
        <v>593</v>
      </c>
      <c r="P1" t="s">
        <v>983</v>
      </c>
      <c r="Q1" t="s">
        <v>592</v>
      </c>
      <c r="T1" t="s">
        <v>576</v>
      </c>
      <c r="U1" t="s">
        <v>577</v>
      </c>
      <c r="V1" t="s">
        <v>578</v>
      </c>
      <c r="W1" t="s">
        <v>580</v>
      </c>
      <c r="X1" t="s">
        <v>581</v>
      </c>
      <c r="Y1" t="s">
        <v>582</v>
      </c>
      <c r="AA1" t="s">
        <v>981</v>
      </c>
      <c r="AB1" t="s">
        <v>593</v>
      </c>
      <c r="AD1" t="s">
        <v>985</v>
      </c>
      <c r="AE1" t="s">
        <v>986</v>
      </c>
      <c r="AG1" t="s">
        <v>987</v>
      </c>
      <c r="AH1" t="s">
        <v>988</v>
      </c>
      <c r="AK1" t="s">
        <v>576</v>
      </c>
      <c r="AL1" t="s">
        <v>577</v>
      </c>
      <c r="AM1" t="s">
        <v>578</v>
      </c>
      <c r="AN1" t="s">
        <v>580</v>
      </c>
      <c r="AO1" t="s">
        <v>581</v>
      </c>
      <c r="AP1" t="s">
        <v>582</v>
      </c>
      <c r="AR1" t="s">
        <v>982</v>
      </c>
      <c r="AS1" t="s">
        <v>594</v>
      </c>
      <c r="AU1" t="s">
        <v>981</v>
      </c>
      <c r="AV1" t="s">
        <v>593</v>
      </c>
      <c r="AX1" t="s">
        <v>983</v>
      </c>
      <c r="AY1" t="s">
        <v>592</v>
      </c>
      <c r="BB1" t="s">
        <v>576</v>
      </c>
      <c r="BC1" t="s">
        <v>577</v>
      </c>
      <c r="BD1" t="s">
        <v>578</v>
      </c>
      <c r="BE1" t="s">
        <v>580</v>
      </c>
      <c r="BF1" t="s">
        <v>581</v>
      </c>
      <c r="BG1" t="s">
        <v>582</v>
      </c>
      <c r="BI1" t="s">
        <v>991</v>
      </c>
      <c r="BJ1" t="s">
        <v>595</v>
      </c>
      <c r="BL1" t="s">
        <v>982</v>
      </c>
      <c r="BM1" t="s">
        <v>594</v>
      </c>
      <c r="BO1" t="s">
        <v>992</v>
      </c>
      <c r="BP1" t="s">
        <v>993</v>
      </c>
      <c r="BS1" t="s">
        <v>576</v>
      </c>
      <c r="BT1" t="s">
        <v>577</v>
      </c>
      <c r="BU1" t="s">
        <v>578</v>
      </c>
      <c r="BV1" t="s">
        <v>580</v>
      </c>
      <c r="BW1" t="s">
        <v>581</v>
      </c>
      <c r="BX1" t="s">
        <v>582</v>
      </c>
      <c r="BZ1" t="s">
        <v>981</v>
      </c>
      <c r="CA1" t="s">
        <v>593</v>
      </c>
      <c r="CC1" t="s">
        <v>985</v>
      </c>
      <c r="CD1" t="s">
        <v>986</v>
      </c>
      <c r="CF1" t="s">
        <v>987</v>
      </c>
      <c r="CG1" t="s">
        <v>988</v>
      </c>
      <c r="CJ1" t="s">
        <v>576</v>
      </c>
      <c r="CK1" t="s">
        <v>577</v>
      </c>
      <c r="CL1" t="s">
        <v>578</v>
      </c>
      <c r="CM1" t="s">
        <v>580</v>
      </c>
      <c r="CN1" t="s">
        <v>581</v>
      </c>
      <c r="CO1" t="s">
        <v>582</v>
      </c>
      <c r="CQ1" t="s">
        <v>981</v>
      </c>
      <c r="CR1" t="s">
        <v>593</v>
      </c>
      <c r="CT1" t="s">
        <v>985</v>
      </c>
      <c r="CU1" t="s">
        <v>986</v>
      </c>
      <c r="CW1" t="s">
        <v>987</v>
      </c>
      <c r="CX1" t="s">
        <v>988</v>
      </c>
      <c r="DB1" t="s">
        <v>994</v>
      </c>
      <c r="DC1" t="s">
        <v>995</v>
      </c>
      <c r="DD1" t="s">
        <v>996</v>
      </c>
      <c r="DE1" t="s">
        <v>997</v>
      </c>
      <c r="DF1" t="s">
        <v>998</v>
      </c>
      <c r="DG1" t="s">
        <v>999</v>
      </c>
    </row>
    <row r="2" spans="1:111" x14ac:dyDescent="0.2">
      <c r="A2" s="38" t="s">
        <v>1001</v>
      </c>
      <c r="C2" t="s">
        <v>585</v>
      </c>
      <c r="D2" s="19">
        <v>45176</v>
      </c>
      <c r="E2" s="19">
        <v>45169.395833333336</v>
      </c>
      <c r="F2">
        <v>19250</v>
      </c>
      <c r="G2">
        <v>19750</v>
      </c>
      <c r="H2">
        <v>500</v>
      </c>
      <c r="J2">
        <v>-15.4</v>
      </c>
      <c r="K2">
        <f>J2</f>
        <v>-15.4</v>
      </c>
      <c r="L2">
        <f>COUNTIF(J2:J47,"&gt;0")</f>
        <v>6</v>
      </c>
      <c r="M2">
        <v>-52.4</v>
      </c>
      <c r="N2">
        <f>M2</f>
        <v>-52.4</v>
      </c>
      <c r="O2">
        <f>COUNTIF(M2:M47,"&gt;0")</f>
        <v>10</v>
      </c>
      <c r="P2">
        <v>-112.7</v>
      </c>
      <c r="Q2">
        <f>P2</f>
        <v>-112.7</v>
      </c>
      <c r="R2">
        <f>COUNTIF(P2:P47,"&gt;0")</f>
        <v>15</v>
      </c>
      <c r="T2" t="s">
        <v>984</v>
      </c>
      <c r="U2" s="19">
        <v>45175</v>
      </c>
      <c r="V2" s="19">
        <v>45169.395833333336</v>
      </c>
      <c r="W2">
        <v>44000</v>
      </c>
      <c r="X2">
        <v>44500</v>
      </c>
      <c r="Y2">
        <v>500</v>
      </c>
      <c r="AA2">
        <v>-26.7</v>
      </c>
      <c r="AB2">
        <f>AA2</f>
        <v>-26.7</v>
      </c>
      <c r="AC2">
        <f>COUNTIF(AA2:AA47,"&gt;0")</f>
        <v>2</v>
      </c>
      <c r="AD2">
        <v>-91.9</v>
      </c>
      <c r="AE2">
        <f>AD2</f>
        <v>-91.9</v>
      </c>
      <c r="AF2">
        <f>COUNTIF(AD2:AD47,"&gt;0")</f>
        <v>9</v>
      </c>
      <c r="AG2">
        <v>-8.1</v>
      </c>
      <c r="AH2">
        <f>AG2</f>
        <v>-8.1</v>
      </c>
      <c r="AI2">
        <f>COUNTIF(AG2:AG47,"&gt;0")</f>
        <v>14</v>
      </c>
      <c r="AK2" t="s">
        <v>989</v>
      </c>
      <c r="AL2" s="19">
        <v>44929</v>
      </c>
      <c r="AM2" s="19">
        <v>44924.395833333336</v>
      </c>
      <c r="AN2">
        <v>19100</v>
      </c>
      <c r="AO2">
        <v>19200</v>
      </c>
      <c r="AP2">
        <v>100</v>
      </c>
      <c r="AR2">
        <v>-11</v>
      </c>
      <c r="AS2">
        <f>AR2</f>
        <v>-11</v>
      </c>
      <c r="AT2">
        <f>COUNTIF(AR2:AR82,"&gt;0")</f>
        <v>19</v>
      </c>
      <c r="AU2">
        <v>47.5</v>
      </c>
      <c r="AV2">
        <f>AU2</f>
        <v>47.5</v>
      </c>
      <c r="AW2">
        <f>COUNTIF(AU2:AU82,"&gt;0")</f>
        <v>34</v>
      </c>
      <c r="AX2">
        <v>85.6</v>
      </c>
      <c r="AY2">
        <f>AX2</f>
        <v>85.6</v>
      </c>
      <c r="AZ2">
        <f>COUNTIF(AX2:AX82,"&gt;0")</f>
        <v>41</v>
      </c>
      <c r="BB2" t="s">
        <v>990</v>
      </c>
      <c r="BC2" s="19">
        <v>45119</v>
      </c>
      <c r="BD2" s="19">
        <v>45113.395833333336</v>
      </c>
      <c r="BE2">
        <v>8350</v>
      </c>
      <c r="BF2">
        <v>8300</v>
      </c>
      <c r="BG2">
        <v>-50</v>
      </c>
      <c r="BI2">
        <v>3</v>
      </c>
      <c r="BJ2">
        <f>BI2</f>
        <v>3</v>
      </c>
      <c r="BK2">
        <f>COUNTIF(BI2:BI82,"&gt;0")</f>
        <v>18</v>
      </c>
      <c r="BL2">
        <v>34.200000000000003</v>
      </c>
      <c r="BM2">
        <f>BL2</f>
        <v>34.200000000000003</v>
      </c>
      <c r="BN2">
        <f>COUNTIF(BL2:BL82,"&gt;0")</f>
        <v>22</v>
      </c>
      <c r="BO2">
        <v>56.3</v>
      </c>
      <c r="BP2">
        <f>BO2</f>
        <v>56.3</v>
      </c>
      <c r="BQ2">
        <f>COUNTIF(BO2:BO82,"&gt;0")</f>
        <v>27</v>
      </c>
      <c r="BS2" t="s">
        <v>35</v>
      </c>
      <c r="BT2" s="19">
        <v>45121</v>
      </c>
      <c r="BU2" s="19">
        <v>45120.395833333336</v>
      </c>
      <c r="BV2">
        <v>65600</v>
      </c>
      <c r="BW2">
        <v>66100</v>
      </c>
      <c r="BX2">
        <v>500</v>
      </c>
      <c r="BZ2">
        <v>-47.9</v>
      </c>
      <c r="CA2">
        <f>BZ2</f>
        <v>-47.9</v>
      </c>
      <c r="CB2">
        <f>COUNTIF(BZ2:BZ53,"&gt;0")</f>
        <v>15</v>
      </c>
      <c r="CC2">
        <v>-172.4</v>
      </c>
      <c r="CD2">
        <f>CC2</f>
        <v>-172.4</v>
      </c>
      <c r="CE2">
        <f>COUNTIF(CC2:CC53,"&gt;0")</f>
        <v>21</v>
      </c>
      <c r="CF2">
        <v>-196.4</v>
      </c>
      <c r="CG2">
        <f>CF2</f>
        <v>-196.4</v>
      </c>
      <c r="CH2">
        <f>COUNTIF(CF2:CF53,"&gt;0")</f>
        <v>26</v>
      </c>
      <c r="CJ2" t="s">
        <v>111</v>
      </c>
      <c r="CK2" s="19">
        <v>45229</v>
      </c>
      <c r="CL2" s="19">
        <v>45225.395833333336</v>
      </c>
      <c r="CM2">
        <v>47700</v>
      </c>
      <c r="CN2">
        <v>48700</v>
      </c>
      <c r="CO2">
        <v>1000</v>
      </c>
      <c r="CQ2">
        <v>-56.8</v>
      </c>
      <c r="CR2">
        <f>CQ2</f>
        <v>-56.8</v>
      </c>
      <c r="CS2">
        <f>COUNTIF(CQ2:CQ38,"&gt;0")</f>
        <v>5</v>
      </c>
      <c r="CT2">
        <v>-117.3</v>
      </c>
      <c r="CU2">
        <f>CT2</f>
        <v>-117.3</v>
      </c>
      <c r="CV2">
        <f>COUNTIF(CT2:CT38,"&gt;0")</f>
        <v>11</v>
      </c>
      <c r="CW2">
        <v>-200</v>
      </c>
      <c r="CX2">
        <f>CW2</f>
        <v>-200</v>
      </c>
      <c r="CY2">
        <f>COUNTIF(CW2:CW38,"&gt;0")</f>
        <v>15</v>
      </c>
      <c r="DB2">
        <v>-52.4</v>
      </c>
      <c r="DC2">
        <v>-91.9</v>
      </c>
      <c r="DD2">
        <v>47.5</v>
      </c>
      <c r="DE2">
        <v>34.200000000000003</v>
      </c>
      <c r="DF2">
        <v>-172.4</v>
      </c>
      <c r="DG2">
        <v>-56.8</v>
      </c>
    </row>
    <row r="3" spans="1:111" x14ac:dyDescent="0.2">
      <c r="A3" s="38" t="s">
        <v>1002</v>
      </c>
      <c r="C3" t="s">
        <v>585</v>
      </c>
      <c r="D3" s="19">
        <v>45183</v>
      </c>
      <c r="E3" s="19">
        <v>45176.395833333336</v>
      </c>
      <c r="F3">
        <v>19700</v>
      </c>
      <c r="G3">
        <v>20100</v>
      </c>
      <c r="H3">
        <v>400</v>
      </c>
      <c r="J3">
        <v>-17.5</v>
      </c>
      <c r="K3">
        <f>J3+K2</f>
        <v>-32.9</v>
      </c>
      <c r="L3">
        <f>COUNTIF(J2:J47,"&lt;=0")</f>
        <v>40</v>
      </c>
      <c r="M3">
        <v>-66.400000000000006</v>
      </c>
      <c r="N3">
        <f t="shared" ref="N3:N35" si="0">M3+N2</f>
        <v>-118.80000000000001</v>
      </c>
      <c r="O3">
        <f>COUNTIF(M2:M47,"&lt;=0")</f>
        <v>36</v>
      </c>
      <c r="P3">
        <v>-141.9</v>
      </c>
      <c r="Q3">
        <f>P3+Q2</f>
        <v>-254.60000000000002</v>
      </c>
      <c r="R3">
        <f>COUNTIF(P2:P47,"&lt;=0")</f>
        <v>31</v>
      </c>
      <c r="T3" t="s">
        <v>984</v>
      </c>
      <c r="U3" s="19">
        <v>45182</v>
      </c>
      <c r="V3" s="19">
        <v>45176.395833333336</v>
      </c>
      <c r="W3">
        <v>44900</v>
      </c>
      <c r="X3">
        <v>45900</v>
      </c>
      <c r="Y3">
        <v>1000</v>
      </c>
      <c r="AA3">
        <v>-30.4</v>
      </c>
      <c r="AB3">
        <f>AA3+AB2</f>
        <v>-57.099999999999994</v>
      </c>
      <c r="AC3">
        <f>COUNTIF(AA2:AA47,"&lt;=0")</f>
        <v>44</v>
      </c>
      <c r="AD3">
        <v>-115.4</v>
      </c>
      <c r="AE3">
        <f>AD3+AE2</f>
        <v>-207.3</v>
      </c>
      <c r="AF3">
        <f>COUNTIF(AD2:AD47,"&lt;=0")</f>
        <v>37</v>
      </c>
      <c r="AG3">
        <v>-243.4</v>
      </c>
      <c r="AH3">
        <f>AG3+AH2</f>
        <v>-251.5</v>
      </c>
      <c r="AI3">
        <f>COUNTIF(AG2:AG47,"&lt;=0")</f>
        <v>32</v>
      </c>
      <c r="AK3" t="s">
        <v>989</v>
      </c>
      <c r="AL3" s="19">
        <v>44936</v>
      </c>
      <c r="AM3" s="19">
        <v>44931.395833333336</v>
      </c>
      <c r="AN3">
        <v>18800</v>
      </c>
      <c r="AO3">
        <v>18500</v>
      </c>
      <c r="AP3">
        <v>-300</v>
      </c>
      <c r="AR3">
        <v>-14.7</v>
      </c>
      <c r="AS3">
        <f>AR3+AS2</f>
        <v>-25.7</v>
      </c>
      <c r="AT3">
        <f>COUNTIF(AR2:AR82,"&lt;=0")</f>
        <v>62</v>
      </c>
      <c r="AU3">
        <v>-54.8</v>
      </c>
      <c r="AV3">
        <f>AU3+AV2</f>
        <v>-7.2999999999999972</v>
      </c>
      <c r="AW3">
        <f>COUNTIF(AU2:AU82,"&lt;=0")</f>
        <v>47</v>
      </c>
      <c r="AX3">
        <v>-115.8</v>
      </c>
      <c r="AY3">
        <f>AX3+AY2</f>
        <v>-30.200000000000003</v>
      </c>
      <c r="AZ3">
        <f>COUNTIF(AX2:AX82,"&lt;=0")</f>
        <v>39</v>
      </c>
      <c r="BB3" t="s">
        <v>990</v>
      </c>
      <c r="BC3" s="19">
        <v>45133</v>
      </c>
      <c r="BD3" s="19">
        <v>45127.395833333336</v>
      </c>
      <c r="BE3">
        <v>8450</v>
      </c>
      <c r="BF3">
        <v>8450</v>
      </c>
      <c r="BG3">
        <v>0</v>
      </c>
      <c r="BI3">
        <v>38.299999999999997</v>
      </c>
      <c r="BJ3">
        <f>BI3+BJ2</f>
        <v>41.3</v>
      </c>
      <c r="BK3">
        <f>COUNTIF(BI2:BI52,"&lt;=0")</f>
        <v>33</v>
      </c>
      <c r="BL3">
        <v>69.2</v>
      </c>
      <c r="BM3">
        <f>BL3+BM2</f>
        <v>103.4</v>
      </c>
      <c r="BN3">
        <f>COUNTIF(BL2:BL52,"&lt;=0")</f>
        <v>29</v>
      </c>
      <c r="BO3">
        <v>89.8</v>
      </c>
      <c r="BP3">
        <f>BO3+BP2</f>
        <v>146.1</v>
      </c>
      <c r="BQ3">
        <f>COUNTIF(BO2:BO52,"&lt;=0")</f>
        <v>24</v>
      </c>
      <c r="BS3" t="s">
        <v>35</v>
      </c>
      <c r="BT3" s="19">
        <v>45128</v>
      </c>
      <c r="BU3" s="19">
        <v>45127.395833333336</v>
      </c>
      <c r="BV3">
        <v>67600</v>
      </c>
      <c r="BW3">
        <v>66800</v>
      </c>
      <c r="BX3">
        <v>-800</v>
      </c>
      <c r="BZ3">
        <v>-3.1</v>
      </c>
      <c r="CA3">
        <f>BZ3+CA2</f>
        <v>-51</v>
      </c>
      <c r="CB3">
        <f>COUNTIF(BZ2:BZ53,"&lt;=0")</f>
        <v>37</v>
      </c>
      <c r="CC3">
        <v>-71.3</v>
      </c>
      <c r="CD3">
        <f>CC3+CD2</f>
        <v>-243.7</v>
      </c>
      <c r="CE3">
        <f>COUNTIF(CC2:CC53,"&lt;=0")</f>
        <v>31</v>
      </c>
      <c r="CF3">
        <v>-178.2</v>
      </c>
      <c r="CG3">
        <f>CF3+CG2</f>
        <v>-374.6</v>
      </c>
      <c r="CH3">
        <f>COUNTIF(CF2:CF53,"&lt;=0")</f>
        <v>26</v>
      </c>
      <c r="CJ3" t="s">
        <v>111</v>
      </c>
      <c r="CK3" s="19">
        <v>45236</v>
      </c>
      <c r="CL3" s="19">
        <v>45232.395833333336</v>
      </c>
      <c r="CM3">
        <v>48600</v>
      </c>
      <c r="CN3">
        <v>49300</v>
      </c>
      <c r="CO3">
        <v>700</v>
      </c>
      <c r="CQ3">
        <v>-37.799999999999997</v>
      </c>
      <c r="CR3">
        <f>CQ3+CR2</f>
        <v>-94.6</v>
      </c>
      <c r="CS3">
        <f>COUNTIF(CQ2:CQ38,"&lt;=0")</f>
        <v>32</v>
      </c>
      <c r="CT3">
        <v>-123.1</v>
      </c>
      <c r="CU3">
        <f>CT3+CU2</f>
        <v>-240.39999999999998</v>
      </c>
      <c r="CV3">
        <f>COUNTIF(CT2:CT38,"&lt;=0")</f>
        <v>26</v>
      </c>
      <c r="CW3">
        <v>-245.2</v>
      </c>
      <c r="CX3">
        <f>CW3+CX2</f>
        <v>-445.2</v>
      </c>
      <c r="CY3">
        <f>COUNTIF(CW2:CW38,"&lt;=0")</f>
        <v>22</v>
      </c>
      <c r="DB3">
        <v>-118.80000000000001</v>
      </c>
      <c r="DC3">
        <v>-207.3</v>
      </c>
      <c r="DD3">
        <v>-7.2999999999999972</v>
      </c>
      <c r="DE3">
        <v>103.4</v>
      </c>
      <c r="DF3">
        <v>-243.7</v>
      </c>
      <c r="DG3">
        <v>-94.6</v>
      </c>
    </row>
    <row r="4" spans="1:111" x14ac:dyDescent="0.2">
      <c r="A4" s="38" t="s">
        <v>1003</v>
      </c>
      <c r="C4" t="s">
        <v>585</v>
      </c>
      <c r="D4" s="19">
        <v>45190</v>
      </c>
      <c r="E4" s="19">
        <v>45183.395833333336</v>
      </c>
      <c r="F4">
        <v>20100</v>
      </c>
      <c r="G4">
        <v>19750</v>
      </c>
      <c r="H4">
        <v>-350</v>
      </c>
      <c r="J4">
        <v>-14.5</v>
      </c>
      <c r="K4">
        <f t="shared" ref="K4:K47" si="1">J4+K3</f>
        <v>-47.4</v>
      </c>
      <c r="M4">
        <v>-59.5</v>
      </c>
      <c r="N4">
        <f t="shared" si="0"/>
        <v>-178.3</v>
      </c>
      <c r="P4">
        <v>-128.80000000000001</v>
      </c>
      <c r="Q4">
        <f t="shared" ref="Q4:Q47" si="2">P4+Q3</f>
        <v>-383.40000000000003</v>
      </c>
      <c r="T4" t="s">
        <v>984</v>
      </c>
      <c r="U4" s="19">
        <v>45189</v>
      </c>
      <c r="V4" s="19">
        <v>45183.395833333336</v>
      </c>
      <c r="W4">
        <v>46000</v>
      </c>
      <c r="X4">
        <v>45400</v>
      </c>
      <c r="Y4">
        <v>-600</v>
      </c>
      <c r="AA4">
        <v>-25.9</v>
      </c>
      <c r="AB4">
        <f t="shared" ref="AB4:AB47" si="3">AA4+AB3</f>
        <v>-83</v>
      </c>
      <c r="AD4">
        <v>-99</v>
      </c>
      <c r="AE4">
        <f t="shared" ref="AE4:AE47" si="4">AD4+AE3</f>
        <v>-306.3</v>
      </c>
      <c r="AG4">
        <v>-213</v>
      </c>
      <c r="AH4">
        <f t="shared" ref="AH4:AH47" si="5">AG4+AH3</f>
        <v>-464.5</v>
      </c>
      <c r="AK4" t="s">
        <v>989</v>
      </c>
      <c r="AL4" s="19">
        <v>44943</v>
      </c>
      <c r="AM4" s="19">
        <v>44938.395833333336</v>
      </c>
      <c r="AN4">
        <v>18550</v>
      </c>
      <c r="AO4">
        <v>18600</v>
      </c>
      <c r="AP4">
        <v>50</v>
      </c>
      <c r="AR4">
        <v>33.200000000000003</v>
      </c>
      <c r="AS4">
        <f t="shared" ref="AS4:AS67" si="6">AR4+AS3</f>
        <v>7.5000000000000036</v>
      </c>
      <c r="AU4">
        <v>97.6</v>
      </c>
      <c r="AV4">
        <f t="shared" ref="AV4:AV67" si="7">AU4+AV3</f>
        <v>90.3</v>
      </c>
      <c r="AX4">
        <v>139.69999999999999</v>
      </c>
      <c r="AY4">
        <f t="shared" ref="AY4:AY67" si="8">AX4+AY3</f>
        <v>109.49999999999999</v>
      </c>
      <c r="BB4" t="s">
        <v>990</v>
      </c>
      <c r="BC4" s="19">
        <v>45140</v>
      </c>
      <c r="BD4" s="19">
        <v>45134.395833333336</v>
      </c>
      <c r="BE4">
        <v>8450</v>
      </c>
      <c r="BF4">
        <v>8500</v>
      </c>
      <c r="BG4">
        <v>50</v>
      </c>
      <c r="BI4">
        <v>1.6</v>
      </c>
      <c r="BJ4">
        <f t="shared" ref="BJ4:BJ52" si="9">BI4+BJ3</f>
        <v>42.9</v>
      </c>
      <c r="BL4">
        <v>26.9</v>
      </c>
      <c r="BM4">
        <f t="shared" ref="BM4:BM52" si="10">BL4+BM3</f>
        <v>130.30000000000001</v>
      </c>
      <c r="BO4">
        <v>39.200000000000003</v>
      </c>
      <c r="BP4">
        <f t="shared" ref="BP4:BP52" si="11">BO4+BP3</f>
        <v>185.3</v>
      </c>
      <c r="BS4" t="s">
        <v>35</v>
      </c>
      <c r="BT4" s="19">
        <v>45135</v>
      </c>
      <c r="BU4" s="19">
        <v>45134.395833333336</v>
      </c>
      <c r="BV4">
        <v>66300</v>
      </c>
      <c r="BW4">
        <v>66100</v>
      </c>
      <c r="BX4">
        <v>-200</v>
      </c>
      <c r="BZ4">
        <v>53.6</v>
      </c>
      <c r="CA4">
        <f t="shared" ref="CA4:CA53" si="12">BZ4+CA3</f>
        <v>2.6000000000000014</v>
      </c>
      <c r="CC4">
        <v>164.3</v>
      </c>
      <c r="CD4">
        <f t="shared" ref="CD4:CD53" si="13">CC4+CD3</f>
        <v>-79.399999999999977</v>
      </c>
      <c r="CF4">
        <v>263</v>
      </c>
      <c r="CG4">
        <f t="shared" ref="CG4:CG53" si="14">CF4+CG3</f>
        <v>-111.60000000000002</v>
      </c>
      <c r="CJ4" t="s">
        <v>111</v>
      </c>
      <c r="CK4" s="19">
        <v>45243</v>
      </c>
      <c r="CL4" s="19">
        <v>45239.395833333336</v>
      </c>
      <c r="CM4">
        <v>49400</v>
      </c>
      <c r="CN4">
        <v>49700</v>
      </c>
      <c r="CO4">
        <v>300</v>
      </c>
      <c r="CQ4">
        <v>-21.6</v>
      </c>
      <c r="CR4">
        <f t="shared" ref="CR4:CR38" si="15">CQ4+CR3</f>
        <v>-116.19999999999999</v>
      </c>
      <c r="CT4">
        <v>38.200000000000003</v>
      </c>
      <c r="CU4">
        <f t="shared" ref="CU4:CU38" si="16">CT4+CU3</f>
        <v>-202.2</v>
      </c>
      <c r="CW4">
        <v>109.9</v>
      </c>
      <c r="CX4">
        <f t="shared" ref="CX4:CX38" si="17">CW4+CX3</f>
        <v>-335.29999999999995</v>
      </c>
      <c r="DB4">
        <v>-178.3</v>
      </c>
      <c r="DC4">
        <v>-306.3</v>
      </c>
      <c r="DD4">
        <v>90.3</v>
      </c>
      <c r="DE4">
        <v>130.30000000000001</v>
      </c>
      <c r="DF4">
        <v>-79.399999999999977</v>
      </c>
      <c r="DG4">
        <v>-116.19999999999999</v>
      </c>
    </row>
    <row r="5" spans="1:111" x14ac:dyDescent="0.2">
      <c r="A5" s="38"/>
      <c r="C5" t="s">
        <v>585</v>
      </c>
      <c r="D5" s="19">
        <v>45197</v>
      </c>
      <c r="E5" s="19">
        <v>45190.395833333336</v>
      </c>
      <c r="F5">
        <v>19750</v>
      </c>
      <c r="G5">
        <v>19550</v>
      </c>
      <c r="H5">
        <v>-200</v>
      </c>
      <c r="J5">
        <v>-14.5</v>
      </c>
      <c r="K5">
        <f t="shared" si="1"/>
        <v>-61.9</v>
      </c>
      <c r="M5">
        <v>-57.9</v>
      </c>
      <c r="N5">
        <f t="shared" si="0"/>
        <v>-236.20000000000002</v>
      </c>
      <c r="P5">
        <v>-49</v>
      </c>
      <c r="Q5">
        <f t="shared" si="2"/>
        <v>-432.40000000000003</v>
      </c>
      <c r="T5" t="s">
        <v>984</v>
      </c>
      <c r="U5" s="19">
        <v>45197</v>
      </c>
      <c r="V5" s="19">
        <v>45190.395833333336</v>
      </c>
      <c r="W5">
        <v>44600</v>
      </c>
      <c r="X5">
        <v>44300</v>
      </c>
      <c r="Y5">
        <v>-300</v>
      </c>
      <c r="AA5">
        <v>-21.5</v>
      </c>
      <c r="AB5">
        <f t="shared" si="3"/>
        <v>-104.5</v>
      </c>
      <c r="AD5">
        <v>24.9</v>
      </c>
      <c r="AE5">
        <f t="shared" si="4"/>
        <v>-281.40000000000003</v>
      </c>
      <c r="AG5">
        <v>124.8</v>
      </c>
      <c r="AH5">
        <f t="shared" si="5"/>
        <v>-339.7</v>
      </c>
      <c r="AK5" t="s">
        <v>989</v>
      </c>
      <c r="AL5" s="19">
        <v>44950</v>
      </c>
      <c r="AM5" s="19">
        <v>44945.395833333336</v>
      </c>
      <c r="AN5">
        <v>18750</v>
      </c>
      <c r="AO5">
        <v>18900</v>
      </c>
      <c r="AP5">
        <v>150</v>
      </c>
      <c r="AR5">
        <v>-15.8</v>
      </c>
      <c r="AS5">
        <f t="shared" si="6"/>
        <v>-8.2999999999999972</v>
      </c>
      <c r="AU5">
        <v>-2.1</v>
      </c>
      <c r="AV5">
        <f t="shared" si="7"/>
        <v>88.2</v>
      </c>
      <c r="AX5">
        <v>29.4</v>
      </c>
      <c r="AY5">
        <f t="shared" si="8"/>
        <v>138.89999999999998</v>
      </c>
      <c r="BB5" t="s">
        <v>990</v>
      </c>
      <c r="BC5" s="19">
        <v>45147</v>
      </c>
      <c r="BD5" s="19">
        <v>45141.395833333336</v>
      </c>
      <c r="BE5">
        <v>8500</v>
      </c>
      <c r="BF5">
        <v>8625</v>
      </c>
      <c r="BG5">
        <v>125</v>
      </c>
      <c r="BI5">
        <v>-8.8000000000000007</v>
      </c>
      <c r="BJ5">
        <f t="shared" si="9"/>
        <v>34.099999999999994</v>
      </c>
      <c r="BL5">
        <v>-30.2</v>
      </c>
      <c r="BM5">
        <f t="shared" si="10"/>
        <v>100.10000000000001</v>
      </c>
      <c r="BO5">
        <v>-26.5</v>
      </c>
      <c r="BP5">
        <f t="shared" si="11"/>
        <v>158.80000000000001</v>
      </c>
      <c r="BS5" t="s">
        <v>35</v>
      </c>
      <c r="BT5" s="19">
        <v>45142</v>
      </c>
      <c r="BU5" s="19">
        <v>45141.395833333336</v>
      </c>
      <c r="BV5">
        <v>65300</v>
      </c>
      <c r="BW5">
        <v>65700</v>
      </c>
      <c r="BX5">
        <v>400</v>
      </c>
      <c r="BZ5">
        <v>-48.6</v>
      </c>
      <c r="CA5">
        <f t="shared" si="12"/>
        <v>-46</v>
      </c>
      <c r="CC5">
        <v>-146.9</v>
      </c>
      <c r="CD5">
        <f t="shared" si="13"/>
        <v>-226.29999999999998</v>
      </c>
      <c r="CF5">
        <v>-119.6</v>
      </c>
      <c r="CG5">
        <f t="shared" si="14"/>
        <v>-231.20000000000002</v>
      </c>
      <c r="CJ5" t="s">
        <v>111</v>
      </c>
      <c r="CK5" s="19">
        <v>45250</v>
      </c>
      <c r="CL5" s="19">
        <v>45246.395833333336</v>
      </c>
      <c r="CM5">
        <v>49900</v>
      </c>
      <c r="CN5">
        <v>49200</v>
      </c>
      <c r="CO5">
        <v>-700</v>
      </c>
      <c r="CQ5">
        <v>-19.3</v>
      </c>
      <c r="CR5">
        <f t="shared" si="15"/>
        <v>-135.5</v>
      </c>
      <c r="CT5">
        <v>-104.8</v>
      </c>
      <c r="CU5">
        <f t="shared" si="16"/>
        <v>-307</v>
      </c>
      <c r="CW5">
        <v>-238</v>
      </c>
      <c r="CX5">
        <f t="shared" si="17"/>
        <v>-573.29999999999995</v>
      </c>
      <c r="DB5">
        <v>-236.20000000000002</v>
      </c>
      <c r="DC5">
        <v>-281.40000000000003</v>
      </c>
      <c r="DD5">
        <v>88.2</v>
      </c>
      <c r="DE5">
        <v>100.10000000000001</v>
      </c>
      <c r="DF5">
        <v>-226.29999999999998</v>
      </c>
      <c r="DG5">
        <v>-135.5</v>
      </c>
    </row>
    <row r="6" spans="1:111" x14ac:dyDescent="0.2">
      <c r="A6" s="38" t="s">
        <v>1004</v>
      </c>
      <c r="C6" t="s">
        <v>585</v>
      </c>
      <c r="D6" s="19">
        <v>45204</v>
      </c>
      <c r="E6" s="19">
        <v>45197.395833333336</v>
      </c>
      <c r="F6">
        <v>19550</v>
      </c>
      <c r="G6">
        <v>19550</v>
      </c>
      <c r="H6">
        <v>0</v>
      </c>
      <c r="J6">
        <v>81.8</v>
      </c>
      <c r="K6">
        <f t="shared" si="1"/>
        <v>19.899999999999999</v>
      </c>
      <c r="M6">
        <v>143.80000000000001</v>
      </c>
      <c r="N6">
        <f t="shared" si="0"/>
        <v>-92.4</v>
      </c>
      <c r="P6">
        <v>181.4</v>
      </c>
      <c r="Q6">
        <f t="shared" si="2"/>
        <v>-251.00000000000003</v>
      </c>
      <c r="T6" t="s">
        <v>984</v>
      </c>
      <c r="U6" s="19">
        <v>45203</v>
      </c>
      <c r="V6" s="19">
        <v>45197.395833333336</v>
      </c>
      <c r="W6">
        <v>44300</v>
      </c>
      <c r="X6">
        <v>44000</v>
      </c>
      <c r="Y6">
        <v>-300</v>
      </c>
      <c r="AA6">
        <v>-24.6</v>
      </c>
      <c r="AB6">
        <f t="shared" si="3"/>
        <v>-129.1</v>
      </c>
      <c r="AD6">
        <v>-25.8</v>
      </c>
      <c r="AE6">
        <f t="shared" si="4"/>
        <v>-307.20000000000005</v>
      </c>
      <c r="AG6">
        <v>74.5</v>
      </c>
      <c r="AH6">
        <f t="shared" si="5"/>
        <v>-265.2</v>
      </c>
      <c r="AK6" t="s">
        <v>989</v>
      </c>
      <c r="AL6" s="19">
        <v>44957</v>
      </c>
      <c r="AM6" s="19">
        <v>44951.395833333336</v>
      </c>
      <c r="AN6">
        <v>18500</v>
      </c>
      <c r="AO6">
        <v>18150</v>
      </c>
      <c r="AP6">
        <v>-350</v>
      </c>
      <c r="AR6">
        <v>-18.100000000000001</v>
      </c>
      <c r="AS6">
        <f t="shared" si="6"/>
        <v>-26.4</v>
      </c>
      <c r="AU6">
        <v>-62.5</v>
      </c>
      <c r="AV6">
        <f t="shared" si="7"/>
        <v>25.700000000000003</v>
      </c>
      <c r="AX6">
        <v>-128.9</v>
      </c>
      <c r="AY6">
        <f t="shared" si="8"/>
        <v>9.9999999999999716</v>
      </c>
      <c r="BB6" t="s">
        <v>990</v>
      </c>
      <c r="BC6" s="19">
        <v>45154</v>
      </c>
      <c r="BD6" s="19">
        <v>45148.395833333336</v>
      </c>
      <c r="BE6">
        <v>8600</v>
      </c>
      <c r="BF6">
        <v>8575</v>
      </c>
      <c r="BG6">
        <v>-25</v>
      </c>
      <c r="BI6">
        <v>19.3</v>
      </c>
      <c r="BJ6">
        <f t="shared" si="9"/>
        <v>53.399999999999991</v>
      </c>
      <c r="BL6">
        <v>46.9</v>
      </c>
      <c r="BM6">
        <f t="shared" si="10"/>
        <v>147</v>
      </c>
      <c r="BO6">
        <v>63.1</v>
      </c>
      <c r="BP6">
        <f t="shared" si="11"/>
        <v>221.9</v>
      </c>
      <c r="BS6" t="s">
        <v>35</v>
      </c>
      <c r="BT6" s="19">
        <v>45149</v>
      </c>
      <c r="BU6" s="19">
        <v>45148.395833333336</v>
      </c>
      <c r="BV6">
        <v>65700</v>
      </c>
      <c r="BW6">
        <v>65400</v>
      </c>
      <c r="BX6">
        <v>-300</v>
      </c>
      <c r="BZ6">
        <v>-34</v>
      </c>
      <c r="CA6">
        <f t="shared" si="12"/>
        <v>-80</v>
      </c>
      <c r="CC6">
        <v>-99.4</v>
      </c>
      <c r="CD6">
        <f t="shared" si="13"/>
        <v>-325.7</v>
      </c>
      <c r="CF6">
        <v>-39</v>
      </c>
      <c r="CG6">
        <f t="shared" si="14"/>
        <v>-270.20000000000005</v>
      </c>
      <c r="CJ6" t="s">
        <v>111</v>
      </c>
      <c r="CK6" s="19">
        <v>45254</v>
      </c>
      <c r="CL6" s="19">
        <v>45253.395833333336</v>
      </c>
      <c r="CM6">
        <v>49100</v>
      </c>
      <c r="CN6">
        <v>49400</v>
      </c>
      <c r="CO6">
        <v>300</v>
      </c>
      <c r="CQ6">
        <v>-54.4</v>
      </c>
      <c r="CR6">
        <f t="shared" si="15"/>
        <v>-189.9</v>
      </c>
      <c r="CT6">
        <v>-43.3</v>
      </c>
      <c r="CU6">
        <f t="shared" si="16"/>
        <v>-350.3</v>
      </c>
      <c r="CW6">
        <v>-25.4</v>
      </c>
      <c r="CX6">
        <f t="shared" si="17"/>
        <v>-598.69999999999993</v>
      </c>
      <c r="DB6">
        <v>-92.4</v>
      </c>
      <c r="DC6">
        <v>-307.20000000000005</v>
      </c>
      <c r="DD6">
        <v>25.700000000000003</v>
      </c>
      <c r="DE6">
        <v>147</v>
      </c>
      <c r="DF6">
        <v>-325.7</v>
      </c>
      <c r="DG6">
        <v>-189.9</v>
      </c>
    </row>
    <row r="7" spans="1:111" x14ac:dyDescent="0.2">
      <c r="A7" s="38" t="s">
        <v>1005</v>
      </c>
      <c r="C7" t="s">
        <v>585</v>
      </c>
      <c r="D7" s="19">
        <v>45211</v>
      </c>
      <c r="E7" s="19">
        <v>45204.395833333336</v>
      </c>
      <c r="F7">
        <v>19550</v>
      </c>
      <c r="G7">
        <v>19800</v>
      </c>
      <c r="H7">
        <v>250</v>
      </c>
      <c r="J7">
        <v>-16.100000000000001</v>
      </c>
      <c r="K7">
        <f t="shared" si="1"/>
        <v>3.7999999999999972</v>
      </c>
      <c r="M7">
        <v>-61.8</v>
      </c>
      <c r="N7">
        <f t="shared" si="0"/>
        <v>-154.19999999999999</v>
      </c>
      <c r="P7">
        <v>-76.400000000000006</v>
      </c>
      <c r="Q7">
        <f t="shared" si="2"/>
        <v>-327.40000000000003</v>
      </c>
      <c r="T7" t="s">
        <v>984</v>
      </c>
      <c r="U7" s="19">
        <v>45210</v>
      </c>
      <c r="V7" s="19">
        <v>45204.395833333336</v>
      </c>
      <c r="W7">
        <v>44200</v>
      </c>
      <c r="X7">
        <v>44500</v>
      </c>
      <c r="Y7">
        <v>300</v>
      </c>
      <c r="AA7">
        <v>-25.3</v>
      </c>
      <c r="AB7">
        <f t="shared" si="3"/>
        <v>-154.4</v>
      </c>
      <c r="AD7">
        <v>-6.8</v>
      </c>
      <c r="AE7">
        <f t="shared" si="4"/>
        <v>-314.00000000000006</v>
      </c>
      <c r="AG7">
        <v>82.8</v>
      </c>
      <c r="AH7">
        <f t="shared" si="5"/>
        <v>-182.39999999999998</v>
      </c>
      <c r="AK7" t="s">
        <v>989</v>
      </c>
      <c r="AL7" s="19">
        <v>44964</v>
      </c>
      <c r="AM7" s="19">
        <v>44959.395833333336</v>
      </c>
      <c r="AN7">
        <v>18050</v>
      </c>
      <c r="AO7">
        <v>18400</v>
      </c>
      <c r="AP7">
        <v>350</v>
      </c>
      <c r="AR7">
        <v>-14.1</v>
      </c>
      <c r="AS7">
        <f t="shared" si="6"/>
        <v>-40.5</v>
      </c>
      <c r="AU7">
        <v>-45.5</v>
      </c>
      <c r="AV7">
        <f t="shared" si="7"/>
        <v>-19.799999999999997</v>
      </c>
      <c r="AX7">
        <v>-91.8</v>
      </c>
      <c r="AY7">
        <f t="shared" si="8"/>
        <v>-81.800000000000026</v>
      </c>
      <c r="BB7" t="s">
        <v>990</v>
      </c>
      <c r="BC7" s="19">
        <v>45159</v>
      </c>
      <c r="BD7" s="19">
        <v>45155.395833333336</v>
      </c>
      <c r="BE7">
        <v>8600</v>
      </c>
      <c r="BF7">
        <v>8625</v>
      </c>
      <c r="BG7">
        <v>25</v>
      </c>
      <c r="BI7">
        <v>10.5</v>
      </c>
      <c r="BJ7">
        <f t="shared" si="9"/>
        <v>63.899999999999991</v>
      </c>
      <c r="BL7">
        <v>34.799999999999997</v>
      </c>
      <c r="BM7">
        <f t="shared" si="10"/>
        <v>181.8</v>
      </c>
      <c r="BO7">
        <v>48.1</v>
      </c>
      <c r="BP7">
        <f t="shared" si="11"/>
        <v>270</v>
      </c>
      <c r="BS7" t="s">
        <v>35</v>
      </c>
      <c r="BT7" s="19">
        <v>45156</v>
      </c>
      <c r="BU7" s="19">
        <v>45155.395833333336</v>
      </c>
      <c r="BV7">
        <v>65100</v>
      </c>
      <c r="BW7">
        <v>64900</v>
      </c>
      <c r="BX7">
        <v>-200</v>
      </c>
      <c r="BZ7">
        <v>17.399999999999999</v>
      </c>
      <c r="CA7">
        <f t="shared" si="12"/>
        <v>-62.6</v>
      </c>
      <c r="CC7">
        <v>124.5</v>
      </c>
      <c r="CD7">
        <f t="shared" si="13"/>
        <v>-201.2</v>
      </c>
      <c r="CF7">
        <v>170.4</v>
      </c>
      <c r="CG7">
        <f t="shared" si="14"/>
        <v>-99.80000000000004</v>
      </c>
      <c r="CJ7" t="s">
        <v>111</v>
      </c>
      <c r="CK7" s="19">
        <v>45264</v>
      </c>
      <c r="CL7" s="19">
        <v>45260.395833333336</v>
      </c>
      <c r="CM7">
        <v>50300</v>
      </c>
      <c r="CN7">
        <v>52600</v>
      </c>
      <c r="CO7">
        <v>2300</v>
      </c>
      <c r="CQ7">
        <v>-0.6</v>
      </c>
      <c r="CR7">
        <f t="shared" si="15"/>
        <v>-190.5</v>
      </c>
      <c r="CT7">
        <v>-100.3</v>
      </c>
      <c r="CU7">
        <f t="shared" si="16"/>
        <v>-450.6</v>
      </c>
      <c r="CW7">
        <v>-212.5</v>
      </c>
      <c r="CX7">
        <f t="shared" si="17"/>
        <v>-811.19999999999993</v>
      </c>
      <c r="DB7">
        <v>-154.19999999999999</v>
      </c>
      <c r="DC7">
        <v>-314.00000000000006</v>
      </c>
      <c r="DD7">
        <v>-19.799999999999997</v>
      </c>
      <c r="DE7">
        <v>181.8</v>
      </c>
      <c r="DF7">
        <v>-201.2</v>
      </c>
      <c r="DG7">
        <v>-190.5</v>
      </c>
    </row>
    <row r="8" spans="1:111" x14ac:dyDescent="0.2">
      <c r="C8" t="s">
        <v>585</v>
      </c>
      <c r="D8" s="19">
        <v>45218</v>
      </c>
      <c r="E8" s="19">
        <v>45211.395833333336</v>
      </c>
      <c r="F8">
        <v>19800</v>
      </c>
      <c r="G8">
        <v>19600</v>
      </c>
      <c r="H8">
        <v>-200</v>
      </c>
      <c r="J8">
        <v>-14.7</v>
      </c>
      <c r="K8">
        <f t="shared" si="1"/>
        <v>-10.900000000000002</v>
      </c>
      <c r="M8">
        <v>-31.7</v>
      </c>
      <c r="N8">
        <f t="shared" si="0"/>
        <v>-185.89999999999998</v>
      </c>
      <c r="P8">
        <v>3.4</v>
      </c>
      <c r="Q8">
        <f t="shared" si="2"/>
        <v>-324.00000000000006</v>
      </c>
      <c r="T8" t="s">
        <v>984</v>
      </c>
      <c r="U8" s="19">
        <v>45217</v>
      </c>
      <c r="V8" s="19">
        <v>45211.395833333336</v>
      </c>
      <c r="W8">
        <v>44600</v>
      </c>
      <c r="X8">
        <v>43900</v>
      </c>
      <c r="Y8">
        <v>-700</v>
      </c>
      <c r="AA8">
        <v>-22.9</v>
      </c>
      <c r="AB8">
        <f t="shared" si="3"/>
        <v>-177.3</v>
      </c>
      <c r="AD8">
        <v>-89.7</v>
      </c>
      <c r="AE8">
        <f t="shared" si="4"/>
        <v>-403.70000000000005</v>
      </c>
      <c r="AG8">
        <v>-197.8</v>
      </c>
      <c r="AH8">
        <f t="shared" si="5"/>
        <v>-380.2</v>
      </c>
      <c r="AK8" t="s">
        <v>989</v>
      </c>
      <c r="AL8" s="19">
        <v>44971</v>
      </c>
      <c r="AM8" s="19">
        <v>44966.395833333336</v>
      </c>
      <c r="AN8">
        <v>18500</v>
      </c>
      <c r="AO8">
        <v>18600</v>
      </c>
      <c r="AP8">
        <v>100</v>
      </c>
      <c r="AR8">
        <v>-12.9</v>
      </c>
      <c r="AS8">
        <f t="shared" si="6"/>
        <v>-53.4</v>
      </c>
      <c r="AU8">
        <v>40.5</v>
      </c>
      <c r="AV8">
        <f t="shared" si="7"/>
        <v>20.700000000000003</v>
      </c>
      <c r="AX8">
        <v>69.7</v>
      </c>
      <c r="AY8">
        <f t="shared" si="8"/>
        <v>-12.100000000000023</v>
      </c>
      <c r="BB8" t="s">
        <v>990</v>
      </c>
      <c r="BC8" s="19">
        <v>45166</v>
      </c>
      <c r="BD8" s="19">
        <v>45162.395833333336</v>
      </c>
      <c r="BE8">
        <v>8800</v>
      </c>
      <c r="BF8">
        <v>8750</v>
      </c>
      <c r="BG8">
        <v>-50</v>
      </c>
      <c r="BI8">
        <v>-9.4</v>
      </c>
      <c r="BJ8">
        <f t="shared" si="9"/>
        <v>54.499999999999993</v>
      </c>
      <c r="BL8">
        <v>9.1999999999999993</v>
      </c>
      <c r="BM8">
        <f t="shared" si="10"/>
        <v>191</v>
      </c>
      <c r="BO8">
        <v>17.7</v>
      </c>
      <c r="BP8">
        <f t="shared" si="11"/>
        <v>287.7</v>
      </c>
      <c r="BS8" t="s">
        <v>35</v>
      </c>
      <c r="BT8" s="19">
        <v>45163</v>
      </c>
      <c r="BU8" s="19">
        <v>45162.395833333336</v>
      </c>
      <c r="BV8">
        <v>65200</v>
      </c>
      <c r="BW8">
        <v>64800</v>
      </c>
      <c r="BX8">
        <v>-400</v>
      </c>
      <c r="BZ8">
        <v>-43.2</v>
      </c>
      <c r="CA8">
        <f t="shared" si="12"/>
        <v>-105.80000000000001</v>
      </c>
      <c r="CC8">
        <v>-80</v>
      </c>
      <c r="CD8">
        <f t="shared" si="13"/>
        <v>-281.2</v>
      </c>
      <c r="CF8">
        <v>-47.5</v>
      </c>
      <c r="CG8">
        <f t="shared" si="14"/>
        <v>-147.30000000000004</v>
      </c>
      <c r="CJ8" t="s">
        <v>111</v>
      </c>
      <c r="CK8" s="19">
        <v>45271</v>
      </c>
      <c r="CL8" s="19">
        <v>45267.395833333336</v>
      </c>
      <c r="CM8">
        <v>53000</v>
      </c>
      <c r="CN8">
        <v>53400</v>
      </c>
      <c r="CO8">
        <v>400</v>
      </c>
      <c r="CQ8">
        <v>-25.5</v>
      </c>
      <c r="CR8">
        <f t="shared" si="15"/>
        <v>-216</v>
      </c>
      <c r="CT8">
        <v>-90.5</v>
      </c>
      <c r="CU8">
        <f t="shared" si="16"/>
        <v>-541.1</v>
      </c>
      <c r="CW8">
        <v>-45</v>
      </c>
      <c r="CX8">
        <f t="shared" si="17"/>
        <v>-856.19999999999993</v>
      </c>
      <c r="DB8">
        <v>-185.89999999999998</v>
      </c>
      <c r="DC8">
        <v>-403.70000000000005</v>
      </c>
      <c r="DD8">
        <v>20.700000000000003</v>
      </c>
      <c r="DE8">
        <v>191</v>
      </c>
      <c r="DF8">
        <v>-281.2</v>
      </c>
      <c r="DG8">
        <v>-216</v>
      </c>
    </row>
    <row r="9" spans="1:111" x14ac:dyDescent="0.2">
      <c r="C9" t="s">
        <v>585</v>
      </c>
      <c r="D9" s="19">
        <v>45225</v>
      </c>
      <c r="E9" s="19">
        <v>45218.395833333336</v>
      </c>
      <c r="F9">
        <v>19600</v>
      </c>
      <c r="G9">
        <v>18850</v>
      </c>
      <c r="H9">
        <v>-750</v>
      </c>
      <c r="J9">
        <v>-17.899999999999999</v>
      </c>
      <c r="K9">
        <f t="shared" si="1"/>
        <v>-28.8</v>
      </c>
      <c r="M9">
        <v>-60</v>
      </c>
      <c r="N9">
        <f t="shared" si="0"/>
        <v>-245.89999999999998</v>
      </c>
      <c r="P9">
        <v>-125.5</v>
      </c>
      <c r="Q9">
        <f t="shared" si="2"/>
        <v>-449.50000000000006</v>
      </c>
      <c r="T9" t="s">
        <v>984</v>
      </c>
      <c r="U9" s="19">
        <v>45225</v>
      </c>
      <c r="V9" s="19">
        <v>45218.395833333336</v>
      </c>
      <c r="W9">
        <v>43700</v>
      </c>
      <c r="X9">
        <v>42300</v>
      </c>
      <c r="Y9">
        <v>-1400</v>
      </c>
      <c r="AA9">
        <v>-20.3</v>
      </c>
      <c r="AB9">
        <f t="shared" si="3"/>
        <v>-197.60000000000002</v>
      </c>
      <c r="AD9">
        <v>-82.6</v>
      </c>
      <c r="AE9">
        <f t="shared" si="4"/>
        <v>-486.30000000000007</v>
      </c>
      <c r="AG9">
        <v>-178.9</v>
      </c>
      <c r="AH9">
        <f t="shared" si="5"/>
        <v>-559.1</v>
      </c>
      <c r="AK9" t="s">
        <v>989</v>
      </c>
      <c r="AL9" s="19">
        <v>44978</v>
      </c>
      <c r="AM9" s="19">
        <v>44973.395833333336</v>
      </c>
      <c r="AN9">
        <v>18550</v>
      </c>
      <c r="AO9">
        <v>18300</v>
      </c>
      <c r="AP9">
        <v>-250</v>
      </c>
      <c r="AR9">
        <v>-17.7</v>
      </c>
      <c r="AS9">
        <f t="shared" si="6"/>
        <v>-71.099999999999994</v>
      </c>
      <c r="AU9">
        <v>-66.599999999999994</v>
      </c>
      <c r="AV9">
        <f t="shared" si="7"/>
        <v>-45.899999999999991</v>
      </c>
      <c r="AX9">
        <v>-125.5</v>
      </c>
      <c r="AY9">
        <f t="shared" si="8"/>
        <v>-137.60000000000002</v>
      </c>
      <c r="BB9" t="s">
        <v>990</v>
      </c>
      <c r="BC9" s="19">
        <v>45173</v>
      </c>
      <c r="BD9" s="19">
        <v>45169.395833333336</v>
      </c>
      <c r="BE9">
        <v>8900</v>
      </c>
      <c r="BF9">
        <v>8950</v>
      </c>
      <c r="BG9">
        <v>50</v>
      </c>
      <c r="BI9">
        <v>-11.2</v>
      </c>
      <c r="BJ9">
        <f t="shared" si="9"/>
        <v>43.3</v>
      </c>
      <c r="BL9">
        <v>8.6</v>
      </c>
      <c r="BM9">
        <f t="shared" si="10"/>
        <v>199.6</v>
      </c>
      <c r="BO9">
        <v>21.6</v>
      </c>
      <c r="BP9">
        <f t="shared" si="11"/>
        <v>309.3</v>
      </c>
      <c r="BS9" t="s">
        <v>35</v>
      </c>
      <c r="BT9" s="19">
        <v>45170</v>
      </c>
      <c r="BU9" s="19">
        <v>45169.395833333336</v>
      </c>
      <c r="BV9">
        <v>64800</v>
      </c>
      <c r="BW9">
        <v>65400</v>
      </c>
      <c r="BX9">
        <v>600</v>
      </c>
      <c r="BZ9">
        <v>-40.700000000000003</v>
      </c>
      <c r="CA9">
        <f t="shared" si="12"/>
        <v>-146.5</v>
      </c>
      <c r="CC9">
        <v>-132.80000000000001</v>
      </c>
      <c r="CD9">
        <f t="shared" si="13"/>
        <v>-414</v>
      </c>
      <c r="CF9">
        <v>-266.2</v>
      </c>
      <c r="CG9">
        <f t="shared" si="14"/>
        <v>-413.5</v>
      </c>
      <c r="CJ9" t="s">
        <v>111</v>
      </c>
      <c r="CK9" s="19">
        <v>45278</v>
      </c>
      <c r="CL9" s="19">
        <v>45274.395833333336</v>
      </c>
      <c r="CM9">
        <v>53900</v>
      </c>
      <c r="CN9">
        <v>54000</v>
      </c>
      <c r="CO9">
        <v>100</v>
      </c>
      <c r="CQ9">
        <v>48.9</v>
      </c>
      <c r="CR9">
        <f t="shared" si="15"/>
        <v>-167.1</v>
      </c>
      <c r="CT9">
        <v>169</v>
      </c>
      <c r="CU9">
        <f t="shared" si="16"/>
        <v>-372.1</v>
      </c>
      <c r="CW9">
        <v>246</v>
      </c>
      <c r="CX9">
        <f t="shared" si="17"/>
        <v>-610.19999999999993</v>
      </c>
      <c r="DB9">
        <v>-245.89999999999998</v>
      </c>
      <c r="DC9">
        <v>-486.30000000000007</v>
      </c>
      <c r="DD9">
        <v>-45.899999999999991</v>
      </c>
      <c r="DE9">
        <v>199.6</v>
      </c>
      <c r="DF9">
        <v>-414</v>
      </c>
      <c r="DG9">
        <v>-167.1</v>
      </c>
    </row>
    <row r="10" spans="1:111" x14ac:dyDescent="0.2">
      <c r="C10" t="s">
        <v>585</v>
      </c>
      <c r="D10" s="19">
        <v>45232</v>
      </c>
      <c r="E10" s="19">
        <v>45225.395833333336</v>
      </c>
      <c r="F10">
        <v>18850</v>
      </c>
      <c r="G10">
        <v>19150</v>
      </c>
      <c r="H10">
        <v>300</v>
      </c>
      <c r="J10">
        <v>-11.4</v>
      </c>
      <c r="K10">
        <f t="shared" si="1"/>
        <v>-40.200000000000003</v>
      </c>
      <c r="M10">
        <v>-44</v>
      </c>
      <c r="N10">
        <f t="shared" si="0"/>
        <v>-289.89999999999998</v>
      </c>
      <c r="P10">
        <v>-80.8</v>
      </c>
      <c r="Q10">
        <f t="shared" si="2"/>
        <v>-530.30000000000007</v>
      </c>
      <c r="T10" t="s">
        <v>984</v>
      </c>
      <c r="U10" s="19">
        <v>45231</v>
      </c>
      <c r="V10" s="19">
        <v>45225.395833333336</v>
      </c>
      <c r="W10">
        <v>42300</v>
      </c>
      <c r="X10">
        <v>42700</v>
      </c>
      <c r="Y10">
        <v>400</v>
      </c>
      <c r="AA10">
        <v>-18</v>
      </c>
      <c r="AB10">
        <f t="shared" si="3"/>
        <v>-215.60000000000002</v>
      </c>
      <c r="AD10">
        <v>-74.3</v>
      </c>
      <c r="AE10">
        <f t="shared" si="4"/>
        <v>-560.6</v>
      </c>
      <c r="AG10">
        <v>27.8</v>
      </c>
      <c r="AH10">
        <f t="shared" si="5"/>
        <v>-531.30000000000007</v>
      </c>
      <c r="AK10" t="s">
        <v>989</v>
      </c>
      <c r="AL10" s="19">
        <v>44985</v>
      </c>
      <c r="AM10" s="19">
        <v>44980.395833333336</v>
      </c>
      <c r="AN10">
        <v>17900</v>
      </c>
      <c r="AO10">
        <v>18000</v>
      </c>
      <c r="AP10">
        <v>100</v>
      </c>
      <c r="AR10">
        <v>-4.4000000000000004</v>
      </c>
      <c r="AS10">
        <f t="shared" si="6"/>
        <v>-75.5</v>
      </c>
      <c r="AU10">
        <v>50.8</v>
      </c>
      <c r="AV10">
        <f t="shared" si="7"/>
        <v>4.9000000000000057</v>
      </c>
      <c r="AX10">
        <v>84.2</v>
      </c>
      <c r="AY10">
        <f t="shared" si="8"/>
        <v>-53.40000000000002</v>
      </c>
      <c r="BB10" t="s">
        <v>990</v>
      </c>
      <c r="BC10" s="19">
        <v>45180</v>
      </c>
      <c r="BD10" s="19">
        <v>45176.395833333336</v>
      </c>
      <c r="BE10">
        <v>9050</v>
      </c>
      <c r="BF10">
        <v>9200</v>
      </c>
      <c r="BG10">
        <v>150</v>
      </c>
      <c r="BI10">
        <v>-10.199999999999999</v>
      </c>
      <c r="BJ10">
        <f t="shared" si="9"/>
        <v>33.099999999999994</v>
      </c>
      <c r="BL10">
        <v>-38.6</v>
      </c>
      <c r="BM10">
        <f t="shared" si="10"/>
        <v>161</v>
      </c>
      <c r="BO10">
        <v>-79.7</v>
      </c>
      <c r="BP10">
        <f t="shared" si="11"/>
        <v>229.60000000000002</v>
      </c>
      <c r="BS10" t="s">
        <v>35</v>
      </c>
      <c r="BT10" s="19">
        <v>45177</v>
      </c>
      <c r="BU10" s="19">
        <v>45176.395833333336</v>
      </c>
      <c r="BV10">
        <v>66300</v>
      </c>
      <c r="BW10">
        <v>66600</v>
      </c>
      <c r="BX10">
        <v>300</v>
      </c>
      <c r="BZ10">
        <v>-37.799999999999997</v>
      </c>
      <c r="CA10">
        <f t="shared" si="12"/>
        <v>-184.3</v>
      </c>
      <c r="CC10">
        <v>-57.2</v>
      </c>
      <c r="CD10">
        <f t="shared" si="13"/>
        <v>-471.2</v>
      </c>
      <c r="CF10">
        <v>-25.8</v>
      </c>
      <c r="CG10">
        <f t="shared" si="14"/>
        <v>-439.3</v>
      </c>
      <c r="CJ10" t="s">
        <v>111</v>
      </c>
      <c r="CK10" s="19">
        <v>45282</v>
      </c>
      <c r="CL10" s="19">
        <v>45281.395833333336</v>
      </c>
      <c r="CM10">
        <v>53900</v>
      </c>
      <c r="CN10">
        <v>53500</v>
      </c>
      <c r="CO10">
        <v>-400</v>
      </c>
      <c r="CQ10">
        <v>-34</v>
      </c>
      <c r="CR10">
        <f t="shared" si="15"/>
        <v>-201.1</v>
      </c>
      <c r="CT10">
        <v>-84</v>
      </c>
      <c r="CU10">
        <f t="shared" si="16"/>
        <v>-456.1</v>
      </c>
      <c r="CW10">
        <v>-26.4</v>
      </c>
      <c r="CX10">
        <f t="shared" si="17"/>
        <v>-636.59999999999991</v>
      </c>
      <c r="DB10">
        <v>-289.89999999999998</v>
      </c>
      <c r="DC10">
        <v>-560.6</v>
      </c>
      <c r="DD10">
        <v>4.9000000000000057</v>
      </c>
      <c r="DE10">
        <v>161</v>
      </c>
      <c r="DF10">
        <v>-471.2</v>
      </c>
      <c r="DG10">
        <v>-201.1</v>
      </c>
    </row>
    <row r="11" spans="1:111" x14ac:dyDescent="0.2">
      <c r="C11" t="s">
        <v>585</v>
      </c>
      <c r="D11" s="19">
        <v>45239</v>
      </c>
      <c r="E11" s="19">
        <v>45232.395833333336</v>
      </c>
      <c r="F11">
        <v>19150</v>
      </c>
      <c r="G11">
        <v>19400</v>
      </c>
      <c r="H11">
        <v>250</v>
      </c>
      <c r="J11">
        <v>-15.7</v>
      </c>
      <c r="K11">
        <f t="shared" si="1"/>
        <v>-55.900000000000006</v>
      </c>
      <c r="M11">
        <v>-57.8</v>
      </c>
      <c r="N11">
        <f t="shared" si="0"/>
        <v>-347.7</v>
      </c>
      <c r="P11">
        <v>-69.099999999999994</v>
      </c>
      <c r="Q11">
        <f t="shared" si="2"/>
        <v>-599.40000000000009</v>
      </c>
      <c r="T11" t="s">
        <v>984</v>
      </c>
      <c r="U11" s="19">
        <v>45238</v>
      </c>
      <c r="V11" s="19">
        <v>45232.395833333336</v>
      </c>
      <c r="W11">
        <v>43000</v>
      </c>
      <c r="X11">
        <v>43700</v>
      </c>
      <c r="Y11">
        <v>700</v>
      </c>
      <c r="AA11">
        <v>-24</v>
      </c>
      <c r="AB11">
        <f t="shared" si="3"/>
        <v>-239.60000000000002</v>
      </c>
      <c r="AD11">
        <v>-89.8</v>
      </c>
      <c r="AE11">
        <f t="shared" si="4"/>
        <v>-650.4</v>
      </c>
      <c r="AG11">
        <v>-194.5</v>
      </c>
      <c r="AH11">
        <f t="shared" si="5"/>
        <v>-725.80000000000007</v>
      </c>
      <c r="AK11" t="s">
        <v>989</v>
      </c>
      <c r="AL11" s="19">
        <v>44991</v>
      </c>
      <c r="AM11" s="19">
        <v>44987.395833333336</v>
      </c>
      <c r="AN11">
        <v>17950</v>
      </c>
      <c r="AO11">
        <v>18400</v>
      </c>
      <c r="AP11">
        <v>450</v>
      </c>
      <c r="AR11">
        <v>-22.2</v>
      </c>
      <c r="AS11">
        <f t="shared" si="6"/>
        <v>-97.7</v>
      </c>
      <c r="AU11">
        <v>-81.8</v>
      </c>
      <c r="AV11">
        <f t="shared" si="7"/>
        <v>-76.899999999999991</v>
      </c>
      <c r="AX11">
        <v>-163.80000000000001</v>
      </c>
      <c r="AY11">
        <f t="shared" si="8"/>
        <v>-217.20000000000005</v>
      </c>
      <c r="BB11" t="s">
        <v>990</v>
      </c>
      <c r="BC11" s="19">
        <v>45187</v>
      </c>
      <c r="BD11" s="19">
        <v>45183.395833333336</v>
      </c>
      <c r="BE11">
        <v>9125</v>
      </c>
      <c r="BF11">
        <v>9150</v>
      </c>
      <c r="BG11">
        <v>25</v>
      </c>
      <c r="BI11">
        <v>17.100000000000001</v>
      </c>
      <c r="BJ11">
        <f t="shared" si="9"/>
        <v>50.199999999999996</v>
      </c>
      <c r="BL11">
        <v>42.4</v>
      </c>
      <c r="BM11">
        <f t="shared" si="10"/>
        <v>203.4</v>
      </c>
      <c r="BO11">
        <v>56.3</v>
      </c>
      <c r="BP11">
        <f t="shared" si="11"/>
        <v>285.90000000000003</v>
      </c>
      <c r="BS11" t="s">
        <v>35</v>
      </c>
      <c r="BT11" s="19">
        <v>45184</v>
      </c>
      <c r="BU11" s="19">
        <v>45183.395833333336</v>
      </c>
      <c r="BV11">
        <v>67500</v>
      </c>
      <c r="BW11">
        <v>67700</v>
      </c>
      <c r="BX11">
        <v>200</v>
      </c>
      <c r="BZ11">
        <v>-26</v>
      </c>
      <c r="CA11">
        <f t="shared" si="12"/>
        <v>-210.3</v>
      </c>
      <c r="CC11">
        <v>-58</v>
      </c>
      <c r="CD11">
        <f t="shared" si="13"/>
        <v>-529.20000000000005</v>
      </c>
      <c r="CF11">
        <v>-7.6</v>
      </c>
      <c r="CG11">
        <f t="shared" si="14"/>
        <v>-446.90000000000003</v>
      </c>
      <c r="CJ11" t="s">
        <v>111</v>
      </c>
      <c r="CK11" s="19">
        <v>45292</v>
      </c>
      <c r="CL11" s="19">
        <v>45288.395833333336</v>
      </c>
      <c r="CM11">
        <v>54700</v>
      </c>
      <c r="CN11">
        <v>54100</v>
      </c>
      <c r="CO11">
        <v>-600</v>
      </c>
      <c r="CQ11">
        <v>-12.4</v>
      </c>
      <c r="CR11">
        <f t="shared" si="15"/>
        <v>-213.5</v>
      </c>
      <c r="CT11">
        <v>-35.6</v>
      </c>
      <c r="CU11">
        <f t="shared" si="16"/>
        <v>-491.70000000000005</v>
      </c>
      <c r="CW11">
        <v>74.599999999999994</v>
      </c>
      <c r="CX11">
        <f t="shared" si="17"/>
        <v>-561.99999999999989</v>
      </c>
      <c r="DB11">
        <v>-347.7</v>
      </c>
      <c r="DC11">
        <v>-650.4</v>
      </c>
      <c r="DD11">
        <v>-76.899999999999991</v>
      </c>
      <c r="DE11">
        <v>203.4</v>
      </c>
      <c r="DF11">
        <v>-529.20000000000005</v>
      </c>
      <c r="DG11">
        <v>-213.5</v>
      </c>
    </row>
    <row r="12" spans="1:111" x14ac:dyDescent="0.2">
      <c r="C12" t="s">
        <v>585</v>
      </c>
      <c r="D12" s="19">
        <v>45246</v>
      </c>
      <c r="E12" s="19">
        <v>45239.395833333336</v>
      </c>
      <c r="F12">
        <v>19400</v>
      </c>
      <c r="G12">
        <v>19750</v>
      </c>
      <c r="H12">
        <v>350</v>
      </c>
      <c r="J12">
        <v>-15</v>
      </c>
      <c r="K12">
        <f t="shared" si="1"/>
        <v>-70.900000000000006</v>
      </c>
      <c r="M12">
        <v>-59.9</v>
      </c>
      <c r="N12">
        <f t="shared" si="0"/>
        <v>-407.59999999999997</v>
      </c>
      <c r="P12">
        <v>-128.80000000000001</v>
      </c>
      <c r="Q12">
        <f t="shared" si="2"/>
        <v>-728.2</v>
      </c>
      <c r="T12" t="s">
        <v>984</v>
      </c>
      <c r="U12" s="19">
        <v>45245</v>
      </c>
      <c r="V12" s="19">
        <v>45239.395833333336</v>
      </c>
      <c r="W12">
        <v>43700</v>
      </c>
      <c r="X12">
        <v>44200</v>
      </c>
      <c r="Y12">
        <v>500</v>
      </c>
      <c r="AA12">
        <v>-25.1</v>
      </c>
      <c r="AB12">
        <f t="shared" si="3"/>
        <v>-264.70000000000005</v>
      </c>
      <c r="AD12">
        <v>-96.4</v>
      </c>
      <c r="AE12">
        <f t="shared" si="4"/>
        <v>-746.8</v>
      </c>
      <c r="AG12">
        <v>-115</v>
      </c>
      <c r="AH12">
        <f t="shared" si="5"/>
        <v>-840.80000000000007</v>
      </c>
      <c r="AK12" t="s">
        <v>989</v>
      </c>
      <c r="AL12" s="19">
        <v>44999</v>
      </c>
      <c r="AM12" s="19">
        <v>44994.395833333336</v>
      </c>
      <c r="AN12">
        <v>18250</v>
      </c>
      <c r="AO12">
        <v>17550</v>
      </c>
      <c r="AP12">
        <v>-700</v>
      </c>
      <c r="AR12">
        <v>0.5</v>
      </c>
      <c r="AS12">
        <f t="shared" si="6"/>
        <v>-97.2</v>
      </c>
      <c r="AU12">
        <v>-49.1</v>
      </c>
      <c r="AV12">
        <f t="shared" si="7"/>
        <v>-126</v>
      </c>
      <c r="AX12">
        <v>-119.6</v>
      </c>
      <c r="AY12">
        <f t="shared" si="8"/>
        <v>-336.80000000000007</v>
      </c>
      <c r="BB12" t="s">
        <v>990</v>
      </c>
      <c r="BC12" s="19">
        <v>45194</v>
      </c>
      <c r="BD12" s="19">
        <v>45190.395833333336</v>
      </c>
      <c r="BE12">
        <v>9075</v>
      </c>
      <c r="BF12">
        <v>9175</v>
      </c>
      <c r="BG12">
        <v>100</v>
      </c>
      <c r="BI12">
        <v>-10.1</v>
      </c>
      <c r="BJ12">
        <f t="shared" si="9"/>
        <v>40.099999999999994</v>
      </c>
      <c r="BL12">
        <v>-36.700000000000003</v>
      </c>
      <c r="BM12">
        <f t="shared" si="10"/>
        <v>166.7</v>
      </c>
      <c r="BO12">
        <v>-37.799999999999997</v>
      </c>
      <c r="BP12">
        <f t="shared" si="11"/>
        <v>248.10000000000002</v>
      </c>
      <c r="BS12" t="s">
        <v>35</v>
      </c>
      <c r="BT12" s="19">
        <v>45191</v>
      </c>
      <c r="BU12" s="19">
        <v>45190.395833333336</v>
      </c>
      <c r="BV12">
        <v>66300</v>
      </c>
      <c r="BW12">
        <v>66100</v>
      </c>
      <c r="BX12">
        <v>-200</v>
      </c>
      <c r="BZ12">
        <v>-37.799999999999997</v>
      </c>
      <c r="CA12">
        <f t="shared" si="12"/>
        <v>-248.10000000000002</v>
      </c>
      <c r="CC12">
        <v>-29.4</v>
      </c>
      <c r="CD12">
        <f t="shared" si="13"/>
        <v>-558.6</v>
      </c>
      <c r="CF12">
        <v>20.9</v>
      </c>
      <c r="CG12">
        <f t="shared" si="14"/>
        <v>-426.00000000000006</v>
      </c>
      <c r="CJ12" t="s">
        <v>111</v>
      </c>
      <c r="CK12" s="19">
        <v>45299</v>
      </c>
      <c r="CL12" s="19">
        <v>45295.395833333336</v>
      </c>
      <c r="CM12">
        <v>54300</v>
      </c>
      <c r="CN12">
        <v>53600</v>
      </c>
      <c r="CO12">
        <v>-700</v>
      </c>
      <c r="CQ12">
        <v>-37.200000000000003</v>
      </c>
      <c r="CR12">
        <f t="shared" si="15"/>
        <v>-250.7</v>
      </c>
      <c r="CT12">
        <v>-117.2</v>
      </c>
      <c r="CU12">
        <f t="shared" si="16"/>
        <v>-608.90000000000009</v>
      </c>
      <c r="CW12">
        <v>-237.8</v>
      </c>
      <c r="CX12">
        <f t="shared" si="17"/>
        <v>-799.8</v>
      </c>
      <c r="DB12">
        <v>-407.59999999999997</v>
      </c>
      <c r="DC12">
        <v>-746.8</v>
      </c>
      <c r="DD12">
        <v>-126</v>
      </c>
      <c r="DE12">
        <v>166.7</v>
      </c>
      <c r="DF12">
        <v>-558.6</v>
      </c>
      <c r="DG12">
        <v>-250.7</v>
      </c>
    </row>
    <row r="13" spans="1:111" x14ac:dyDescent="0.2">
      <c r="C13" t="s">
        <v>585</v>
      </c>
      <c r="D13" s="19">
        <v>45253</v>
      </c>
      <c r="E13" s="19">
        <v>45246.395833333336</v>
      </c>
      <c r="F13">
        <v>19750</v>
      </c>
      <c r="G13">
        <v>19800</v>
      </c>
      <c r="H13">
        <v>50</v>
      </c>
      <c r="J13">
        <v>31.8</v>
      </c>
      <c r="K13">
        <f t="shared" si="1"/>
        <v>-39.100000000000009</v>
      </c>
      <c r="M13">
        <v>86.9</v>
      </c>
      <c r="N13">
        <f t="shared" si="0"/>
        <v>-320.69999999999993</v>
      </c>
      <c r="P13">
        <v>117.8</v>
      </c>
      <c r="Q13">
        <f t="shared" si="2"/>
        <v>-610.40000000000009</v>
      </c>
      <c r="T13" t="s">
        <v>984</v>
      </c>
      <c r="U13" s="19">
        <v>45252</v>
      </c>
      <c r="V13" s="19">
        <v>45246.395833333336</v>
      </c>
      <c r="W13">
        <v>44100</v>
      </c>
      <c r="X13">
        <v>43500</v>
      </c>
      <c r="Y13">
        <v>-600</v>
      </c>
      <c r="AA13">
        <v>-24.2</v>
      </c>
      <c r="AB13">
        <f t="shared" si="3"/>
        <v>-288.90000000000003</v>
      </c>
      <c r="AD13">
        <v>-95.5</v>
      </c>
      <c r="AE13">
        <f t="shared" si="4"/>
        <v>-842.3</v>
      </c>
      <c r="AG13">
        <v>-207.3</v>
      </c>
      <c r="AH13">
        <f t="shared" si="5"/>
        <v>-1048.1000000000001</v>
      </c>
      <c r="AK13" t="s">
        <v>989</v>
      </c>
      <c r="AL13" s="19">
        <v>45006</v>
      </c>
      <c r="AM13" s="19">
        <v>45001.395833333336</v>
      </c>
      <c r="AN13">
        <v>17500</v>
      </c>
      <c r="AO13">
        <v>17800</v>
      </c>
      <c r="AP13">
        <v>300</v>
      </c>
      <c r="AR13">
        <v>-13.2</v>
      </c>
      <c r="AS13">
        <f t="shared" si="6"/>
        <v>-110.4</v>
      </c>
      <c r="AU13">
        <v>-49.8</v>
      </c>
      <c r="AV13">
        <f t="shared" si="7"/>
        <v>-175.8</v>
      </c>
      <c r="AX13">
        <v>-104.8</v>
      </c>
      <c r="AY13">
        <f t="shared" si="8"/>
        <v>-441.60000000000008</v>
      </c>
      <c r="BB13" t="s">
        <v>990</v>
      </c>
      <c r="BC13" s="19">
        <v>45198</v>
      </c>
      <c r="BD13" s="19">
        <v>45197.395833333336</v>
      </c>
      <c r="BE13">
        <v>9025</v>
      </c>
      <c r="BF13">
        <v>9100</v>
      </c>
      <c r="BG13">
        <v>75</v>
      </c>
      <c r="BI13">
        <v>-14.3</v>
      </c>
      <c r="BJ13">
        <f t="shared" si="9"/>
        <v>25.799999999999994</v>
      </c>
      <c r="BL13">
        <v>-25.3</v>
      </c>
      <c r="BM13">
        <f t="shared" si="10"/>
        <v>141.39999999999998</v>
      </c>
      <c r="BO13">
        <v>-14.8</v>
      </c>
      <c r="BP13">
        <f t="shared" si="11"/>
        <v>233.3</v>
      </c>
      <c r="BS13" t="s">
        <v>35</v>
      </c>
      <c r="BT13" s="19">
        <v>45198</v>
      </c>
      <c r="BU13" s="19">
        <v>45197.395833333336</v>
      </c>
      <c r="BV13">
        <v>65500</v>
      </c>
      <c r="BW13">
        <v>65800</v>
      </c>
      <c r="BX13">
        <v>300</v>
      </c>
      <c r="BZ13">
        <v>-37.6</v>
      </c>
      <c r="CA13">
        <f t="shared" si="12"/>
        <v>-285.70000000000005</v>
      </c>
      <c r="CC13">
        <v>-46.7</v>
      </c>
      <c r="CD13">
        <f t="shared" si="13"/>
        <v>-605.30000000000007</v>
      </c>
      <c r="CF13">
        <v>18.3</v>
      </c>
      <c r="CG13">
        <f t="shared" si="14"/>
        <v>-407.70000000000005</v>
      </c>
      <c r="CJ13" t="s">
        <v>111</v>
      </c>
      <c r="CK13" s="19">
        <v>45306</v>
      </c>
      <c r="CL13" s="19">
        <v>45302.395833333336</v>
      </c>
      <c r="CM13">
        <v>53500</v>
      </c>
      <c r="CN13">
        <v>54300</v>
      </c>
      <c r="CO13">
        <v>800</v>
      </c>
      <c r="CQ13">
        <v>-32.5</v>
      </c>
      <c r="CR13">
        <f t="shared" si="15"/>
        <v>-283.2</v>
      </c>
      <c r="CT13">
        <v>-106</v>
      </c>
      <c r="CU13">
        <f t="shared" si="16"/>
        <v>-714.90000000000009</v>
      </c>
      <c r="CW13">
        <v>-215.1</v>
      </c>
      <c r="CX13">
        <f t="shared" si="17"/>
        <v>-1014.9</v>
      </c>
      <c r="DB13">
        <v>-320.69999999999993</v>
      </c>
      <c r="DC13">
        <v>-842.3</v>
      </c>
      <c r="DD13">
        <v>-175.8</v>
      </c>
      <c r="DE13">
        <v>141.39999999999998</v>
      </c>
      <c r="DF13">
        <v>-605.30000000000007</v>
      </c>
      <c r="DG13">
        <v>-283.2</v>
      </c>
    </row>
    <row r="14" spans="1:111" x14ac:dyDescent="0.2">
      <c r="C14" t="s">
        <v>585</v>
      </c>
      <c r="D14" s="19">
        <v>45260</v>
      </c>
      <c r="E14" s="19">
        <v>45253.395833333336</v>
      </c>
      <c r="F14">
        <v>19800</v>
      </c>
      <c r="G14">
        <v>20150</v>
      </c>
      <c r="H14">
        <v>350</v>
      </c>
      <c r="J14">
        <v>-15.4</v>
      </c>
      <c r="K14">
        <f t="shared" si="1"/>
        <v>-54.500000000000007</v>
      </c>
      <c r="M14">
        <v>-62</v>
      </c>
      <c r="N14">
        <f t="shared" si="0"/>
        <v>-382.69999999999993</v>
      </c>
      <c r="P14">
        <v>-132.69999999999999</v>
      </c>
      <c r="Q14">
        <f t="shared" si="2"/>
        <v>-743.10000000000014</v>
      </c>
      <c r="T14" t="s">
        <v>984</v>
      </c>
      <c r="U14" s="19">
        <v>45260</v>
      </c>
      <c r="V14" s="19">
        <v>45253.395833333336</v>
      </c>
      <c r="W14">
        <v>43600</v>
      </c>
      <c r="X14">
        <v>44600</v>
      </c>
      <c r="Y14">
        <v>1000</v>
      </c>
      <c r="AA14">
        <v>-25.4</v>
      </c>
      <c r="AB14">
        <f t="shared" si="3"/>
        <v>-314.3</v>
      </c>
      <c r="AD14">
        <v>-97.6</v>
      </c>
      <c r="AE14">
        <f t="shared" si="4"/>
        <v>-939.9</v>
      </c>
      <c r="AG14">
        <v>-213.9</v>
      </c>
      <c r="AH14">
        <f t="shared" si="5"/>
        <v>-1262.0000000000002</v>
      </c>
      <c r="AK14" t="s">
        <v>989</v>
      </c>
      <c r="AL14" s="19">
        <v>45013</v>
      </c>
      <c r="AM14" s="19">
        <v>45008.395833333336</v>
      </c>
      <c r="AN14">
        <v>17750</v>
      </c>
      <c r="AO14">
        <v>17650</v>
      </c>
      <c r="AP14">
        <v>-100</v>
      </c>
      <c r="AR14">
        <v>0.4</v>
      </c>
      <c r="AS14">
        <f t="shared" si="6"/>
        <v>-110</v>
      </c>
      <c r="AU14">
        <v>64</v>
      </c>
      <c r="AV14">
        <f t="shared" si="7"/>
        <v>-111.80000000000001</v>
      </c>
      <c r="AX14">
        <v>107.6</v>
      </c>
      <c r="AY14">
        <f t="shared" si="8"/>
        <v>-334.00000000000011</v>
      </c>
      <c r="BB14" t="s">
        <v>990</v>
      </c>
      <c r="BC14" s="19">
        <v>45208</v>
      </c>
      <c r="BD14" s="19">
        <v>45204.395833333336</v>
      </c>
      <c r="BE14">
        <v>9025</v>
      </c>
      <c r="BF14">
        <v>9000</v>
      </c>
      <c r="BG14">
        <v>-25</v>
      </c>
      <c r="BI14">
        <v>40.700000000000003</v>
      </c>
      <c r="BJ14">
        <f t="shared" si="9"/>
        <v>66.5</v>
      </c>
      <c r="BL14">
        <v>68</v>
      </c>
      <c r="BM14">
        <f t="shared" si="10"/>
        <v>209.39999999999998</v>
      </c>
      <c r="BO14">
        <v>84.4</v>
      </c>
      <c r="BP14">
        <f t="shared" si="11"/>
        <v>317.70000000000005</v>
      </c>
      <c r="BS14" t="s">
        <v>35</v>
      </c>
      <c r="BT14" s="19">
        <v>45205</v>
      </c>
      <c r="BU14" s="19">
        <v>45204.395833333336</v>
      </c>
      <c r="BV14">
        <v>65600</v>
      </c>
      <c r="BW14">
        <v>66000</v>
      </c>
      <c r="BX14">
        <v>400</v>
      </c>
      <c r="BZ14">
        <v>-43.3</v>
      </c>
      <c r="CA14">
        <f t="shared" si="12"/>
        <v>-329.00000000000006</v>
      </c>
      <c r="CC14">
        <v>-140.9</v>
      </c>
      <c r="CD14">
        <f t="shared" si="13"/>
        <v>-746.2</v>
      </c>
      <c r="CF14">
        <v>-92.5</v>
      </c>
      <c r="CG14">
        <f t="shared" si="14"/>
        <v>-500.20000000000005</v>
      </c>
      <c r="CJ14" t="s">
        <v>111</v>
      </c>
      <c r="CK14" s="19">
        <v>45311</v>
      </c>
      <c r="CL14" s="19">
        <v>45309.395833333336</v>
      </c>
      <c r="CM14">
        <v>51800</v>
      </c>
      <c r="CN14">
        <v>52300</v>
      </c>
      <c r="CO14">
        <v>500</v>
      </c>
      <c r="CQ14">
        <v>-22</v>
      </c>
      <c r="CR14">
        <f t="shared" si="15"/>
        <v>-305.2</v>
      </c>
      <c r="CT14">
        <v>-62.1</v>
      </c>
      <c r="CU14">
        <f t="shared" si="16"/>
        <v>-777.00000000000011</v>
      </c>
      <c r="CW14">
        <v>16</v>
      </c>
      <c r="CX14">
        <f t="shared" si="17"/>
        <v>-998.9</v>
      </c>
      <c r="DB14">
        <v>-382.69999999999993</v>
      </c>
      <c r="DC14">
        <v>-939.9</v>
      </c>
      <c r="DD14">
        <v>-111.80000000000001</v>
      </c>
      <c r="DE14">
        <v>209.39999999999998</v>
      </c>
      <c r="DF14">
        <v>-746.2</v>
      </c>
      <c r="DG14">
        <v>-305.2</v>
      </c>
    </row>
    <row r="15" spans="1:111" x14ac:dyDescent="0.2">
      <c r="C15" t="s">
        <v>585</v>
      </c>
      <c r="D15" s="19">
        <v>45267</v>
      </c>
      <c r="E15" s="19">
        <v>45260.395833333336</v>
      </c>
      <c r="F15">
        <v>20150</v>
      </c>
      <c r="G15">
        <v>20900</v>
      </c>
      <c r="H15">
        <v>750</v>
      </c>
      <c r="J15">
        <v>-11.8</v>
      </c>
      <c r="K15">
        <f t="shared" si="1"/>
        <v>-66.300000000000011</v>
      </c>
      <c r="M15">
        <v>-45.4</v>
      </c>
      <c r="N15">
        <f t="shared" si="0"/>
        <v>-428.09999999999991</v>
      </c>
      <c r="P15">
        <v>-98.9</v>
      </c>
      <c r="Q15">
        <f t="shared" si="2"/>
        <v>-842.00000000000011</v>
      </c>
      <c r="T15" t="s">
        <v>984</v>
      </c>
      <c r="U15" s="19">
        <v>45266</v>
      </c>
      <c r="V15" s="19">
        <v>45260.395833333336</v>
      </c>
      <c r="W15">
        <v>44500</v>
      </c>
      <c r="X15">
        <v>46800</v>
      </c>
      <c r="Y15">
        <v>2300</v>
      </c>
      <c r="AA15">
        <v>-31.4</v>
      </c>
      <c r="AB15">
        <f t="shared" si="3"/>
        <v>-345.7</v>
      </c>
      <c r="AD15">
        <v>-102.4</v>
      </c>
      <c r="AE15">
        <f t="shared" si="4"/>
        <v>-1042.3</v>
      </c>
      <c r="AG15">
        <v>-195.5</v>
      </c>
      <c r="AH15">
        <f t="shared" si="5"/>
        <v>-1457.5000000000002</v>
      </c>
      <c r="AK15" t="s">
        <v>989</v>
      </c>
      <c r="AL15" s="19">
        <v>45019</v>
      </c>
      <c r="AM15" s="19">
        <v>45014.395833333336</v>
      </c>
      <c r="AN15">
        <v>17800</v>
      </c>
      <c r="AO15">
        <v>18150</v>
      </c>
      <c r="AP15">
        <v>350</v>
      </c>
      <c r="AR15">
        <v>-18.100000000000001</v>
      </c>
      <c r="AS15">
        <f t="shared" si="6"/>
        <v>-128.1</v>
      </c>
      <c r="AU15">
        <v>-66</v>
      </c>
      <c r="AV15">
        <f t="shared" si="7"/>
        <v>-177.8</v>
      </c>
      <c r="AX15">
        <v>-136.5</v>
      </c>
      <c r="AY15">
        <f t="shared" si="8"/>
        <v>-470.50000000000011</v>
      </c>
      <c r="BB15" t="s">
        <v>990</v>
      </c>
      <c r="BC15" s="19">
        <v>45215</v>
      </c>
      <c r="BD15" s="19">
        <v>45211.395833333336</v>
      </c>
      <c r="BE15">
        <v>9150</v>
      </c>
      <c r="BF15">
        <v>9150</v>
      </c>
      <c r="BG15">
        <v>0</v>
      </c>
      <c r="BI15">
        <v>35.6</v>
      </c>
      <c r="BJ15">
        <f t="shared" si="9"/>
        <v>102.1</v>
      </c>
      <c r="BL15">
        <v>60.4</v>
      </c>
      <c r="BM15">
        <f t="shared" si="10"/>
        <v>269.79999999999995</v>
      </c>
      <c r="BO15">
        <v>74.599999999999994</v>
      </c>
      <c r="BP15">
        <f t="shared" si="11"/>
        <v>392.30000000000007</v>
      </c>
      <c r="BS15" t="s">
        <v>35</v>
      </c>
      <c r="BT15" s="19">
        <v>45212</v>
      </c>
      <c r="BU15" s="19">
        <v>45211.395833333336</v>
      </c>
      <c r="BV15">
        <v>66400</v>
      </c>
      <c r="BW15">
        <v>66200</v>
      </c>
      <c r="BX15">
        <v>-200</v>
      </c>
      <c r="BZ15">
        <v>48.6</v>
      </c>
      <c r="CA15">
        <f t="shared" si="12"/>
        <v>-280.40000000000003</v>
      </c>
      <c r="CC15">
        <v>161.80000000000001</v>
      </c>
      <c r="CD15">
        <f t="shared" si="13"/>
        <v>-584.40000000000009</v>
      </c>
      <c r="CF15">
        <v>215.8</v>
      </c>
      <c r="CG15">
        <f t="shared" si="14"/>
        <v>-284.40000000000003</v>
      </c>
      <c r="CJ15" t="s">
        <v>111</v>
      </c>
      <c r="CK15" s="19">
        <v>45320</v>
      </c>
      <c r="CL15" s="19">
        <v>45316.395833333336</v>
      </c>
      <c r="CM15">
        <v>50800</v>
      </c>
      <c r="CN15">
        <v>51500</v>
      </c>
      <c r="CO15">
        <v>700</v>
      </c>
      <c r="CQ15">
        <v>-25.9</v>
      </c>
      <c r="CR15">
        <f t="shared" si="15"/>
        <v>-331.09999999999997</v>
      </c>
      <c r="CT15">
        <v>-94.1</v>
      </c>
      <c r="CU15">
        <f t="shared" si="16"/>
        <v>-871.10000000000014</v>
      </c>
      <c r="CW15">
        <v>-202.4</v>
      </c>
      <c r="CX15">
        <f t="shared" si="17"/>
        <v>-1201.3</v>
      </c>
      <c r="DB15">
        <v>-428.09999999999991</v>
      </c>
      <c r="DC15">
        <v>-1042.3</v>
      </c>
      <c r="DD15">
        <v>-177.8</v>
      </c>
      <c r="DE15">
        <v>269.79999999999995</v>
      </c>
      <c r="DF15">
        <v>-584.40000000000009</v>
      </c>
      <c r="DG15">
        <v>-331.09999999999997</v>
      </c>
    </row>
    <row r="16" spans="1:111" x14ac:dyDescent="0.2">
      <c r="C16" t="s">
        <v>585</v>
      </c>
      <c r="D16" s="19">
        <v>45274</v>
      </c>
      <c r="E16" s="19">
        <v>45267.395833333336</v>
      </c>
      <c r="F16">
        <v>20900</v>
      </c>
      <c r="G16">
        <v>21200</v>
      </c>
      <c r="H16">
        <v>300</v>
      </c>
      <c r="J16">
        <v>-13</v>
      </c>
      <c r="K16">
        <f t="shared" si="1"/>
        <v>-79.300000000000011</v>
      </c>
      <c r="M16">
        <v>-51.8</v>
      </c>
      <c r="N16">
        <f t="shared" si="0"/>
        <v>-479.89999999999992</v>
      </c>
      <c r="P16">
        <v>-94.9</v>
      </c>
      <c r="Q16">
        <f t="shared" si="2"/>
        <v>-936.90000000000009</v>
      </c>
      <c r="T16" t="s">
        <v>984</v>
      </c>
      <c r="U16" s="19">
        <v>45273</v>
      </c>
      <c r="V16" s="19">
        <v>45267.395833333336</v>
      </c>
      <c r="W16">
        <v>46900</v>
      </c>
      <c r="X16">
        <v>47100</v>
      </c>
      <c r="Y16">
        <v>200</v>
      </c>
      <c r="AA16">
        <v>-10.1</v>
      </c>
      <c r="AB16">
        <f t="shared" si="3"/>
        <v>-355.8</v>
      </c>
      <c r="AD16">
        <v>134</v>
      </c>
      <c r="AE16">
        <f t="shared" si="4"/>
        <v>-908.3</v>
      </c>
      <c r="AG16">
        <v>242.8</v>
      </c>
      <c r="AH16">
        <f t="shared" si="5"/>
        <v>-1214.7000000000003</v>
      </c>
      <c r="AK16" t="s">
        <v>989</v>
      </c>
      <c r="AL16" s="19">
        <v>45027</v>
      </c>
      <c r="AM16" s="19">
        <v>45022.395833333336</v>
      </c>
      <c r="AN16">
        <v>18450</v>
      </c>
      <c r="AO16">
        <v>18600</v>
      </c>
      <c r="AP16">
        <v>150</v>
      </c>
      <c r="AR16">
        <v>-22.7</v>
      </c>
      <c r="AS16">
        <f t="shared" si="6"/>
        <v>-150.79999999999998</v>
      </c>
      <c r="AU16">
        <v>-20.3</v>
      </c>
      <c r="AV16">
        <f t="shared" si="7"/>
        <v>-198.10000000000002</v>
      </c>
      <c r="AX16">
        <v>-2.4</v>
      </c>
      <c r="AY16">
        <f t="shared" si="8"/>
        <v>-472.90000000000009</v>
      </c>
      <c r="BB16" t="s">
        <v>990</v>
      </c>
      <c r="BC16" s="19">
        <v>45222</v>
      </c>
      <c r="BD16" s="19">
        <v>45218.395833333336</v>
      </c>
      <c r="BE16">
        <v>9075</v>
      </c>
      <c r="BF16">
        <v>8825</v>
      </c>
      <c r="BG16">
        <v>-250</v>
      </c>
      <c r="BI16">
        <v>-11.4</v>
      </c>
      <c r="BJ16">
        <f t="shared" si="9"/>
        <v>90.699999999999989</v>
      </c>
      <c r="BL16">
        <v>-39</v>
      </c>
      <c r="BM16">
        <f t="shared" si="10"/>
        <v>230.79999999999995</v>
      </c>
      <c r="BO16">
        <v>-78.400000000000006</v>
      </c>
      <c r="BP16">
        <f t="shared" si="11"/>
        <v>313.90000000000009</v>
      </c>
      <c r="BS16" t="s">
        <v>35</v>
      </c>
      <c r="BT16" s="19">
        <v>45219</v>
      </c>
      <c r="BU16" s="19">
        <v>45218.395833333336</v>
      </c>
      <c r="BV16">
        <v>65600</v>
      </c>
      <c r="BW16">
        <v>65400</v>
      </c>
      <c r="BX16">
        <v>-200</v>
      </c>
      <c r="BZ16">
        <v>-24.9</v>
      </c>
      <c r="CA16">
        <f t="shared" si="12"/>
        <v>-305.3</v>
      </c>
      <c r="CC16">
        <v>78.2</v>
      </c>
      <c r="CD16">
        <f t="shared" si="13"/>
        <v>-506.2000000000001</v>
      </c>
      <c r="CF16">
        <v>132.30000000000001</v>
      </c>
      <c r="CG16">
        <f t="shared" si="14"/>
        <v>-152.10000000000002</v>
      </c>
      <c r="CJ16" t="s">
        <v>111</v>
      </c>
      <c r="CK16" s="19">
        <v>45327</v>
      </c>
      <c r="CL16" s="19">
        <v>45323.395833333336</v>
      </c>
      <c r="CM16">
        <v>52300</v>
      </c>
      <c r="CN16">
        <v>51700</v>
      </c>
      <c r="CO16">
        <v>-600</v>
      </c>
      <c r="CQ16">
        <v>-8.3000000000000007</v>
      </c>
      <c r="CR16">
        <f t="shared" si="15"/>
        <v>-339.4</v>
      </c>
      <c r="CT16">
        <v>-69.2</v>
      </c>
      <c r="CU16">
        <f t="shared" si="16"/>
        <v>-940.30000000000018</v>
      </c>
      <c r="CW16">
        <v>-56.5</v>
      </c>
      <c r="CX16">
        <f t="shared" si="17"/>
        <v>-1257.8</v>
      </c>
      <c r="DB16">
        <v>-479.89999999999992</v>
      </c>
      <c r="DC16">
        <v>-908.3</v>
      </c>
      <c r="DD16">
        <v>-198.10000000000002</v>
      </c>
      <c r="DE16">
        <v>230.79999999999995</v>
      </c>
      <c r="DF16">
        <v>-506.2000000000001</v>
      </c>
      <c r="DG16">
        <v>-339.4</v>
      </c>
    </row>
    <row r="17" spans="3:111" x14ac:dyDescent="0.2">
      <c r="C17" t="s">
        <v>585</v>
      </c>
      <c r="D17" s="19">
        <v>45281</v>
      </c>
      <c r="E17" s="19">
        <v>45274.395833333336</v>
      </c>
      <c r="F17">
        <v>21200</v>
      </c>
      <c r="G17">
        <v>21250</v>
      </c>
      <c r="H17">
        <v>50</v>
      </c>
      <c r="J17">
        <v>32.1</v>
      </c>
      <c r="K17">
        <f t="shared" si="1"/>
        <v>-47.20000000000001</v>
      </c>
      <c r="M17">
        <v>92.2</v>
      </c>
      <c r="N17">
        <f t="shared" si="0"/>
        <v>-387.69999999999993</v>
      </c>
      <c r="P17">
        <v>130.6</v>
      </c>
      <c r="Q17">
        <f t="shared" si="2"/>
        <v>-806.30000000000007</v>
      </c>
      <c r="T17" t="s">
        <v>984</v>
      </c>
      <c r="U17" s="19">
        <v>45280</v>
      </c>
      <c r="V17" s="19">
        <v>45274.395833333336</v>
      </c>
      <c r="W17">
        <v>47800</v>
      </c>
      <c r="X17">
        <v>47300</v>
      </c>
      <c r="Y17">
        <v>-500</v>
      </c>
      <c r="AA17">
        <v>-20.5</v>
      </c>
      <c r="AB17">
        <f t="shared" si="3"/>
        <v>-376.3</v>
      </c>
      <c r="AD17">
        <v>-34.200000000000003</v>
      </c>
      <c r="AE17">
        <f t="shared" si="4"/>
        <v>-942.5</v>
      </c>
      <c r="AG17">
        <v>67.5</v>
      </c>
      <c r="AH17">
        <f t="shared" si="5"/>
        <v>-1147.2000000000003</v>
      </c>
      <c r="AK17" t="s">
        <v>989</v>
      </c>
      <c r="AL17" s="19">
        <v>45034</v>
      </c>
      <c r="AM17" s="19">
        <v>45029.395833333336</v>
      </c>
      <c r="AN17">
        <v>18850</v>
      </c>
      <c r="AO17">
        <v>18750</v>
      </c>
      <c r="AP17">
        <v>-100</v>
      </c>
      <c r="AR17">
        <v>-9.9</v>
      </c>
      <c r="AS17">
        <f t="shared" si="6"/>
        <v>-160.69999999999999</v>
      </c>
      <c r="AU17">
        <v>32.1</v>
      </c>
      <c r="AV17">
        <f t="shared" si="7"/>
        <v>-166.00000000000003</v>
      </c>
      <c r="AX17">
        <v>51.1</v>
      </c>
      <c r="AY17">
        <f t="shared" si="8"/>
        <v>-421.80000000000007</v>
      </c>
      <c r="BB17" t="s">
        <v>990</v>
      </c>
      <c r="BC17" s="19">
        <v>45229</v>
      </c>
      <c r="BD17" s="19">
        <v>45225.395833333336</v>
      </c>
      <c r="BE17">
        <v>8625</v>
      </c>
      <c r="BF17">
        <v>8725</v>
      </c>
      <c r="BG17">
        <v>100</v>
      </c>
      <c r="BI17">
        <v>-6.8</v>
      </c>
      <c r="BJ17">
        <f t="shared" si="9"/>
        <v>83.899999999999991</v>
      </c>
      <c r="BL17">
        <v>-19.8</v>
      </c>
      <c r="BM17">
        <f t="shared" si="10"/>
        <v>210.99999999999994</v>
      </c>
      <c r="BO17">
        <v>0.9</v>
      </c>
      <c r="BP17">
        <f t="shared" si="11"/>
        <v>314.80000000000007</v>
      </c>
      <c r="BS17" t="s">
        <v>35</v>
      </c>
      <c r="BT17" s="19">
        <v>45226</v>
      </c>
      <c r="BU17" s="19">
        <v>45225.395833333336</v>
      </c>
      <c r="BV17">
        <v>63200</v>
      </c>
      <c r="BW17">
        <v>63800</v>
      </c>
      <c r="BX17">
        <v>600</v>
      </c>
      <c r="BZ17">
        <v>-34.700000000000003</v>
      </c>
      <c r="CA17">
        <f t="shared" si="12"/>
        <v>-340</v>
      </c>
      <c r="CC17">
        <v>-116.1</v>
      </c>
      <c r="CD17">
        <f t="shared" si="13"/>
        <v>-622.30000000000007</v>
      </c>
      <c r="CF17">
        <v>-223.4</v>
      </c>
      <c r="CG17">
        <f t="shared" si="14"/>
        <v>-375.5</v>
      </c>
      <c r="CJ17" t="s">
        <v>111</v>
      </c>
      <c r="CK17" s="19">
        <v>45334</v>
      </c>
      <c r="CL17" s="19">
        <v>45330.395833333336</v>
      </c>
      <c r="CM17">
        <v>51000</v>
      </c>
      <c r="CN17">
        <v>51000</v>
      </c>
      <c r="CO17">
        <v>0</v>
      </c>
      <c r="CQ17">
        <v>156.19999999999999</v>
      </c>
      <c r="CR17">
        <f t="shared" si="15"/>
        <v>-183.2</v>
      </c>
      <c r="CT17">
        <v>304.2</v>
      </c>
      <c r="CU17">
        <f t="shared" si="16"/>
        <v>-636.10000000000014</v>
      </c>
      <c r="CW17">
        <v>421.2</v>
      </c>
      <c r="CX17">
        <f t="shared" si="17"/>
        <v>-836.59999999999991</v>
      </c>
      <c r="DB17">
        <v>-387.69999999999993</v>
      </c>
      <c r="DC17">
        <v>-942.5</v>
      </c>
      <c r="DD17">
        <v>-166.00000000000003</v>
      </c>
      <c r="DE17">
        <v>210.99999999999994</v>
      </c>
      <c r="DF17">
        <v>-622.30000000000007</v>
      </c>
      <c r="DG17">
        <v>-183.2</v>
      </c>
    </row>
    <row r="18" spans="3:111" x14ac:dyDescent="0.2">
      <c r="C18" t="s">
        <v>585</v>
      </c>
      <c r="D18" s="19">
        <v>45288</v>
      </c>
      <c r="E18" s="19">
        <v>45281.395833333336</v>
      </c>
      <c r="F18">
        <v>21250</v>
      </c>
      <c r="G18">
        <v>21800</v>
      </c>
      <c r="H18">
        <v>550</v>
      </c>
      <c r="J18">
        <v>-11.1</v>
      </c>
      <c r="K18">
        <f t="shared" si="1"/>
        <v>-58.300000000000011</v>
      </c>
      <c r="M18">
        <v>-41.2</v>
      </c>
      <c r="N18">
        <f t="shared" si="0"/>
        <v>-428.89999999999992</v>
      </c>
      <c r="P18">
        <v>-91.4</v>
      </c>
      <c r="Q18">
        <f t="shared" si="2"/>
        <v>-897.7</v>
      </c>
      <c r="T18" t="s">
        <v>984</v>
      </c>
      <c r="U18" s="19">
        <v>45288</v>
      </c>
      <c r="V18" s="19">
        <v>45281.395833333336</v>
      </c>
      <c r="W18">
        <v>47800</v>
      </c>
      <c r="X18">
        <v>48500</v>
      </c>
      <c r="Y18">
        <v>700</v>
      </c>
      <c r="AA18">
        <v>-15.1</v>
      </c>
      <c r="AB18">
        <f t="shared" si="3"/>
        <v>-391.40000000000003</v>
      </c>
      <c r="AD18">
        <v>-67.2</v>
      </c>
      <c r="AE18">
        <f t="shared" si="4"/>
        <v>-1009.7</v>
      </c>
      <c r="AG18">
        <v>-149.9</v>
      </c>
      <c r="AH18">
        <f t="shared" si="5"/>
        <v>-1297.1000000000004</v>
      </c>
      <c r="AK18" t="s">
        <v>989</v>
      </c>
      <c r="AL18" s="19">
        <v>45041</v>
      </c>
      <c r="AM18" s="19">
        <v>45036.395833333336</v>
      </c>
      <c r="AN18">
        <v>18800</v>
      </c>
      <c r="AO18">
        <v>18950</v>
      </c>
      <c r="AP18">
        <v>150</v>
      </c>
      <c r="AR18">
        <v>-20</v>
      </c>
      <c r="AS18">
        <f t="shared" si="6"/>
        <v>-180.7</v>
      </c>
      <c r="AU18">
        <v>-31.8</v>
      </c>
      <c r="AV18">
        <f t="shared" si="7"/>
        <v>-197.80000000000004</v>
      </c>
      <c r="AX18">
        <v>-6.4</v>
      </c>
      <c r="AY18">
        <f t="shared" si="8"/>
        <v>-428.20000000000005</v>
      </c>
      <c r="BB18" t="s">
        <v>990</v>
      </c>
      <c r="BC18" s="19">
        <v>45236</v>
      </c>
      <c r="BD18" s="19">
        <v>45232.395833333336</v>
      </c>
      <c r="BE18">
        <v>8825</v>
      </c>
      <c r="BF18">
        <v>8975</v>
      </c>
      <c r="BG18">
        <v>150</v>
      </c>
      <c r="BI18">
        <v>-9.1</v>
      </c>
      <c r="BJ18">
        <f t="shared" si="9"/>
        <v>74.8</v>
      </c>
      <c r="BL18">
        <v>-34.200000000000003</v>
      </c>
      <c r="BM18">
        <f t="shared" si="10"/>
        <v>176.79999999999995</v>
      </c>
      <c r="BO18">
        <v>-59</v>
      </c>
      <c r="BP18">
        <f t="shared" si="11"/>
        <v>255.80000000000007</v>
      </c>
      <c r="BS18" t="s">
        <v>35</v>
      </c>
      <c r="BT18" s="19">
        <v>45240</v>
      </c>
      <c r="BU18" s="19">
        <v>45239.395833333336</v>
      </c>
      <c r="BV18">
        <v>64800</v>
      </c>
      <c r="BW18">
        <v>65000</v>
      </c>
      <c r="BX18">
        <v>200</v>
      </c>
      <c r="BZ18">
        <v>60.3</v>
      </c>
      <c r="CA18">
        <f t="shared" si="12"/>
        <v>-279.7</v>
      </c>
      <c r="CC18">
        <v>162.5</v>
      </c>
      <c r="CD18">
        <f t="shared" si="13"/>
        <v>-459.80000000000007</v>
      </c>
      <c r="CF18">
        <v>198.3</v>
      </c>
      <c r="CG18">
        <f t="shared" si="14"/>
        <v>-177.2</v>
      </c>
      <c r="CJ18" t="s">
        <v>111</v>
      </c>
      <c r="CK18" s="19">
        <v>45341</v>
      </c>
      <c r="CL18" s="19">
        <v>45337.395833333336</v>
      </c>
      <c r="CM18">
        <v>52500</v>
      </c>
      <c r="CN18">
        <v>52800</v>
      </c>
      <c r="CO18">
        <v>300</v>
      </c>
      <c r="CQ18">
        <v>-27.1</v>
      </c>
      <c r="CR18">
        <f t="shared" si="15"/>
        <v>-210.29999999999998</v>
      </c>
      <c r="CT18">
        <v>40</v>
      </c>
      <c r="CU18">
        <f t="shared" si="16"/>
        <v>-596.10000000000014</v>
      </c>
      <c r="CW18">
        <v>153.4</v>
      </c>
      <c r="CX18">
        <f t="shared" si="17"/>
        <v>-683.19999999999993</v>
      </c>
      <c r="DB18">
        <v>-428.89999999999992</v>
      </c>
      <c r="DC18">
        <v>-1009.7</v>
      </c>
      <c r="DD18">
        <v>-197.80000000000004</v>
      </c>
      <c r="DE18">
        <v>176.79999999999995</v>
      </c>
      <c r="DF18">
        <v>-459.80000000000007</v>
      </c>
      <c r="DG18">
        <v>-210.29999999999998</v>
      </c>
    </row>
    <row r="19" spans="3:111" x14ac:dyDescent="0.2">
      <c r="C19" t="s">
        <v>585</v>
      </c>
      <c r="D19" s="19">
        <v>45295</v>
      </c>
      <c r="E19" s="19">
        <v>45288.395833333336</v>
      </c>
      <c r="F19">
        <v>21800</v>
      </c>
      <c r="G19">
        <v>21650</v>
      </c>
      <c r="H19">
        <v>-150</v>
      </c>
      <c r="J19">
        <v>-9.1999999999999993</v>
      </c>
      <c r="K19">
        <f t="shared" si="1"/>
        <v>-67.500000000000014</v>
      </c>
      <c r="M19">
        <v>18.5</v>
      </c>
      <c r="N19">
        <f t="shared" si="0"/>
        <v>-410.39999999999992</v>
      </c>
      <c r="P19">
        <v>71.599999999999994</v>
      </c>
      <c r="Q19">
        <f t="shared" si="2"/>
        <v>-826.1</v>
      </c>
      <c r="T19" t="s">
        <v>984</v>
      </c>
      <c r="U19" s="19">
        <v>45294</v>
      </c>
      <c r="V19" s="19">
        <v>45288.395833333336</v>
      </c>
      <c r="W19">
        <v>48500</v>
      </c>
      <c r="X19">
        <v>47700</v>
      </c>
      <c r="Y19">
        <v>-800</v>
      </c>
      <c r="AA19">
        <v>-19</v>
      </c>
      <c r="AB19">
        <f t="shared" si="3"/>
        <v>-410.40000000000003</v>
      </c>
      <c r="AD19">
        <v>-71.8</v>
      </c>
      <c r="AE19">
        <f t="shared" si="4"/>
        <v>-1081.5</v>
      </c>
      <c r="AG19">
        <v>-152.4</v>
      </c>
      <c r="AH19">
        <f t="shared" si="5"/>
        <v>-1449.5000000000005</v>
      </c>
      <c r="AK19" t="s">
        <v>989</v>
      </c>
      <c r="AL19" s="19">
        <v>45048</v>
      </c>
      <c r="AM19" s="19">
        <v>45043.395833333336</v>
      </c>
      <c r="AN19">
        <v>19100</v>
      </c>
      <c r="AO19">
        <v>19200</v>
      </c>
      <c r="AP19">
        <v>100</v>
      </c>
      <c r="AR19">
        <v>-22.2</v>
      </c>
      <c r="AS19">
        <f t="shared" si="6"/>
        <v>-202.89999999999998</v>
      </c>
      <c r="AU19">
        <v>12</v>
      </c>
      <c r="AV19">
        <f t="shared" si="7"/>
        <v>-185.80000000000004</v>
      </c>
      <c r="AX19">
        <v>30.6</v>
      </c>
      <c r="AY19">
        <f t="shared" si="8"/>
        <v>-397.6</v>
      </c>
      <c r="BB19" t="s">
        <v>990</v>
      </c>
      <c r="BC19" s="19">
        <v>45243</v>
      </c>
      <c r="BD19" s="19">
        <v>45239.395833333336</v>
      </c>
      <c r="BE19">
        <v>9125</v>
      </c>
      <c r="BF19">
        <v>9250</v>
      </c>
      <c r="BG19">
        <v>125</v>
      </c>
      <c r="BI19">
        <v>-8.9</v>
      </c>
      <c r="BJ19">
        <f t="shared" si="9"/>
        <v>65.899999999999991</v>
      </c>
      <c r="BL19">
        <v>-33.5</v>
      </c>
      <c r="BM19">
        <f t="shared" si="10"/>
        <v>143.29999999999995</v>
      </c>
      <c r="BO19">
        <v>-41.2</v>
      </c>
      <c r="BP19">
        <f t="shared" si="11"/>
        <v>214.60000000000008</v>
      </c>
      <c r="BS19" t="s">
        <v>35</v>
      </c>
      <c r="BT19" s="19">
        <v>45247</v>
      </c>
      <c r="BU19" s="19">
        <v>45246.395833333336</v>
      </c>
      <c r="BV19">
        <v>65900</v>
      </c>
      <c r="BW19">
        <v>65800</v>
      </c>
      <c r="BX19">
        <v>-100</v>
      </c>
      <c r="BZ19">
        <v>49.1</v>
      </c>
      <c r="CA19">
        <f t="shared" si="12"/>
        <v>-230.6</v>
      </c>
      <c r="CC19">
        <v>137</v>
      </c>
      <c r="CD19">
        <f t="shared" si="13"/>
        <v>-322.80000000000007</v>
      </c>
      <c r="CF19">
        <v>179.8</v>
      </c>
      <c r="CG19">
        <f t="shared" si="14"/>
        <v>2.6000000000000227</v>
      </c>
      <c r="CJ19" t="s">
        <v>111</v>
      </c>
      <c r="CK19" s="19">
        <v>45362</v>
      </c>
      <c r="CL19" s="19">
        <v>45358.395833333336</v>
      </c>
      <c r="CM19">
        <v>54300</v>
      </c>
      <c r="CN19">
        <v>53800</v>
      </c>
      <c r="CO19">
        <v>-500</v>
      </c>
      <c r="CQ19">
        <v>-44.6</v>
      </c>
      <c r="CR19">
        <f t="shared" si="15"/>
        <v>-254.89999999999998</v>
      </c>
      <c r="CT19">
        <v>-152.30000000000001</v>
      </c>
      <c r="CU19">
        <f t="shared" si="16"/>
        <v>-748.40000000000009</v>
      </c>
      <c r="CW19">
        <v>-206</v>
      </c>
      <c r="CX19">
        <f t="shared" si="17"/>
        <v>-889.19999999999993</v>
      </c>
      <c r="DB19">
        <v>-410.39999999999992</v>
      </c>
      <c r="DC19">
        <v>-1081.5</v>
      </c>
      <c r="DD19">
        <v>-185.80000000000004</v>
      </c>
      <c r="DE19">
        <v>143.29999999999995</v>
      </c>
      <c r="DF19">
        <v>-322.80000000000007</v>
      </c>
      <c r="DG19">
        <v>-254.89999999999998</v>
      </c>
    </row>
    <row r="20" spans="3:111" x14ac:dyDescent="0.2">
      <c r="C20" t="s">
        <v>585</v>
      </c>
      <c r="D20" s="19">
        <v>45302</v>
      </c>
      <c r="E20" s="19">
        <v>45295.395833333336</v>
      </c>
      <c r="F20">
        <v>21650</v>
      </c>
      <c r="G20">
        <v>21650</v>
      </c>
      <c r="H20">
        <v>0</v>
      </c>
      <c r="J20">
        <v>84.7</v>
      </c>
      <c r="K20">
        <f t="shared" si="1"/>
        <v>17.199999999999989</v>
      </c>
      <c r="M20">
        <v>149.19999999999999</v>
      </c>
      <c r="N20">
        <f t="shared" si="0"/>
        <v>-261.19999999999993</v>
      </c>
      <c r="P20">
        <v>190</v>
      </c>
      <c r="Q20">
        <f t="shared" si="2"/>
        <v>-636.1</v>
      </c>
      <c r="T20" t="s">
        <v>984</v>
      </c>
      <c r="U20" s="19">
        <v>45301</v>
      </c>
      <c r="V20" s="19">
        <v>45295.395833333336</v>
      </c>
      <c r="W20">
        <v>48200</v>
      </c>
      <c r="X20">
        <v>47400</v>
      </c>
      <c r="Y20">
        <v>-800</v>
      </c>
      <c r="AA20">
        <v>-23</v>
      </c>
      <c r="AB20">
        <f t="shared" si="3"/>
        <v>-433.40000000000003</v>
      </c>
      <c r="AD20">
        <v>-82.1</v>
      </c>
      <c r="AE20">
        <f t="shared" si="4"/>
        <v>-1163.5999999999999</v>
      </c>
      <c r="AG20">
        <v>-177.1</v>
      </c>
      <c r="AH20">
        <f t="shared" si="5"/>
        <v>-1626.6000000000004</v>
      </c>
      <c r="AK20" t="s">
        <v>989</v>
      </c>
      <c r="AL20" s="19">
        <v>45055</v>
      </c>
      <c r="AM20" s="19">
        <v>45050.395833333336</v>
      </c>
      <c r="AN20">
        <v>19500</v>
      </c>
      <c r="AO20">
        <v>19250</v>
      </c>
      <c r="AP20">
        <v>-250</v>
      </c>
      <c r="AR20">
        <v>-20.100000000000001</v>
      </c>
      <c r="AS20">
        <f t="shared" si="6"/>
        <v>-222.99999999999997</v>
      </c>
      <c r="AU20">
        <v>-74.2</v>
      </c>
      <c r="AV20">
        <f t="shared" si="7"/>
        <v>-260.00000000000006</v>
      </c>
      <c r="AX20">
        <v>-78.2</v>
      </c>
      <c r="AY20">
        <f t="shared" si="8"/>
        <v>-475.8</v>
      </c>
      <c r="BB20" t="s">
        <v>990</v>
      </c>
      <c r="BC20" s="19">
        <v>45250</v>
      </c>
      <c r="BD20" s="19">
        <v>45246.395833333336</v>
      </c>
      <c r="BE20">
        <v>9450</v>
      </c>
      <c r="BF20">
        <v>9475</v>
      </c>
      <c r="BG20">
        <v>25</v>
      </c>
      <c r="BI20">
        <v>25.9</v>
      </c>
      <c r="BJ20">
        <f t="shared" si="9"/>
        <v>91.799999999999983</v>
      </c>
      <c r="BL20">
        <v>49.4</v>
      </c>
      <c r="BM20">
        <f t="shared" si="10"/>
        <v>192.69999999999996</v>
      </c>
      <c r="BO20">
        <v>60.4</v>
      </c>
      <c r="BP20">
        <f t="shared" si="11"/>
        <v>275.00000000000006</v>
      </c>
      <c r="BS20" t="s">
        <v>35</v>
      </c>
      <c r="BT20" s="19">
        <v>45254</v>
      </c>
      <c r="BU20" s="19">
        <v>45253.395833333336</v>
      </c>
      <c r="BV20">
        <v>66000</v>
      </c>
      <c r="BW20">
        <v>66000</v>
      </c>
      <c r="BX20">
        <v>0</v>
      </c>
      <c r="BZ20">
        <v>122.2</v>
      </c>
      <c r="CA20">
        <f t="shared" si="12"/>
        <v>-108.39999999999999</v>
      </c>
      <c r="CC20">
        <v>197.6</v>
      </c>
      <c r="CD20">
        <f t="shared" si="13"/>
        <v>-125.20000000000007</v>
      </c>
      <c r="CF20">
        <v>225.8</v>
      </c>
      <c r="CG20">
        <f t="shared" si="14"/>
        <v>228.40000000000003</v>
      </c>
      <c r="CJ20" t="s">
        <v>111</v>
      </c>
      <c r="CK20" s="19">
        <v>45369</v>
      </c>
      <c r="CL20" s="19">
        <v>45365.395833333336</v>
      </c>
      <c r="CM20">
        <v>53100</v>
      </c>
      <c r="CN20">
        <v>52900</v>
      </c>
      <c r="CO20">
        <v>-200</v>
      </c>
      <c r="CQ20">
        <v>-33.799999999999997</v>
      </c>
      <c r="CR20">
        <f t="shared" si="15"/>
        <v>-288.7</v>
      </c>
      <c r="CT20">
        <v>51.2</v>
      </c>
      <c r="CU20">
        <f t="shared" si="16"/>
        <v>-697.2</v>
      </c>
      <c r="CW20">
        <v>145.19999999999999</v>
      </c>
      <c r="CX20">
        <f t="shared" si="17"/>
        <v>-744</v>
      </c>
      <c r="DB20">
        <v>-261.19999999999993</v>
      </c>
      <c r="DC20">
        <v>-1163.5999999999999</v>
      </c>
      <c r="DD20">
        <v>-260.00000000000006</v>
      </c>
      <c r="DE20">
        <v>192.69999999999996</v>
      </c>
      <c r="DF20">
        <v>-125.20000000000007</v>
      </c>
      <c r="DG20">
        <v>-288.7</v>
      </c>
    </row>
    <row r="21" spans="3:111" x14ac:dyDescent="0.2">
      <c r="C21" t="s">
        <v>585</v>
      </c>
      <c r="D21" s="19">
        <v>45309</v>
      </c>
      <c r="E21" s="19">
        <v>45302.395833333336</v>
      </c>
      <c r="F21">
        <v>21650</v>
      </c>
      <c r="G21">
        <v>21500</v>
      </c>
      <c r="H21">
        <v>-150</v>
      </c>
      <c r="J21">
        <v>-12.2</v>
      </c>
      <c r="K21">
        <f t="shared" si="1"/>
        <v>4.9999999999999893</v>
      </c>
      <c r="M21">
        <v>-33.200000000000003</v>
      </c>
      <c r="N21">
        <f t="shared" si="0"/>
        <v>-294.39999999999992</v>
      </c>
      <c r="P21">
        <v>11.4</v>
      </c>
      <c r="Q21">
        <f t="shared" si="2"/>
        <v>-624.70000000000005</v>
      </c>
      <c r="T21" t="s">
        <v>984</v>
      </c>
      <c r="U21" s="19">
        <v>45308</v>
      </c>
      <c r="V21" s="19">
        <v>45302.395833333336</v>
      </c>
      <c r="W21">
        <v>47500</v>
      </c>
      <c r="X21">
        <v>46100</v>
      </c>
      <c r="Y21">
        <v>-1400</v>
      </c>
      <c r="AA21">
        <v>-19</v>
      </c>
      <c r="AB21">
        <f t="shared" si="3"/>
        <v>-452.40000000000003</v>
      </c>
      <c r="AD21">
        <v>-77.5</v>
      </c>
      <c r="AE21">
        <f t="shared" si="4"/>
        <v>-1241.0999999999999</v>
      </c>
      <c r="AG21">
        <v>-168.8</v>
      </c>
      <c r="AH21">
        <f t="shared" si="5"/>
        <v>-1795.4000000000003</v>
      </c>
      <c r="AK21" t="s">
        <v>989</v>
      </c>
      <c r="AL21" s="19">
        <v>45062</v>
      </c>
      <c r="AM21" s="19">
        <v>45057.395833333336</v>
      </c>
      <c r="AN21">
        <v>19400</v>
      </c>
      <c r="AO21">
        <v>19450</v>
      </c>
      <c r="AP21">
        <v>50</v>
      </c>
      <c r="AR21">
        <v>46.4</v>
      </c>
      <c r="AS21">
        <f t="shared" si="6"/>
        <v>-176.59999999999997</v>
      </c>
      <c r="AU21">
        <v>104.6</v>
      </c>
      <c r="AV21">
        <f t="shared" si="7"/>
        <v>-155.40000000000006</v>
      </c>
      <c r="AX21">
        <v>139.80000000000001</v>
      </c>
      <c r="AY21">
        <f t="shared" si="8"/>
        <v>-336</v>
      </c>
      <c r="BB21" t="s">
        <v>990</v>
      </c>
      <c r="BC21" s="19">
        <v>45254</v>
      </c>
      <c r="BD21" s="19">
        <v>45253.395833333336</v>
      </c>
      <c r="BE21">
        <v>9500</v>
      </c>
      <c r="BF21">
        <v>9500</v>
      </c>
      <c r="BG21">
        <v>0</v>
      </c>
      <c r="BI21">
        <v>28.4</v>
      </c>
      <c r="BJ21">
        <f t="shared" si="9"/>
        <v>120.19999999999999</v>
      </c>
      <c r="BL21">
        <v>38.4</v>
      </c>
      <c r="BM21">
        <f t="shared" si="10"/>
        <v>231.09999999999997</v>
      </c>
      <c r="BO21">
        <v>40.799999999999997</v>
      </c>
      <c r="BP21">
        <f t="shared" si="11"/>
        <v>315.80000000000007</v>
      </c>
      <c r="BS21" t="s">
        <v>35</v>
      </c>
      <c r="BT21" s="19">
        <v>45261</v>
      </c>
      <c r="BU21" s="19">
        <v>45260.395833333336</v>
      </c>
      <c r="BV21">
        <v>67000</v>
      </c>
      <c r="BW21">
        <v>67500</v>
      </c>
      <c r="BX21">
        <v>500</v>
      </c>
      <c r="BZ21">
        <v>-32.299999999999997</v>
      </c>
      <c r="CA21">
        <f t="shared" si="12"/>
        <v>-140.69999999999999</v>
      </c>
      <c r="CC21">
        <v>-119</v>
      </c>
      <c r="CD21">
        <f t="shared" si="13"/>
        <v>-244.20000000000007</v>
      </c>
      <c r="CF21">
        <v>-134.6</v>
      </c>
      <c r="CG21">
        <f t="shared" si="14"/>
        <v>93.80000000000004</v>
      </c>
      <c r="CJ21" t="s">
        <v>111</v>
      </c>
      <c r="CK21" s="19">
        <v>45373</v>
      </c>
      <c r="CL21" s="19">
        <v>45372.395833333336</v>
      </c>
      <c r="CM21">
        <v>53000</v>
      </c>
      <c r="CN21">
        <v>53100</v>
      </c>
      <c r="CO21">
        <v>100</v>
      </c>
      <c r="CQ21">
        <v>39</v>
      </c>
      <c r="CR21">
        <f t="shared" si="15"/>
        <v>-249.7</v>
      </c>
      <c r="CT21">
        <v>131.5</v>
      </c>
      <c r="CU21">
        <f t="shared" si="16"/>
        <v>-565.70000000000005</v>
      </c>
      <c r="CW21">
        <v>182.6</v>
      </c>
      <c r="CX21">
        <f t="shared" si="17"/>
        <v>-561.4</v>
      </c>
      <c r="DB21">
        <v>-294.39999999999992</v>
      </c>
      <c r="DC21">
        <v>-1241.0999999999999</v>
      </c>
      <c r="DD21">
        <v>-155.40000000000006</v>
      </c>
      <c r="DE21">
        <v>231.09999999999997</v>
      </c>
      <c r="DF21">
        <v>-244.20000000000007</v>
      </c>
      <c r="DG21">
        <v>-249.7</v>
      </c>
    </row>
    <row r="22" spans="3:111" x14ac:dyDescent="0.2">
      <c r="C22" t="s">
        <v>585</v>
      </c>
      <c r="D22" s="19">
        <v>45316</v>
      </c>
      <c r="E22" s="19">
        <v>45309.395833333336</v>
      </c>
      <c r="F22">
        <v>21450</v>
      </c>
      <c r="G22">
        <v>21400</v>
      </c>
      <c r="H22">
        <v>-50</v>
      </c>
      <c r="J22">
        <v>-8.6999999999999993</v>
      </c>
      <c r="K22">
        <f t="shared" si="1"/>
        <v>-3.7000000000000099</v>
      </c>
      <c r="M22">
        <v>58.3</v>
      </c>
      <c r="N22">
        <f t="shared" si="0"/>
        <v>-236.09999999999991</v>
      </c>
      <c r="P22">
        <v>113</v>
      </c>
      <c r="Q22">
        <f t="shared" si="2"/>
        <v>-511.70000000000005</v>
      </c>
      <c r="T22" t="s">
        <v>984</v>
      </c>
      <c r="U22" s="19">
        <v>45316</v>
      </c>
      <c r="V22" s="19">
        <v>45309.395833333336</v>
      </c>
      <c r="W22">
        <v>45700</v>
      </c>
      <c r="X22">
        <v>45000</v>
      </c>
      <c r="Y22">
        <v>-700</v>
      </c>
      <c r="AA22">
        <v>-13.9</v>
      </c>
      <c r="AB22">
        <f t="shared" si="3"/>
        <v>-466.3</v>
      </c>
      <c r="AD22">
        <v>-54.9</v>
      </c>
      <c r="AE22">
        <f t="shared" si="4"/>
        <v>-1296</v>
      </c>
      <c r="AG22">
        <v>-117.1</v>
      </c>
      <c r="AH22">
        <f t="shared" si="5"/>
        <v>-1912.5000000000002</v>
      </c>
      <c r="AK22" t="s">
        <v>989</v>
      </c>
      <c r="AL22" s="19">
        <v>45069</v>
      </c>
      <c r="AM22" s="19">
        <v>45064.395833333336</v>
      </c>
      <c r="AN22">
        <v>19350</v>
      </c>
      <c r="AO22">
        <v>19350</v>
      </c>
      <c r="AP22">
        <v>0</v>
      </c>
      <c r="AR22">
        <v>39.1</v>
      </c>
      <c r="AS22">
        <f t="shared" si="6"/>
        <v>-137.49999999999997</v>
      </c>
      <c r="AU22">
        <v>94.8</v>
      </c>
      <c r="AV22">
        <f t="shared" si="7"/>
        <v>-60.600000000000065</v>
      </c>
      <c r="AX22">
        <v>127.6</v>
      </c>
      <c r="AY22">
        <f t="shared" si="8"/>
        <v>-208.4</v>
      </c>
      <c r="BB22" t="s">
        <v>990</v>
      </c>
      <c r="BC22" s="19">
        <v>45264</v>
      </c>
      <c r="BD22" s="19">
        <v>45260.395833333336</v>
      </c>
      <c r="BE22">
        <v>9675</v>
      </c>
      <c r="BF22">
        <v>9875</v>
      </c>
      <c r="BG22">
        <v>200</v>
      </c>
      <c r="BI22">
        <v>-7.3</v>
      </c>
      <c r="BJ22">
        <f t="shared" si="9"/>
        <v>112.89999999999999</v>
      </c>
      <c r="BL22">
        <v>-26.1</v>
      </c>
      <c r="BM22">
        <f t="shared" si="10"/>
        <v>204.99999999999997</v>
      </c>
      <c r="BO22">
        <v>-55</v>
      </c>
      <c r="BP22">
        <f t="shared" si="11"/>
        <v>260.80000000000007</v>
      </c>
      <c r="BS22" t="s">
        <v>35</v>
      </c>
      <c r="BT22" s="19">
        <v>45268</v>
      </c>
      <c r="BU22" s="19">
        <v>45267.395833333336</v>
      </c>
      <c r="BV22">
        <v>69600</v>
      </c>
      <c r="BW22">
        <v>69800</v>
      </c>
      <c r="BX22">
        <v>200</v>
      </c>
      <c r="BZ22">
        <v>-37.4</v>
      </c>
      <c r="CA22">
        <f t="shared" si="12"/>
        <v>-178.1</v>
      </c>
      <c r="CC22">
        <v>25.6</v>
      </c>
      <c r="CD22">
        <f t="shared" si="13"/>
        <v>-218.60000000000008</v>
      </c>
      <c r="CF22">
        <v>68.400000000000006</v>
      </c>
      <c r="CG22">
        <f t="shared" si="14"/>
        <v>162.20000000000005</v>
      </c>
      <c r="CJ22" t="s">
        <v>111</v>
      </c>
      <c r="CK22" s="19">
        <v>45383</v>
      </c>
      <c r="CL22" s="19">
        <v>45379.395833333336</v>
      </c>
      <c r="CM22">
        <v>53400</v>
      </c>
      <c r="CN22">
        <v>53900</v>
      </c>
      <c r="CO22">
        <v>500</v>
      </c>
      <c r="CQ22">
        <v>-41.5</v>
      </c>
      <c r="CR22">
        <f t="shared" si="15"/>
        <v>-291.2</v>
      </c>
      <c r="CT22">
        <v>-144</v>
      </c>
      <c r="CU22">
        <f t="shared" si="16"/>
        <v>-709.7</v>
      </c>
      <c r="CW22">
        <v>-189.5</v>
      </c>
      <c r="CX22">
        <f t="shared" si="17"/>
        <v>-750.9</v>
      </c>
      <c r="DB22">
        <v>-236.09999999999991</v>
      </c>
      <c r="DC22">
        <v>-1296</v>
      </c>
      <c r="DD22">
        <v>-60.600000000000065</v>
      </c>
      <c r="DE22">
        <v>204.99999999999997</v>
      </c>
      <c r="DF22">
        <v>-218.60000000000008</v>
      </c>
      <c r="DG22">
        <v>-291.2</v>
      </c>
    </row>
    <row r="23" spans="3:111" x14ac:dyDescent="0.2">
      <c r="C23" t="s">
        <v>585</v>
      </c>
      <c r="D23" s="19">
        <v>45323</v>
      </c>
      <c r="E23" s="19">
        <v>45316.395833333336</v>
      </c>
      <c r="F23">
        <v>21350</v>
      </c>
      <c r="G23">
        <v>21700</v>
      </c>
      <c r="H23">
        <v>350</v>
      </c>
      <c r="J23">
        <v>-8</v>
      </c>
      <c r="K23">
        <f t="shared" si="1"/>
        <v>-11.70000000000001</v>
      </c>
      <c r="M23">
        <v>-34.700000000000003</v>
      </c>
      <c r="N23">
        <f t="shared" si="0"/>
        <v>-270.7999999999999</v>
      </c>
      <c r="P23">
        <v>-76.8</v>
      </c>
      <c r="Q23">
        <f t="shared" si="2"/>
        <v>-588.5</v>
      </c>
      <c r="T23" t="s">
        <v>984</v>
      </c>
      <c r="U23" s="19">
        <v>45322</v>
      </c>
      <c r="V23" s="19">
        <v>45316.395833333336</v>
      </c>
      <c r="W23">
        <v>45000</v>
      </c>
      <c r="X23">
        <v>46000</v>
      </c>
      <c r="Y23">
        <v>1000</v>
      </c>
      <c r="AA23">
        <v>-19.399999999999999</v>
      </c>
      <c r="AB23">
        <f t="shared" si="3"/>
        <v>-485.7</v>
      </c>
      <c r="AD23">
        <v>-67.7</v>
      </c>
      <c r="AE23">
        <f t="shared" si="4"/>
        <v>-1363.7</v>
      </c>
      <c r="AG23">
        <v>-148.9</v>
      </c>
      <c r="AH23">
        <f t="shared" si="5"/>
        <v>-2061.4</v>
      </c>
      <c r="AK23" t="s">
        <v>989</v>
      </c>
      <c r="AL23" s="19">
        <v>45076</v>
      </c>
      <c r="AM23" s="19">
        <v>45071.395833333336</v>
      </c>
      <c r="AN23">
        <v>19250</v>
      </c>
      <c r="AO23">
        <v>19650</v>
      </c>
      <c r="AP23">
        <v>400</v>
      </c>
      <c r="AR23">
        <v>-18.7</v>
      </c>
      <c r="AS23">
        <f t="shared" si="6"/>
        <v>-156.19999999999996</v>
      </c>
      <c r="AU23">
        <v>-66.3</v>
      </c>
      <c r="AV23">
        <f t="shared" si="7"/>
        <v>-126.90000000000006</v>
      </c>
      <c r="AX23">
        <v>-10.199999999999999</v>
      </c>
      <c r="AY23">
        <f t="shared" si="8"/>
        <v>-218.6</v>
      </c>
      <c r="BB23" t="s">
        <v>990</v>
      </c>
      <c r="BC23" s="19">
        <v>45271</v>
      </c>
      <c r="BD23" s="19">
        <v>45267.395833333336</v>
      </c>
      <c r="BE23">
        <v>9975</v>
      </c>
      <c r="BF23">
        <v>10000</v>
      </c>
      <c r="BG23">
        <v>25</v>
      </c>
      <c r="BI23">
        <v>1.7</v>
      </c>
      <c r="BJ23">
        <f t="shared" si="9"/>
        <v>114.6</v>
      </c>
      <c r="BL23">
        <v>30.5</v>
      </c>
      <c r="BM23">
        <f t="shared" si="10"/>
        <v>235.49999999999997</v>
      </c>
      <c r="BO23">
        <v>47.7</v>
      </c>
      <c r="BP23">
        <f t="shared" si="11"/>
        <v>308.50000000000006</v>
      </c>
      <c r="BS23" t="s">
        <v>35</v>
      </c>
      <c r="BT23" s="19">
        <v>45275</v>
      </c>
      <c r="BU23" s="19">
        <v>45274.395833333336</v>
      </c>
      <c r="BV23">
        <v>70500</v>
      </c>
      <c r="BW23">
        <v>71600</v>
      </c>
      <c r="BX23">
        <v>1100</v>
      </c>
      <c r="BZ23">
        <v>-56</v>
      </c>
      <c r="CA23">
        <f t="shared" si="12"/>
        <v>-234.1</v>
      </c>
      <c r="CC23">
        <v>-179.5</v>
      </c>
      <c r="CD23">
        <f t="shared" si="13"/>
        <v>-398.10000000000008</v>
      </c>
      <c r="CF23">
        <v>-341.8</v>
      </c>
      <c r="CG23">
        <f t="shared" si="14"/>
        <v>-179.59999999999997</v>
      </c>
      <c r="CJ23" t="s">
        <v>111</v>
      </c>
      <c r="CK23" s="19">
        <v>45390</v>
      </c>
      <c r="CL23" s="19">
        <v>45386.395833333336</v>
      </c>
      <c r="CM23">
        <v>54200</v>
      </c>
      <c r="CN23">
        <v>54900</v>
      </c>
      <c r="CO23">
        <v>700</v>
      </c>
      <c r="CQ23">
        <v>-29.1</v>
      </c>
      <c r="CR23">
        <f t="shared" si="15"/>
        <v>-320.3</v>
      </c>
      <c r="CT23">
        <v>-104.7</v>
      </c>
      <c r="CU23">
        <f t="shared" si="16"/>
        <v>-814.40000000000009</v>
      </c>
      <c r="CW23">
        <v>-216.7</v>
      </c>
      <c r="CX23">
        <f t="shared" si="17"/>
        <v>-967.59999999999991</v>
      </c>
      <c r="DB23">
        <v>-270.7999999999999</v>
      </c>
      <c r="DC23">
        <v>-1363.7</v>
      </c>
      <c r="DD23">
        <v>-126.90000000000006</v>
      </c>
      <c r="DE23">
        <v>235.49999999999997</v>
      </c>
      <c r="DF23">
        <v>-398.10000000000008</v>
      </c>
      <c r="DG23">
        <v>-320.3</v>
      </c>
    </row>
    <row r="24" spans="3:111" x14ac:dyDescent="0.2">
      <c r="C24" t="s">
        <v>585</v>
      </c>
      <c r="D24" s="19">
        <v>45330</v>
      </c>
      <c r="E24" s="19">
        <v>45323.395833333336</v>
      </c>
      <c r="F24">
        <v>21700</v>
      </c>
      <c r="G24">
        <v>21750</v>
      </c>
      <c r="H24">
        <v>50</v>
      </c>
      <c r="J24">
        <v>71</v>
      </c>
      <c r="K24">
        <f t="shared" si="1"/>
        <v>59.29999999999999</v>
      </c>
      <c r="M24">
        <v>141.1</v>
      </c>
      <c r="N24">
        <f t="shared" si="0"/>
        <v>-129.6999999999999</v>
      </c>
      <c r="P24">
        <v>192.8</v>
      </c>
      <c r="Q24">
        <f t="shared" si="2"/>
        <v>-395.7</v>
      </c>
      <c r="T24" t="s">
        <v>984</v>
      </c>
      <c r="U24" s="19">
        <v>45329</v>
      </c>
      <c r="V24" s="19">
        <v>45323.395833333336</v>
      </c>
      <c r="W24">
        <v>46200</v>
      </c>
      <c r="X24">
        <v>45800</v>
      </c>
      <c r="Y24">
        <v>-400</v>
      </c>
      <c r="AA24">
        <v>-17.899999999999999</v>
      </c>
      <c r="AB24">
        <f t="shared" si="3"/>
        <v>-503.59999999999997</v>
      </c>
      <c r="AD24">
        <v>-49.3</v>
      </c>
      <c r="AE24">
        <f t="shared" si="4"/>
        <v>-1413</v>
      </c>
      <c r="AG24">
        <v>74.5</v>
      </c>
      <c r="AH24">
        <f t="shared" si="5"/>
        <v>-1986.9</v>
      </c>
      <c r="AK24" t="s">
        <v>989</v>
      </c>
      <c r="AL24" s="19">
        <v>45083</v>
      </c>
      <c r="AM24" s="19">
        <v>45078.395833333336</v>
      </c>
      <c r="AN24">
        <v>19300</v>
      </c>
      <c r="AO24">
        <v>19500</v>
      </c>
      <c r="AP24">
        <v>200</v>
      </c>
      <c r="AR24">
        <v>-16.600000000000001</v>
      </c>
      <c r="AS24">
        <f t="shared" si="6"/>
        <v>-172.79999999999995</v>
      </c>
      <c r="AU24">
        <v>-43.1</v>
      </c>
      <c r="AV24">
        <f t="shared" si="7"/>
        <v>-170.00000000000006</v>
      </c>
      <c r="AX24">
        <v>83.4</v>
      </c>
      <c r="AY24">
        <f t="shared" si="8"/>
        <v>-135.19999999999999</v>
      </c>
      <c r="BB24" t="s">
        <v>990</v>
      </c>
      <c r="BC24" s="19">
        <v>45278</v>
      </c>
      <c r="BD24" s="19">
        <v>45274.395833333336</v>
      </c>
      <c r="BE24">
        <v>10275</v>
      </c>
      <c r="BF24">
        <v>10300</v>
      </c>
      <c r="BG24">
        <v>25</v>
      </c>
      <c r="BI24">
        <v>22</v>
      </c>
      <c r="BJ24">
        <f t="shared" si="9"/>
        <v>136.6</v>
      </c>
      <c r="BL24">
        <v>51.8</v>
      </c>
      <c r="BM24">
        <f t="shared" si="10"/>
        <v>287.29999999999995</v>
      </c>
      <c r="BO24">
        <v>69.400000000000006</v>
      </c>
      <c r="BP24">
        <f t="shared" si="11"/>
        <v>377.90000000000009</v>
      </c>
      <c r="BS24" t="s">
        <v>35</v>
      </c>
      <c r="BT24" s="19">
        <v>45282</v>
      </c>
      <c r="BU24" s="19">
        <v>45281.395833333336</v>
      </c>
      <c r="BV24">
        <v>70900</v>
      </c>
      <c r="BW24">
        <v>71000</v>
      </c>
      <c r="BX24">
        <v>100</v>
      </c>
      <c r="BZ24">
        <v>-28.2</v>
      </c>
      <c r="CA24">
        <f t="shared" si="12"/>
        <v>-262.3</v>
      </c>
      <c r="CC24">
        <v>80.099999999999994</v>
      </c>
      <c r="CD24">
        <f t="shared" si="13"/>
        <v>-318.00000000000011</v>
      </c>
      <c r="CF24">
        <v>143.6</v>
      </c>
      <c r="CG24">
        <f t="shared" si="14"/>
        <v>-35.999999999999972</v>
      </c>
      <c r="CJ24" t="s">
        <v>111</v>
      </c>
      <c r="CK24" s="19">
        <v>45397</v>
      </c>
      <c r="CL24" s="19">
        <v>45392.395833333336</v>
      </c>
      <c r="CM24">
        <v>55300</v>
      </c>
      <c r="CN24">
        <v>54100</v>
      </c>
      <c r="CO24">
        <v>-1200</v>
      </c>
      <c r="CQ24">
        <v>-28.6</v>
      </c>
      <c r="CR24">
        <f t="shared" si="15"/>
        <v>-348.90000000000003</v>
      </c>
      <c r="CT24">
        <v>-99.2</v>
      </c>
      <c r="CU24">
        <f t="shared" si="16"/>
        <v>-913.60000000000014</v>
      </c>
      <c r="CW24">
        <v>-222.7</v>
      </c>
      <c r="CX24">
        <f t="shared" si="17"/>
        <v>-1190.3</v>
      </c>
      <c r="DB24">
        <v>-129.6999999999999</v>
      </c>
      <c r="DC24">
        <v>-1413</v>
      </c>
      <c r="DD24">
        <v>-170.00000000000006</v>
      </c>
      <c r="DE24">
        <v>287.29999999999995</v>
      </c>
      <c r="DF24">
        <v>-318.00000000000011</v>
      </c>
      <c r="DG24">
        <v>-348.90000000000003</v>
      </c>
    </row>
    <row r="25" spans="3:111" x14ac:dyDescent="0.2">
      <c r="C25" t="s">
        <v>585</v>
      </c>
      <c r="D25" s="19">
        <v>45337</v>
      </c>
      <c r="E25" s="19">
        <v>45330.395833333336</v>
      </c>
      <c r="F25">
        <v>21700</v>
      </c>
      <c r="G25">
        <v>21950</v>
      </c>
      <c r="H25">
        <v>250</v>
      </c>
      <c r="J25">
        <v>-9.5</v>
      </c>
      <c r="K25">
        <f t="shared" si="1"/>
        <v>49.79999999999999</v>
      </c>
      <c r="M25">
        <v>-35.6</v>
      </c>
      <c r="N25">
        <f t="shared" si="0"/>
        <v>-165.2999999999999</v>
      </c>
      <c r="P25">
        <v>10.6</v>
      </c>
      <c r="Q25">
        <f t="shared" si="2"/>
        <v>-385.09999999999997</v>
      </c>
      <c r="T25" t="s">
        <v>984</v>
      </c>
      <c r="U25" s="19">
        <v>45336</v>
      </c>
      <c r="V25" s="19">
        <v>45330.395833333336</v>
      </c>
      <c r="W25">
        <v>45000</v>
      </c>
      <c r="X25">
        <v>45900</v>
      </c>
      <c r="Y25">
        <v>900</v>
      </c>
      <c r="AA25">
        <v>-16.899999999999999</v>
      </c>
      <c r="AB25">
        <f t="shared" si="3"/>
        <v>-520.5</v>
      </c>
      <c r="AD25">
        <v>-65.8</v>
      </c>
      <c r="AE25">
        <f t="shared" si="4"/>
        <v>-1478.8</v>
      </c>
      <c r="AG25">
        <v>-140.4</v>
      </c>
      <c r="AH25">
        <f t="shared" si="5"/>
        <v>-2127.3000000000002</v>
      </c>
      <c r="AK25" t="s">
        <v>989</v>
      </c>
      <c r="AL25" s="19">
        <v>45090</v>
      </c>
      <c r="AM25" s="19">
        <v>45085.395833333336</v>
      </c>
      <c r="AN25">
        <v>19400</v>
      </c>
      <c r="AO25">
        <v>19500</v>
      </c>
      <c r="AP25">
        <v>100</v>
      </c>
      <c r="AR25">
        <v>11.6</v>
      </c>
      <c r="AS25">
        <f t="shared" si="6"/>
        <v>-161.19999999999996</v>
      </c>
      <c r="AU25">
        <v>59.2</v>
      </c>
      <c r="AV25">
        <f t="shared" si="7"/>
        <v>-110.80000000000005</v>
      </c>
      <c r="AX25">
        <v>-148.9</v>
      </c>
      <c r="AY25">
        <f t="shared" si="8"/>
        <v>-284.10000000000002</v>
      </c>
      <c r="BB25" t="s">
        <v>990</v>
      </c>
      <c r="BC25" s="19">
        <v>45282</v>
      </c>
      <c r="BD25" s="19">
        <v>45281.395833333336</v>
      </c>
      <c r="BE25">
        <v>10175</v>
      </c>
      <c r="BF25">
        <v>10250</v>
      </c>
      <c r="BG25">
        <v>75</v>
      </c>
      <c r="BI25">
        <v>-9.3000000000000007</v>
      </c>
      <c r="BJ25">
        <f t="shared" si="9"/>
        <v>127.3</v>
      </c>
      <c r="BL25">
        <v>-10.8</v>
      </c>
      <c r="BM25">
        <f t="shared" si="10"/>
        <v>276.49999999999994</v>
      </c>
      <c r="BO25">
        <v>1.1000000000000001</v>
      </c>
      <c r="BP25">
        <f t="shared" si="11"/>
        <v>379.00000000000011</v>
      </c>
      <c r="BS25" t="s">
        <v>35</v>
      </c>
      <c r="BT25" s="19">
        <v>45289</v>
      </c>
      <c r="BU25" s="19">
        <v>45288.395833333336</v>
      </c>
      <c r="BV25">
        <v>72400</v>
      </c>
      <c r="BW25">
        <v>72200</v>
      </c>
      <c r="BX25">
        <v>-200</v>
      </c>
      <c r="BZ25">
        <v>6.7</v>
      </c>
      <c r="CA25">
        <f t="shared" si="12"/>
        <v>-255.60000000000002</v>
      </c>
      <c r="CC25">
        <v>130.5</v>
      </c>
      <c r="CD25">
        <f t="shared" si="13"/>
        <v>-187.50000000000011</v>
      </c>
      <c r="CF25">
        <v>205.3</v>
      </c>
      <c r="CG25">
        <f t="shared" si="14"/>
        <v>169.30000000000004</v>
      </c>
      <c r="CJ25" t="s">
        <v>111</v>
      </c>
      <c r="CK25" s="19">
        <v>45404</v>
      </c>
      <c r="CL25" s="19">
        <v>45400.395833333336</v>
      </c>
      <c r="CM25">
        <v>53200</v>
      </c>
      <c r="CN25">
        <v>54300</v>
      </c>
      <c r="CO25">
        <v>1100</v>
      </c>
      <c r="CQ25">
        <v>-32.200000000000003</v>
      </c>
      <c r="CR25">
        <f t="shared" si="15"/>
        <v>-381.1</v>
      </c>
      <c r="CT25">
        <v>-68.3</v>
      </c>
      <c r="CU25">
        <f t="shared" si="16"/>
        <v>-981.90000000000009</v>
      </c>
      <c r="CW25">
        <v>-171.8</v>
      </c>
      <c r="CX25">
        <f t="shared" si="17"/>
        <v>-1362.1</v>
      </c>
      <c r="DB25">
        <v>-165.2999999999999</v>
      </c>
      <c r="DC25">
        <v>-1478.8</v>
      </c>
      <c r="DD25">
        <v>-110.80000000000005</v>
      </c>
      <c r="DE25">
        <v>276.49999999999994</v>
      </c>
      <c r="DF25">
        <v>-187.50000000000011</v>
      </c>
      <c r="DG25">
        <v>-381.1</v>
      </c>
    </row>
    <row r="26" spans="3:111" x14ac:dyDescent="0.2">
      <c r="C26" t="s">
        <v>585</v>
      </c>
      <c r="D26" s="19">
        <v>45344</v>
      </c>
      <c r="E26" s="19">
        <v>45337.395833333336</v>
      </c>
      <c r="F26">
        <v>21900</v>
      </c>
      <c r="G26">
        <v>22250</v>
      </c>
      <c r="H26">
        <v>350</v>
      </c>
      <c r="J26">
        <v>-10</v>
      </c>
      <c r="K26">
        <f t="shared" si="1"/>
        <v>39.79999999999999</v>
      </c>
      <c r="M26">
        <v>-37.299999999999997</v>
      </c>
      <c r="N26">
        <f t="shared" si="0"/>
        <v>-202.59999999999991</v>
      </c>
      <c r="P26">
        <v>-84</v>
      </c>
      <c r="Q26">
        <f t="shared" si="2"/>
        <v>-469.09999999999997</v>
      </c>
      <c r="T26" t="s">
        <v>984</v>
      </c>
      <c r="U26" s="19">
        <v>45343</v>
      </c>
      <c r="V26" s="19">
        <v>45337.395833333336</v>
      </c>
      <c r="W26">
        <v>46200</v>
      </c>
      <c r="X26">
        <v>46900</v>
      </c>
      <c r="Y26">
        <v>700</v>
      </c>
      <c r="AA26">
        <v>-12.9</v>
      </c>
      <c r="AB26">
        <f t="shared" si="3"/>
        <v>-533.4</v>
      </c>
      <c r="AD26">
        <v>-56.1</v>
      </c>
      <c r="AE26">
        <f t="shared" si="4"/>
        <v>-1534.8999999999999</v>
      </c>
      <c r="AG26">
        <v>-126.4</v>
      </c>
      <c r="AH26">
        <f t="shared" si="5"/>
        <v>-2253.7000000000003</v>
      </c>
      <c r="AK26" t="s">
        <v>989</v>
      </c>
      <c r="AL26" s="19">
        <v>45097</v>
      </c>
      <c r="AM26" s="19">
        <v>45092.395833333336</v>
      </c>
      <c r="AN26">
        <v>19200</v>
      </c>
      <c r="AO26">
        <v>19500</v>
      </c>
      <c r="AP26">
        <v>300</v>
      </c>
      <c r="AR26">
        <v>-19.2</v>
      </c>
      <c r="AS26">
        <f t="shared" si="6"/>
        <v>-180.39999999999995</v>
      </c>
      <c r="AU26">
        <v>-72.7</v>
      </c>
      <c r="AV26">
        <f t="shared" si="7"/>
        <v>-183.50000000000006</v>
      </c>
      <c r="AX26">
        <v>-34.9</v>
      </c>
      <c r="AY26">
        <f t="shared" si="8"/>
        <v>-319</v>
      </c>
      <c r="BB26" t="s">
        <v>990</v>
      </c>
      <c r="BC26" s="19">
        <v>45292</v>
      </c>
      <c r="BD26" s="19">
        <v>45288.395833333336</v>
      </c>
      <c r="BE26">
        <v>10375</v>
      </c>
      <c r="BF26">
        <v>10400</v>
      </c>
      <c r="BG26">
        <v>25</v>
      </c>
      <c r="BI26">
        <v>1.1000000000000001</v>
      </c>
      <c r="BJ26">
        <f t="shared" si="9"/>
        <v>128.4</v>
      </c>
      <c r="BL26">
        <v>31.8</v>
      </c>
      <c r="BM26">
        <f t="shared" si="10"/>
        <v>308.29999999999995</v>
      </c>
      <c r="BO26">
        <v>51.2</v>
      </c>
      <c r="BP26">
        <f t="shared" si="11"/>
        <v>430.2000000000001</v>
      </c>
      <c r="BS26" t="s">
        <v>35</v>
      </c>
      <c r="BT26" s="19">
        <v>45296</v>
      </c>
      <c r="BU26" s="19">
        <v>45295.395833333336</v>
      </c>
      <c r="BV26">
        <v>71900</v>
      </c>
      <c r="BW26">
        <v>72000</v>
      </c>
      <c r="BX26">
        <v>100</v>
      </c>
      <c r="BZ26">
        <v>28.5</v>
      </c>
      <c r="CA26">
        <f t="shared" si="12"/>
        <v>-227.10000000000002</v>
      </c>
      <c r="CC26">
        <v>109.3</v>
      </c>
      <c r="CD26">
        <f t="shared" si="13"/>
        <v>-78.200000000000117</v>
      </c>
      <c r="CF26">
        <v>147.1</v>
      </c>
      <c r="CG26">
        <f t="shared" si="14"/>
        <v>316.40000000000003</v>
      </c>
      <c r="CJ26" t="s">
        <v>111</v>
      </c>
      <c r="CK26" s="19">
        <v>45411</v>
      </c>
      <c r="CL26" s="19">
        <v>45407.395833333336</v>
      </c>
      <c r="CM26">
        <v>55000</v>
      </c>
      <c r="CN26">
        <v>56000</v>
      </c>
      <c r="CO26">
        <v>1000</v>
      </c>
      <c r="CQ26">
        <v>-28.4</v>
      </c>
      <c r="CR26">
        <f t="shared" si="15"/>
        <v>-409.5</v>
      </c>
      <c r="CT26">
        <v>-107.1</v>
      </c>
      <c r="CU26">
        <f t="shared" si="16"/>
        <v>-1089</v>
      </c>
      <c r="CW26">
        <v>-226.1</v>
      </c>
      <c r="CX26">
        <f t="shared" si="17"/>
        <v>-1588.1999999999998</v>
      </c>
      <c r="DB26">
        <v>-202.59999999999991</v>
      </c>
      <c r="DC26">
        <v>-1534.8999999999999</v>
      </c>
      <c r="DD26">
        <v>-183.50000000000006</v>
      </c>
      <c r="DE26">
        <v>308.29999999999995</v>
      </c>
      <c r="DF26">
        <v>-78.200000000000117</v>
      </c>
      <c r="DG26">
        <v>-409.5</v>
      </c>
    </row>
    <row r="27" spans="3:111" x14ac:dyDescent="0.2">
      <c r="C27" t="s">
        <v>585</v>
      </c>
      <c r="D27" s="19">
        <v>45351</v>
      </c>
      <c r="E27" s="19">
        <v>45344.395833333336</v>
      </c>
      <c r="F27">
        <v>22250</v>
      </c>
      <c r="G27">
        <v>22050</v>
      </c>
      <c r="H27">
        <v>-200</v>
      </c>
      <c r="J27">
        <v>-10.5</v>
      </c>
      <c r="K27">
        <f t="shared" si="1"/>
        <v>29.29999999999999</v>
      </c>
      <c r="M27">
        <v>-38.799999999999997</v>
      </c>
      <c r="N27">
        <f t="shared" si="0"/>
        <v>-241.39999999999992</v>
      </c>
      <c r="P27">
        <v>-51.6</v>
      </c>
      <c r="Q27">
        <f t="shared" si="2"/>
        <v>-520.69999999999993</v>
      </c>
      <c r="T27" t="s">
        <v>984</v>
      </c>
      <c r="U27" s="19">
        <v>45351</v>
      </c>
      <c r="V27" s="19">
        <v>45344.395833333336</v>
      </c>
      <c r="W27">
        <v>47000</v>
      </c>
      <c r="X27">
        <v>46300</v>
      </c>
      <c r="Y27">
        <v>-700</v>
      </c>
      <c r="AA27">
        <v>-16</v>
      </c>
      <c r="AB27">
        <f t="shared" si="3"/>
        <v>-549.4</v>
      </c>
      <c r="AD27">
        <v>-59.9</v>
      </c>
      <c r="AE27">
        <f t="shared" si="4"/>
        <v>-1594.8</v>
      </c>
      <c r="AG27">
        <v>-126.7</v>
      </c>
      <c r="AH27">
        <f t="shared" si="5"/>
        <v>-2380.4</v>
      </c>
      <c r="AK27" t="s">
        <v>989</v>
      </c>
      <c r="AL27" s="19">
        <v>45104</v>
      </c>
      <c r="AM27" s="19">
        <v>45099.395833333336</v>
      </c>
      <c r="AN27">
        <v>19600</v>
      </c>
      <c r="AO27">
        <v>19800</v>
      </c>
      <c r="AP27">
        <v>200</v>
      </c>
      <c r="AR27">
        <v>-19.3</v>
      </c>
      <c r="AS27">
        <f t="shared" si="6"/>
        <v>-199.69999999999996</v>
      </c>
      <c r="AU27">
        <v>-59.4</v>
      </c>
      <c r="AV27">
        <f t="shared" si="7"/>
        <v>-242.90000000000006</v>
      </c>
      <c r="AX27">
        <v>-140.19999999999999</v>
      </c>
      <c r="AY27">
        <f t="shared" si="8"/>
        <v>-459.2</v>
      </c>
      <c r="BB27" t="s">
        <v>990</v>
      </c>
      <c r="BC27" s="19">
        <v>45299</v>
      </c>
      <c r="BD27" s="19">
        <v>45295.395833333336</v>
      </c>
      <c r="BE27">
        <v>10550</v>
      </c>
      <c r="BF27">
        <v>10450</v>
      </c>
      <c r="BG27">
        <v>-100</v>
      </c>
      <c r="BI27">
        <v>-7.9</v>
      </c>
      <c r="BJ27">
        <f t="shared" si="9"/>
        <v>120.5</v>
      </c>
      <c r="BL27">
        <v>-28.6</v>
      </c>
      <c r="BM27">
        <f t="shared" si="10"/>
        <v>279.69999999999993</v>
      </c>
      <c r="BO27">
        <v>-18.5</v>
      </c>
      <c r="BP27">
        <f t="shared" si="11"/>
        <v>411.7000000000001</v>
      </c>
      <c r="BS27" t="s">
        <v>35</v>
      </c>
      <c r="BT27" s="19">
        <v>45303</v>
      </c>
      <c r="BU27" s="19">
        <v>45302.395833333336</v>
      </c>
      <c r="BV27">
        <v>71700</v>
      </c>
      <c r="BW27">
        <v>72600</v>
      </c>
      <c r="BX27">
        <v>900</v>
      </c>
      <c r="BZ27">
        <v>-33.6</v>
      </c>
      <c r="CA27">
        <f t="shared" si="12"/>
        <v>-260.70000000000005</v>
      </c>
      <c r="CC27">
        <v>-126.3</v>
      </c>
      <c r="CD27">
        <f t="shared" si="13"/>
        <v>-204.50000000000011</v>
      </c>
      <c r="CF27">
        <v>-265.2</v>
      </c>
      <c r="CG27">
        <f t="shared" si="14"/>
        <v>51.200000000000045</v>
      </c>
      <c r="CJ27" t="s">
        <v>111</v>
      </c>
      <c r="CK27" s="19">
        <v>45418</v>
      </c>
      <c r="CL27" s="19">
        <v>45414.395833333336</v>
      </c>
      <c r="CM27">
        <v>55800</v>
      </c>
      <c r="CN27">
        <v>55500</v>
      </c>
      <c r="CO27">
        <v>-300</v>
      </c>
      <c r="CQ27">
        <v>-17.899999999999999</v>
      </c>
      <c r="CR27">
        <f t="shared" si="15"/>
        <v>-427.4</v>
      </c>
      <c r="CT27">
        <v>15.3</v>
      </c>
      <c r="CU27">
        <f t="shared" si="16"/>
        <v>-1073.7</v>
      </c>
      <c r="CW27">
        <v>110.5</v>
      </c>
      <c r="CX27">
        <f t="shared" si="17"/>
        <v>-1477.6999999999998</v>
      </c>
      <c r="DB27">
        <v>-241.39999999999992</v>
      </c>
      <c r="DC27">
        <v>-1594.8</v>
      </c>
      <c r="DD27">
        <v>-242.90000000000006</v>
      </c>
      <c r="DE27">
        <v>279.69999999999993</v>
      </c>
      <c r="DF27">
        <v>-204.50000000000011</v>
      </c>
      <c r="DG27">
        <v>-427.4</v>
      </c>
    </row>
    <row r="28" spans="3:111" x14ac:dyDescent="0.2">
      <c r="C28" t="s">
        <v>585</v>
      </c>
      <c r="D28" s="19">
        <v>45358</v>
      </c>
      <c r="E28" s="19">
        <v>45351.395833333336</v>
      </c>
      <c r="F28">
        <v>22050</v>
      </c>
      <c r="G28">
        <v>22500</v>
      </c>
      <c r="H28">
        <v>450</v>
      </c>
      <c r="J28">
        <v>-8.8000000000000007</v>
      </c>
      <c r="K28">
        <f t="shared" si="1"/>
        <v>20.499999999999989</v>
      </c>
      <c r="M28">
        <v>-35.6</v>
      </c>
      <c r="N28">
        <f t="shared" si="0"/>
        <v>-276.99999999999994</v>
      </c>
      <c r="P28">
        <v>-80.5</v>
      </c>
      <c r="Q28">
        <f t="shared" si="2"/>
        <v>-601.19999999999993</v>
      </c>
      <c r="T28" t="s">
        <v>984</v>
      </c>
      <c r="U28" s="19">
        <v>45357</v>
      </c>
      <c r="V28" s="19">
        <v>45351.395833333336</v>
      </c>
      <c r="W28">
        <v>46200</v>
      </c>
      <c r="X28">
        <v>47900</v>
      </c>
      <c r="Y28">
        <v>1700</v>
      </c>
      <c r="AA28">
        <v>-11</v>
      </c>
      <c r="AB28">
        <f t="shared" si="3"/>
        <v>-560.4</v>
      </c>
      <c r="AD28">
        <v>-53.3</v>
      </c>
      <c r="AE28">
        <f t="shared" si="4"/>
        <v>-1648.1</v>
      </c>
      <c r="AG28">
        <v>-123.3</v>
      </c>
      <c r="AH28">
        <f t="shared" si="5"/>
        <v>-2503.7000000000003</v>
      </c>
      <c r="AK28" t="s">
        <v>989</v>
      </c>
      <c r="AL28" s="19">
        <v>45111</v>
      </c>
      <c r="AM28" s="19">
        <v>45105.395833333336</v>
      </c>
      <c r="AN28">
        <v>19900</v>
      </c>
      <c r="AO28">
        <v>20400</v>
      </c>
      <c r="AP28">
        <v>500</v>
      </c>
      <c r="AR28">
        <v>-18.100000000000001</v>
      </c>
      <c r="AS28">
        <f t="shared" si="6"/>
        <v>-217.79999999999995</v>
      </c>
      <c r="AU28">
        <v>-66.900000000000006</v>
      </c>
      <c r="AV28">
        <f t="shared" si="7"/>
        <v>-309.80000000000007</v>
      </c>
      <c r="AX28">
        <v>-127.8</v>
      </c>
      <c r="AY28">
        <f t="shared" si="8"/>
        <v>-587</v>
      </c>
      <c r="BB28" t="s">
        <v>990</v>
      </c>
      <c r="BC28" s="19">
        <v>45306</v>
      </c>
      <c r="BD28" s="19">
        <v>45302.395833333336</v>
      </c>
      <c r="BE28">
        <v>10450</v>
      </c>
      <c r="BF28">
        <v>10650</v>
      </c>
      <c r="BG28">
        <v>200</v>
      </c>
      <c r="BI28">
        <v>-6.6</v>
      </c>
      <c r="BJ28">
        <f t="shared" si="9"/>
        <v>113.9</v>
      </c>
      <c r="BL28">
        <v>-25</v>
      </c>
      <c r="BM28">
        <f t="shared" si="10"/>
        <v>254.69999999999993</v>
      </c>
      <c r="BO28">
        <v>-53.1</v>
      </c>
      <c r="BP28">
        <f t="shared" si="11"/>
        <v>358.60000000000008</v>
      </c>
      <c r="BS28" t="s">
        <v>35</v>
      </c>
      <c r="BT28" s="19">
        <v>45310</v>
      </c>
      <c r="BU28" s="19">
        <v>45309.395833333336</v>
      </c>
      <c r="BV28">
        <v>71200</v>
      </c>
      <c r="BW28">
        <v>71700</v>
      </c>
      <c r="BX28">
        <v>500</v>
      </c>
      <c r="BZ28">
        <v>-28</v>
      </c>
      <c r="CA28">
        <f t="shared" si="12"/>
        <v>-288.70000000000005</v>
      </c>
      <c r="CC28">
        <v>-99.3</v>
      </c>
      <c r="CD28">
        <f t="shared" si="13"/>
        <v>-303.80000000000013</v>
      </c>
      <c r="CF28">
        <v>-99</v>
      </c>
      <c r="CG28">
        <f t="shared" si="14"/>
        <v>-47.799999999999955</v>
      </c>
      <c r="CJ28" t="s">
        <v>111</v>
      </c>
      <c r="CK28" s="19">
        <v>45425</v>
      </c>
      <c r="CL28" s="19">
        <v>45421.395833333336</v>
      </c>
      <c r="CM28">
        <v>54300</v>
      </c>
      <c r="CN28">
        <v>54500</v>
      </c>
      <c r="CO28">
        <v>200</v>
      </c>
      <c r="CQ28">
        <v>-2.2000000000000002</v>
      </c>
      <c r="CR28">
        <f t="shared" si="15"/>
        <v>-429.59999999999997</v>
      </c>
      <c r="CT28">
        <v>136.5</v>
      </c>
      <c r="CU28">
        <f t="shared" si="16"/>
        <v>-937.2</v>
      </c>
      <c r="CW28">
        <v>239</v>
      </c>
      <c r="CX28">
        <f t="shared" si="17"/>
        <v>-1238.6999999999998</v>
      </c>
      <c r="DB28">
        <v>-276.99999999999994</v>
      </c>
      <c r="DC28">
        <v>-1648.1</v>
      </c>
      <c r="DD28">
        <v>-309.80000000000007</v>
      </c>
      <c r="DE28">
        <v>254.69999999999993</v>
      </c>
      <c r="DF28">
        <v>-303.80000000000013</v>
      </c>
      <c r="DG28">
        <v>-429.59999999999997</v>
      </c>
    </row>
    <row r="29" spans="3:111" x14ac:dyDescent="0.2">
      <c r="C29" t="s">
        <v>585</v>
      </c>
      <c r="D29" s="19">
        <v>45365</v>
      </c>
      <c r="E29" s="19">
        <v>45358.395833333336</v>
      </c>
      <c r="F29">
        <v>22450</v>
      </c>
      <c r="G29">
        <v>22150</v>
      </c>
      <c r="H29">
        <v>-300</v>
      </c>
      <c r="J29">
        <v>-12</v>
      </c>
      <c r="K29">
        <f t="shared" si="1"/>
        <v>8.4999999999999893</v>
      </c>
      <c r="M29">
        <v>-49.6</v>
      </c>
      <c r="N29">
        <f t="shared" si="0"/>
        <v>-326.59999999999997</v>
      </c>
      <c r="P29">
        <v>-107.1</v>
      </c>
      <c r="Q29">
        <f t="shared" si="2"/>
        <v>-708.3</v>
      </c>
      <c r="T29" t="s">
        <v>984</v>
      </c>
      <c r="U29" s="19">
        <v>45364</v>
      </c>
      <c r="V29" s="19">
        <v>45358.395833333336</v>
      </c>
      <c r="W29">
        <v>47800</v>
      </c>
      <c r="X29">
        <v>46900</v>
      </c>
      <c r="Y29">
        <v>-900</v>
      </c>
      <c r="AA29">
        <v>-18.2</v>
      </c>
      <c r="AB29">
        <f t="shared" si="3"/>
        <v>-578.6</v>
      </c>
      <c r="AD29">
        <v>-72.599999999999994</v>
      </c>
      <c r="AE29">
        <f t="shared" si="4"/>
        <v>-1720.6999999999998</v>
      </c>
      <c r="AG29">
        <v>-160.4</v>
      </c>
      <c r="AH29">
        <f t="shared" si="5"/>
        <v>-2664.1000000000004</v>
      </c>
      <c r="AK29" t="s">
        <v>989</v>
      </c>
      <c r="AL29" s="19">
        <v>45118</v>
      </c>
      <c r="AM29" s="19">
        <v>45113.395833333336</v>
      </c>
      <c r="AN29">
        <v>20300</v>
      </c>
      <c r="AO29">
        <v>20000</v>
      </c>
      <c r="AP29">
        <v>-300</v>
      </c>
      <c r="AR29">
        <v>-15.6</v>
      </c>
      <c r="AS29">
        <f t="shared" si="6"/>
        <v>-233.39999999999995</v>
      </c>
      <c r="AU29">
        <v>-60.5</v>
      </c>
      <c r="AV29">
        <f t="shared" si="7"/>
        <v>-370.30000000000007</v>
      </c>
      <c r="AX29">
        <v>-50.5</v>
      </c>
      <c r="AY29">
        <f t="shared" si="8"/>
        <v>-637.5</v>
      </c>
      <c r="BB29" t="s">
        <v>990</v>
      </c>
      <c r="BC29" s="19">
        <v>45320</v>
      </c>
      <c r="BD29" s="19">
        <v>45316.395833333336</v>
      </c>
      <c r="BE29">
        <v>10425</v>
      </c>
      <c r="BF29">
        <v>10675</v>
      </c>
      <c r="BG29">
        <v>250</v>
      </c>
      <c r="BI29">
        <v>-7.9</v>
      </c>
      <c r="BJ29">
        <f t="shared" si="9"/>
        <v>106</v>
      </c>
      <c r="BL29">
        <v>-27.4</v>
      </c>
      <c r="BM29">
        <f t="shared" si="10"/>
        <v>227.29999999999993</v>
      </c>
      <c r="BO29">
        <v>-59.7</v>
      </c>
      <c r="BP29">
        <f t="shared" si="11"/>
        <v>298.90000000000009</v>
      </c>
      <c r="BS29" t="s">
        <v>35</v>
      </c>
      <c r="BT29" s="19">
        <v>45316</v>
      </c>
      <c r="BU29" s="19">
        <v>45309.395833333336</v>
      </c>
      <c r="BV29">
        <v>71200</v>
      </c>
      <c r="BW29">
        <v>70800</v>
      </c>
      <c r="BX29">
        <v>-400</v>
      </c>
      <c r="BZ29">
        <v>-2.1</v>
      </c>
      <c r="CA29">
        <f t="shared" si="12"/>
        <v>-290.80000000000007</v>
      </c>
      <c r="CC29">
        <v>-25.1</v>
      </c>
      <c r="CD29">
        <f t="shared" si="13"/>
        <v>-328.90000000000015</v>
      </c>
      <c r="CF29">
        <v>-19.7</v>
      </c>
      <c r="CG29">
        <f t="shared" si="14"/>
        <v>-67.499999999999957</v>
      </c>
      <c r="CJ29" t="s">
        <v>111</v>
      </c>
      <c r="CK29" s="19">
        <v>45429</v>
      </c>
      <c r="CL29" s="19">
        <v>45428.395833333336</v>
      </c>
      <c r="CM29">
        <v>54800</v>
      </c>
      <c r="CN29">
        <v>55000</v>
      </c>
      <c r="CO29">
        <v>200</v>
      </c>
      <c r="CQ29">
        <v>-38.4</v>
      </c>
      <c r="CR29">
        <f t="shared" si="15"/>
        <v>-467.99999999999994</v>
      </c>
      <c r="CT29">
        <v>53.3</v>
      </c>
      <c r="CU29">
        <f t="shared" si="16"/>
        <v>-883.90000000000009</v>
      </c>
      <c r="CW29">
        <v>116.8</v>
      </c>
      <c r="CX29">
        <f t="shared" si="17"/>
        <v>-1121.8999999999999</v>
      </c>
      <c r="DB29">
        <v>-326.59999999999997</v>
      </c>
      <c r="DC29">
        <v>-1720.6999999999998</v>
      </c>
      <c r="DD29">
        <v>-370.30000000000007</v>
      </c>
      <c r="DE29">
        <v>227.29999999999993</v>
      </c>
      <c r="DF29">
        <v>-328.90000000000015</v>
      </c>
      <c r="DG29">
        <v>-467.99999999999994</v>
      </c>
    </row>
    <row r="30" spans="3:111" x14ac:dyDescent="0.2">
      <c r="C30" t="s">
        <v>585</v>
      </c>
      <c r="D30" s="19">
        <v>45372</v>
      </c>
      <c r="E30" s="19">
        <v>45365.395833333336</v>
      </c>
      <c r="F30">
        <v>22150</v>
      </c>
      <c r="G30">
        <v>22050</v>
      </c>
      <c r="H30">
        <v>-100</v>
      </c>
      <c r="J30">
        <v>-10.1</v>
      </c>
      <c r="K30">
        <f t="shared" si="1"/>
        <v>-1.6000000000000103</v>
      </c>
      <c r="M30">
        <v>24.4</v>
      </c>
      <c r="N30">
        <f t="shared" si="0"/>
        <v>-302.2</v>
      </c>
      <c r="P30">
        <v>78.2</v>
      </c>
      <c r="Q30">
        <f t="shared" si="2"/>
        <v>-630.09999999999991</v>
      </c>
      <c r="T30" t="s">
        <v>984</v>
      </c>
      <c r="U30" s="19">
        <v>45371</v>
      </c>
      <c r="V30" s="19">
        <v>45365.395833333336</v>
      </c>
      <c r="W30">
        <v>46800</v>
      </c>
      <c r="X30">
        <v>46300</v>
      </c>
      <c r="Y30">
        <v>-500</v>
      </c>
      <c r="AA30">
        <v>-15.9</v>
      </c>
      <c r="AB30">
        <f t="shared" si="3"/>
        <v>-594.5</v>
      </c>
      <c r="AD30">
        <v>-60.5</v>
      </c>
      <c r="AE30">
        <f t="shared" si="4"/>
        <v>-1781.1999999999998</v>
      </c>
      <c r="AG30">
        <v>-21</v>
      </c>
      <c r="AH30">
        <f t="shared" si="5"/>
        <v>-2685.1000000000004</v>
      </c>
      <c r="AK30" t="s">
        <v>989</v>
      </c>
      <c r="AL30" s="19">
        <v>45125</v>
      </c>
      <c r="AM30" s="19">
        <v>45120.395833333336</v>
      </c>
      <c r="AN30">
        <v>20050</v>
      </c>
      <c r="AO30">
        <v>20250</v>
      </c>
      <c r="AP30">
        <v>200</v>
      </c>
      <c r="AR30">
        <v>-17.899999999999999</v>
      </c>
      <c r="AS30">
        <f t="shared" si="6"/>
        <v>-251.29999999999995</v>
      </c>
      <c r="AU30">
        <v>-66.099999999999994</v>
      </c>
      <c r="AV30">
        <f t="shared" si="7"/>
        <v>-436.40000000000009</v>
      </c>
      <c r="AX30">
        <v>113.3</v>
      </c>
      <c r="AY30">
        <f t="shared" si="8"/>
        <v>-524.20000000000005</v>
      </c>
      <c r="BB30" t="s">
        <v>990</v>
      </c>
      <c r="BC30" s="19">
        <v>45327</v>
      </c>
      <c r="BD30" s="19">
        <v>45323.395833333336</v>
      </c>
      <c r="BE30">
        <v>10625</v>
      </c>
      <c r="BF30">
        <v>10750</v>
      </c>
      <c r="BG30">
        <v>125</v>
      </c>
      <c r="BI30">
        <v>-5.5</v>
      </c>
      <c r="BJ30">
        <f t="shared" si="9"/>
        <v>100.5</v>
      </c>
      <c r="BL30">
        <v>-20.3</v>
      </c>
      <c r="BM30">
        <f t="shared" si="10"/>
        <v>206.99999999999991</v>
      </c>
      <c r="BO30">
        <v>-8.8000000000000007</v>
      </c>
      <c r="BP30">
        <f t="shared" si="11"/>
        <v>290.10000000000008</v>
      </c>
      <c r="BS30" t="s">
        <v>35</v>
      </c>
      <c r="BT30" s="19">
        <v>45324</v>
      </c>
      <c r="BU30" s="19">
        <v>45323.395833333336</v>
      </c>
      <c r="BV30">
        <v>71700</v>
      </c>
      <c r="BW30">
        <v>72100</v>
      </c>
      <c r="BX30">
        <v>400</v>
      </c>
      <c r="BZ30">
        <v>-33.299999999999997</v>
      </c>
      <c r="CA30">
        <f t="shared" si="12"/>
        <v>-324.10000000000008</v>
      </c>
      <c r="CC30">
        <v>-100.3</v>
      </c>
      <c r="CD30">
        <f t="shared" si="13"/>
        <v>-429.20000000000016</v>
      </c>
      <c r="CF30">
        <v>-21.5</v>
      </c>
      <c r="CG30">
        <f t="shared" si="14"/>
        <v>-88.999999999999957</v>
      </c>
      <c r="CJ30" t="s">
        <v>111</v>
      </c>
      <c r="CK30" s="19">
        <v>45439</v>
      </c>
      <c r="CL30" s="19">
        <v>45435.395833333336</v>
      </c>
      <c r="CM30">
        <v>55700</v>
      </c>
      <c r="CN30">
        <v>56300</v>
      </c>
      <c r="CO30">
        <v>600</v>
      </c>
      <c r="CQ30">
        <v>-27.8</v>
      </c>
      <c r="CR30">
        <f t="shared" si="15"/>
        <v>-495.79999999999995</v>
      </c>
      <c r="CT30">
        <v>-96.8</v>
      </c>
      <c r="CU30">
        <f t="shared" si="16"/>
        <v>-980.7</v>
      </c>
      <c r="CW30">
        <v>-172.9</v>
      </c>
      <c r="CX30">
        <f t="shared" si="17"/>
        <v>-1294.8</v>
      </c>
      <c r="DB30">
        <v>-302.2</v>
      </c>
      <c r="DC30">
        <v>-1781.1999999999998</v>
      </c>
      <c r="DD30">
        <v>-436.40000000000009</v>
      </c>
      <c r="DE30">
        <v>206.99999999999991</v>
      </c>
      <c r="DF30">
        <v>-429.20000000000016</v>
      </c>
      <c r="DG30">
        <v>-495.79999999999995</v>
      </c>
    </row>
    <row r="31" spans="3:111" x14ac:dyDescent="0.2">
      <c r="C31" t="s">
        <v>585</v>
      </c>
      <c r="D31" s="19">
        <v>45379</v>
      </c>
      <c r="E31" s="19">
        <v>45372.395833333336</v>
      </c>
      <c r="F31">
        <v>22000</v>
      </c>
      <c r="G31">
        <v>22350</v>
      </c>
      <c r="H31">
        <v>350</v>
      </c>
      <c r="J31">
        <v>-11.9</v>
      </c>
      <c r="K31">
        <f t="shared" si="1"/>
        <v>-13.500000000000011</v>
      </c>
      <c r="M31">
        <v>-45.1</v>
      </c>
      <c r="N31">
        <f t="shared" si="0"/>
        <v>-347.3</v>
      </c>
      <c r="P31">
        <v>-96.3</v>
      </c>
      <c r="Q31">
        <f t="shared" si="2"/>
        <v>-726.39999999999986</v>
      </c>
      <c r="T31" t="s">
        <v>984</v>
      </c>
      <c r="U31" s="19">
        <v>45378</v>
      </c>
      <c r="V31" s="19">
        <v>45372.395833333336</v>
      </c>
      <c r="W31">
        <v>46700</v>
      </c>
      <c r="X31">
        <v>46900</v>
      </c>
      <c r="Y31">
        <v>200</v>
      </c>
      <c r="AA31">
        <v>94</v>
      </c>
      <c r="AB31">
        <f t="shared" si="3"/>
        <v>-500.5</v>
      </c>
      <c r="AD31">
        <v>240</v>
      </c>
      <c r="AE31">
        <f t="shared" si="4"/>
        <v>-1541.1999999999998</v>
      </c>
      <c r="AG31">
        <v>354.6</v>
      </c>
      <c r="AH31">
        <f t="shared" si="5"/>
        <v>-2330.5000000000005</v>
      </c>
      <c r="AK31" t="s">
        <v>989</v>
      </c>
      <c r="AL31" s="19">
        <v>45132</v>
      </c>
      <c r="AM31" s="19">
        <v>45127.395833333336</v>
      </c>
      <c r="AN31">
        <v>20600</v>
      </c>
      <c r="AO31">
        <v>20550</v>
      </c>
      <c r="AP31">
        <v>-50</v>
      </c>
      <c r="AR31">
        <v>14.7</v>
      </c>
      <c r="AS31">
        <f t="shared" si="6"/>
        <v>-236.59999999999997</v>
      </c>
      <c r="AU31">
        <v>74.5</v>
      </c>
      <c r="AV31">
        <f t="shared" si="7"/>
        <v>-361.90000000000009</v>
      </c>
      <c r="AX31">
        <v>100.7</v>
      </c>
      <c r="AY31">
        <f t="shared" si="8"/>
        <v>-423.50000000000006</v>
      </c>
      <c r="BB31" t="s">
        <v>990</v>
      </c>
      <c r="BC31" s="19">
        <v>45334</v>
      </c>
      <c r="BD31" s="19">
        <v>45330.395833333336</v>
      </c>
      <c r="BE31">
        <v>10850</v>
      </c>
      <c r="BF31">
        <v>10650</v>
      </c>
      <c r="BG31">
        <v>-200</v>
      </c>
      <c r="BI31">
        <v>-4.8</v>
      </c>
      <c r="BJ31">
        <f t="shared" si="9"/>
        <v>95.7</v>
      </c>
      <c r="BL31">
        <v>-19.8</v>
      </c>
      <c r="BM31">
        <f t="shared" si="10"/>
        <v>187.1999999999999</v>
      </c>
      <c r="BO31">
        <v>-44</v>
      </c>
      <c r="BP31">
        <f t="shared" si="11"/>
        <v>246.10000000000008</v>
      </c>
      <c r="BS31" t="s">
        <v>35</v>
      </c>
      <c r="BT31" s="19">
        <v>45331</v>
      </c>
      <c r="BU31" s="19">
        <v>45330.395833333336</v>
      </c>
      <c r="BV31">
        <v>71400</v>
      </c>
      <c r="BW31">
        <v>71600</v>
      </c>
      <c r="BX31">
        <v>200</v>
      </c>
      <c r="BZ31">
        <v>-17.2</v>
      </c>
      <c r="CA31">
        <f t="shared" si="12"/>
        <v>-341.30000000000007</v>
      </c>
      <c r="CC31">
        <v>117.9</v>
      </c>
      <c r="CD31">
        <f t="shared" si="13"/>
        <v>-311.30000000000018</v>
      </c>
      <c r="CF31">
        <v>216.2</v>
      </c>
      <c r="CG31">
        <f t="shared" si="14"/>
        <v>127.20000000000003</v>
      </c>
      <c r="CJ31" t="s">
        <v>111</v>
      </c>
      <c r="CK31" s="19">
        <v>45446</v>
      </c>
      <c r="CL31" s="19">
        <v>45442.395833333336</v>
      </c>
      <c r="CM31">
        <v>55600</v>
      </c>
      <c r="CN31">
        <v>58400</v>
      </c>
      <c r="CO31">
        <v>2800</v>
      </c>
      <c r="CQ31">
        <v>-11.2</v>
      </c>
      <c r="CR31">
        <f t="shared" si="15"/>
        <v>-506.99999999999994</v>
      </c>
      <c r="CT31">
        <v>-44.5</v>
      </c>
      <c r="CU31">
        <f t="shared" si="16"/>
        <v>-1025.2</v>
      </c>
      <c r="CW31">
        <v>-119.5</v>
      </c>
      <c r="CX31">
        <f t="shared" si="17"/>
        <v>-1414.3</v>
      </c>
      <c r="DB31">
        <v>-347.3</v>
      </c>
      <c r="DC31">
        <v>-1541.1999999999998</v>
      </c>
      <c r="DD31">
        <v>-361.90000000000009</v>
      </c>
      <c r="DE31">
        <v>187.1999999999999</v>
      </c>
      <c r="DF31">
        <v>-311.30000000000018</v>
      </c>
      <c r="DG31">
        <v>-506.99999999999994</v>
      </c>
    </row>
    <row r="32" spans="3:111" x14ac:dyDescent="0.2">
      <c r="C32" t="s">
        <v>585</v>
      </c>
      <c r="D32" s="19">
        <v>45386</v>
      </c>
      <c r="E32" s="19">
        <v>45379.395833333336</v>
      </c>
      <c r="F32">
        <v>22300</v>
      </c>
      <c r="G32">
        <v>22550</v>
      </c>
      <c r="H32">
        <v>250</v>
      </c>
      <c r="J32">
        <v>-13.4</v>
      </c>
      <c r="K32">
        <f t="shared" si="1"/>
        <v>-26.900000000000013</v>
      </c>
      <c r="M32">
        <v>-48.5</v>
      </c>
      <c r="N32">
        <f t="shared" si="0"/>
        <v>-395.8</v>
      </c>
      <c r="P32">
        <v>-15.3</v>
      </c>
      <c r="Q32">
        <f t="shared" si="2"/>
        <v>-741.69999999999982</v>
      </c>
      <c r="T32" t="s">
        <v>984</v>
      </c>
      <c r="U32" s="19">
        <v>45385</v>
      </c>
      <c r="V32" s="19">
        <v>45379.395833333336</v>
      </c>
      <c r="W32">
        <v>47100</v>
      </c>
      <c r="X32">
        <v>47700</v>
      </c>
      <c r="Y32">
        <v>600</v>
      </c>
      <c r="AA32">
        <v>-19.2</v>
      </c>
      <c r="AB32">
        <f t="shared" si="3"/>
        <v>-519.70000000000005</v>
      </c>
      <c r="AD32">
        <v>-77.8</v>
      </c>
      <c r="AE32">
        <f t="shared" si="4"/>
        <v>-1618.9999999999998</v>
      </c>
      <c r="AG32">
        <v>-97</v>
      </c>
      <c r="AH32">
        <f t="shared" si="5"/>
        <v>-2427.5000000000005</v>
      </c>
      <c r="AK32" t="s">
        <v>989</v>
      </c>
      <c r="AL32" s="19">
        <v>45139</v>
      </c>
      <c r="AM32" s="19">
        <v>45134.395833333336</v>
      </c>
      <c r="AN32">
        <v>20400</v>
      </c>
      <c r="AO32">
        <v>20300</v>
      </c>
      <c r="AP32">
        <v>-100</v>
      </c>
      <c r="AR32">
        <v>9.6</v>
      </c>
      <c r="AS32">
        <f t="shared" si="6"/>
        <v>-226.99999999999997</v>
      </c>
      <c r="AU32">
        <v>66.599999999999994</v>
      </c>
      <c r="AV32">
        <f t="shared" si="7"/>
        <v>-295.30000000000007</v>
      </c>
      <c r="AX32">
        <v>-59</v>
      </c>
      <c r="AY32">
        <f t="shared" si="8"/>
        <v>-482.50000000000006</v>
      </c>
      <c r="BB32" t="s">
        <v>990</v>
      </c>
      <c r="BC32" s="19">
        <v>45341</v>
      </c>
      <c r="BD32" s="19">
        <v>45337.395833333336</v>
      </c>
      <c r="BE32">
        <v>10900</v>
      </c>
      <c r="BF32">
        <v>11025</v>
      </c>
      <c r="BG32">
        <v>125</v>
      </c>
      <c r="BI32">
        <v>-5</v>
      </c>
      <c r="BJ32">
        <f t="shared" si="9"/>
        <v>90.7</v>
      </c>
      <c r="BL32">
        <v>-19.8</v>
      </c>
      <c r="BM32">
        <f t="shared" si="10"/>
        <v>167.39999999999989</v>
      </c>
      <c r="BO32">
        <v>-15.6</v>
      </c>
      <c r="BP32">
        <f t="shared" si="11"/>
        <v>230.50000000000009</v>
      </c>
      <c r="BS32" t="s">
        <v>35</v>
      </c>
      <c r="BT32" s="19">
        <v>45338</v>
      </c>
      <c r="BU32" s="19">
        <v>45337.395833333336</v>
      </c>
      <c r="BV32">
        <v>72100</v>
      </c>
      <c r="BW32">
        <v>72400</v>
      </c>
      <c r="BX32">
        <v>300</v>
      </c>
      <c r="BZ32">
        <v>-26.6</v>
      </c>
      <c r="CA32">
        <f t="shared" si="12"/>
        <v>-367.90000000000009</v>
      </c>
      <c r="CC32">
        <v>-24.4</v>
      </c>
      <c r="CD32">
        <f t="shared" si="13"/>
        <v>-335.70000000000016</v>
      </c>
      <c r="CF32">
        <v>65.099999999999994</v>
      </c>
      <c r="CG32">
        <f t="shared" si="14"/>
        <v>192.3</v>
      </c>
      <c r="CJ32" t="s">
        <v>111</v>
      </c>
      <c r="CK32" s="19">
        <v>45453</v>
      </c>
      <c r="CL32" s="19">
        <v>45449.395833333336</v>
      </c>
      <c r="CM32">
        <v>56100</v>
      </c>
      <c r="CN32">
        <v>56700</v>
      </c>
      <c r="CO32">
        <v>600</v>
      </c>
      <c r="CQ32">
        <v>-26.9</v>
      </c>
      <c r="CR32">
        <f t="shared" si="15"/>
        <v>-533.9</v>
      </c>
      <c r="CT32">
        <v>-59.1</v>
      </c>
      <c r="CU32">
        <f t="shared" si="16"/>
        <v>-1084.3</v>
      </c>
      <c r="CW32">
        <v>-133.80000000000001</v>
      </c>
      <c r="CX32">
        <f t="shared" si="17"/>
        <v>-1548.1</v>
      </c>
      <c r="DB32">
        <v>-395.8</v>
      </c>
      <c r="DC32">
        <v>-1618.9999999999998</v>
      </c>
      <c r="DD32">
        <v>-295.30000000000007</v>
      </c>
      <c r="DE32">
        <v>167.39999999999989</v>
      </c>
      <c r="DF32">
        <v>-335.70000000000016</v>
      </c>
      <c r="DG32">
        <v>-533.9</v>
      </c>
    </row>
    <row r="33" spans="3:111" x14ac:dyDescent="0.2">
      <c r="C33" t="s">
        <v>585</v>
      </c>
      <c r="D33" s="19">
        <v>45392</v>
      </c>
      <c r="E33" s="19">
        <v>45386.395833333336</v>
      </c>
      <c r="F33">
        <v>22550</v>
      </c>
      <c r="G33">
        <v>22750</v>
      </c>
      <c r="H33">
        <v>200</v>
      </c>
      <c r="J33">
        <v>-12.3</v>
      </c>
      <c r="K33">
        <f t="shared" si="1"/>
        <v>-39.200000000000017</v>
      </c>
      <c r="M33">
        <v>-48.8</v>
      </c>
      <c r="N33">
        <f t="shared" si="0"/>
        <v>-444.6</v>
      </c>
      <c r="P33">
        <v>-11.6</v>
      </c>
      <c r="Q33">
        <f t="shared" si="2"/>
        <v>-753.29999999999984</v>
      </c>
      <c r="T33" t="s">
        <v>984</v>
      </c>
      <c r="U33" s="19">
        <v>45392</v>
      </c>
      <c r="V33" s="19">
        <v>45386.395833333336</v>
      </c>
      <c r="W33">
        <v>48100</v>
      </c>
      <c r="X33">
        <v>48900</v>
      </c>
      <c r="Y33">
        <v>800</v>
      </c>
      <c r="AA33">
        <v>-20.7</v>
      </c>
      <c r="AB33">
        <f t="shared" si="3"/>
        <v>-540.40000000000009</v>
      </c>
      <c r="AD33">
        <v>-81.3</v>
      </c>
      <c r="AE33">
        <f t="shared" si="4"/>
        <v>-1700.2999999999997</v>
      </c>
      <c r="AG33">
        <v>-176.9</v>
      </c>
      <c r="AH33">
        <f t="shared" si="5"/>
        <v>-2604.4000000000005</v>
      </c>
      <c r="AK33" t="s">
        <v>989</v>
      </c>
      <c r="AL33" s="19">
        <v>45146</v>
      </c>
      <c r="AM33" s="19">
        <v>45141.395833333336</v>
      </c>
      <c r="AN33">
        <v>19850</v>
      </c>
      <c r="AO33">
        <v>20100</v>
      </c>
      <c r="AP33">
        <v>250</v>
      </c>
      <c r="AR33">
        <v>-15.4</v>
      </c>
      <c r="AS33">
        <f t="shared" si="6"/>
        <v>-242.39999999999998</v>
      </c>
      <c r="AU33">
        <v>-56.8</v>
      </c>
      <c r="AV33">
        <f t="shared" si="7"/>
        <v>-352.10000000000008</v>
      </c>
      <c r="AX33">
        <v>-92.5</v>
      </c>
      <c r="AY33">
        <f t="shared" si="8"/>
        <v>-575</v>
      </c>
      <c r="BB33" t="s">
        <v>990</v>
      </c>
      <c r="BC33" s="19">
        <v>45362</v>
      </c>
      <c r="BD33" s="19">
        <v>45358.395833333336</v>
      </c>
      <c r="BE33">
        <v>10875</v>
      </c>
      <c r="BF33">
        <v>10850</v>
      </c>
      <c r="BG33">
        <v>-25</v>
      </c>
      <c r="BI33">
        <v>15.8</v>
      </c>
      <c r="BJ33">
        <f t="shared" si="9"/>
        <v>106.5</v>
      </c>
      <c r="BL33">
        <v>37.799999999999997</v>
      </c>
      <c r="BM33">
        <f t="shared" si="10"/>
        <v>205.19999999999987</v>
      </c>
      <c r="BO33">
        <v>48.8</v>
      </c>
      <c r="BP33">
        <f t="shared" si="11"/>
        <v>279.30000000000007</v>
      </c>
      <c r="BS33" t="s">
        <v>35</v>
      </c>
      <c r="BT33" s="19">
        <v>45345</v>
      </c>
      <c r="BU33" s="19">
        <v>45344.395833333336</v>
      </c>
      <c r="BV33">
        <v>73200</v>
      </c>
      <c r="BW33">
        <v>73100</v>
      </c>
      <c r="BX33">
        <v>-100</v>
      </c>
      <c r="BZ33">
        <v>119.2</v>
      </c>
      <c r="CA33">
        <f t="shared" si="12"/>
        <v>-248.7000000000001</v>
      </c>
      <c r="CC33">
        <v>242.8</v>
      </c>
      <c r="CD33">
        <f t="shared" si="13"/>
        <v>-92.900000000000148</v>
      </c>
      <c r="CF33">
        <v>320.8</v>
      </c>
      <c r="CG33">
        <f t="shared" si="14"/>
        <v>513.1</v>
      </c>
      <c r="CJ33" t="s">
        <v>111</v>
      </c>
      <c r="CK33" s="19">
        <v>45457</v>
      </c>
      <c r="CL33" s="19">
        <v>45456.395833333336</v>
      </c>
      <c r="CM33">
        <v>56800</v>
      </c>
      <c r="CN33">
        <v>56800</v>
      </c>
      <c r="CO33">
        <v>0</v>
      </c>
      <c r="CQ33">
        <v>101.3</v>
      </c>
      <c r="CR33">
        <f t="shared" si="15"/>
        <v>-432.59999999999997</v>
      </c>
      <c r="CT33">
        <v>199.9</v>
      </c>
      <c r="CU33">
        <f t="shared" si="16"/>
        <v>-884.4</v>
      </c>
      <c r="CW33">
        <v>251</v>
      </c>
      <c r="CX33">
        <f t="shared" si="17"/>
        <v>-1297.0999999999999</v>
      </c>
      <c r="DB33">
        <v>-444.6</v>
      </c>
      <c r="DC33">
        <v>-1700.2999999999997</v>
      </c>
      <c r="DD33">
        <v>-352.10000000000008</v>
      </c>
      <c r="DE33">
        <v>205.19999999999987</v>
      </c>
      <c r="DF33">
        <v>-92.900000000000148</v>
      </c>
      <c r="DG33">
        <v>-432.59999999999997</v>
      </c>
    </row>
    <row r="34" spans="3:111" x14ac:dyDescent="0.2">
      <c r="C34" t="s">
        <v>585</v>
      </c>
      <c r="D34" s="19">
        <v>45400</v>
      </c>
      <c r="E34" s="19">
        <v>45392.395833333336</v>
      </c>
      <c r="F34">
        <v>22750</v>
      </c>
      <c r="G34">
        <v>22050</v>
      </c>
      <c r="H34">
        <v>-700</v>
      </c>
      <c r="J34">
        <v>-11.6</v>
      </c>
      <c r="K34">
        <f t="shared" si="1"/>
        <v>-50.800000000000018</v>
      </c>
      <c r="M34">
        <v>-46.4</v>
      </c>
      <c r="N34">
        <f t="shared" si="0"/>
        <v>-491</v>
      </c>
      <c r="P34">
        <v>-101.6</v>
      </c>
      <c r="Q34">
        <f t="shared" si="2"/>
        <v>-854.89999999999986</v>
      </c>
      <c r="T34" t="s">
        <v>984</v>
      </c>
      <c r="U34" s="19">
        <v>45398</v>
      </c>
      <c r="V34" s="19">
        <v>45392.395833333336</v>
      </c>
      <c r="W34">
        <v>48900</v>
      </c>
      <c r="X34">
        <v>47500</v>
      </c>
      <c r="Y34">
        <v>-1400</v>
      </c>
      <c r="AA34">
        <v>-22.3</v>
      </c>
      <c r="AB34">
        <f t="shared" si="3"/>
        <v>-562.70000000000005</v>
      </c>
      <c r="AD34">
        <v>-89.4</v>
      </c>
      <c r="AE34">
        <f t="shared" si="4"/>
        <v>-1789.6999999999998</v>
      </c>
      <c r="AG34">
        <v>-190.1</v>
      </c>
      <c r="AH34">
        <f t="shared" si="5"/>
        <v>-2794.5000000000005</v>
      </c>
      <c r="AK34" t="s">
        <v>989</v>
      </c>
      <c r="AL34" s="19">
        <v>45152</v>
      </c>
      <c r="AM34" s="19">
        <v>45148.395833333336</v>
      </c>
      <c r="AN34">
        <v>19900</v>
      </c>
      <c r="AO34">
        <v>19650</v>
      </c>
      <c r="AP34">
        <v>-250</v>
      </c>
      <c r="AR34">
        <v>-19.100000000000001</v>
      </c>
      <c r="AS34">
        <f t="shared" si="6"/>
        <v>-261.5</v>
      </c>
      <c r="AU34">
        <v>-70.599999999999994</v>
      </c>
      <c r="AV34">
        <f t="shared" si="7"/>
        <v>-422.70000000000005</v>
      </c>
      <c r="AX34">
        <v>163.30000000000001</v>
      </c>
      <c r="AY34">
        <f t="shared" si="8"/>
        <v>-411.7</v>
      </c>
      <c r="BB34" t="s">
        <v>990</v>
      </c>
      <c r="BC34" s="19">
        <v>45369</v>
      </c>
      <c r="BD34" s="19">
        <v>45365.395833333336</v>
      </c>
      <c r="BE34">
        <v>10525</v>
      </c>
      <c r="BF34">
        <v>10325</v>
      </c>
      <c r="BG34">
        <v>-200</v>
      </c>
      <c r="BI34">
        <v>-4.9000000000000004</v>
      </c>
      <c r="BJ34">
        <f t="shared" si="9"/>
        <v>101.6</v>
      </c>
      <c r="BL34">
        <v>-20.399999999999999</v>
      </c>
      <c r="BM34">
        <f t="shared" si="10"/>
        <v>184.79999999999987</v>
      </c>
      <c r="BO34">
        <v>-46</v>
      </c>
      <c r="BP34">
        <f t="shared" si="11"/>
        <v>233.30000000000007</v>
      </c>
      <c r="BS34" t="s">
        <v>35</v>
      </c>
      <c r="BT34" s="19">
        <v>45352</v>
      </c>
      <c r="BU34" s="19">
        <v>45351.395833333336</v>
      </c>
      <c r="BV34">
        <v>72600</v>
      </c>
      <c r="BW34">
        <v>73700</v>
      </c>
      <c r="BX34">
        <v>1100</v>
      </c>
      <c r="BZ34">
        <v>-30.4</v>
      </c>
      <c r="CA34">
        <f t="shared" si="12"/>
        <v>-279.10000000000008</v>
      </c>
      <c r="CC34">
        <v>-104.3</v>
      </c>
      <c r="CD34">
        <f t="shared" si="13"/>
        <v>-197.20000000000016</v>
      </c>
      <c r="CF34">
        <v>-215.7</v>
      </c>
      <c r="CG34">
        <f t="shared" si="14"/>
        <v>297.40000000000003</v>
      </c>
      <c r="CJ34" t="s">
        <v>111</v>
      </c>
      <c r="CK34" s="19">
        <v>45467</v>
      </c>
      <c r="CL34" s="19">
        <v>45463.395833333336</v>
      </c>
      <c r="CM34">
        <v>58900</v>
      </c>
      <c r="CN34">
        <v>58700</v>
      </c>
      <c r="CO34">
        <v>-200</v>
      </c>
      <c r="CQ34">
        <v>1.6</v>
      </c>
      <c r="CR34">
        <f t="shared" si="15"/>
        <v>-430.99999999999994</v>
      </c>
      <c r="CT34">
        <v>140.4</v>
      </c>
      <c r="CU34">
        <f t="shared" si="16"/>
        <v>-744</v>
      </c>
      <c r="CW34">
        <v>235.1</v>
      </c>
      <c r="CX34">
        <f t="shared" si="17"/>
        <v>-1062</v>
      </c>
      <c r="DB34">
        <v>-491</v>
      </c>
      <c r="DC34">
        <v>-1789.6999999999998</v>
      </c>
      <c r="DD34">
        <v>-422.70000000000005</v>
      </c>
      <c r="DE34">
        <v>184.79999999999987</v>
      </c>
      <c r="DF34">
        <v>-197.20000000000016</v>
      </c>
      <c r="DG34">
        <v>-430.99999999999994</v>
      </c>
    </row>
    <row r="35" spans="3:111" x14ac:dyDescent="0.2">
      <c r="C35" t="s">
        <v>585</v>
      </c>
      <c r="D35" s="19">
        <v>45407</v>
      </c>
      <c r="E35" s="19">
        <v>45400.395833333336</v>
      </c>
      <c r="F35">
        <v>22000</v>
      </c>
      <c r="G35">
        <v>22550</v>
      </c>
      <c r="H35">
        <v>550</v>
      </c>
      <c r="J35">
        <v>-11.8</v>
      </c>
      <c r="K35">
        <f t="shared" si="1"/>
        <v>-62.600000000000023</v>
      </c>
      <c r="M35">
        <v>-40.700000000000003</v>
      </c>
      <c r="N35">
        <f t="shared" si="0"/>
        <v>-531.70000000000005</v>
      </c>
      <c r="P35">
        <v>-87.2</v>
      </c>
      <c r="Q35">
        <f t="shared" si="2"/>
        <v>-942.09999999999991</v>
      </c>
      <c r="T35" t="s">
        <v>984</v>
      </c>
      <c r="U35" s="19">
        <v>45406</v>
      </c>
      <c r="V35" s="19">
        <v>45400.395833333336</v>
      </c>
      <c r="W35">
        <v>47100</v>
      </c>
      <c r="X35">
        <v>48200</v>
      </c>
      <c r="Y35">
        <v>1100</v>
      </c>
      <c r="AA35">
        <v>-18.3</v>
      </c>
      <c r="AB35">
        <f t="shared" si="3"/>
        <v>-581</v>
      </c>
      <c r="AD35">
        <v>-62.6</v>
      </c>
      <c r="AE35">
        <f t="shared" si="4"/>
        <v>-1852.2999999999997</v>
      </c>
      <c r="AG35">
        <v>-138.80000000000001</v>
      </c>
      <c r="AH35">
        <f t="shared" si="5"/>
        <v>-2933.3000000000006</v>
      </c>
      <c r="AK35" t="s">
        <v>989</v>
      </c>
      <c r="AL35" s="19">
        <v>45160</v>
      </c>
      <c r="AM35" s="19">
        <v>45155.395833333336</v>
      </c>
      <c r="AN35">
        <v>19550</v>
      </c>
      <c r="AO35">
        <v>19550</v>
      </c>
      <c r="AP35">
        <v>0</v>
      </c>
      <c r="AR35">
        <v>80.7</v>
      </c>
      <c r="AS35">
        <f t="shared" si="6"/>
        <v>-180.8</v>
      </c>
      <c r="AU35">
        <v>133.80000000000001</v>
      </c>
      <c r="AV35">
        <f t="shared" si="7"/>
        <v>-288.90000000000003</v>
      </c>
      <c r="AX35">
        <v>64.7</v>
      </c>
      <c r="AY35">
        <f t="shared" si="8"/>
        <v>-347</v>
      </c>
      <c r="BB35" t="s">
        <v>990</v>
      </c>
      <c r="BC35" s="19">
        <v>45373</v>
      </c>
      <c r="BD35" s="19">
        <v>45372.395833333336</v>
      </c>
      <c r="BE35">
        <v>10425</v>
      </c>
      <c r="BF35">
        <v>10400</v>
      </c>
      <c r="BG35">
        <v>-25</v>
      </c>
      <c r="BI35">
        <v>17.2</v>
      </c>
      <c r="BJ35">
        <f t="shared" si="9"/>
        <v>118.8</v>
      </c>
      <c r="BL35">
        <v>40.4</v>
      </c>
      <c r="BM35">
        <f t="shared" si="10"/>
        <v>225.19999999999987</v>
      </c>
      <c r="BO35">
        <v>52</v>
      </c>
      <c r="BP35">
        <f t="shared" si="11"/>
        <v>285.30000000000007</v>
      </c>
      <c r="BS35" t="s">
        <v>35</v>
      </c>
      <c r="BT35" s="19">
        <v>45358</v>
      </c>
      <c r="BU35" s="19">
        <v>45351.395833333336</v>
      </c>
      <c r="BV35">
        <v>72600</v>
      </c>
      <c r="BW35">
        <v>74100</v>
      </c>
      <c r="BX35">
        <v>1500</v>
      </c>
      <c r="BZ35">
        <v>144.19999999999999</v>
      </c>
      <c r="CA35">
        <f t="shared" si="12"/>
        <v>-134.90000000000009</v>
      </c>
      <c r="CC35">
        <v>106.3</v>
      </c>
      <c r="CD35">
        <f t="shared" si="13"/>
        <v>-90.900000000000162</v>
      </c>
      <c r="CF35">
        <v>64.5</v>
      </c>
      <c r="CG35">
        <f t="shared" si="14"/>
        <v>361.90000000000003</v>
      </c>
      <c r="CJ35" t="s">
        <v>111</v>
      </c>
      <c r="CK35" s="19">
        <v>45474</v>
      </c>
      <c r="CL35" s="19">
        <v>45470.395833333336</v>
      </c>
      <c r="CM35">
        <v>60400</v>
      </c>
      <c r="CN35">
        <v>59800</v>
      </c>
      <c r="CO35">
        <v>-600</v>
      </c>
      <c r="CQ35">
        <v>-28</v>
      </c>
      <c r="CR35">
        <f t="shared" si="15"/>
        <v>-458.99999999999994</v>
      </c>
      <c r="CT35">
        <v>-90</v>
      </c>
      <c r="CU35">
        <f t="shared" si="16"/>
        <v>-834</v>
      </c>
      <c r="CW35">
        <v>-139.1</v>
      </c>
      <c r="CX35">
        <f t="shared" si="17"/>
        <v>-1201.0999999999999</v>
      </c>
      <c r="DB35">
        <v>-531.70000000000005</v>
      </c>
      <c r="DC35">
        <v>-1852.2999999999997</v>
      </c>
      <c r="DD35">
        <v>-288.90000000000003</v>
      </c>
      <c r="DE35">
        <v>225.19999999999987</v>
      </c>
      <c r="DF35">
        <v>-90.900000000000162</v>
      </c>
      <c r="DG35">
        <v>-458.99999999999994</v>
      </c>
    </row>
    <row r="36" spans="3:111" x14ac:dyDescent="0.2">
      <c r="C36" t="s">
        <v>585</v>
      </c>
      <c r="D36" s="19">
        <v>45414</v>
      </c>
      <c r="E36" s="19">
        <v>45407.395833333336</v>
      </c>
      <c r="F36">
        <v>22550</v>
      </c>
      <c r="G36">
        <v>22650</v>
      </c>
      <c r="H36">
        <v>100</v>
      </c>
      <c r="J36">
        <v>-11</v>
      </c>
      <c r="K36">
        <f t="shared" si="1"/>
        <v>-73.600000000000023</v>
      </c>
      <c r="M36">
        <v>54.2</v>
      </c>
      <c r="N36">
        <f t="shared" ref="N36:N47" si="18">M36+N35</f>
        <v>-477.50000000000006</v>
      </c>
      <c r="P36">
        <v>99.5</v>
      </c>
      <c r="Q36">
        <f t="shared" si="2"/>
        <v>-842.59999999999991</v>
      </c>
      <c r="T36" t="s">
        <v>984</v>
      </c>
      <c r="U36" s="19">
        <v>45412</v>
      </c>
      <c r="V36" s="19">
        <v>45407.395833333336</v>
      </c>
      <c r="W36">
        <v>48400</v>
      </c>
      <c r="X36">
        <v>49300</v>
      </c>
      <c r="Y36">
        <v>900</v>
      </c>
      <c r="AA36">
        <v>-23.4</v>
      </c>
      <c r="AB36">
        <f t="shared" si="3"/>
        <v>-604.4</v>
      </c>
      <c r="AD36">
        <v>-83.6</v>
      </c>
      <c r="AE36">
        <f t="shared" si="4"/>
        <v>-1935.8999999999996</v>
      </c>
      <c r="AG36">
        <v>-183.4</v>
      </c>
      <c r="AH36">
        <f t="shared" si="5"/>
        <v>-3116.7000000000007</v>
      </c>
      <c r="AK36" t="s">
        <v>989</v>
      </c>
      <c r="AL36" s="19">
        <v>45167</v>
      </c>
      <c r="AM36" s="19">
        <v>45162.395833333336</v>
      </c>
      <c r="AN36">
        <v>19700</v>
      </c>
      <c r="AO36">
        <v>19800</v>
      </c>
      <c r="AP36">
        <v>100</v>
      </c>
      <c r="AR36">
        <v>-16.2</v>
      </c>
      <c r="AS36">
        <f t="shared" si="6"/>
        <v>-197</v>
      </c>
      <c r="AU36">
        <v>35.6</v>
      </c>
      <c r="AV36">
        <f t="shared" si="7"/>
        <v>-253.30000000000004</v>
      </c>
      <c r="AX36">
        <v>16.899999999999999</v>
      </c>
      <c r="AY36">
        <f t="shared" si="8"/>
        <v>-330.1</v>
      </c>
      <c r="BB36" t="s">
        <v>990</v>
      </c>
      <c r="BC36" s="19">
        <v>45383</v>
      </c>
      <c r="BD36" s="19">
        <v>45379.395833333336</v>
      </c>
      <c r="BE36">
        <v>10525</v>
      </c>
      <c r="BF36">
        <v>10700</v>
      </c>
      <c r="BG36">
        <v>175</v>
      </c>
      <c r="BI36">
        <v>-10.9</v>
      </c>
      <c r="BJ36">
        <f t="shared" si="9"/>
        <v>107.89999999999999</v>
      </c>
      <c r="BL36">
        <v>-38.9</v>
      </c>
      <c r="BM36">
        <f t="shared" si="10"/>
        <v>186.29999999999987</v>
      </c>
      <c r="BO36">
        <v>-78.5</v>
      </c>
      <c r="BP36">
        <f t="shared" si="11"/>
        <v>206.80000000000007</v>
      </c>
      <c r="BS36" t="s">
        <v>35</v>
      </c>
      <c r="BT36" s="19">
        <v>45366</v>
      </c>
      <c r="BU36" s="19">
        <v>45365.395833333336</v>
      </c>
      <c r="BV36">
        <v>73100</v>
      </c>
      <c r="BW36">
        <v>72700</v>
      </c>
      <c r="BX36">
        <v>-400</v>
      </c>
      <c r="BZ36">
        <v>-32.1</v>
      </c>
      <c r="CA36">
        <f t="shared" si="12"/>
        <v>-167.00000000000009</v>
      </c>
      <c r="CC36">
        <v>-113.7</v>
      </c>
      <c r="CD36">
        <f t="shared" si="13"/>
        <v>-204.60000000000016</v>
      </c>
      <c r="CF36">
        <v>-95.7</v>
      </c>
      <c r="CG36">
        <f t="shared" si="14"/>
        <v>266.20000000000005</v>
      </c>
      <c r="CJ36" t="s">
        <v>111</v>
      </c>
      <c r="CK36" s="19">
        <v>45481</v>
      </c>
      <c r="CL36" s="19">
        <v>45477.395833333336</v>
      </c>
      <c r="CM36">
        <v>60400</v>
      </c>
      <c r="CN36">
        <v>60200</v>
      </c>
      <c r="CO36">
        <v>-200</v>
      </c>
      <c r="CQ36">
        <v>-26.8</v>
      </c>
      <c r="CR36">
        <f t="shared" si="15"/>
        <v>-485.79999999999995</v>
      </c>
      <c r="CT36">
        <v>-1.6</v>
      </c>
      <c r="CU36">
        <f t="shared" si="16"/>
        <v>-835.6</v>
      </c>
      <c r="CW36">
        <v>95.5</v>
      </c>
      <c r="CX36">
        <f t="shared" si="17"/>
        <v>-1105.5999999999999</v>
      </c>
      <c r="DB36">
        <v>-477.50000000000006</v>
      </c>
      <c r="DC36">
        <v>-1935.8999999999996</v>
      </c>
      <c r="DD36">
        <v>-253.30000000000004</v>
      </c>
      <c r="DE36">
        <v>186.29999999999987</v>
      </c>
      <c r="DF36">
        <v>-204.60000000000016</v>
      </c>
      <c r="DG36">
        <v>-485.79999999999995</v>
      </c>
    </row>
    <row r="37" spans="3:111" x14ac:dyDescent="0.2">
      <c r="C37" t="s">
        <v>585</v>
      </c>
      <c r="D37" s="19">
        <v>45421</v>
      </c>
      <c r="E37" s="19">
        <v>45414.395833333336</v>
      </c>
      <c r="F37">
        <v>22650</v>
      </c>
      <c r="G37">
        <v>21950</v>
      </c>
      <c r="H37">
        <v>-700</v>
      </c>
      <c r="J37">
        <v>-12</v>
      </c>
      <c r="K37">
        <f t="shared" si="1"/>
        <v>-85.600000000000023</v>
      </c>
      <c r="M37">
        <v>-42.7</v>
      </c>
      <c r="N37">
        <f t="shared" si="18"/>
        <v>-520.20000000000005</v>
      </c>
      <c r="P37">
        <v>-94</v>
      </c>
      <c r="Q37">
        <f t="shared" si="2"/>
        <v>-936.59999999999991</v>
      </c>
      <c r="T37" t="s">
        <v>984</v>
      </c>
      <c r="U37" s="19">
        <v>45420</v>
      </c>
      <c r="V37" s="19">
        <v>45414.395833333336</v>
      </c>
      <c r="W37">
        <v>49300</v>
      </c>
      <c r="X37">
        <v>48100</v>
      </c>
      <c r="Y37">
        <v>-1200</v>
      </c>
      <c r="AA37">
        <v>-19.399999999999999</v>
      </c>
      <c r="AB37">
        <f t="shared" si="3"/>
        <v>-623.79999999999995</v>
      </c>
      <c r="AD37">
        <v>-70.099999999999994</v>
      </c>
      <c r="AE37">
        <f t="shared" si="4"/>
        <v>-2005.9999999999995</v>
      </c>
      <c r="AG37">
        <v>-151</v>
      </c>
      <c r="AH37">
        <f t="shared" si="5"/>
        <v>-3267.7000000000007</v>
      </c>
      <c r="AK37" t="s">
        <v>989</v>
      </c>
      <c r="AL37" s="19">
        <v>45174</v>
      </c>
      <c r="AM37" s="19">
        <v>45169.395833333336</v>
      </c>
      <c r="AN37">
        <v>19600</v>
      </c>
      <c r="AO37">
        <v>19750</v>
      </c>
      <c r="AP37">
        <v>150</v>
      </c>
      <c r="AR37">
        <v>-15.8</v>
      </c>
      <c r="AS37">
        <f t="shared" si="6"/>
        <v>-212.8</v>
      </c>
      <c r="AU37">
        <v>-14.6</v>
      </c>
      <c r="AV37">
        <f t="shared" si="7"/>
        <v>-267.90000000000003</v>
      </c>
      <c r="AX37">
        <v>-150.9</v>
      </c>
      <c r="AY37">
        <f t="shared" si="8"/>
        <v>-481</v>
      </c>
      <c r="BB37" t="s">
        <v>990</v>
      </c>
      <c r="BC37" s="19">
        <v>45390</v>
      </c>
      <c r="BD37" s="19">
        <v>45386.395833333336</v>
      </c>
      <c r="BE37">
        <v>10825</v>
      </c>
      <c r="BF37">
        <v>10875</v>
      </c>
      <c r="BG37">
        <v>50</v>
      </c>
      <c r="BI37">
        <v>1.6</v>
      </c>
      <c r="BJ37">
        <f t="shared" si="9"/>
        <v>109.49999999999999</v>
      </c>
      <c r="BL37">
        <v>31.3</v>
      </c>
      <c r="BM37">
        <f t="shared" si="10"/>
        <v>217.59999999999988</v>
      </c>
      <c r="BO37">
        <v>51.5</v>
      </c>
      <c r="BP37">
        <f t="shared" si="11"/>
        <v>258.30000000000007</v>
      </c>
      <c r="BS37" t="s">
        <v>35</v>
      </c>
      <c r="BT37" s="19">
        <v>45373</v>
      </c>
      <c r="BU37" s="19">
        <v>45372.395833333336</v>
      </c>
      <c r="BV37">
        <v>72700</v>
      </c>
      <c r="BW37">
        <v>72800</v>
      </c>
      <c r="BX37">
        <v>100</v>
      </c>
      <c r="BZ37">
        <v>33.5</v>
      </c>
      <c r="CA37">
        <f t="shared" si="12"/>
        <v>-133.50000000000009</v>
      </c>
      <c r="CC37">
        <v>142.80000000000001</v>
      </c>
      <c r="CD37">
        <f t="shared" si="13"/>
        <v>-61.800000000000153</v>
      </c>
      <c r="CF37">
        <v>207</v>
      </c>
      <c r="CG37">
        <f t="shared" si="14"/>
        <v>473.20000000000005</v>
      </c>
      <c r="CJ37" t="s">
        <v>111</v>
      </c>
      <c r="CK37" s="19">
        <v>45488</v>
      </c>
      <c r="CL37" s="19">
        <v>45484.395833333336</v>
      </c>
      <c r="CM37">
        <v>60100</v>
      </c>
      <c r="CN37">
        <v>60400</v>
      </c>
      <c r="CO37">
        <v>300</v>
      </c>
      <c r="CQ37">
        <v>-25.7</v>
      </c>
      <c r="CR37">
        <f t="shared" si="15"/>
        <v>-511.49999999999994</v>
      </c>
      <c r="CT37">
        <v>-13.1</v>
      </c>
      <c r="CU37">
        <f t="shared" si="16"/>
        <v>-848.7</v>
      </c>
      <c r="CW37">
        <v>70.2</v>
      </c>
      <c r="CX37">
        <f t="shared" si="17"/>
        <v>-1035.3999999999999</v>
      </c>
      <c r="DB37">
        <v>-520.20000000000005</v>
      </c>
      <c r="DC37">
        <v>-2005.9999999999995</v>
      </c>
      <c r="DD37">
        <v>-267.90000000000003</v>
      </c>
      <c r="DE37">
        <v>217.59999999999988</v>
      </c>
      <c r="DF37">
        <v>-61.800000000000153</v>
      </c>
      <c r="DG37">
        <v>-511.49999999999994</v>
      </c>
    </row>
    <row r="38" spans="3:111" x14ac:dyDescent="0.2">
      <c r="C38" t="s">
        <v>585</v>
      </c>
      <c r="D38" s="19">
        <v>45428</v>
      </c>
      <c r="E38" s="19">
        <v>45421.395833333336</v>
      </c>
      <c r="F38">
        <v>21950</v>
      </c>
      <c r="G38">
        <v>22400</v>
      </c>
      <c r="H38">
        <v>450</v>
      </c>
      <c r="J38">
        <v>-8.1</v>
      </c>
      <c r="K38">
        <f t="shared" si="1"/>
        <v>-93.700000000000017</v>
      </c>
      <c r="M38">
        <v>-36.1</v>
      </c>
      <c r="N38">
        <f t="shared" si="18"/>
        <v>-556.30000000000007</v>
      </c>
      <c r="P38">
        <v>-78.400000000000006</v>
      </c>
      <c r="Q38">
        <f t="shared" si="2"/>
        <v>-1014.9999999999999</v>
      </c>
      <c r="T38" t="s">
        <v>984</v>
      </c>
      <c r="U38" s="19">
        <v>45427</v>
      </c>
      <c r="V38" s="19">
        <v>45421.395833333336</v>
      </c>
      <c r="W38">
        <v>47500</v>
      </c>
      <c r="X38">
        <v>47700</v>
      </c>
      <c r="Y38">
        <v>200</v>
      </c>
      <c r="AA38">
        <v>-3.1</v>
      </c>
      <c r="AB38">
        <f t="shared" si="3"/>
        <v>-626.9</v>
      </c>
      <c r="AD38">
        <v>146</v>
      </c>
      <c r="AE38">
        <f t="shared" si="4"/>
        <v>-1859.9999999999995</v>
      </c>
      <c r="AG38">
        <v>264</v>
      </c>
      <c r="AH38">
        <f t="shared" si="5"/>
        <v>-3003.7000000000007</v>
      </c>
      <c r="AK38" t="s">
        <v>989</v>
      </c>
      <c r="AL38" s="19">
        <v>45181</v>
      </c>
      <c r="AM38" s="19">
        <v>45176.395833333336</v>
      </c>
      <c r="AN38">
        <v>19950</v>
      </c>
      <c r="AO38">
        <v>20300</v>
      </c>
      <c r="AP38">
        <v>350</v>
      </c>
      <c r="AR38">
        <v>-19.899999999999999</v>
      </c>
      <c r="AS38">
        <f t="shared" si="6"/>
        <v>-232.70000000000002</v>
      </c>
      <c r="AU38">
        <v>-73.8</v>
      </c>
      <c r="AV38">
        <f t="shared" si="7"/>
        <v>-341.70000000000005</v>
      </c>
      <c r="AX38">
        <v>138.69999999999999</v>
      </c>
      <c r="AY38">
        <f t="shared" si="8"/>
        <v>-342.3</v>
      </c>
      <c r="BB38" t="s">
        <v>990</v>
      </c>
      <c r="BC38" s="19">
        <v>45397</v>
      </c>
      <c r="BD38" s="19">
        <v>45392.395833333336</v>
      </c>
      <c r="BE38">
        <v>10975</v>
      </c>
      <c r="BF38">
        <v>10800</v>
      </c>
      <c r="BG38">
        <v>-175</v>
      </c>
      <c r="BI38">
        <v>-5.8</v>
      </c>
      <c r="BJ38">
        <f t="shared" si="9"/>
        <v>103.69999999999999</v>
      </c>
      <c r="BL38">
        <v>-23.7</v>
      </c>
      <c r="BM38">
        <f t="shared" si="10"/>
        <v>193.89999999999989</v>
      </c>
      <c r="BO38">
        <v>-51.5</v>
      </c>
      <c r="BP38">
        <f t="shared" si="11"/>
        <v>206.80000000000007</v>
      </c>
      <c r="BS38" t="s">
        <v>35</v>
      </c>
      <c r="BT38" s="19">
        <v>45379</v>
      </c>
      <c r="BU38" s="19">
        <v>45372.395833333336</v>
      </c>
      <c r="BV38">
        <v>72700</v>
      </c>
      <c r="BW38">
        <v>73600</v>
      </c>
      <c r="BX38">
        <v>900</v>
      </c>
      <c r="BZ38">
        <v>-33</v>
      </c>
      <c r="CA38">
        <f t="shared" si="12"/>
        <v>-166.50000000000009</v>
      </c>
      <c r="CC38">
        <v>-54.4</v>
      </c>
      <c r="CD38">
        <f t="shared" si="13"/>
        <v>-116.20000000000016</v>
      </c>
      <c r="CF38">
        <v>-108.5</v>
      </c>
      <c r="CG38">
        <f t="shared" si="14"/>
        <v>364.70000000000005</v>
      </c>
      <c r="CJ38" t="s">
        <v>111</v>
      </c>
      <c r="CK38" s="19">
        <v>45495</v>
      </c>
      <c r="CL38" s="19">
        <v>45491.395833333336</v>
      </c>
      <c r="CM38">
        <v>60600</v>
      </c>
      <c r="CN38">
        <v>60000</v>
      </c>
      <c r="CO38">
        <v>-600</v>
      </c>
      <c r="CQ38">
        <v>-26.4</v>
      </c>
      <c r="CR38">
        <f t="shared" si="15"/>
        <v>-537.9</v>
      </c>
      <c r="CT38">
        <v>-88.2</v>
      </c>
      <c r="CU38">
        <f t="shared" si="16"/>
        <v>-936.90000000000009</v>
      </c>
      <c r="CW38">
        <v>-187.1</v>
      </c>
      <c r="CX38">
        <f t="shared" si="17"/>
        <v>-1222.4999999999998</v>
      </c>
      <c r="DB38">
        <v>-556.30000000000007</v>
      </c>
      <c r="DC38">
        <v>-1859.9999999999995</v>
      </c>
      <c r="DD38">
        <v>-341.70000000000005</v>
      </c>
      <c r="DE38">
        <v>193.89999999999989</v>
      </c>
      <c r="DF38">
        <v>-116.20000000000016</v>
      </c>
      <c r="DG38">
        <v>-537.9</v>
      </c>
    </row>
    <row r="39" spans="3:111" x14ac:dyDescent="0.2">
      <c r="C39" t="s">
        <v>585</v>
      </c>
      <c r="D39" s="19">
        <v>45435</v>
      </c>
      <c r="E39" s="19">
        <v>45428.395833333336</v>
      </c>
      <c r="F39">
        <v>22400</v>
      </c>
      <c r="G39">
        <v>22950</v>
      </c>
      <c r="H39">
        <v>550</v>
      </c>
      <c r="J39">
        <v>-10.9</v>
      </c>
      <c r="K39">
        <f t="shared" si="1"/>
        <v>-104.60000000000002</v>
      </c>
      <c r="M39">
        <v>-42.4</v>
      </c>
      <c r="N39">
        <f t="shared" si="18"/>
        <v>-598.70000000000005</v>
      </c>
      <c r="P39">
        <v>-94.1</v>
      </c>
      <c r="Q39">
        <f t="shared" si="2"/>
        <v>-1109.0999999999999</v>
      </c>
      <c r="T39" t="s">
        <v>984</v>
      </c>
      <c r="U39" s="19">
        <v>45434</v>
      </c>
      <c r="V39" s="19">
        <v>45428.395833333336</v>
      </c>
      <c r="W39">
        <v>48000</v>
      </c>
      <c r="X39">
        <v>47900</v>
      </c>
      <c r="Y39">
        <v>-100</v>
      </c>
      <c r="AA39">
        <v>-17.8</v>
      </c>
      <c r="AB39">
        <f t="shared" si="3"/>
        <v>-644.69999999999993</v>
      </c>
      <c r="AD39">
        <v>114.4</v>
      </c>
      <c r="AE39">
        <f t="shared" si="4"/>
        <v>-1745.5999999999995</v>
      </c>
      <c r="AG39">
        <v>226.7</v>
      </c>
      <c r="AH39">
        <f t="shared" si="5"/>
        <v>-2777.0000000000009</v>
      </c>
      <c r="AK39" t="s">
        <v>989</v>
      </c>
      <c r="AL39" s="19">
        <v>45187</v>
      </c>
      <c r="AM39" s="19">
        <v>45183.395833333336</v>
      </c>
      <c r="AN39">
        <v>20400</v>
      </c>
      <c r="AO39">
        <v>20400</v>
      </c>
      <c r="AP39">
        <v>0</v>
      </c>
      <c r="AR39">
        <v>68.900000000000006</v>
      </c>
      <c r="AS39">
        <f t="shared" si="6"/>
        <v>-163.80000000000001</v>
      </c>
      <c r="AU39">
        <v>115.3</v>
      </c>
      <c r="AV39">
        <f t="shared" si="7"/>
        <v>-226.40000000000003</v>
      </c>
      <c r="AX39">
        <v>169</v>
      </c>
      <c r="AY39">
        <f t="shared" si="8"/>
        <v>-173.3</v>
      </c>
      <c r="BB39" t="s">
        <v>990</v>
      </c>
      <c r="BC39" s="19">
        <v>45404</v>
      </c>
      <c r="BD39" s="19">
        <v>45400.395833333336</v>
      </c>
      <c r="BE39">
        <v>10750</v>
      </c>
      <c r="BF39">
        <v>10700</v>
      </c>
      <c r="BG39">
        <v>-50</v>
      </c>
      <c r="BI39">
        <v>-4.3</v>
      </c>
      <c r="BJ39">
        <f t="shared" si="9"/>
        <v>99.399999999999991</v>
      </c>
      <c r="BL39">
        <v>32.4</v>
      </c>
      <c r="BM39">
        <f t="shared" si="10"/>
        <v>226.2999999999999</v>
      </c>
      <c r="BO39">
        <v>59.4</v>
      </c>
      <c r="BP39">
        <f t="shared" si="11"/>
        <v>266.20000000000005</v>
      </c>
      <c r="BS39" t="s">
        <v>35</v>
      </c>
      <c r="BT39" s="19">
        <v>45387</v>
      </c>
      <c r="BU39" s="19">
        <v>45386.395833333336</v>
      </c>
      <c r="BV39">
        <v>74300</v>
      </c>
      <c r="BW39">
        <v>74300</v>
      </c>
      <c r="BX39">
        <v>0</v>
      </c>
      <c r="BZ39">
        <v>116</v>
      </c>
      <c r="CA39">
        <f t="shared" si="12"/>
        <v>-50.500000000000085</v>
      </c>
      <c r="CC39">
        <v>225</v>
      </c>
      <c r="CD39">
        <f t="shared" si="13"/>
        <v>108.79999999999984</v>
      </c>
      <c r="CF39">
        <v>290.7</v>
      </c>
      <c r="CG39">
        <f t="shared" si="14"/>
        <v>655.40000000000009</v>
      </c>
      <c r="DB39">
        <v>-598.70000000000005</v>
      </c>
      <c r="DC39">
        <v>-1745.5999999999995</v>
      </c>
      <c r="DD39">
        <v>-226.40000000000003</v>
      </c>
      <c r="DE39">
        <v>226.2999999999999</v>
      </c>
      <c r="DF39">
        <v>108.79999999999984</v>
      </c>
    </row>
    <row r="40" spans="3:111" x14ac:dyDescent="0.2">
      <c r="C40" t="s">
        <v>585</v>
      </c>
      <c r="D40" s="19">
        <v>45442</v>
      </c>
      <c r="E40" s="19">
        <v>45435.395833333336</v>
      </c>
      <c r="F40">
        <v>23000</v>
      </c>
      <c r="G40">
        <v>22500</v>
      </c>
      <c r="H40">
        <v>-500</v>
      </c>
      <c r="J40">
        <v>-10.3</v>
      </c>
      <c r="K40">
        <f t="shared" si="1"/>
        <v>-114.90000000000002</v>
      </c>
      <c r="M40">
        <v>-40.799999999999997</v>
      </c>
      <c r="N40">
        <f t="shared" si="18"/>
        <v>-639.5</v>
      </c>
      <c r="P40">
        <v>-87.8</v>
      </c>
      <c r="Q40">
        <f t="shared" si="2"/>
        <v>-1196.8999999999999</v>
      </c>
      <c r="T40" t="s">
        <v>984</v>
      </c>
      <c r="U40" s="19">
        <v>45441</v>
      </c>
      <c r="V40" s="19">
        <v>45435.395833333336</v>
      </c>
      <c r="W40">
        <v>48800</v>
      </c>
      <c r="X40">
        <v>48600</v>
      </c>
      <c r="Y40">
        <v>-200</v>
      </c>
      <c r="AA40">
        <v>-17.100000000000001</v>
      </c>
      <c r="AB40">
        <f t="shared" si="3"/>
        <v>-661.8</v>
      </c>
      <c r="AD40">
        <v>36</v>
      </c>
      <c r="AE40">
        <f t="shared" si="4"/>
        <v>-1709.5999999999995</v>
      </c>
      <c r="AG40">
        <v>154.1</v>
      </c>
      <c r="AH40">
        <f t="shared" si="5"/>
        <v>-2622.900000000001</v>
      </c>
      <c r="AK40" t="s">
        <v>989</v>
      </c>
      <c r="AL40" s="19">
        <v>45195</v>
      </c>
      <c r="AM40" s="19">
        <v>45190.395833333336</v>
      </c>
      <c r="AN40">
        <v>19800</v>
      </c>
      <c r="AO40">
        <v>19800</v>
      </c>
      <c r="AP40">
        <v>0</v>
      </c>
      <c r="AR40">
        <v>82.3</v>
      </c>
      <c r="AS40">
        <f t="shared" si="6"/>
        <v>-81.500000000000014</v>
      </c>
      <c r="AU40">
        <v>137.4</v>
      </c>
      <c r="AV40">
        <f t="shared" si="7"/>
        <v>-89.000000000000028</v>
      </c>
      <c r="AX40">
        <v>129.30000000000001</v>
      </c>
      <c r="AY40">
        <f t="shared" si="8"/>
        <v>-44</v>
      </c>
      <c r="BB40" t="s">
        <v>990</v>
      </c>
      <c r="BC40" s="19">
        <v>45411</v>
      </c>
      <c r="BD40" s="19">
        <v>45407.395833333336</v>
      </c>
      <c r="BE40">
        <v>10875</v>
      </c>
      <c r="BF40">
        <v>11050</v>
      </c>
      <c r="BG40">
        <v>175</v>
      </c>
      <c r="BI40">
        <v>-9.5</v>
      </c>
      <c r="BJ40">
        <f t="shared" si="9"/>
        <v>89.899999999999991</v>
      </c>
      <c r="BL40">
        <v>-31</v>
      </c>
      <c r="BM40">
        <f t="shared" si="10"/>
        <v>195.2999999999999</v>
      </c>
      <c r="BO40">
        <v>-63.2</v>
      </c>
      <c r="BP40">
        <f t="shared" si="11"/>
        <v>203.00000000000006</v>
      </c>
      <c r="BS40" t="s">
        <v>35</v>
      </c>
      <c r="BT40" s="19">
        <v>45394</v>
      </c>
      <c r="BU40" s="19">
        <v>45392.395833333336</v>
      </c>
      <c r="BV40">
        <v>75000</v>
      </c>
      <c r="BW40">
        <v>74200</v>
      </c>
      <c r="BX40">
        <v>-800</v>
      </c>
      <c r="BZ40">
        <v>-30.1</v>
      </c>
      <c r="CA40">
        <f t="shared" si="12"/>
        <v>-80.60000000000008</v>
      </c>
      <c r="CC40">
        <v>-110.1</v>
      </c>
      <c r="CD40">
        <f t="shared" si="13"/>
        <v>-1.3000000000001535</v>
      </c>
      <c r="CF40">
        <v>-234.8</v>
      </c>
      <c r="CG40">
        <f t="shared" si="14"/>
        <v>420.60000000000008</v>
      </c>
      <c r="DB40">
        <v>-639.5</v>
      </c>
      <c r="DC40">
        <v>-1709.5999999999995</v>
      </c>
      <c r="DD40">
        <v>-89.000000000000028</v>
      </c>
      <c r="DE40">
        <v>195.2999999999999</v>
      </c>
      <c r="DF40">
        <v>-1.3000000000001535</v>
      </c>
    </row>
    <row r="41" spans="3:111" x14ac:dyDescent="0.2">
      <c r="C41" t="s">
        <v>585</v>
      </c>
      <c r="D41" s="19">
        <v>45449</v>
      </c>
      <c r="E41" s="19">
        <v>45442.395833333336</v>
      </c>
      <c r="F41">
        <v>22500</v>
      </c>
      <c r="G41">
        <v>22850</v>
      </c>
      <c r="H41">
        <v>350</v>
      </c>
      <c r="J41">
        <v>-5.2</v>
      </c>
      <c r="K41">
        <f t="shared" si="1"/>
        <v>-120.10000000000002</v>
      </c>
      <c r="M41">
        <v>-16.5</v>
      </c>
      <c r="N41">
        <f t="shared" si="18"/>
        <v>-656</v>
      </c>
      <c r="P41">
        <v>-36.799999999999997</v>
      </c>
      <c r="Q41">
        <f t="shared" si="2"/>
        <v>-1233.6999999999998</v>
      </c>
      <c r="T41" t="s">
        <v>984</v>
      </c>
      <c r="U41" s="19">
        <v>45448</v>
      </c>
      <c r="V41" s="19">
        <v>45442.395833333336</v>
      </c>
      <c r="W41">
        <v>48800</v>
      </c>
      <c r="X41">
        <v>48900</v>
      </c>
      <c r="Y41">
        <v>100</v>
      </c>
      <c r="AA41">
        <v>-8</v>
      </c>
      <c r="AB41">
        <f t="shared" si="3"/>
        <v>-669.8</v>
      </c>
      <c r="AD41">
        <v>117.6</v>
      </c>
      <c r="AE41">
        <f t="shared" si="4"/>
        <v>-1591.9999999999995</v>
      </c>
      <c r="AG41">
        <v>276.89999999999998</v>
      </c>
      <c r="AH41">
        <f t="shared" si="5"/>
        <v>-2346.0000000000009</v>
      </c>
      <c r="AK41" t="s">
        <v>989</v>
      </c>
      <c r="AL41" s="19">
        <v>45202</v>
      </c>
      <c r="AM41" s="19">
        <v>45197.395833333336</v>
      </c>
      <c r="AN41">
        <v>19700</v>
      </c>
      <c r="AO41">
        <v>19750</v>
      </c>
      <c r="AP41">
        <v>50</v>
      </c>
      <c r="AR41">
        <v>47.7</v>
      </c>
      <c r="AS41">
        <f t="shared" si="6"/>
        <v>-33.800000000000011</v>
      </c>
      <c r="AU41">
        <v>100</v>
      </c>
      <c r="AV41">
        <f t="shared" si="7"/>
        <v>10.999999999999972</v>
      </c>
      <c r="AX41">
        <v>22.4</v>
      </c>
      <c r="AY41">
        <f t="shared" si="8"/>
        <v>-21.6</v>
      </c>
      <c r="BB41" t="s">
        <v>990</v>
      </c>
      <c r="BC41" s="19">
        <v>45418</v>
      </c>
      <c r="BD41" s="19">
        <v>45414.395833333336</v>
      </c>
      <c r="BE41">
        <v>11125</v>
      </c>
      <c r="BF41">
        <v>11050</v>
      </c>
      <c r="BG41">
        <v>-75</v>
      </c>
      <c r="BI41">
        <v>-8.3000000000000007</v>
      </c>
      <c r="BJ41">
        <f t="shared" si="9"/>
        <v>81.599999999999994</v>
      </c>
      <c r="BL41">
        <v>-8.1999999999999993</v>
      </c>
      <c r="BM41">
        <f t="shared" si="10"/>
        <v>187.09999999999991</v>
      </c>
      <c r="BO41">
        <v>11.9</v>
      </c>
      <c r="BP41">
        <f t="shared" si="11"/>
        <v>214.90000000000006</v>
      </c>
      <c r="BS41" t="s">
        <v>35</v>
      </c>
      <c r="BT41" s="19">
        <v>45401</v>
      </c>
      <c r="BU41" s="19">
        <v>45400.395833333336</v>
      </c>
      <c r="BV41">
        <v>72500</v>
      </c>
      <c r="BW41">
        <v>73000</v>
      </c>
      <c r="BX41">
        <v>500</v>
      </c>
      <c r="BZ41">
        <v>-20.7</v>
      </c>
      <c r="CA41">
        <f t="shared" si="12"/>
        <v>-101.30000000000008</v>
      </c>
      <c r="CC41">
        <v>-80.2</v>
      </c>
      <c r="CD41">
        <f t="shared" si="13"/>
        <v>-81.500000000000156</v>
      </c>
      <c r="CF41">
        <v>-161.4</v>
      </c>
      <c r="CG41">
        <f t="shared" si="14"/>
        <v>259.20000000000005</v>
      </c>
      <c r="DB41">
        <v>-656</v>
      </c>
      <c r="DC41">
        <v>-1591.9999999999995</v>
      </c>
      <c r="DD41">
        <v>10.999999999999972</v>
      </c>
      <c r="DE41">
        <v>187.09999999999991</v>
      </c>
      <c r="DF41">
        <v>-81.500000000000156</v>
      </c>
    </row>
    <row r="42" spans="3:111" x14ac:dyDescent="0.2">
      <c r="C42" t="s">
        <v>585</v>
      </c>
      <c r="D42" s="19">
        <v>45456</v>
      </c>
      <c r="E42" s="19">
        <v>45449.395833333336</v>
      </c>
      <c r="F42">
        <v>22800</v>
      </c>
      <c r="G42">
        <v>23400</v>
      </c>
      <c r="H42">
        <v>600</v>
      </c>
      <c r="J42">
        <v>-6.8</v>
      </c>
      <c r="K42">
        <f t="shared" si="1"/>
        <v>-126.90000000000002</v>
      </c>
      <c r="M42">
        <v>-26.3</v>
      </c>
      <c r="N42">
        <f t="shared" si="18"/>
        <v>-682.3</v>
      </c>
      <c r="P42">
        <v>-61.9</v>
      </c>
      <c r="Q42">
        <f t="shared" si="2"/>
        <v>-1295.5999999999999</v>
      </c>
      <c r="T42" t="s">
        <v>984</v>
      </c>
      <c r="U42" s="19">
        <v>45455</v>
      </c>
      <c r="V42" s="19">
        <v>45449.395833333336</v>
      </c>
      <c r="W42">
        <v>49300</v>
      </c>
      <c r="X42">
        <v>49900</v>
      </c>
      <c r="Y42">
        <v>600</v>
      </c>
      <c r="AA42">
        <v>-10.199999999999999</v>
      </c>
      <c r="AB42">
        <f t="shared" si="3"/>
        <v>-680</v>
      </c>
      <c r="AD42">
        <v>-51.3</v>
      </c>
      <c r="AE42">
        <f t="shared" si="4"/>
        <v>-1643.2999999999995</v>
      </c>
      <c r="AG42">
        <v>-104.3</v>
      </c>
      <c r="AH42">
        <f t="shared" si="5"/>
        <v>-2450.3000000000011</v>
      </c>
      <c r="AK42" t="s">
        <v>989</v>
      </c>
      <c r="AL42" s="19">
        <v>45209</v>
      </c>
      <c r="AM42" s="19">
        <v>45204.395833333336</v>
      </c>
      <c r="AN42">
        <v>19700</v>
      </c>
      <c r="AO42">
        <v>19850</v>
      </c>
      <c r="AP42">
        <v>150</v>
      </c>
      <c r="AR42">
        <v>-20</v>
      </c>
      <c r="AS42">
        <f t="shared" si="6"/>
        <v>-53.800000000000011</v>
      </c>
      <c r="AU42">
        <v>-4.5</v>
      </c>
      <c r="AV42">
        <f t="shared" si="7"/>
        <v>6.4999999999999716</v>
      </c>
      <c r="AX42">
        <v>162.80000000000001</v>
      </c>
      <c r="AY42">
        <f t="shared" si="8"/>
        <v>141.20000000000002</v>
      </c>
      <c r="BB42" t="s">
        <v>990</v>
      </c>
      <c r="BC42" s="19">
        <v>45425</v>
      </c>
      <c r="BD42" s="19">
        <v>45421.395833333336</v>
      </c>
      <c r="BE42">
        <v>10750</v>
      </c>
      <c r="BF42">
        <v>11100</v>
      </c>
      <c r="BG42">
        <v>350</v>
      </c>
      <c r="BI42">
        <v>-5.7</v>
      </c>
      <c r="BJ42">
        <f t="shared" si="9"/>
        <v>75.899999999999991</v>
      </c>
      <c r="BL42">
        <v>-21.9</v>
      </c>
      <c r="BM42">
        <f t="shared" si="10"/>
        <v>165.1999999999999</v>
      </c>
      <c r="BO42">
        <v>-47.2</v>
      </c>
      <c r="BP42">
        <f t="shared" si="11"/>
        <v>167.70000000000005</v>
      </c>
      <c r="BS42" t="s">
        <v>35</v>
      </c>
      <c r="BT42" s="19">
        <v>45408</v>
      </c>
      <c r="BU42" s="19">
        <v>45407.395833333336</v>
      </c>
      <c r="BV42">
        <v>74300</v>
      </c>
      <c r="BW42">
        <v>73900</v>
      </c>
      <c r="BX42">
        <v>-400</v>
      </c>
      <c r="BZ42">
        <v>-38.5</v>
      </c>
      <c r="CA42">
        <f t="shared" si="12"/>
        <v>-139.80000000000007</v>
      </c>
      <c r="CC42">
        <v>-138.19999999999999</v>
      </c>
      <c r="CD42">
        <f t="shared" si="13"/>
        <v>-219.70000000000016</v>
      </c>
      <c r="CF42">
        <v>-240.2</v>
      </c>
      <c r="CG42">
        <f t="shared" si="14"/>
        <v>19.000000000000057</v>
      </c>
      <c r="DB42">
        <v>-682.3</v>
      </c>
      <c r="DC42">
        <v>-1643.2999999999995</v>
      </c>
      <c r="DD42">
        <v>6.4999999999999716</v>
      </c>
      <c r="DE42">
        <v>165.1999999999999</v>
      </c>
      <c r="DF42">
        <v>-219.70000000000016</v>
      </c>
    </row>
    <row r="43" spans="3:111" x14ac:dyDescent="0.2">
      <c r="C43" t="s">
        <v>585</v>
      </c>
      <c r="D43" s="19">
        <v>45463</v>
      </c>
      <c r="E43" s="19">
        <v>45456.395833333336</v>
      </c>
      <c r="F43">
        <v>23400</v>
      </c>
      <c r="G43">
        <v>23600</v>
      </c>
      <c r="H43">
        <v>200</v>
      </c>
      <c r="J43">
        <v>-11.8</v>
      </c>
      <c r="K43">
        <f t="shared" si="1"/>
        <v>-138.70000000000002</v>
      </c>
      <c r="M43">
        <v>-12.9</v>
      </c>
      <c r="N43">
        <f t="shared" si="18"/>
        <v>-695.19999999999993</v>
      </c>
      <c r="P43">
        <v>31.3</v>
      </c>
      <c r="Q43">
        <f t="shared" si="2"/>
        <v>-1264.3</v>
      </c>
      <c r="T43" t="s">
        <v>984</v>
      </c>
      <c r="U43" s="19">
        <v>45462</v>
      </c>
      <c r="V43" s="19">
        <v>45456.395833333336</v>
      </c>
      <c r="W43">
        <v>49900</v>
      </c>
      <c r="X43">
        <v>51500</v>
      </c>
      <c r="Y43">
        <v>1600</v>
      </c>
      <c r="AA43">
        <v>-20.6</v>
      </c>
      <c r="AB43">
        <f t="shared" si="3"/>
        <v>-700.6</v>
      </c>
      <c r="AD43">
        <v>-77</v>
      </c>
      <c r="AE43">
        <f t="shared" si="4"/>
        <v>-1720.2999999999995</v>
      </c>
      <c r="AG43">
        <v>-172</v>
      </c>
      <c r="AH43">
        <f t="shared" si="5"/>
        <v>-2622.3000000000011</v>
      </c>
      <c r="AK43" t="s">
        <v>989</v>
      </c>
      <c r="AL43" s="19">
        <v>45216</v>
      </c>
      <c r="AM43" s="19">
        <v>45211.395833333336</v>
      </c>
      <c r="AN43">
        <v>19950</v>
      </c>
      <c r="AO43">
        <v>19950</v>
      </c>
      <c r="AP43">
        <v>0</v>
      </c>
      <c r="AR43">
        <v>76.900000000000006</v>
      </c>
      <c r="AS43">
        <f t="shared" si="6"/>
        <v>23.099999999999994</v>
      </c>
      <c r="AU43">
        <v>131.80000000000001</v>
      </c>
      <c r="AV43">
        <f t="shared" si="7"/>
        <v>138.29999999999998</v>
      </c>
      <c r="AX43">
        <v>-34.9</v>
      </c>
      <c r="AY43">
        <f t="shared" si="8"/>
        <v>106.30000000000001</v>
      </c>
      <c r="BB43" t="s">
        <v>990</v>
      </c>
      <c r="BC43" s="19">
        <v>45429</v>
      </c>
      <c r="BD43" s="19">
        <v>45428.395833333336</v>
      </c>
      <c r="BE43">
        <v>11275</v>
      </c>
      <c r="BF43">
        <v>11300</v>
      </c>
      <c r="BG43">
        <v>25</v>
      </c>
      <c r="BI43">
        <v>12.9</v>
      </c>
      <c r="BJ43">
        <f t="shared" si="9"/>
        <v>88.8</v>
      </c>
      <c r="BL43">
        <v>34.9</v>
      </c>
      <c r="BM43">
        <f t="shared" si="10"/>
        <v>200.09999999999991</v>
      </c>
      <c r="BO43">
        <v>45.2</v>
      </c>
      <c r="BP43">
        <f t="shared" si="11"/>
        <v>212.90000000000003</v>
      </c>
      <c r="BS43" t="s">
        <v>35</v>
      </c>
      <c r="BT43" s="19">
        <v>45415</v>
      </c>
      <c r="BU43" s="19">
        <v>45414.395833333336</v>
      </c>
      <c r="BV43">
        <v>74600</v>
      </c>
      <c r="BW43">
        <v>73900</v>
      </c>
      <c r="BX43">
        <v>-700</v>
      </c>
      <c r="BZ43">
        <v>-33.5</v>
      </c>
      <c r="CA43">
        <f t="shared" si="12"/>
        <v>-173.30000000000007</v>
      </c>
      <c r="CC43">
        <v>-112.4</v>
      </c>
      <c r="CD43">
        <f t="shared" si="13"/>
        <v>-332.10000000000014</v>
      </c>
      <c r="CF43">
        <v>-234.6</v>
      </c>
      <c r="CG43">
        <f t="shared" si="14"/>
        <v>-215.59999999999994</v>
      </c>
      <c r="DB43">
        <v>-695.19999999999993</v>
      </c>
      <c r="DC43">
        <v>-1720.2999999999995</v>
      </c>
      <c r="DD43">
        <v>138.29999999999998</v>
      </c>
      <c r="DE43">
        <v>200.09999999999991</v>
      </c>
      <c r="DF43">
        <v>-332.10000000000014</v>
      </c>
    </row>
    <row r="44" spans="3:111" x14ac:dyDescent="0.2">
      <c r="C44" t="s">
        <v>585</v>
      </c>
      <c r="D44" s="19">
        <v>45470</v>
      </c>
      <c r="E44" s="19">
        <v>45463.395833333336</v>
      </c>
      <c r="F44">
        <v>23550</v>
      </c>
      <c r="G44">
        <v>24050</v>
      </c>
      <c r="H44">
        <v>500</v>
      </c>
      <c r="J44">
        <v>-11.5</v>
      </c>
      <c r="K44">
        <f t="shared" si="1"/>
        <v>-150.20000000000002</v>
      </c>
      <c r="M44">
        <v>-45</v>
      </c>
      <c r="N44">
        <f t="shared" si="18"/>
        <v>-740.19999999999993</v>
      </c>
      <c r="P44">
        <v>-98.4</v>
      </c>
      <c r="Q44">
        <f t="shared" si="2"/>
        <v>-1362.7</v>
      </c>
      <c r="T44" t="s">
        <v>984</v>
      </c>
      <c r="U44" s="19">
        <v>45469</v>
      </c>
      <c r="V44" s="19">
        <v>45463.395833333336</v>
      </c>
      <c r="W44">
        <v>51800</v>
      </c>
      <c r="X44">
        <v>52800</v>
      </c>
      <c r="Y44">
        <v>1000</v>
      </c>
      <c r="AA44">
        <v>-20.3</v>
      </c>
      <c r="AB44">
        <f t="shared" si="3"/>
        <v>-720.9</v>
      </c>
      <c r="AD44">
        <v>-73.3</v>
      </c>
      <c r="AE44">
        <f t="shared" si="4"/>
        <v>-1793.5999999999995</v>
      </c>
      <c r="AG44">
        <v>-157.30000000000001</v>
      </c>
      <c r="AH44">
        <f t="shared" si="5"/>
        <v>-2779.6000000000013</v>
      </c>
      <c r="AK44" t="s">
        <v>989</v>
      </c>
      <c r="AL44" s="19">
        <v>45222</v>
      </c>
      <c r="AM44" s="19">
        <v>45218.395833333336</v>
      </c>
      <c r="AN44">
        <v>19600</v>
      </c>
      <c r="AO44">
        <v>19400</v>
      </c>
      <c r="AP44">
        <v>-200</v>
      </c>
      <c r="AR44">
        <v>-17.7</v>
      </c>
      <c r="AS44">
        <f t="shared" si="6"/>
        <v>5.399999999999995</v>
      </c>
      <c r="AU44">
        <v>-62.1</v>
      </c>
      <c r="AV44">
        <f t="shared" si="7"/>
        <v>76.199999999999989</v>
      </c>
      <c r="AX44">
        <v>-67.400000000000006</v>
      </c>
      <c r="AY44">
        <f t="shared" si="8"/>
        <v>38.900000000000006</v>
      </c>
      <c r="BB44" t="s">
        <v>990</v>
      </c>
      <c r="BC44" s="19">
        <v>45439</v>
      </c>
      <c r="BD44" s="19">
        <v>45435.395833333336</v>
      </c>
      <c r="BE44">
        <v>11425</v>
      </c>
      <c r="BF44">
        <v>11650</v>
      </c>
      <c r="BG44">
        <v>225</v>
      </c>
      <c r="BI44">
        <v>-6.9</v>
      </c>
      <c r="BJ44">
        <f t="shared" si="9"/>
        <v>81.899999999999991</v>
      </c>
      <c r="BL44">
        <v>-26.7</v>
      </c>
      <c r="BM44">
        <f t="shared" si="10"/>
        <v>173.39999999999992</v>
      </c>
      <c r="BO44">
        <v>-56.9</v>
      </c>
      <c r="BP44">
        <f t="shared" si="11"/>
        <v>156.00000000000003</v>
      </c>
      <c r="BS44" t="s">
        <v>35</v>
      </c>
      <c r="BT44" s="19">
        <v>45429</v>
      </c>
      <c r="BU44" s="19">
        <v>45428.395833333336</v>
      </c>
      <c r="BV44">
        <v>73700</v>
      </c>
      <c r="BW44">
        <v>73900</v>
      </c>
      <c r="BX44">
        <v>200</v>
      </c>
      <c r="BZ44">
        <v>-30.3</v>
      </c>
      <c r="CA44">
        <f t="shared" si="12"/>
        <v>-203.60000000000008</v>
      </c>
      <c r="CC44">
        <v>65.099999999999994</v>
      </c>
      <c r="CD44">
        <f t="shared" si="13"/>
        <v>-267.00000000000011</v>
      </c>
      <c r="CF44">
        <v>140.30000000000001</v>
      </c>
      <c r="CG44">
        <f t="shared" si="14"/>
        <v>-75.299999999999926</v>
      </c>
      <c r="DB44">
        <v>-740.19999999999993</v>
      </c>
      <c r="DC44">
        <v>-1793.5999999999995</v>
      </c>
      <c r="DD44">
        <v>76.199999999999989</v>
      </c>
      <c r="DE44">
        <v>173.39999999999992</v>
      </c>
      <c r="DF44">
        <v>-267.00000000000011</v>
      </c>
    </row>
    <row r="45" spans="3:111" x14ac:dyDescent="0.2">
      <c r="C45" t="s">
        <v>585</v>
      </c>
      <c r="D45" s="19">
        <v>45477</v>
      </c>
      <c r="E45" s="19">
        <v>45470.395833333336</v>
      </c>
      <c r="F45">
        <v>24100</v>
      </c>
      <c r="G45">
        <v>24300</v>
      </c>
      <c r="H45">
        <v>200</v>
      </c>
      <c r="J45">
        <v>-9.6</v>
      </c>
      <c r="K45">
        <f t="shared" si="1"/>
        <v>-159.80000000000001</v>
      </c>
      <c r="M45">
        <v>-40.4</v>
      </c>
      <c r="N45">
        <f t="shared" si="18"/>
        <v>-780.59999999999991</v>
      </c>
      <c r="P45">
        <v>8.1999999999999993</v>
      </c>
      <c r="Q45">
        <f t="shared" si="2"/>
        <v>-1354.5</v>
      </c>
      <c r="T45" t="s">
        <v>984</v>
      </c>
      <c r="U45" s="19">
        <v>45476</v>
      </c>
      <c r="V45" s="19">
        <v>45470.395833333336</v>
      </c>
      <c r="W45">
        <v>52900</v>
      </c>
      <c r="X45">
        <v>53100</v>
      </c>
      <c r="Y45">
        <v>200</v>
      </c>
      <c r="AA45">
        <v>-8.8000000000000007</v>
      </c>
      <c r="AB45">
        <f t="shared" si="3"/>
        <v>-729.69999999999993</v>
      </c>
      <c r="AD45">
        <v>147</v>
      </c>
      <c r="AE45">
        <f t="shared" si="4"/>
        <v>-1646.5999999999995</v>
      </c>
      <c r="AG45">
        <v>274.2</v>
      </c>
      <c r="AH45">
        <f t="shared" si="5"/>
        <v>-2505.4000000000015</v>
      </c>
      <c r="AK45" t="s">
        <v>989</v>
      </c>
      <c r="AL45" s="19">
        <v>45230</v>
      </c>
      <c r="AM45" s="19">
        <v>45225.395833333336</v>
      </c>
      <c r="AN45">
        <v>18950</v>
      </c>
      <c r="AO45">
        <v>19200</v>
      </c>
      <c r="AP45">
        <v>250</v>
      </c>
      <c r="AR45">
        <v>-13.9</v>
      </c>
      <c r="AS45">
        <f t="shared" si="6"/>
        <v>-8.5000000000000053</v>
      </c>
      <c r="AU45">
        <v>-52.4</v>
      </c>
      <c r="AV45">
        <f t="shared" si="7"/>
        <v>23.79999999999999</v>
      </c>
      <c r="AX45">
        <v>-123.9</v>
      </c>
      <c r="AY45">
        <f t="shared" si="8"/>
        <v>-85</v>
      </c>
      <c r="BB45" t="s">
        <v>990</v>
      </c>
      <c r="BC45" s="19">
        <v>45446</v>
      </c>
      <c r="BD45" s="19">
        <v>45442.395833333336</v>
      </c>
      <c r="BE45">
        <v>11325</v>
      </c>
      <c r="BF45">
        <v>11750</v>
      </c>
      <c r="BG45">
        <v>425</v>
      </c>
      <c r="BI45">
        <v>-2.4</v>
      </c>
      <c r="BJ45">
        <f t="shared" si="9"/>
        <v>79.499999999999986</v>
      </c>
      <c r="BL45">
        <v>-12.2</v>
      </c>
      <c r="BM45">
        <f t="shared" si="10"/>
        <v>161.19999999999993</v>
      </c>
      <c r="BO45">
        <v>-25.8</v>
      </c>
      <c r="BP45">
        <f t="shared" si="11"/>
        <v>130.20000000000002</v>
      </c>
      <c r="BS45" t="s">
        <v>35</v>
      </c>
      <c r="BT45" s="19">
        <v>45436</v>
      </c>
      <c r="BU45" s="19">
        <v>45435.395833333336</v>
      </c>
      <c r="BV45">
        <v>75500</v>
      </c>
      <c r="BW45">
        <v>75400</v>
      </c>
      <c r="BX45">
        <v>-100</v>
      </c>
      <c r="BZ45">
        <v>88</v>
      </c>
      <c r="CA45">
        <f t="shared" si="12"/>
        <v>-115.60000000000008</v>
      </c>
      <c r="CC45">
        <v>211</v>
      </c>
      <c r="CD45">
        <f t="shared" si="13"/>
        <v>-56.000000000000114</v>
      </c>
      <c r="CF45">
        <v>293.60000000000002</v>
      </c>
      <c r="CG45">
        <f t="shared" si="14"/>
        <v>218.3000000000001</v>
      </c>
      <c r="DB45">
        <v>-780.59999999999991</v>
      </c>
      <c r="DC45">
        <v>-1646.5999999999995</v>
      </c>
      <c r="DD45">
        <v>23.79999999999999</v>
      </c>
      <c r="DE45">
        <v>161.19999999999993</v>
      </c>
      <c r="DF45">
        <v>-56.000000000000114</v>
      </c>
    </row>
    <row r="46" spans="3:111" x14ac:dyDescent="0.2">
      <c r="C46" t="s">
        <v>585</v>
      </c>
      <c r="D46" s="19">
        <v>45484</v>
      </c>
      <c r="E46" s="19">
        <v>45477.395833333336</v>
      </c>
      <c r="F46">
        <v>24300</v>
      </c>
      <c r="G46">
        <v>24350</v>
      </c>
      <c r="H46">
        <v>50</v>
      </c>
      <c r="J46">
        <v>72.099999999999994</v>
      </c>
      <c r="K46">
        <f t="shared" si="1"/>
        <v>-87.700000000000017</v>
      </c>
      <c r="M46">
        <v>137.9</v>
      </c>
      <c r="N46">
        <f t="shared" si="18"/>
        <v>-642.69999999999993</v>
      </c>
      <c r="P46">
        <v>182</v>
      </c>
      <c r="Q46">
        <f t="shared" si="2"/>
        <v>-1172.5</v>
      </c>
      <c r="T46" t="s">
        <v>984</v>
      </c>
      <c r="U46" s="19">
        <v>45483</v>
      </c>
      <c r="V46" s="19">
        <v>45477.395833333336</v>
      </c>
      <c r="W46">
        <v>53100</v>
      </c>
      <c r="X46">
        <v>52200</v>
      </c>
      <c r="Y46">
        <v>-900</v>
      </c>
      <c r="AA46">
        <v>-20.6</v>
      </c>
      <c r="AB46">
        <f t="shared" si="3"/>
        <v>-750.3</v>
      </c>
      <c r="AD46">
        <v>-70.599999999999994</v>
      </c>
      <c r="AE46">
        <f t="shared" si="4"/>
        <v>-1717.1999999999994</v>
      </c>
      <c r="AG46">
        <v>-152.5</v>
      </c>
      <c r="AH46">
        <f t="shared" si="5"/>
        <v>-2657.9000000000015</v>
      </c>
      <c r="AK46" t="s">
        <v>989</v>
      </c>
      <c r="AL46" s="19">
        <v>45237</v>
      </c>
      <c r="AM46" s="19">
        <v>45232.395833333336</v>
      </c>
      <c r="AN46">
        <v>19250</v>
      </c>
      <c r="AO46">
        <v>19600</v>
      </c>
      <c r="AP46">
        <v>350</v>
      </c>
      <c r="AR46">
        <v>-14.1</v>
      </c>
      <c r="AS46">
        <f t="shared" si="6"/>
        <v>-22.600000000000005</v>
      </c>
      <c r="AU46">
        <v>-57.4</v>
      </c>
      <c r="AV46">
        <f t="shared" si="7"/>
        <v>-33.600000000000009</v>
      </c>
      <c r="AX46">
        <v>107.3</v>
      </c>
      <c r="AY46">
        <f t="shared" si="8"/>
        <v>22.299999999999997</v>
      </c>
      <c r="BB46" t="s">
        <v>990</v>
      </c>
      <c r="BC46" s="19">
        <v>45453</v>
      </c>
      <c r="BD46" s="19">
        <v>45449.395833333336</v>
      </c>
      <c r="BE46">
        <v>11600</v>
      </c>
      <c r="BF46">
        <v>11675</v>
      </c>
      <c r="BG46">
        <v>75</v>
      </c>
      <c r="BI46">
        <v>-6.4</v>
      </c>
      <c r="BJ46">
        <f t="shared" si="9"/>
        <v>73.09999999999998</v>
      </c>
      <c r="BL46">
        <v>-12.4</v>
      </c>
      <c r="BM46">
        <f t="shared" si="10"/>
        <v>148.79999999999993</v>
      </c>
      <c r="BO46">
        <v>14.5</v>
      </c>
      <c r="BP46">
        <f t="shared" si="11"/>
        <v>144.70000000000002</v>
      </c>
      <c r="BS46" t="s">
        <v>35</v>
      </c>
      <c r="BT46" s="19">
        <v>45443</v>
      </c>
      <c r="BU46" s="19">
        <v>45442.395833333336</v>
      </c>
      <c r="BV46">
        <v>73900</v>
      </c>
      <c r="BW46">
        <v>74100</v>
      </c>
      <c r="BX46">
        <v>200</v>
      </c>
      <c r="BZ46">
        <v>101.2</v>
      </c>
      <c r="CA46">
        <f t="shared" si="12"/>
        <v>-14.400000000000077</v>
      </c>
      <c r="CC46">
        <v>230.4</v>
      </c>
      <c r="CD46">
        <f t="shared" si="13"/>
        <v>174.39999999999989</v>
      </c>
      <c r="CF46">
        <v>325.5</v>
      </c>
      <c r="CG46">
        <f t="shared" si="14"/>
        <v>543.80000000000007</v>
      </c>
      <c r="DB46">
        <v>-642.69999999999993</v>
      </c>
      <c r="DC46">
        <v>-1717.1999999999994</v>
      </c>
      <c r="DD46">
        <v>-33.600000000000009</v>
      </c>
      <c r="DE46">
        <v>148.79999999999993</v>
      </c>
      <c r="DF46">
        <v>174.39999999999989</v>
      </c>
    </row>
    <row r="47" spans="3:111" x14ac:dyDescent="0.2">
      <c r="C47" t="s">
        <v>585</v>
      </c>
      <c r="D47" s="19">
        <v>45491</v>
      </c>
      <c r="E47" s="19">
        <v>45484.395833333336</v>
      </c>
      <c r="F47">
        <v>24300</v>
      </c>
      <c r="G47">
        <v>24800</v>
      </c>
      <c r="H47">
        <v>500</v>
      </c>
      <c r="J47">
        <v>-13</v>
      </c>
      <c r="K47">
        <f t="shared" si="1"/>
        <v>-100.70000000000002</v>
      </c>
      <c r="M47">
        <v>-49.8</v>
      </c>
      <c r="N47">
        <f t="shared" si="18"/>
        <v>-692.49999999999989</v>
      </c>
      <c r="P47">
        <v>-106.8</v>
      </c>
      <c r="Q47">
        <f t="shared" si="2"/>
        <v>-1279.3</v>
      </c>
      <c r="T47" t="s">
        <v>984</v>
      </c>
      <c r="U47" s="19">
        <v>45489</v>
      </c>
      <c r="V47" s="19">
        <v>45484.395833333336</v>
      </c>
      <c r="W47">
        <v>52300</v>
      </c>
      <c r="X47">
        <v>52400</v>
      </c>
      <c r="Y47">
        <v>100</v>
      </c>
      <c r="AA47">
        <v>81.5</v>
      </c>
      <c r="AB47">
        <f t="shared" si="3"/>
        <v>-668.8</v>
      </c>
      <c r="AD47">
        <v>222.1</v>
      </c>
      <c r="AE47">
        <f t="shared" si="4"/>
        <v>-1495.0999999999995</v>
      </c>
      <c r="AG47">
        <v>327.39999999999998</v>
      </c>
      <c r="AH47">
        <f t="shared" si="5"/>
        <v>-2330.5000000000014</v>
      </c>
      <c r="AK47" t="s">
        <v>989</v>
      </c>
      <c r="AL47" s="19">
        <v>45243</v>
      </c>
      <c r="AM47" s="19">
        <v>45239.395833333336</v>
      </c>
      <c r="AN47">
        <v>19500</v>
      </c>
      <c r="AO47">
        <v>19550</v>
      </c>
      <c r="AP47">
        <v>50</v>
      </c>
      <c r="AR47">
        <v>37.700000000000003</v>
      </c>
      <c r="AS47">
        <f t="shared" si="6"/>
        <v>15.099999999999998</v>
      </c>
      <c r="AU47">
        <v>84.4</v>
      </c>
      <c r="AV47">
        <f t="shared" si="7"/>
        <v>50.8</v>
      </c>
      <c r="AX47">
        <v>74.400000000000006</v>
      </c>
      <c r="AY47">
        <f t="shared" si="8"/>
        <v>96.7</v>
      </c>
      <c r="BB47" t="s">
        <v>990</v>
      </c>
      <c r="BC47" s="19">
        <v>45457</v>
      </c>
      <c r="BD47" s="19">
        <v>45456.395833333336</v>
      </c>
      <c r="BE47">
        <v>11950</v>
      </c>
      <c r="BF47">
        <v>12050</v>
      </c>
      <c r="BG47">
        <v>100</v>
      </c>
      <c r="BI47">
        <v>-10.4</v>
      </c>
      <c r="BJ47">
        <f t="shared" si="9"/>
        <v>62.699999999999982</v>
      </c>
      <c r="BL47">
        <v>-37</v>
      </c>
      <c r="BM47">
        <f t="shared" si="10"/>
        <v>111.79999999999993</v>
      </c>
      <c r="BO47">
        <v>-28.6</v>
      </c>
      <c r="BP47">
        <f t="shared" si="11"/>
        <v>116.10000000000002</v>
      </c>
      <c r="BS47" t="s">
        <v>35</v>
      </c>
      <c r="BT47" s="19">
        <v>45450</v>
      </c>
      <c r="BU47" s="19">
        <v>45449.395833333336</v>
      </c>
      <c r="BV47">
        <v>75100</v>
      </c>
      <c r="BW47">
        <v>76600</v>
      </c>
      <c r="BX47">
        <v>1500</v>
      </c>
      <c r="BZ47">
        <v>-24</v>
      </c>
      <c r="CA47">
        <f t="shared" si="12"/>
        <v>-38.400000000000077</v>
      </c>
      <c r="CC47">
        <v>-96.4</v>
      </c>
      <c r="CD47">
        <f t="shared" si="13"/>
        <v>77.999999999999886</v>
      </c>
      <c r="CF47">
        <v>-198.9</v>
      </c>
      <c r="CG47">
        <f t="shared" si="14"/>
        <v>344.90000000000009</v>
      </c>
      <c r="DB47">
        <v>-692.49999999999989</v>
      </c>
      <c r="DC47">
        <v>-1495.0999999999995</v>
      </c>
      <c r="DD47">
        <v>50.8</v>
      </c>
      <c r="DE47">
        <v>111.79999999999993</v>
      </c>
      <c r="DF47">
        <v>77.999999999999886</v>
      </c>
    </row>
    <row r="48" spans="3:111" x14ac:dyDescent="0.2">
      <c r="AK48" t="s">
        <v>989</v>
      </c>
      <c r="AL48" s="19">
        <v>45251</v>
      </c>
      <c r="AM48" s="19">
        <v>45246.395833333336</v>
      </c>
      <c r="AN48">
        <v>19700</v>
      </c>
      <c r="AO48">
        <v>19600</v>
      </c>
      <c r="AP48">
        <v>-100</v>
      </c>
      <c r="AR48">
        <v>-6.7</v>
      </c>
      <c r="AS48">
        <f t="shared" si="6"/>
        <v>8.3999999999999986</v>
      </c>
      <c r="AU48">
        <v>45.5</v>
      </c>
      <c r="AV48">
        <f t="shared" si="7"/>
        <v>96.3</v>
      </c>
      <c r="AX48">
        <v>32</v>
      </c>
      <c r="AY48">
        <f t="shared" si="8"/>
        <v>128.69999999999999</v>
      </c>
      <c r="BB48" t="s">
        <v>990</v>
      </c>
      <c r="BC48" s="19">
        <v>45467</v>
      </c>
      <c r="BD48" s="19">
        <v>45463.395833333336</v>
      </c>
      <c r="BE48">
        <v>12125</v>
      </c>
      <c r="BF48">
        <v>12300</v>
      </c>
      <c r="BG48">
        <v>175</v>
      </c>
      <c r="BI48">
        <v>-7.6</v>
      </c>
      <c r="BJ48">
        <f t="shared" si="9"/>
        <v>55.09999999999998</v>
      </c>
      <c r="BL48">
        <v>-25.4</v>
      </c>
      <c r="BM48">
        <f t="shared" si="10"/>
        <v>86.39999999999992</v>
      </c>
      <c r="BO48">
        <v>-51.9</v>
      </c>
      <c r="BP48">
        <f t="shared" si="11"/>
        <v>64.200000000000017</v>
      </c>
      <c r="BS48" t="s">
        <v>35</v>
      </c>
      <c r="BT48" s="19">
        <v>45457</v>
      </c>
      <c r="BU48" s="19">
        <v>45456.395833333336</v>
      </c>
      <c r="BV48">
        <v>76800</v>
      </c>
      <c r="BW48">
        <v>77000</v>
      </c>
      <c r="BX48">
        <v>200</v>
      </c>
      <c r="BZ48">
        <v>-25.2</v>
      </c>
      <c r="CA48">
        <f t="shared" si="12"/>
        <v>-63.60000000000008</v>
      </c>
      <c r="CC48">
        <v>77.400000000000006</v>
      </c>
      <c r="CD48">
        <f t="shared" si="13"/>
        <v>155.39999999999989</v>
      </c>
      <c r="CF48">
        <v>142</v>
      </c>
      <c r="CG48">
        <f t="shared" si="14"/>
        <v>486.90000000000009</v>
      </c>
      <c r="DD48">
        <v>96.3</v>
      </c>
      <c r="DE48">
        <v>86.39999999999992</v>
      </c>
      <c r="DF48">
        <v>155.39999999999989</v>
      </c>
    </row>
    <row r="49" spans="37:110" x14ac:dyDescent="0.2">
      <c r="AK49" t="s">
        <v>989</v>
      </c>
      <c r="AL49" s="19">
        <v>45258</v>
      </c>
      <c r="AM49" s="19">
        <v>45253.395833333336</v>
      </c>
      <c r="AN49">
        <v>19600</v>
      </c>
      <c r="AO49">
        <v>19750</v>
      </c>
      <c r="AP49">
        <v>150</v>
      </c>
      <c r="AR49">
        <v>-22.3</v>
      </c>
      <c r="AS49">
        <f t="shared" si="6"/>
        <v>-13.900000000000002</v>
      </c>
      <c r="AU49">
        <v>15.5</v>
      </c>
      <c r="AV49">
        <f t="shared" si="7"/>
        <v>111.8</v>
      </c>
      <c r="AX49">
        <v>-113.7</v>
      </c>
      <c r="AY49">
        <f t="shared" si="8"/>
        <v>14.999999999999986</v>
      </c>
      <c r="BB49" t="s">
        <v>990</v>
      </c>
      <c r="BC49" s="19">
        <v>45474</v>
      </c>
      <c r="BD49" s="19">
        <v>45470.395833333336</v>
      </c>
      <c r="BE49">
        <v>12275</v>
      </c>
      <c r="BF49">
        <v>12275</v>
      </c>
      <c r="BG49">
        <v>0</v>
      </c>
      <c r="BI49">
        <v>40.700000000000003</v>
      </c>
      <c r="BJ49">
        <f t="shared" si="9"/>
        <v>95.799999999999983</v>
      </c>
      <c r="BL49">
        <v>74</v>
      </c>
      <c r="BM49">
        <f t="shared" si="10"/>
        <v>160.39999999999992</v>
      </c>
      <c r="BO49">
        <v>99.1</v>
      </c>
      <c r="BP49">
        <f t="shared" si="11"/>
        <v>163.30000000000001</v>
      </c>
      <c r="BS49" t="s">
        <v>35</v>
      </c>
      <c r="BT49" s="19">
        <v>45464</v>
      </c>
      <c r="BU49" s="19">
        <v>45463.395833333336</v>
      </c>
      <c r="BV49">
        <v>77500</v>
      </c>
      <c r="BW49">
        <v>77200</v>
      </c>
      <c r="BX49">
        <v>-300</v>
      </c>
      <c r="BZ49">
        <v>-41.8</v>
      </c>
      <c r="CA49">
        <f t="shared" si="12"/>
        <v>-105.40000000000008</v>
      </c>
      <c r="CC49">
        <v>-16.8</v>
      </c>
      <c r="CD49">
        <f t="shared" si="13"/>
        <v>138.59999999999988</v>
      </c>
      <c r="CF49">
        <v>54.8</v>
      </c>
      <c r="CG49">
        <f t="shared" si="14"/>
        <v>541.70000000000005</v>
      </c>
      <c r="DD49">
        <v>111.8</v>
      </c>
      <c r="DE49">
        <v>160.39999999999992</v>
      </c>
      <c r="DF49">
        <v>138.59999999999988</v>
      </c>
    </row>
    <row r="50" spans="37:110" x14ac:dyDescent="0.2">
      <c r="AK50" t="s">
        <v>989</v>
      </c>
      <c r="AL50" s="19">
        <v>45265</v>
      </c>
      <c r="AM50" s="19">
        <v>45260.395833333336</v>
      </c>
      <c r="AN50">
        <v>20100</v>
      </c>
      <c r="AO50">
        <v>21050</v>
      </c>
      <c r="AP50">
        <v>950</v>
      </c>
      <c r="AR50">
        <v>-15.5</v>
      </c>
      <c r="AS50">
        <f t="shared" si="6"/>
        <v>-29.400000000000002</v>
      </c>
      <c r="AU50">
        <v>-52.3</v>
      </c>
      <c r="AV50">
        <f t="shared" si="7"/>
        <v>59.5</v>
      </c>
      <c r="AX50">
        <v>58.7</v>
      </c>
      <c r="AY50">
        <f t="shared" si="8"/>
        <v>73.699999999999989</v>
      </c>
      <c r="BB50" t="s">
        <v>990</v>
      </c>
      <c r="BC50" s="19">
        <v>45481</v>
      </c>
      <c r="BD50" s="19">
        <v>45477.395833333336</v>
      </c>
      <c r="BE50">
        <v>12450</v>
      </c>
      <c r="BF50">
        <v>12400</v>
      </c>
      <c r="BG50">
        <v>-50</v>
      </c>
      <c r="BI50">
        <v>-7.8</v>
      </c>
      <c r="BJ50">
        <f t="shared" si="9"/>
        <v>87.999999999999986</v>
      </c>
      <c r="BL50">
        <v>-3.7</v>
      </c>
      <c r="BM50">
        <f t="shared" si="10"/>
        <v>156.69999999999993</v>
      </c>
      <c r="BO50">
        <v>17</v>
      </c>
      <c r="BP50">
        <f t="shared" si="11"/>
        <v>180.3</v>
      </c>
      <c r="BS50" t="s">
        <v>35</v>
      </c>
      <c r="BT50" s="19">
        <v>45471</v>
      </c>
      <c r="BU50" s="19">
        <v>45470.395833333336</v>
      </c>
      <c r="BV50">
        <v>79400</v>
      </c>
      <c r="BW50">
        <v>79000</v>
      </c>
      <c r="BX50">
        <v>-400</v>
      </c>
      <c r="BZ50">
        <v>-24.8</v>
      </c>
      <c r="CA50">
        <f t="shared" si="12"/>
        <v>-130.20000000000007</v>
      </c>
      <c r="CC50">
        <v>-66.099999999999994</v>
      </c>
      <c r="CD50">
        <f t="shared" si="13"/>
        <v>72.499999999999886</v>
      </c>
      <c r="CF50">
        <v>21.5</v>
      </c>
      <c r="CG50">
        <f t="shared" si="14"/>
        <v>563.20000000000005</v>
      </c>
      <c r="DD50">
        <v>59.5</v>
      </c>
      <c r="DE50">
        <v>156.69999999999993</v>
      </c>
      <c r="DF50">
        <v>72.499999999999886</v>
      </c>
    </row>
    <row r="51" spans="37:110" x14ac:dyDescent="0.2">
      <c r="AK51" t="s">
        <v>989</v>
      </c>
      <c r="AL51" s="19">
        <v>45272</v>
      </c>
      <c r="AM51" s="19">
        <v>45267.395833333336</v>
      </c>
      <c r="AN51">
        <v>21050</v>
      </c>
      <c r="AO51">
        <v>21150</v>
      </c>
      <c r="AP51">
        <v>100</v>
      </c>
      <c r="AR51">
        <v>-14</v>
      </c>
      <c r="AS51">
        <f t="shared" si="6"/>
        <v>-43.400000000000006</v>
      </c>
      <c r="AU51">
        <v>21.8</v>
      </c>
      <c r="AV51">
        <f t="shared" si="7"/>
        <v>81.3</v>
      </c>
      <c r="AX51">
        <v>163.1</v>
      </c>
      <c r="AY51">
        <f t="shared" si="8"/>
        <v>236.79999999999998</v>
      </c>
      <c r="BB51" t="s">
        <v>990</v>
      </c>
      <c r="BC51" s="19">
        <v>45488</v>
      </c>
      <c r="BD51" s="19">
        <v>45484.395833333336</v>
      </c>
      <c r="BE51">
        <v>12425</v>
      </c>
      <c r="BF51">
        <v>12525</v>
      </c>
      <c r="BG51">
        <v>100</v>
      </c>
      <c r="BI51">
        <v>-6.4</v>
      </c>
      <c r="BJ51">
        <f t="shared" si="9"/>
        <v>81.59999999999998</v>
      </c>
      <c r="BL51">
        <v>-23.5</v>
      </c>
      <c r="BM51">
        <f t="shared" si="10"/>
        <v>133.19999999999993</v>
      </c>
      <c r="BO51">
        <v>-0.7</v>
      </c>
      <c r="BP51">
        <f t="shared" si="11"/>
        <v>179.60000000000002</v>
      </c>
      <c r="BS51" t="s">
        <v>35</v>
      </c>
      <c r="BT51" s="19">
        <v>45478</v>
      </c>
      <c r="BU51" s="19">
        <v>45477.395833333336</v>
      </c>
      <c r="BV51">
        <v>80000</v>
      </c>
      <c r="BW51">
        <v>80000</v>
      </c>
      <c r="BX51">
        <v>0</v>
      </c>
      <c r="BZ51">
        <v>141.80000000000001</v>
      </c>
      <c r="CA51">
        <f t="shared" si="12"/>
        <v>11.599999999999937</v>
      </c>
      <c r="CC51">
        <v>241.2</v>
      </c>
      <c r="CD51">
        <f t="shared" si="13"/>
        <v>313.69999999999987</v>
      </c>
      <c r="CF51">
        <v>306.2</v>
      </c>
      <c r="CG51">
        <f t="shared" si="14"/>
        <v>869.40000000000009</v>
      </c>
      <c r="DD51">
        <v>81.3</v>
      </c>
      <c r="DE51">
        <v>133.19999999999993</v>
      </c>
      <c r="DF51">
        <v>313.69999999999987</v>
      </c>
    </row>
    <row r="52" spans="37:110" x14ac:dyDescent="0.2">
      <c r="AK52" t="s">
        <v>989</v>
      </c>
      <c r="AL52" s="19">
        <v>45279</v>
      </c>
      <c r="AM52" s="19">
        <v>45274.395833333336</v>
      </c>
      <c r="AN52">
        <v>21450</v>
      </c>
      <c r="AO52">
        <v>21450</v>
      </c>
      <c r="AP52">
        <v>0</v>
      </c>
      <c r="AR52">
        <v>69.400000000000006</v>
      </c>
      <c r="AS52">
        <f t="shared" si="6"/>
        <v>26</v>
      </c>
      <c r="AU52">
        <v>127.3</v>
      </c>
      <c r="AV52">
        <f t="shared" si="7"/>
        <v>208.6</v>
      </c>
      <c r="AX52">
        <v>145.4</v>
      </c>
      <c r="AY52">
        <f t="shared" si="8"/>
        <v>382.2</v>
      </c>
      <c r="BB52" t="s">
        <v>990</v>
      </c>
      <c r="BC52" s="19">
        <v>45495</v>
      </c>
      <c r="BD52" s="19">
        <v>45491.395833333336</v>
      </c>
      <c r="BE52">
        <v>12475</v>
      </c>
      <c r="BF52">
        <v>12400</v>
      </c>
      <c r="BG52">
        <v>-75</v>
      </c>
      <c r="BI52">
        <v>-6.3</v>
      </c>
      <c r="BJ52">
        <f t="shared" si="9"/>
        <v>75.299999999999983</v>
      </c>
      <c r="BL52">
        <v>13</v>
      </c>
      <c r="BM52">
        <f t="shared" si="10"/>
        <v>146.19999999999993</v>
      </c>
      <c r="BO52">
        <v>35.799999999999997</v>
      </c>
      <c r="BP52">
        <f t="shared" si="11"/>
        <v>215.40000000000003</v>
      </c>
      <c r="BS52" t="s">
        <v>35</v>
      </c>
      <c r="BT52" s="19">
        <v>45485</v>
      </c>
      <c r="BU52" s="19">
        <v>45484.395833333336</v>
      </c>
      <c r="BV52">
        <v>79900</v>
      </c>
      <c r="BW52">
        <v>80500</v>
      </c>
      <c r="BX52">
        <v>600</v>
      </c>
      <c r="BZ52">
        <v>-25.4</v>
      </c>
      <c r="CA52">
        <f t="shared" si="12"/>
        <v>-13.800000000000061</v>
      </c>
      <c r="CC52">
        <v>-105</v>
      </c>
      <c r="CD52">
        <f t="shared" si="13"/>
        <v>208.69999999999987</v>
      </c>
      <c r="CF52">
        <v>-231.9</v>
      </c>
      <c r="CG52">
        <f t="shared" si="14"/>
        <v>637.50000000000011</v>
      </c>
      <c r="DD52">
        <v>208.6</v>
      </c>
      <c r="DE52">
        <v>146.19999999999993</v>
      </c>
      <c r="DF52">
        <v>208.69999999999987</v>
      </c>
    </row>
    <row r="53" spans="37:110" x14ac:dyDescent="0.2">
      <c r="AK53" t="s">
        <v>989</v>
      </c>
      <c r="AL53" s="19">
        <v>45286</v>
      </c>
      <c r="AM53" s="19">
        <v>45281.395833333336</v>
      </c>
      <c r="AN53">
        <v>21300</v>
      </c>
      <c r="AO53">
        <v>21250</v>
      </c>
      <c r="AP53">
        <v>-50</v>
      </c>
      <c r="AR53">
        <v>46.9</v>
      </c>
      <c r="AS53">
        <f t="shared" si="6"/>
        <v>72.900000000000006</v>
      </c>
      <c r="AU53">
        <v>106.2</v>
      </c>
      <c r="AV53">
        <f t="shared" si="7"/>
        <v>314.8</v>
      </c>
      <c r="AX53">
        <v>-9.6</v>
      </c>
      <c r="AY53">
        <f t="shared" si="8"/>
        <v>372.59999999999997</v>
      </c>
      <c r="BS53" t="s">
        <v>35</v>
      </c>
      <c r="BT53" s="19">
        <v>45492</v>
      </c>
      <c r="BU53" s="19">
        <v>45491.395833333336</v>
      </c>
      <c r="BV53">
        <v>81400</v>
      </c>
      <c r="BW53">
        <v>80600</v>
      </c>
      <c r="BX53">
        <v>-800</v>
      </c>
      <c r="BZ53">
        <v>-26</v>
      </c>
      <c r="CA53">
        <f t="shared" si="12"/>
        <v>-39.800000000000061</v>
      </c>
      <c r="CC53">
        <v>-92.5</v>
      </c>
      <c r="CD53">
        <f t="shared" si="13"/>
        <v>116.19999999999987</v>
      </c>
      <c r="CF53">
        <v>-202.5</v>
      </c>
      <c r="CG53">
        <f t="shared" si="14"/>
        <v>435.00000000000011</v>
      </c>
      <c r="DD53">
        <v>314.8</v>
      </c>
      <c r="DF53">
        <v>116.19999999999987</v>
      </c>
    </row>
    <row r="54" spans="37:110" x14ac:dyDescent="0.2">
      <c r="AK54" t="s">
        <v>989</v>
      </c>
      <c r="AL54" s="19">
        <v>45293</v>
      </c>
      <c r="AM54" s="19">
        <v>45288.395833333336</v>
      </c>
      <c r="AN54">
        <v>21550</v>
      </c>
      <c r="AO54">
        <v>21350</v>
      </c>
      <c r="AP54">
        <v>-200</v>
      </c>
      <c r="AR54">
        <v>-14.8</v>
      </c>
      <c r="AS54">
        <f t="shared" si="6"/>
        <v>58.100000000000009</v>
      </c>
      <c r="AU54">
        <v>-51.1</v>
      </c>
      <c r="AV54">
        <f t="shared" si="7"/>
        <v>263.7</v>
      </c>
      <c r="AX54">
        <v>-124.8</v>
      </c>
      <c r="AY54">
        <f t="shared" si="8"/>
        <v>247.79999999999995</v>
      </c>
      <c r="DD54">
        <v>263.7</v>
      </c>
    </row>
    <row r="55" spans="37:110" x14ac:dyDescent="0.2">
      <c r="AK55" t="s">
        <v>989</v>
      </c>
      <c r="AL55" s="19">
        <v>45300</v>
      </c>
      <c r="AM55" s="19">
        <v>45295.395833333336</v>
      </c>
      <c r="AN55">
        <v>21500</v>
      </c>
      <c r="AO55">
        <v>21200</v>
      </c>
      <c r="AP55">
        <v>-300</v>
      </c>
      <c r="AR55">
        <v>-16</v>
      </c>
      <c r="AS55">
        <f t="shared" si="6"/>
        <v>42.100000000000009</v>
      </c>
      <c r="AU55">
        <v>-59.1</v>
      </c>
      <c r="AV55">
        <f t="shared" si="7"/>
        <v>204.6</v>
      </c>
      <c r="AX55">
        <v>-9.8000000000000007</v>
      </c>
      <c r="AY55">
        <f t="shared" si="8"/>
        <v>237.99999999999994</v>
      </c>
      <c r="DD55">
        <v>204.6</v>
      </c>
    </row>
    <row r="56" spans="37:110" x14ac:dyDescent="0.2">
      <c r="AK56" t="s">
        <v>989</v>
      </c>
      <c r="AL56" s="19">
        <v>45307</v>
      </c>
      <c r="AM56" s="19">
        <v>45302.395833333336</v>
      </c>
      <c r="AN56">
        <v>21250</v>
      </c>
      <c r="AO56">
        <v>21450</v>
      </c>
      <c r="AP56">
        <v>200</v>
      </c>
      <c r="AR56">
        <v>-14.4</v>
      </c>
      <c r="AS56">
        <f t="shared" si="6"/>
        <v>27.70000000000001</v>
      </c>
      <c r="AU56">
        <v>-50.8</v>
      </c>
      <c r="AV56">
        <f t="shared" si="7"/>
        <v>153.80000000000001</v>
      </c>
      <c r="AX56">
        <v>51.9</v>
      </c>
      <c r="AY56">
        <f t="shared" si="8"/>
        <v>289.89999999999992</v>
      </c>
      <c r="DD56">
        <v>153.80000000000001</v>
      </c>
    </row>
    <row r="57" spans="37:110" x14ac:dyDescent="0.2">
      <c r="AK57" t="s">
        <v>989</v>
      </c>
      <c r="AL57" s="19">
        <v>45314</v>
      </c>
      <c r="AM57" s="19">
        <v>45309.395833333336</v>
      </c>
      <c r="AN57">
        <v>20300</v>
      </c>
      <c r="AO57">
        <v>20150</v>
      </c>
      <c r="AP57">
        <v>-150</v>
      </c>
      <c r="AR57">
        <v>-12.3</v>
      </c>
      <c r="AS57">
        <f t="shared" si="6"/>
        <v>15.400000000000009</v>
      </c>
      <c r="AU57">
        <v>-3.6</v>
      </c>
      <c r="AV57">
        <f t="shared" si="7"/>
        <v>150.20000000000002</v>
      </c>
      <c r="AX57">
        <v>61</v>
      </c>
      <c r="AY57">
        <f t="shared" si="8"/>
        <v>350.89999999999992</v>
      </c>
      <c r="DD57">
        <v>150.20000000000002</v>
      </c>
    </row>
    <row r="58" spans="37:110" x14ac:dyDescent="0.2">
      <c r="AK58" t="s">
        <v>989</v>
      </c>
      <c r="AL58" s="19">
        <v>45321</v>
      </c>
      <c r="AM58" s="19">
        <v>45316.395833333336</v>
      </c>
      <c r="AN58">
        <v>20150</v>
      </c>
      <c r="AO58">
        <v>20300</v>
      </c>
      <c r="AP58">
        <v>150</v>
      </c>
      <c r="AR58">
        <v>-12</v>
      </c>
      <c r="AS58">
        <f t="shared" si="6"/>
        <v>3.4000000000000092</v>
      </c>
      <c r="AU58">
        <v>16.2</v>
      </c>
      <c r="AV58">
        <f t="shared" si="7"/>
        <v>166.4</v>
      </c>
      <c r="AX58">
        <v>65.400000000000006</v>
      </c>
      <c r="AY58">
        <f t="shared" si="8"/>
        <v>416.29999999999995</v>
      </c>
      <c r="DD58">
        <v>166.4</v>
      </c>
    </row>
    <row r="59" spans="37:110" x14ac:dyDescent="0.2">
      <c r="AK59" t="s">
        <v>989</v>
      </c>
      <c r="AL59" s="19">
        <v>45328</v>
      </c>
      <c r="AM59" s="19">
        <v>45323.395833333336</v>
      </c>
      <c r="AN59">
        <v>20500</v>
      </c>
      <c r="AO59">
        <v>20400</v>
      </c>
      <c r="AP59">
        <v>-100</v>
      </c>
      <c r="AR59">
        <v>-13.2</v>
      </c>
      <c r="AS59">
        <f t="shared" si="6"/>
        <v>-9.7999999999999901</v>
      </c>
      <c r="AU59">
        <v>17.8</v>
      </c>
      <c r="AV59">
        <f t="shared" si="7"/>
        <v>184.20000000000002</v>
      </c>
      <c r="AX59">
        <v>60.3</v>
      </c>
      <c r="AY59">
        <f t="shared" si="8"/>
        <v>476.59999999999997</v>
      </c>
      <c r="DD59">
        <v>184.20000000000002</v>
      </c>
    </row>
    <row r="60" spans="37:110" x14ac:dyDescent="0.2">
      <c r="AK60" t="s">
        <v>989</v>
      </c>
      <c r="AL60" s="19">
        <v>45335</v>
      </c>
      <c r="AM60" s="19">
        <v>45330.395833333336</v>
      </c>
      <c r="AN60">
        <v>20050</v>
      </c>
      <c r="AO60">
        <v>20150</v>
      </c>
      <c r="AP60">
        <v>100</v>
      </c>
      <c r="AR60">
        <v>-11.8</v>
      </c>
      <c r="AS60">
        <f t="shared" si="6"/>
        <v>-21.599999999999991</v>
      </c>
      <c r="AU60">
        <v>13.2</v>
      </c>
      <c r="AV60">
        <f t="shared" si="7"/>
        <v>197.4</v>
      </c>
      <c r="AX60">
        <v>-94.9</v>
      </c>
      <c r="AY60">
        <f t="shared" si="8"/>
        <v>381.69999999999993</v>
      </c>
      <c r="DD60">
        <v>197.4</v>
      </c>
    </row>
    <row r="61" spans="37:110" x14ac:dyDescent="0.2">
      <c r="AK61" t="s">
        <v>989</v>
      </c>
      <c r="AL61" s="19">
        <v>45342</v>
      </c>
      <c r="AM61" s="19">
        <v>45337.395833333336</v>
      </c>
      <c r="AN61">
        <v>20400</v>
      </c>
      <c r="AO61">
        <v>20800</v>
      </c>
      <c r="AP61">
        <v>400</v>
      </c>
      <c r="AR61">
        <v>-11.8</v>
      </c>
      <c r="AS61">
        <f t="shared" si="6"/>
        <v>-33.399999999999991</v>
      </c>
      <c r="AU61">
        <v>-44.6</v>
      </c>
      <c r="AV61">
        <f t="shared" si="7"/>
        <v>152.80000000000001</v>
      </c>
      <c r="AX61">
        <v>47.5</v>
      </c>
      <c r="AY61">
        <f t="shared" si="8"/>
        <v>429.19999999999993</v>
      </c>
      <c r="DD61">
        <v>152.80000000000001</v>
      </c>
    </row>
    <row r="62" spans="37:110" x14ac:dyDescent="0.2">
      <c r="AK62" t="s">
        <v>989</v>
      </c>
      <c r="AL62" s="19">
        <v>45349</v>
      </c>
      <c r="AM62" s="19">
        <v>45344.395833333336</v>
      </c>
      <c r="AN62">
        <v>20700</v>
      </c>
      <c r="AO62">
        <v>20550</v>
      </c>
      <c r="AP62">
        <v>-150</v>
      </c>
      <c r="AR62">
        <v>-13.5</v>
      </c>
      <c r="AS62">
        <f t="shared" si="6"/>
        <v>-46.899999999999991</v>
      </c>
      <c r="AU62">
        <v>3.2</v>
      </c>
      <c r="AV62">
        <f t="shared" si="7"/>
        <v>156</v>
      </c>
      <c r="AX62">
        <v>-101.3</v>
      </c>
      <c r="AY62">
        <f t="shared" si="8"/>
        <v>327.89999999999992</v>
      </c>
      <c r="DD62">
        <v>156</v>
      </c>
    </row>
    <row r="63" spans="37:110" x14ac:dyDescent="0.2">
      <c r="AK63" t="s">
        <v>989</v>
      </c>
      <c r="AL63" s="19">
        <v>45356</v>
      </c>
      <c r="AM63" s="19">
        <v>45351.395833333336</v>
      </c>
      <c r="AN63">
        <v>20450</v>
      </c>
      <c r="AO63">
        <v>20850</v>
      </c>
      <c r="AP63">
        <v>400</v>
      </c>
      <c r="AR63">
        <v>-12.8</v>
      </c>
      <c r="AS63">
        <f t="shared" si="6"/>
        <v>-59.699999999999989</v>
      </c>
      <c r="AU63">
        <v>-47.6</v>
      </c>
      <c r="AV63">
        <f t="shared" si="7"/>
        <v>108.4</v>
      </c>
      <c r="AX63">
        <v>61.7</v>
      </c>
      <c r="AY63">
        <f t="shared" si="8"/>
        <v>389.59999999999991</v>
      </c>
      <c r="DD63">
        <v>108.4</v>
      </c>
    </row>
    <row r="64" spans="37:110" x14ac:dyDescent="0.2">
      <c r="AK64" t="s">
        <v>989</v>
      </c>
      <c r="AL64" s="19">
        <v>45363</v>
      </c>
      <c r="AM64" s="19">
        <v>45358.395833333336</v>
      </c>
      <c r="AN64">
        <v>21000</v>
      </c>
      <c r="AO64">
        <v>20900</v>
      </c>
      <c r="AP64">
        <v>-100</v>
      </c>
      <c r="AR64">
        <v>-18.600000000000001</v>
      </c>
      <c r="AS64">
        <f t="shared" si="6"/>
        <v>-78.299999999999983</v>
      </c>
      <c r="AU64">
        <v>32.1</v>
      </c>
      <c r="AV64">
        <f t="shared" si="7"/>
        <v>140.5</v>
      </c>
      <c r="AX64">
        <v>94.9</v>
      </c>
      <c r="AY64">
        <f t="shared" si="8"/>
        <v>484.49999999999989</v>
      </c>
      <c r="DD64">
        <v>140.5</v>
      </c>
    </row>
    <row r="65" spans="37:108" x14ac:dyDescent="0.2">
      <c r="AK65" t="s">
        <v>989</v>
      </c>
      <c r="AL65" s="19">
        <v>45370</v>
      </c>
      <c r="AM65" s="19">
        <v>45365.395833333336</v>
      </c>
      <c r="AN65">
        <v>20700</v>
      </c>
      <c r="AO65">
        <v>20600</v>
      </c>
      <c r="AP65">
        <v>-100</v>
      </c>
      <c r="AR65">
        <v>-11.9</v>
      </c>
      <c r="AS65">
        <f t="shared" si="6"/>
        <v>-90.199999999999989</v>
      </c>
      <c r="AU65">
        <v>50.4</v>
      </c>
      <c r="AV65">
        <f t="shared" si="7"/>
        <v>190.9</v>
      </c>
      <c r="AX65">
        <v>167</v>
      </c>
      <c r="AY65">
        <f t="shared" si="8"/>
        <v>651.49999999999989</v>
      </c>
      <c r="DD65">
        <v>190.9</v>
      </c>
    </row>
    <row r="66" spans="37:108" x14ac:dyDescent="0.2">
      <c r="AK66" t="s">
        <v>989</v>
      </c>
      <c r="AL66" s="19">
        <v>45377</v>
      </c>
      <c r="AM66" s="19">
        <v>45372.395833333336</v>
      </c>
      <c r="AN66">
        <v>20700</v>
      </c>
      <c r="AO66">
        <v>20700</v>
      </c>
      <c r="AP66">
        <v>0</v>
      </c>
      <c r="AR66">
        <v>76.8</v>
      </c>
      <c r="AS66">
        <f t="shared" si="6"/>
        <v>-13.399999999999991</v>
      </c>
      <c r="AU66">
        <v>133.19999999999999</v>
      </c>
      <c r="AV66">
        <f t="shared" si="7"/>
        <v>324.10000000000002</v>
      </c>
      <c r="AX66">
        <v>-35.4</v>
      </c>
      <c r="AY66">
        <f t="shared" si="8"/>
        <v>616.09999999999991</v>
      </c>
      <c r="DD66">
        <v>324.10000000000002</v>
      </c>
    </row>
    <row r="67" spans="37:108" x14ac:dyDescent="0.2">
      <c r="AK67" t="s">
        <v>989</v>
      </c>
      <c r="AL67" s="19">
        <v>45384</v>
      </c>
      <c r="AM67" s="19">
        <v>45379.395833333336</v>
      </c>
      <c r="AN67">
        <v>20950</v>
      </c>
      <c r="AO67">
        <v>21150</v>
      </c>
      <c r="AP67">
        <v>200</v>
      </c>
      <c r="AR67">
        <v>-17</v>
      </c>
      <c r="AS67">
        <f t="shared" si="6"/>
        <v>-30.399999999999991</v>
      </c>
      <c r="AU67">
        <v>-64.3</v>
      </c>
      <c r="AV67">
        <f t="shared" si="7"/>
        <v>259.8</v>
      </c>
      <c r="AX67">
        <v>-102.2</v>
      </c>
      <c r="AY67">
        <f t="shared" si="8"/>
        <v>513.89999999999986</v>
      </c>
      <c r="DD67">
        <v>259.8</v>
      </c>
    </row>
    <row r="68" spans="37:108" x14ac:dyDescent="0.2">
      <c r="AK68" t="s">
        <v>989</v>
      </c>
      <c r="AL68" s="19">
        <v>45391</v>
      </c>
      <c r="AM68" s="19">
        <v>45386.395833333336</v>
      </c>
      <c r="AN68">
        <v>21400</v>
      </c>
      <c r="AO68">
        <v>21700</v>
      </c>
      <c r="AP68">
        <v>300</v>
      </c>
      <c r="AR68">
        <v>-15</v>
      </c>
      <c r="AS68">
        <f t="shared" ref="AS68:AS82" si="19">AR68+AS67</f>
        <v>-45.399999999999991</v>
      </c>
      <c r="AU68">
        <v>-57</v>
      </c>
      <c r="AV68">
        <f t="shared" ref="AV68:AV82" si="20">AU68+AV67</f>
        <v>202.8</v>
      </c>
      <c r="AX68">
        <v>-114.8</v>
      </c>
      <c r="AY68">
        <f t="shared" ref="AY68:AY82" si="21">AX68+AY67</f>
        <v>399.09999999999985</v>
      </c>
      <c r="DD68">
        <v>202.8</v>
      </c>
    </row>
    <row r="69" spans="37:108" x14ac:dyDescent="0.2">
      <c r="AK69" t="s">
        <v>989</v>
      </c>
      <c r="AL69" s="19">
        <v>45398</v>
      </c>
      <c r="AM69" s="19">
        <v>45392.395833333336</v>
      </c>
      <c r="AN69">
        <v>21700</v>
      </c>
      <c r="AO69">
        <v>21100</v>
      </c>
      <c r="AP69">
        <v>-600</v>
      </c>
      <c r="AR69">
        <v>-15.4</v>
      </c>
      <c r="AS69">
        <f t="shared" si="19"/>
        <v>-60.79999999999999</v>
      </c>
      <c r="AU69">
        <v>-55.3</v>
      </c>
      <c r="AV69">
        <f t="shared" si="20"/>
        <v>147.5</v>
      </c>
      <c r="AX69">
        <v>-96</v>
      </c>
      <c r="AY69">
        <f t="shared" si="21"/>
        <v>303.09999999999985</v>
      </c>
      <c r="DD69">
        <v>147.5</v>
      </c>
    </row>
    <row r="70" spans="37:108" x14ac:dyDescent="0.2">
      <c r="AK70" t="s">
        <v>989</v>
      </c>
      <c r="AL70" s="19">
        <v>45405</v>
      </c>
      <c r="AM70" s="19">
        <v>45400.395833333336</v>
      </c>
      <c r="AN70">
        <v>20900</v>
      </c>
      <c r="AO70">
        <v>21300</v>
      </c>
      <c r="AP70">
        <v>400</v>
      </c>
      <c r="AR70">
        <v>-14.4</v>
      </c>
      <c r="AS70">
        <f t="shared" si="19"/>
        <v>-75.199999999999989</v>
      </c>
      <c r="AU70">
        <v>-46.5</v>
      </c>
      <c r="AV70">
        <f t="shared" si="20"/>
        <v>101</v>
      </c>
      <c r="AX70">
        <v>-108.5</v>
      </c>
      <c r="AY70">
        <f t="shared" si="21"/>
        <v>194.59999999999985</v>
      </c>
      <c r="DD70">
        <v>101</v>
      </c>
    </row>
    <row r="71" spans="37:108" x14ac:dyDescent="0.2">
      <c r="AK71" t="s">
        <v>989</v>
      </c>
      <c r="AL71" s="19">
        <v>45412</v>
      </c>
      <c r="AM71" s="19">
        <v>45407.395833333336</v>
      </c>
      <c r="AN71">
        <v>21550</v>
      </c>
      <c r="AO71">
        <v>21800</v>
      </c>
      <c r="AP71">
        <v>250</v>
      </c>
      <c r="AR71">
        <v>-15.3</v>
      </c>
      <c r="AS71">
        <f t="shared" si="19"/>
        <v>-90.499999999999986</v>
      </c>
      <c r="AU71">
        <v>-56.6</v>
      </c>
      <c r="AV71">
        <f t="shared" si="20"/>
        <v>44.4</v>
      </c>
      <c r="AX71">
        <v>-109.3</v>
      </c>
      <c r="AY71">
        <f t="shared" si="21"/>
        <v>85.299999999999855</v>
      </c>
      <c r="DD71">
        <v>44.4</v>
      </c>
    </row>
    <row r="72" spans="37:108" x14ac:dyDescent="0.2">
      <c r="AK72" t="s">
        <v>989</v>
      </c>
      <c r="AL72" s="19">
        <v>45419</v>
      </c>
      <c r="AM72" s="19">
        <v>45414.395833333336</v>
      </c>
      <c r="AN72">
        <v>21900</v>
      </c>
      <c r="AO72">
        <v>21550</v>
      </c>
      <c r="AP72">
        <v>-350</v>
      </c>
      <c r="AR72">
        <v>-14.3</v>
      </c>
      <c r="AS72">
        <f t="shared" si="19"/>
        <v>-104.79999999999998</v>
      </c>
      <c r="AU72">
        <v>-51.6</v>
      </c>
      <c r="AV72">
        <f t="shared" si="20"/>
        <v>-7.2000000000000028</v>
      </c>
      <c r="AX72">
        <v>43.2</v>
      </c>
      <c r="AY72">
        <f t="shared" si="21"/>
        <v>128.49999999999986</v>
      </c>
      <c r="DD72">
        <v>-7.2000000000000028</v>
      </c>
    </row>
    <row r="73" spans="37:108" x14ac:dyDescent="0.2">
      <c r="AK73" t="s">
        <v>989</v>
      </c>
      <c r="AL73" s="19">
        <v>45426</v>
      </c>
      <c r="AM73" s="19">
        <v>45421.395833333336</v>
      </c>
      <c r="AN73">
        <v>21100</v>
      </c>
      <c r="AO73">
        <v>21250</v>
      </c>
      <c r="AP73">
        <v>150</v>
      </c>
      <c r="AR73">
        <v>-11.4</v>
      </c>
      <c r="AS73">
        <f t="shared" si="19"/>
        <v>-116.19999999999999</v>
      </c>
      <c r="AU73">
        <v>-2</v>
      </c>
      <c r="AV73">
        <f t="shared" si="20"/>
        <v>-9.2000000000000028</v>
      </c>
      <c r="AX73">
        <v>169.5</v>
      </c>
      <c r="AY73">
        <f t="shared" si="21"/>
        <v>297.99999999999989</v>
      </c>
      <c r="DD73">
        <v>-9.2000000000000028</v>
      </c>
    </row>
    <row r="74" spans="37:108" x14ac:dyDescent="0.2">
      <c r="AK74" t="s">
        <v>989</v>
      </c>
      <c r="AL74" s="19">
        <v>45433</v>
      </c>
      <c r="AM74" s="19">
        <v>45428.395833333336</v>
      </c>
      <c r="AN74">
        <v>21450</v>
      </c>
      <c r="AO74">
        <v>21450</v>
      </c>
      <c r="AP74">
        <v>0</v>
      </c>
      <c r="AR74">
        <v>75.8</v>
      </c>
      <c r="AS74">
        <f t="shared" si="19"/>
        <v>-40.399999999999991</v>
      </c>
      <c r="AU74">
        <v>132.80000000000001</v>
      </c>
      <c r="AV74">
        <f t="shared" si="20"/>
        <v>123.60000000000001</v>
      </c>
      <c r="AX74">
        <v>-43.4</v>
      </c>
      <c r="AY74">
        <f t="shared" si="21"/>
        <v>254.59999999999988</v>
      </c>
      <c r="DD74">
        <v>123.60000000000001</v>
      </c>
    </row>
    <row r="75" spans="37:108" x14ac:dyDescent="0.2">
      <c r="AK75" t="s">
        <v>989</v>
      </c>
      <c r="AL75" s="19">
        <v>45440</v>
      </c>
      <c r="AM75" s="19">
        <v>45435.395833333336</v>
      </c>
      <c r="AN75">
        <v>21750</v>
      </c>
      <c r="AO75">
        <v>21950</v>
      </c>
      <c r="AP75">
        <v>200</v>
      </c>
      <c r="AR75">
        <v>-14.2</v>
      </c>
      <c r="AS75">
        <f t="shared" si="19"/>
        <v>-54.599999999999994</v>
      </c>
      <c r="AU75">
        <v>-51.3</v>
      </c>
      <c r="AV75">
        <f t="shared" si="20"/>
        <v>72.300000000000011</v>
      </c>
      <c r="AX75">
        <v>-46.6</v>
      </c>
      <c r="AY75">
        <f t="shared" si="21"/>
        <v>207.99999999999989</v>
      </c>
      <c r="DD75">
        <v>72.300000000000011</v>
      </c>
    </row>
    <row r="76" spans="37:108" x14ac:dyDescent="0.2">
      <c r="AK76" t="s">
        <v>989</v>
      </c>
      <c r="AL76" s="19">
        <v>45447</v>
      </c>
      <c r="AM76" s="19">
        <v>45442.395833333336</v>
      </c>
      <c r="AN76">
        <v>21650</v>
      </c>
      <c r="AO76">
        <v>20850</v>
      </c>
      <c r="AP76">
        <v>-800</v>
      </c>
      <c r="AR76">
        <v>-4.0999999999999996</v>
      </c>
      <c r="AS76">
        <f t="shared" si="19"/>
        <v>-58.699999999999996</v>
      </c>
      <c r="AU76">
        <v>-19.8</v>
      </c>
      <c r="AV76">
        <f t="shared" si="20"/>
        <v>52.500000000000014</v>
      </c>
      <c r="AX76">
        <v>0.2</v>
      </c>
      <c r="AY76">
        <f t="shared" si="21"/>
        <v>208.19999999999987</v>
      </c>
      <c r="DD76">
        <v>52.500000000000014</v>
      </c>
    </row>
    <row r="77" spans="37:108" x14ac:dyDescent="0.2">
      <c r="AK77" t="s">
        <v>989</v>
      </c>
      <c r="AL77" s="19">
        <v>45454</v>
      </c>
      <c r="AM77" s="19">
        <v>45449.395833333336</v>
      </c>
      <c r="AN77">
        <v>21900</v>
      </c>
      <c r="AO77">
        <v>22100</v>
      </c>
      <c r="AP77">
        <v>200</v>
      </c>
      <c r="AR77">
        <v>-11.4</v>
      </c>
      <c r="AS77">
        <f t="shared" si="19"/>
        <v>-70.099999999999994</v>
      </c>
      <c r="AU77">
        <v>-35.6</v>
      </c>
      <c r="AV77">
        <f t="shared" si="20"/>
        <v>16.900000000000013</v>
      </c>
      <c r="AX77">
        <v>-112.6</v>
      </c>
      <c r="AY77">
        <f t="shared" si="21"/>
        <v>95.599999999999881</v>
      </c>
      <c r="DD77">
        <v>16.900000000000013</v>
      </c>
    </row>
    <row r="78" spans="37:108" x14ac:dyDescent="0.2">
      <c r="AK78" t="s">
        <v>989</v>
      </c>
      <c r="AL78" s="19">
        <v>45461</v>
      </c>
      <c r="AM78" s="19">
        <v>45456.395833333336</v>
      </c>
      <c r="AN78">
        <v>22300</v>
      </c>
      <c r="AO78">
        <v>22600</v>
      </c>
      <c r="AP78">
        <v>300</v>
      </c>
      <c r="AR78">
        <v>-17.7</v>
      </c>
      <c r="AS78">
        <f t="shared" si="19"/>
        <v>-87.8</v>
      </c>
      <c r="AU78">
        <v>-62.6</v>
      </c>
      <c r="AV78">
        <f t="shared" si="20"/>
        <v>-45.699999999999989</v>
      </c>
      <c r="AX78">
        <v>-111.4</v>
      </c>
      <c r="AY78">
        <f t="shared" si="21"/>
        <v>-15.800000000000125</v>
      </c>
      <c r="DD78">
        <v>-45.699999999999989</v>
      </c>
    </row>
    <row r="79" spans="37:108" x14ac:dyDescent="0.2">
      <c r="AK79" t="s">
        <v>989</v>
      </c>
      <c r="AL79" s="19">
        <v>45468</v>
      </c>
      <c r="AM79" s="19">
        <v>45463.395833333336</v>
      </c>
      <c r="AN79">
        <v>23050</v>
      </c>
      <c r="AO79">
        <v>23550</v>
      </c>
      <c r="AP79">
        <v>500</v>
      </c>
      <c r="AR79">
        <v>-14.2</v>
      </c>
      <c r="AS79">
        <f t="shared" si="19"/>
        <v>-102</v>
      </c>
      <c r="AU79">
        <v>-53.1</v>
      </c>
      <c r="AV79">
        <f t="shared" si="20"/>
        <v>-98.799999999999983</v>
      </c>
      <c r="AX79">
        <v>56</v>
      </c>
      <c r="AY79">
        <f t="shared" si="21"/>
        <v>40.199999999999875</v>
      </c>
      <c r="DD79">
        <v>-98.799999999999983</v>
      </c>
    </row>
    <row r="80" spans="37:108" x14ac:dyDescent="0.2">
      <c r="AK80" t="s">
        <v>989</v>
      </c>
      <c r="AL80" s="19">
        <v>45475</v>
      </c>
      <c r="AM80" s="19">
        <v>45470.395833333336</v>
      </c>
      <c r="AN80">
        <v>23650</v>
      </c>
      <c r="AO80">
        <v>23500</v>
      </c>
      <c r="AP80">
        <v>-150</v>
      </c>
      <c r="AR80">
        <v>-11</v>
      </c>
      <c r="AS80">
        <f t="shared" si="19"/>
        <v>-113</v>
      </c>
      <c r="AU80">
        <v>6.8</v>
      </c>
      <c r="AV80">
        <f t="shared" si="20"/>
        <v>-91.999999999999986</v>
      </c>
      <c r="AX80">
        <v>8.6</v>
      </c>
      <c r="AY80">
        <f t="shared" si="21"/>
        <v>48.799999999999876</v>
      </c>
      <c r="DD80">
        <v>-91.999999999999986</v>
      </c>
    </row>
    <row r="81" spans="37:108" x14ac:dyDescent="0.2">
      <c r="AK81" t="s">
        <v>989</v>
      </c>
      <c r="AL81" s="19">
        <v>45482</v>
      </c>
      <c r="AM81" s="19">
        <v>45477.395833333336</v>
      </c>
      <c r="AN81">
        <v>23850</v>
      </c>
      <c r="AO81">
        <v>23650</v>
      </c>
      <c r="AP81">
        <v>-200</v>
      </c>
      <c r="AR81">
        <v>-13.2</v>
      </c>
      <c r="AS81">
        <f t="shared" si="19"/>
        <v>-126.2</v>
      </c>
      <c r="AU81">
        <v>-36.4</v>
      </c>
      <c r="AV81">
        <f t="shared" si="20"/>
        <v>-128.39999999999998</v>
      </c>
      <c r="AX81">
        <v>146.4</v>
      </c>
      <c r="AY81">
        <f t="shared" si="21"/>
        <v>195.19999999999987</v>
      </c>
      <c r="DD81">
        <v>-128.39999999999998</v>
      </c>
    </row>
    <row r="82" spans="37:108" x14ac:dyDescent="0.2">
      <c r="AK82" t="s">
        <v>989</v>
      </c>
      <c r="AL82" s="19">
        <v>45489</v>
      </c>
      <c r="AM82" s="19">
        <v>45484.395833333336</v>
      </c>
      <c r="AN82">
        <v>23600</v>
      </c>
      <c r="AO82">
        <v>23650</v>
      </c>
      <c r="AP82">
        <v>50</v>
      </c>
      <c r="AR82">
        <v>39.1</v>
      </c>
      <c r="AS82">
        <f t="shared" si="19"/>
        <v>-87.1</v>
      </c>
      <c r="AU82">
        <v>102.1</v>
      </c>
      <c r="AV82">
        <f t="shared" si="20"/>
        <v>-26.299999999999983</v>
      </c>
      <c r="AY82">
        <f t="shared" si="21"/>
        <v>195.19999999999987</v>
      </c>
      <c r="DD82">
        <v>-26.299999999999983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F3DAF-EE6C-8841-9928-DB31E78239A2}">
  <dimension ref="A1:AL69"/>
  <sheetViews>
    <sheetView workbookViewId="0">
      <selection activeCell="Y36" sqref="Y2:Z36"/>
    </sheetView>
  </sheetViews>
  <sheetFormatPr baseColWidth="10" defaultRowHeight="16" x14ac:dyDescent="0.2"/>
  <cols>
    <col min="1" max="1" width="6" bestFit="1" customWidth="1"/>
    <col min="2" max="3" width="12.83203125" bestFit="1" customWidth="1"/>
    <col min="4" max="4" width="21.1640625" bestFit="1" customWidth="1"/>
    <col min="5" max="5" width="6.1640625" bestFit="1" customWidth="1"/>
    <col min="6" max="6" width="8" bestFit="1" customWidth="1"/>
    <col min="7" max="7" width="7.83203125" bestFit="1" customWidth="1"/>
    <col min="8" max="8" width="12.83203125" customWidth="1"/>
    <col min="9" max="9" width="13.33203125" customWidth="1"/>
    <col min="10" max="10" width="11.1640625" customWidth="1"/>
    <col min="12" max="13" width="12.5" customWidth="1"/>
    <col min="17" max="17" width="12.5" customWidth="1"/>
    <col min="22" max="22" width="12.5" customWidth="1"/>
  </cols>
  <sheetData>
    <row r="1" spans="1:38" x14ac:dyDescent="0.2">
      <c r="A1" t="s">
        <v>576</v>
      </c>
      <c r="B1" t="s">
        <v>577</v>
      </c>
      <c r="C1" t="s">
        <v>578</v>
      </c>
      <c r="D1" t="s">
        <v>579</v>
      </c>
      <c r="E1" t="s">
        <v>580</v>
      </c>
      <c r="F1" t="s">
        <v>581</v>
      </c>
      <c r="G1" t="s">
        <v>582</v>
      </c>
      <c r="I1" t="s">
        <v>583</v>
      </c>
      <c r="J1" t="s">
        <v>584</v>
      </c>
      <c r="K1" t="s">
        <v>38</v>
      </c>
      <c r="L1" t="s">
        <v>590</v>
      </c>
      <c r="N1" t="s">
        <v>583</v>
      </c>
      <c r="O1" t="s">
        <v>584</v>
      </c>
      <c r="P1" t="s">
        <v>38</v>
      </c>
      <c r="Q1" t="s">
        <v>591</v>
      </c>
      <c r="S1" t="s">
        <v>583</v>
      </c>
      <c r="T1" t="s">
        <v>584</v>
      </c>
      <c r="U1" t="s">
        <v>38</v>
      </c>
      <c r="V1" t="s">
        <v>592</v>
      </c>
      <c r="W1" t="s">
        <v>583</v>
      </c>
      <c r="X1" t="s">
        <v>584</v>
      </c>
      <c r="Y1" t="s">
        <v>38</v>
      </c>
      <c r="Z1" t="s">
        <v>593</v>
      </c>
      <c r="AA1" t="s">
        <v>583</v>
      </c>
      <c r="AB1" t="s">
        <v>584</v>
      </c>
      <c r="AC1" t="s">
        <v>38</v>
      </c>
      <c r="AD1" t="s">
        <v>594</v>
      </c>
      <c r="AE1" t="s">
        <v>583</v>
      </c>
      <c r="AF1" t="s">
        <v>584</v>
      </c>
      <c r="AG1" t="s">
        <v>38</v>
      </c>
      <c r="AH1" t="s">
        <v>595</v>
      </c>
      <c r="AI1" t="s">
        <v>583</v>
      </c>
      <c r="AJ1" t="s">
        <v>584</v>
      </c>
      <c r="AK1" t="s">
        <v>38</v>
      </c>
      <c r="AL1" t="s">
        <v>892</v>
      </c>
    </row>
    <row r="2" spans="1:38" x14ac:dyDescent="0.2">
      <c r="A2" t="s">
        <v>585</v>
      </c>
      <c r="B2" s="19">
        <v>44931</v>
      </c>
      <c r="C2" s="19">
        <v>44924.395833333336</v>
      </c>
      <c r="D2">
        <v>200</v>
      </c>
      <c r="E2">
        <v>18200</v>
      </c>
      <c r="F2">
        <v>18000</v>
      </c>
      <c r="G2">
        <v>-200</v>
      </c>
      <c r="I2" s="26">
        <v>149.85</v>
      </c>
      <c r="J2" s="26">
        <v>50.149999999999899</v>
      </c>
      <c r="K2">
        <v>-50.1</v>
      </c>
      <c r="L2">
        <f>K2</f>
        <v>-50.1</v>
      </c>
      <c r="N2" s="26">
        <v>162.14999999999901</v>
      </c>
      <c r="O2" s="26">
        <v>30.049999999999901</v>
      </c>
      <c r="P2">
        <v>153.1</v>
      </c>
      <c r="Q2">
        <f>P2</f>
        <v>153.1</v>
      </c>
      <c r="S2">
        <v>182.6</v>
      </c>
      <c r="T2">
        <v>117.4</v>
      </c>
      <c r="U2">
        <v>-25.3</v>
      </c>
      <c r="V2">
        <f>U2</f>
        <v>-25.3</v>
      </c>
      <c r="W2">
        <v>145.69999999999999</v>
      </c>
      <c r="X2" s="26" t="s">
        <v>596</v>
      </c>
      <c r="Y2">
        <v>-53.7</v>
      </c>
      <c r="Z2">
        <f>Y2</f>
        <v>-53.7</v>
      </c>
      <c r="AA2" s="26" t="s">
        <v>597</v>
      </c>
      <c r="AB2" s="26" t="s">
        <v>598</v>
      </c>
      <c r="AC2">
        <v>-13.6</v>
      </c>
      <c r="AD2">
        <f>AC2</f>
        <v>-13.6</v>
      </c>
      <c r="AE2">
        <v>46.55</v>
      </c>
      <c r="AF2" s="26" t="s">
        <v>599</v>
      </c>
      <c r="AG2">
        <v>-3.2</v>
      </c>
      <c r="AH2">
        <f>AG2</f>
        <v>-3.2</v>
      </c>
      <c r="AI2" s="26" t="s">
        <v>871</v>
      </c>
      <c r="AJ2">
        <v>773.2</v>
      </c>
      <c r="AK2">
        <v>18.899999999999999</v>
      </c>
      <c r="AL2">
        <f>AK2</f>
        <v>18.899999999999999</v>
      </c>
    </row>
    <row r="3" spans="1:38" x14ac:dyDescent="0.2">
      <c r="A3" t="s">
        <v>585</v>
      </c>
      <c r="B3" s="19">
        <v>44938</v>
      </c>
      <c r="C3" s="19">
        <v>44931.395833333336</v>
      </c>
      <c r="D3">
        <v>200</v>
      </c>
      <c r="E3">
        <v>18000</v>
      </c>
      <c r="F3">
        <v>17850</v>
      </c>
      <c r="G3">
        <v>-150</v>
      </c>
      <c r="I3">
        <v>153.65</v>
      </c>
      <c r="J3" s="26">
        <v>46.349999999999902</v>
      </c>
      <c r="K3">
        <v>-46.3</v>
      </c>
      <c r="L3">
        <f>K3+L2</f>
        <v>-96.4</v>
      </c>
      <c r="N3" s="26">
        <v>164.6</v>
      </c>
      <c r="O3">
        <v>31.95</v>
      </c>
      <c r="P3">
        <v>105.4</v>
      </c>
      <c r="Q3">
        <f>P3+Q2</f>
        <v>258.5</v>
      </c>
      <c r="S3">
        <v>191.95</v>
      </c>
      <c r="T3" s="26">
        <v>108.05</v>
      </c>
      <c r="U3">
        <v>51.2</v>
      </c>
      <c r="V3">
        <f>U3+V2</f>
        <v>25.900000000000002</v>
      </c>
      <c r="W3">
        <v>149.80000000000001</v>
      </c>
      <c r="X3" s="26" t="s">
        <v>600</v>
      </c>
      <c r="Y3">
        <v>9.1</v>
      </c>
      <c r="Z3">
        <f>Y3+Z2</f>
        <v>-44.6</v>
      </c>
      <c r="AA3" s="26" t="s">
        <v>601</v>
      </c>
      <c r="AB3" s="26" t="s">
        <v>602</v>
      </c>
      <c r="AC3">
        <v>-12.4</v>
      </c>
      <c r="AD3">
        <f>AC3+AD2</f>
        <v>-26</v>
      </c>
      <c r="AE3">
        <v>46.95</v>
      </c>
      <c r="AF3" s="26" t="s">
        <v>603</v>
      </c>
      <c r="AG3">
        <v>-2.8</v>
      </c>
      <c r="AH3">
        <f>AG3+AH2</f>
        <v>-6</v>
      </c>
      <c r="AI3" s="26" t="s">
        <v>872</v>
      </c>
      <c r="AJ3">
        <v>751.55</v>
      </c>
      <c r="AK3">
        <v>107.7</v>
      </c>
      <c r="AL3">
        <f>AK3+AL2</f>
        <v>126.6</v>
      </c>
    </row>
    <row r="4" spans="1:38" x14ac:dyDescent="0.2">
      <c r="A4" t="s">
        <v>585</v>
      </c>
      <c r="B4" s="19">
        <v>44945</v>
      </c>
      <c r="C4" s="19">
        <v>44938.395833333336</v>
      </c>
      <c r="D4">
        <v>200</v>
      </c>
      <c r="E4">
        <v>17850</v>
      </c>
      <c r="F4">
        <v>18100</v>
      </c>
      <c r="G4">
        <v>250</v>
      </c>
      <c r="I4">
        <v>157.80000000000001</v>
      </c>
      <c r="J4" s="26">
        <v>42.199999999999903</v>
      </c>
      <c r="K4">
        <v>101.4</v>
      </c>
      <c r="L4">
        <f t="shared" ref="L4:L67" si="0">K4+L3</f>
        <v>5</v>
      </c>
      <c r="N4">
        <v>166.05</v>
      </c>
      <c r="O4" s="26">
        <v>39.4</v>
      </c>
      <c r="P4">
        <v>-34</v>
      </c>
      <c r="Q4">
        <f t="shared" ref="Q4:Q67" si="1">P4+Q3</f>
        <v>224.5</v>
      </c>
      <c r="S4" s="26">
        <v>200.9</v>
      </c>
      <c r="T4" s="26">
        <v>99.099999999999895</v>
      </c>
      <c r="U4">
        <v>-56.3</v>
      </c>
      <c r="V4">
        <f t="shared" ref="V4:V67" si="2">U4+V3</f>
        <v>-30.399999999999995</v>
      </c>
      <c r="W4" s="26" t="s">
        <v>604</v>
      </c>
      <c r="X4" s="26" t="s">
        <v>605</v>
      </c>
      <c r="Y4">
        <v>-46.2</v>
      </c>
      <c r="Z4">
        <f t="shared" ref="Z4:Z67" si="3">Y4+Z3</f>
        <v>-90.800000000000011</v>
      </c>
      <c r="AA4" s="26" t="s">
        <v>606</v>
      </c>
      <c r="AB4" s="26" t="s">
        <v>607</v>
      </c>
      <c r="AC4">
        <v>-12.6</v>
      </c>
      <c r="AD4">
        <f t="shared" ref="AD4:AD67" si="4">AC4+AD3</f>
        <v>-38.6</v>
      </c>
      <c r="AE4" s="26" t="s">
        <v>608</v>
      </c>
      <c r="AF4" s="26" t="s">
        <v>609</v>
      </c>
      <c r="AG4">
        <v>-3.1</v>
      </c>
      <c r="AH4">
        <f t="shared" ref="AH4:AH67" si="5">AG4+AH3</f>
        <v>-9.1</v>
      </c>
      <c r="AI4">
        <v>274.60000000000002</v>
      </c>
      <c r="AJ4">
        <v>725.4</v>
      </c>
      <c r="AK4">
        <v>17.399999999999999</v>
      </c>
      <c r="AL4">
        <f t="shared" ref="AL4:AL67" si="6">AK4+AL3</f>
        <v>144</v>
      </c>
    </row>
    <row r="5" spans="1:38" x14ac:dyDescent="0.2">
      <c r="A5" t="s">
        <v>585</v>
      </c>
      <c r="B5" s="19">
        <v>44951</v>
      </c>
      <c r="C5" s="19">
        <v>44945.395833333336</v>
      </c>
      <c r="D5">
        <v>200</v>
      </c>
      <c r="E5">
        <v>18100</v>
      </c>
      <c r="F5">
        <v>17900</v>
      </c>
      <c r="G5">
        <v>-200</v>
      </c>
      <c r="I5">
        <v>148.35</v>
      </c>
      <c r="J5">
        <v>51.65</v>
      </c>
      <c r="K5">
        <v>-51.6</v>
      </c>
      <c r="L5">
        <f t="shared" si="0"/>
        <v>-46.6</v>
      </c>
      <c r="N5" s="26">
        <v>162.94999999999999</v>
      </c>
      <c r="O5">
        <v>34.15</v>
      </c>
      <c r="P5">
        <v>155.80000000000001</v>
      </c>
      <c r="Q5">
        <f t="shared" si="1"/>
        <v>380.3</v>
      </c>
      <c r="S5">
        <v>179.55</v>
      </c>
      <c r="T5" s="26">
        <v>120.44999999999899</v>
      </c>
      <c r="U5">
        <v>-27.3</v>
      </c>
      <c r="V5">
        <f t="shared" si="2"/>
        <v>-57.699999999999996</v>
      </c>
      <c r="W5" s="26" t="s">
        <v>610</v>
      </c>
      <c r="X5" s="26" t="s">
        <v>611</v>
      </c>
      <c r="Y5">
        <v>-56.3</v>
      </c>
      <c r="Z5">
        <f t="shared" si="3"/>
        <v>-147.10000000000002</v>
      </c>
      <c r="AA5" s="26" t="s">
        <v>612</v>
      </c>
      <c r="AB5" s="26" t="s">
        <v>613</v>
      </c>
      <c r="AC5">
        <v>-14.8</v>
      </c>
      <c r="AD5">
        <f t="shared" si="4"/>
        <v>-53.400000000000006</v>
      </c>
      <c r="AE5">
        <v>45.95</v>
      </c>
      <c r="AF5" s="26" t="s">
        <v>614</v>
      </c>
      <c r="AG5">
        <v>-4</v>
      </c>
      <c r="AH5">
        <f t="shared" si="5"/>
        <v>-13.1</v>
      </c>
      <c r="AI5" s="26" t="s">
        <v>873</v>
      </c>
      <c r="AJ5">
        <v>783.75</v>
      </c>
      <c r="AK5">
        <v>9.4</v>
      </c>
      <c r="AL5">
        <f t="shared" si="6"/>
        <v>153.4</v>
      </c>
    </row>
    <row r="6" spans="1:38" x14ac:dyDescent="0.2">
      <c r="A6" t="s">
        <v>585</v>
      </c>
      <c r="B6" s="19">
        <v>44959</v>
      </c>
      <c r="C6" s="19">
        <v>44951.395833333336</v>
      </c>
      <c r="D6">
        <v>200</v>
      </c>
      <c r="E6">
        <v>17900</v>
      </c>
      <c r="F6">
        <v>17600</v>
      </c>
      <c r="G6">
        <v>-300</v>
      </c>
      <c r="I6">
        <v>162.44999999999999</v>
      </c>
      <c r="J6" s="26">
        <v>37.549999999999997</v>
      </c>
      <c r="K6">
        <v>-37.5</v>
      </c>
      <c r="L6">
        <f t="shared" si="0"/>
        <v>-84.1</v>
      </c>
      <c r="N6">
        <v>167.65</v>
      </c>
      <c r="O6" s="26">
        <v>41.849999999999902</v>
      </c>
      <c r="P6">
        <v>78.599999999999994</v>
      </c>
      <c r="Q6">
        <f t="shared" si="1"/>
        <v>458.9</v>
      </c>
      <c r="S6">
        <v>211.9</v>
      </c>
      <c r="T6">
        <v>88.1</v>
      </c>
      <c r="U6">
        <v>-78.099999999999994</v>
      </c>
      <c r="V6">
        <f t="shared" si="2"/>
        <v>-135.79999999999998</v>
      </c>
      <c r="W6">
        <v>159.44999999999999</v>
      </c>
      <c r="X6" s="26" t="s">
        <v>615</v>
      </c>
      <c r="Y6">
        <v>-41</v>
      </c>
      <c r="Z6">
        <f t="shared" si="3"/>
        <v>-188.10000000000002</v>
      </c>
      <c r="AA6" s="26" t="s">
        <v>616</v>
      </c>
      <c r="AB6" s="26" t="s">
        <v>617</v>
      </c>
      <c r="AC6">
        <v>-10.199999999999999</v>
      </c>
      <c r="AD6">
        <f t="shared" si="4"/>
        <v>-63.600000000000009</v>
      </c>
      <c r="AE6" s="26" t="s">
        <v>618</v>
      </c>
      <c r="AF6" s="26" t="s">
        <v>619</v>
      </c>
      <c r="AG6">
        <v>-3.9</v>
      </c>
      <c r="AH6">
        <f t="shared" si="5"/>
        <v>-17</v>
      </c>
      <c r="AI6">
        <v>306.95</v>
      </c>
      <c r="AJ6">
        <v>693.05</v>
      </c>
      <c r="AK6">
        <v>17</v>
      </c>
      <c r="AL6">
        <f t="shared" si="6"/>
        <v>170.4</v>
      </c>
    </row>
    <row r="7" spans="1:38" x14ac:dyDescent="0.2">
      <c r="A7" t="s">
        <v>585</v>
      </c>
      <c r="B7" s="19">
        <v>44966</v>
      </c>
      <c r="C7" s="19">
        <v>44959.395833333336</v>
      </c>
      <c r="D7">
        <v>200</v>
      </c>
      <c r="E7">
        <v>17600</v>
      </c>
      <c r="F7">
        <v>17900</v>
      </c>
      <c r="G7">
        <v>300</v>
      </c>
      <c r="I7">
        <v>158.44999999999999</v>
      </c>
      <c r="J7">
        <v>41.55</v>
      </c>
      <c r="K7">
        <v>65.8</v>
      </c>
      <c r="L7">
        <f t="shared" si="0"/>
        <v>-18.299999999999997</v>
      </c>
      <c r="N7" s="26">
        <v>167.6</v>
      </c>
      <c r="O7">
        <v>32.15</v>
      </c>
      <c r="P7">
        <v>-32.4</v>
      </c>
      <c r="Q7">
        <f t="shared" si="1"/>
        <v>426.5</v>
      </c>
      <c r="S7" s="26">
        <v>211.35</v>
      </c>
      <c r="T7" s="26">
        <v>88.649999999999906</v>
      </c>
      <c r="U7">
        <v>-81.3</v>
      </c>
      <c r="V7">
        <f t="shared" si="2"/>
        <v>-217.09999999999997</v>
      </c>
      <c r="W7">
        <v>160.5</v>
      </c>
      <c r="X7">
        <v>39.5</v>
      </c>
      <c r="Y7">
        <v>-39.5</v>
      </c>
      <c r="Z7">
        <f t="shared" si="3"/>
        <v>-227.60000000000002</v>
      </c>
      <c r="AA7">
        <v>89.9</v>
      </c>
      <c r="AB7" s="26" t="s">
        <v>620</v>
      </c>
      <c r="AC7">
        <v>-10.1</v>
      </c>
      <c r="AD7">
        <f t="shared" si="4"/>
        <v>-73.7</v>
      </c>
      <c r="AE7" s="26" t="s">
        <v>621</v>
      </c>
      <c r="AF7" s="26" t="s">
        <v>622</v>
      </c>
      <c r="AG7">
        <v>-2.5</v>
      </c>
      <c r="AH7">
        <f t="shared" si="5"/>
        <v>-19.5</v>
      </c>
      <c r="AI7">
        <v>306.8</v>
      </c>
      <c r="AJ7">
        <v>693.2</v>
      </c>
      <c r="AK7">
        <v>14.2</v>
      </c>
      <c r="AL7">
        <f t="shared" si="6"/>
        <v>184.6</v>
      </c>
    </row>
    <row r="8" spans="1:38" x14ac:dyDescent="0.2">
      <c r="A8" t="s">
        <v>585</v>
      </c>
      <c r="B8" s="19">
        <v>44973</v>
      </c>
      <c r="C8" s="19">
        <v>44966.395833333336</v>
      </c>
      <c r="D8">
        <v>200</v>
      </c>
      <c r="E8">
        <v>17900</v>
      </c>
      <c r="F8">
        <v>18000</v>
      </c>
      <c r="G8">
        <v>100</v>
      </c>
      <c r="I8">
        <v>148.19999999999999</v>
      </c>
      <c r="J8">
        <v>51.8</v>
      </c>
      <c r="K8">
        <v>86.3</v>
      </c>
      <c r="L8">
        <f t="shared" si="0"/>
        <v>68</v>
      </c>
      <c r="N8">
        <v>163</v>
      </c>
      <c r="O8" s="26">
        <v>39.149999999999899</v>
      </c>
      <c r="P8">
        <v>-37</v>
      </c>
      <c r="Q8">
        <f t="shared" si="1"/>
        <v>389.5</v>
      </c>
      <c r="S8">
        <v>177.95</v>
      </c>
      <c r="T8" s="26">
        <v>122.05</v>
      </c>
      <c r="U8">
        <v>39.799999999999997</v>
      </c>
      <c r="V8">
        <f t="shared" si="2"/>
        <v>-177.29999999999995</v>
      </c>
      <c r="W8" s="26" t="s">
        <v>623</v>
      </c>
      <c r="X8" s="26" t="s">
        <v>624</v>
      </c>
      <c r="Y8">
        <v>4.4000000000000004</v>
      </c>
      <c r="Z8">
        <f t="shared" si="3"/>
        <v>-223.20000000000002</v>
      </c>
      <c r="AA8" s="26" t="s">
        <v>625</v>
      </c>
      <c r="AB8" s="26" t="s">
        <v>626</v>
      </c>
      <c r="AC8">
        <v>-16</v>
      </c>
      <c r="AD8">
        <f t="shared" si="4"/>
        <v>-89.7</v>
      </c>
      <c r="AE8">
        <v>45.5</v>
      </c>
      <c r="AF8">
        <v>4.5</v>
      </c>
      <c r="AG8">
        <v>-4.5</v>
      </c>
      <c r="AH8">
        <f t="shared" si="5"/>
        <v>-24</v>
      </c>
      <c r="AI8" s="26" t="s">
        <v>874</v>
      </c>
      <c r="AJ8">
        <v>785.3</v>
      </c>
      <c r="AK8">
        <v>76.599999999999994</v>
      </c>
      <c r="AL8">
        <f t="shared" si="6"/>
        <v>261.2</v>
      </c>
    </row>
    <row r="9" spans="1:38" x14ac:dyDescent="0.2">
      <c r="A9" t="s">
        <v>585</v>
      </c>
      <c r="B9" s="19">
        <v>44980</v>
      </c>
      <c r="C9" s="19">
        <v>44973.395833333336</v>
      </c>
      <c r="D9">
        <v>200</v>
      </c>
      <c r="E9">
        <v>18000</v>
      </c>
      <c r="F9">
        <v>17500</v>
      </c>
      <c r="G9">
        <v>-500</v>
      </c>
      <c r="I9">
        <v>142</v>
      </c>
      <c r="J9" s="26">
        <v>58</v>
      </c>
      <c r="K9">
        <v>-58</v>
      </c>
      <c r="L9">
        <f t="shared" si="0"/>
        <v>10</v>
      </c>
      <c r="N9">
        <v>166.45</v>
      </c>
      <c r="O9">
        <v>37.450000000000003</v>
      </c>
      <c r="P9">
        <v>-31.5</v>
      </c>
      <c r="Q9">
        <f t="shared" si="1"/>
        <v>358</v>
      </c>
      <c r="S9">
        <v>174.85</v>
      </c>
      <c r="T9">
        <v>125.15</v>
      </c>
      <c r="U9">
        <v>-126</v>
      </c>
      <c r="V9">
        <f t="shared" si="2"/>
        <v>-303.29999999999995</v>
      </c>
      <c r="W9">
        <v>141.75</v>
      </c>
      <c r="X9">
        <v>58.25</v>
      </c>
      <c r="Y9">
        <v>-59.9</v>
      </c>
      <c r="Z9">
        <f t="shared" si="3"/>
        <v>-283.10000000000002</v>
      </c>
      <c r="AA9" s="26" t="s">
        <v>627</v>
      </c>
      <c r="AB9" s="26" t="s">
        <v>628</v>
      </c>
      <c r="AC9">
        <v>-16.2</v>
      </c>
      <c r="AD9">
        <f t="shared" si="4"/>
        <v>-105.9</v>
      </c>
      <c r="AE9">
        <v>45.9</v>
      </c>
      <c r="AF9" s="26" t="s">
        <v>629</v>
      </c>
      <c r="AG9">
        <v>-4.8</v>
      </c>
      <c r="AH9">
        <f t="shared" si="5"/>
        <v>-28.8</v>
      </c>
      <c r="AI9">
        <v>208.9</v>
      </c>
      <c r="AJ9">
        <v>791.1</v>
      </c>
      <c r="AK9">
        <v>-281.5</v>
      </c>
      <c r="AL9">
        <f t="shared" si="6"/>
        <v>-20.300000000000011</v>
      </c>
    </row>
    <row r="10" spans="1:38" x14ac:dyDescent="0.2">
      <c r="A10" t="s">
        <v>585</v>
      </c>
      <c r="B10" s="19">
        <v>44987</v>
      </c>
      <c r="C10" s="19">
        <v>44980.395833333336</v>
      </c>
      <c r="D10">
        <v>200</v>
      </c>
      <c r="E10">
        <v>17500</v>
      </c>
      <c r="F10">
        <v>17300</v>
      </c>
      <c r="G10">
        <v>-200</v>
      </c>
      <c r="I10" s="26">
        <v>150.69999999999999</v>
      </c>
      <c r="J10" s="26">
        <v>49.299999999999898</v>
      </c>
      <c r="K10">
        <v>-49.4</v>
      </c>
      <c r="L10">
        <f t="shared" si="0"/>
        <v>-39.4</v>
      </c>
      <c r="N10">
        <v>166.65</v>
      </c>
      <c r="O10" s="26">
        <v>32.399999999999899</v>
      </c>
      <c r="P10">
        <v>145.19999999999999</v>
      </c>
      <c r="Q10">
        <f t="shared" si="1"/>
        <v>503.2</v>
      </c>
      <c r="S10" s="26">
        <v>185.85</v>
      </c>
      <c r="T10" s="26">
        <v>114.149999999999</v>
      </c>
      <c r="U10">
        <v>7.3</v>
      </c>
      <c r="V10">
        <f t="shared" si="2"/>
        <v>-295.99999999999994</v>
      </c>
      <c r="W10" s="26" t="s">
        <v>630</v>
      </c>
      <c r="X10" s="26" t="s">
        <v>631</v>
      </c>
      <c r="Y10">
        <v>-32.6</v>
      </c>
      <c r="Z10">
        <f t="shared" si="3"/>
        <v>-315.70000000000005</v>
      </c>
      <c r="AA10" s="26" t="s">
        <v>632</v>
      </c>
      <c r="AB10" s="26" t="s">
        <v>633</v>
      </c>
      <c r="AC10">
        <v>-14.7</v>
      </c>
      <c r="AD10">
        <f t="shared" si="4"/>
        <v>-120.60000000000001</v>
      </c>
      <c r="AE10" s="26" t="s">
        <v>634</v>
      </c>
      <c r="AF10" s="26" t="s">
        <v>635</v>
      </c>
      <c r="AG10">
        <v>-4</v>
      </c>
      <c r="AH10">
        <f t="shared" si="5"/>
        <v>-32.799999999999997</v>
      </c>
      <c r="AI10">
        <v>235.05</v>
      </c>
      <c r="AJ10">
        <v>764.95</v>
      </c>
      <c r="AK10">
        <v>56.5</v>
      </c>
      <c r="AL10">
        <f t="shared" si="6"/>
        <v>36.199999999999989</v>
      </c>
    </row>
    <row r="11" spans="1:38" x14ac:dyDescent="0.2">
      <c r="A11" t="s">
        <v>585</v>
      </c>
      <c r="B11" s="19">
        <v>44994</v>
      </c>
      <c r="C11" s="19">
        <v>44987.395833333336</v>
      </c>
      <c r="D11">
        <v>200</v>
      </c>
      <c r="E11">
        <v>17300</v>
      </c>
      <c r="F11">
        <v>17600</v>
      </c>
      <c r="G11">
        <v>300</v>
      </c>
      <c r="I11">
        <v>142.5</v>
      </c>
      <c r="J11">
        <v>57.5</v>
      </c>
      <c r="K11">
        <v>52.2</v>
      </c>
      <c r="L11">
        <f t="shared" si="0"/>
        <v>12.800000000000004</v>
      </c>
      <c r="N11" s="26">
        <v>166.14999999999901</v>
      </c>
      <c r="O11" s="26">
        <v>36.399999999999899</v>
      </c>
      <c r="P11">
        <v>-33.9</v>
      </c>
      <c r="Q11">
        <f t="shared" si="1"/>
        <v>469.3</v>
      </c>
      <c r="S11">
        <v>173.75</v>
      </c>
      <c r="T11">
        <v>126.25</v>
      </c>
      <c r="U11">
        <v>-116.8</v>
      </c>
      <c r="V11">
        <f t="shared" si="2"/>
        <v>-412.79999999999995</v>
      </c>
      <c r="W11" s="26" t="s">
        <v>636</v>
      </c>
      <c r="X11" s="26" t="s">
        <v>637</v>
      </c>
      <c r="Y11">
        <v>-59.1</v>
      </c>
      <c r="Z11">
        <f t="shared" si="3"/>
        <v>-374.80000000000007</v>
      </c>
      <c r="AA11" s="26" t="s">
        <v>638</v>
      </c>
      <c r="AB11" s="26" t="s">
        <v>639</v>
      </c>
      <c r="AC11">
        <v>-15</v>
      </c>
      <c r="AD11">
        <f t="shared" si="4"/>
        <v>-135.60000000000002</v>
      </c>
      <c r="AE11" s="26" t="s">
        <v>640</v>
      </c>
      <c r="AF11" s="26" t="s">
        <v>641</v>
      </c>
      <c r="AG11">
        <v>-4.2</v>
      </c>
      <c r="AH11">
        <f t="shared" si="5"/>
        <v>-37</v>
      </c>
      <c r="AI11" s="26" t="s">
        <v>875</v>
      </c>
      <c r="AJ11">
        <v>794.55</v>
      </c>
      <c r="AK11">
        <v>-85.1</v>
      </c>
      <c r="AL11">
        <f t="shared" si="6"/>
        <v>-48.900000000000006</v>
      </c>
    </row>
    <row r="12" spans="1:38" x14ac:dyDescent="0.2">
      <c r="A12" t="s">
        <v>585</v>
      </c>
      <c r="B12" s="19">
        <v>45001</v>
      </c>
      <c r="C12" s="19">
        <v>44994.395833333336</v>
      </c>
      <c r="D12">
        <v>200</v>
      </c>
      <c r="E12">
        <v>17600</v>
      </c>
      <c r="F12">
        <v>17000</v>
      </c>
      <c r="G12">
        <v>-600</v>
      </c>
      <c r="I12">
        <v>151.65</v>
      </c>
      <c r="J12">
        <v>48.35</v>
      </c>
      <c r="K12">
        <v>-48.3</v>
      </c>
      <c r="L12">
        <f t="shared" si="0"/>
        <v>-35.499999999999993</v>
      </c>
      <c r="N12">
        <v>160.6</v>
      </c>
      <c r="O12" s="26">
        <v>28.3</v>
      </c>
      <c r="P12">
        <v>-41.1</v>
      </c>
      <c r="Q12">
        <f t="shared" si="1"/>
        <v>428.2</v>
      </c>
      <c r="S12">
        <v>175.45</v>
      </c>
      <c r="T12" s="26">
        <v>124.55</v>
      </c>
      <c r="U12">
        <v>-124.3</v>
      </c>
      <c r="V12">
        <f t="shared" si="2"/>
        <v>-537.09999999999991</v>
      </c>
      <c r="W12">
        <v>141.1</v>
      </c>
      <c r="X12" s="26" t="s">
        <v>642</v>
      </c>
      <c r="Y12">
        <v>-57.7</v>
      </c>
      <c r="Z12">
        <f t="shared" si="3"/>
        <v>-432.50000000000006</v>
      </c>
      <c r="AA12" s="26" t="s">
        <v>643</v>
      </c>
      <c r="AB12" s="26" t="s">
        <v>644</v>
      </c>
      <c r="AC12">
        <v>-14.1</v>
      </c>
      <c r="AD12">
        <f t="shared" si="4"/>
        <v>-149.70000000000002</v>
      </c>
      <c r="AE12" s="26" t="s">
        <v>645</v>
      </c>
      <c r="AF12" s="26" t="s">
        <v>646</v>
      </c>
      <c r="AG12">
        <v>-4.0999999999999996</v>
      </c>
      <c r="AH12">
        <f t="shared" si="5"/>
        <v>-41.1</v>
      </c>
      <c r="AI12">
        <v>213.4</v>
      </c>
      <c r="AJ12">
        <v>786.6</v>
      </c>
      <c r="AK12">
        <v>-400.4</v>
      </c>
      <c r="AL12">
        <f t="shared" si="6"/>
        <v>-449.29999999999995</v>
      </c>
    </row>
    <row r="13" spans="1:38" x14ac:dyDescent="0.2">
      <c r="A13" t="s">
        <v>585</v>
      </c>
      <c r="B13" s="19">
        <v>45008</v>
      </c>
      <c r="C13" s="19">
        <v>45001.395833333336</v>
      </c>
      <c r="D13">
        <v>200</v>
      </c>
      <c r="E13">
        <v>17000</v>
      </c>
      <c r="F13">
        <v>17100</v>
      </c>
      <c r="G13">
        <v>100</v>
      </c>
      <c r="I13">
        <v>158.80000000000001</v>
      </c>
      <c r="J13" s="26">
        <v>41.199999999999903</v>
      </c>
      <c r="K13">
        <v>35.700000000000003</v>
      </c>
      <c r="L13">
        <f t="shared" si="0"/>
        <v>0.20000000000000995</v>
      </c>
      <c r="N13">
        <v>170.3</v>
      </c>
      <c r="O13">
        <v>39.299999999999997</v>
      </c>
      <c r="P13">
        <v>-29.8</v>
      </c>
      <c r="Q13">
        <f t="shared" si="1"/>
        <v>398.4</v>
      </c>
      <c r="S13" s="26">
        <v>210.64999999999901</v>
      </c>
      <c r="T13" s="26">
        <v>89.35</v>
      </c>
      <c r="U13">
        <v>133.80000000000001</v>
      </c>
      <c r="V13">
        <f t="shared" si="2"/>
        <v>-403.2999999999999</v>
      </c>
      <c r="W13" s="26" t="s">
        <v>647</v>
      </c>
      <c r="X13" s="26" t="s">
        <v>648</v>
      </c>
      <c r="Y13">
        <v>82</v>
      </c>
      <c r="Z13">
        <f t="shared" si="3"/>
        <v>-350.50000000000006</v>
      </c>
      <c r="AA13" s="26" t="s">
        <v>649</v>
      </c>
      <c r="AB13" s="26" t="s">
        <v>650</v>
      </c>
      <c r="AC13">
        <v>12.3</v>
      </c>
      <c r="AD13">
        <f t="shared" si="4"/>
        <v>-137.4</v>
      </c>
      <c r="AE13" s="26" t="s">
        <v>651</v>
      </c>
      <c r="AF13" s="26" t="s">
        <v>652</v>
      </c>
      <c r="AG13">
        <v>-3.3</v>
      </c>
      <c r="AH13">
        <f t="shared" si="5"/>
        <v>-44.4</v>
      </c>
      <c r="AI13">
        <v>306.64999999999998</v>
      </c>
      <c r="AJ13">
        <v>693.35</v>
      </c>
      <c r="AK13">
        <v>229.8</v>
      </c>
      <c r="AL13">
        <f t="shared" si="6"/>
        <v>-219.49999999999994</v>
      </c>
    </row>
    <row r="14" spans="1:38" x14ac:dyDescent="0.2">
      <c r="A14" t="s">
        <v>585</v>
      </c>
      <c r="B14" s="19">
        <v>45014</v>
      </c>
      <c r="C14" s="19">
        <v>45008.395833333336</v>
      </c>
      <c r="D14">
        <v>200</v>
      </c>
      <c r="E14">
        <v>17100</v>
      </c>
      <c r="F14">
        <v>17100</v>
      </c>
      <c r="G14">
        <v>0</v>
      </c>
      <c r="I14">
        <v>151.25</v>
      </c>
      <c r="J14">
        <v>48.75</v>
      </c>
      <c r="K14">
        <v>-48.8</v>
      </c>
      <c r="L14">
        <f t="shared" si="0"/>
        <v>-48.599999999999987</v>
      </c>
      <c r="N14" s="26">
        <v>160.85</v>
      </c>
      <c r="O14">
        <v>37.65</v>
      </c>
      <c r="P14">
        <v>-22.9</v>
      </c>
      <c r="Q14">
        <f t="shared" si="1"/>
        <v>375.5</v>
      </c>
      <c r="S14">
        <v>184.25</v>
      </c>
      <c r="T14">
        <v>115.75</v>
      </c>
      <c r="U14">
        <v>167.9</v>
      </c>
      <c r="V14">
        <f t="shared" si="2"/>
        <v>-235.39999999999989</v>
      </c>
      <c r="W14">
        <v>146.94999999999999</v>
      </c>
      <c r="X14" s="26" t="s">
        <v>586</v>
      </c>
      <c r="Y14">
        <v>130.6</v>
      </c>
      <c r="Z14">
        <f t="shared" si="3"/>
        <v>-219.90000000000006</v>
      </c>
      <c r="AA14" s="26" t="s">
        <v>653</v>
      </c>
      <c r="AB14" s="26" t="s">
        <v>654</v>
      </c>
      <c r="AC14">
        <v>70.400000000000006</v>
      </c>
      <c r="AD14">
        <f t="shared" si="4"/>
        <v>-67</v>
      </c>
      <c r="AE14" s="26" t="s">
        <v>655</v>
      </c>
      <c r="AF14" s="26" t="s">
        <v>656</v>
      </c>
      <c r="AG14">
        <v>30.2</v>
      </c>
      <c r="AH14">
        <f t="shared" si="5"/>
        <v>-14.2</v>
      </c>
      <c r="AI14">
        <v>234</v>
      </c>
      <c r="AJ14">
        <v>766</v>
      </c>
      <c r="AK14">
        <v>217.7</v>
      </c>
      <c r="AL14">
        <f t="shared" si="6"/>
        <v>-1.7999999999999545</v>
      </c>
    </row>
    <row r="15" spans="1:38" x14ac:dyDescent="0.2">
      <c r="A15" t="s">
        <v>585</v>
      </c>
      <c r="B15" s="19">
        <v>45022</v>
      </c>
      <c r="C15" s="19">
        <v>45014.395833333336</v>
      </c>
      <c r="D15">
        <v>200</v>
      </c>
      <c r="E15">
        <v>17100</v>
      </c>
      <c r="F15">
        <v>17600</v>
      </c>
      <c r="G15">
        <v>500</v>
      </c>
      <c r="I15">
        <v>144.1</v>
      </c>
      <c r="J15" s="26">
        <v>55.9</v>
      </c>
      <c r="K15">
        <v>-56.4</v>
      </c>
      <c r="L15">
        <f t="shared" si="0"/>
        <v>-104.99999999999999</v>
      </c>
      <c r="N15">
        <v>167.15</v>
      </c>
      <c r="O15" s="26">
        <v>44.8</v>
      </c>
      <c r="P15">
        <v>-32.799999999999997</v>
      </c>
      <c r="Q15">
        <f t="shared" si="1"/>
        <v>342.7</v>
      </c>
      <c r="S15" s="26">
        <v>184.39999999999901</v>
      </c>
      <c r="T15" s="26">
        <v>115.6</v>
      </c>
      <c r="U15">
        <v>-116.1</v>
      </c>
      <c r="V15">
        <f t="shared" si="2"/>
        <v>-351.49999999999989</v>
      </c>
      <c r="W15" s="26" t="s">
        <v>657</v>
      </c>
      <c r="X15" s="26" t="s">
        <v>658</v>
      </c>
      <c r="Y15">
        <v>-53.3</v>
      </c>
      <c r="Z15">
        <f t="shared" si="3"/>
        <v>-273.20000000000005</v>
      </c>
      <c r="AA15" s="26" t="s">
        <v>659</v>
      </c>
      <c r="AB15" s="26" t="s">
        <v>660</v>
      </c>
      <c r="AC15">
        <v>-14</v>
      </c>
      <c r="AD15">
        <f t="shared" si="4"/>
        <v>-81</v>
      </c>
      <c r="AE15" s="26" t="s">
        <v>661</v>
      </c>
      <c r="AF15" s="26" t="s">
        <v>662</v>
      </c>
      <c r="AG15">
        <v>-2.5</v>
      </c>
      <c r="AH15">
        <f t="shared" si="5"/>
        <v>-16.7</v>
      </c>
      <c r="AI15">
        <v>226.4</v>
      </c>
      <c r="AJ15">
        <v>773.6</v>
      </c>
      <c r="AK15">
        <v>-273.8</v>
      </c>
      <c r="AL15">
        <f t="shared" si="6"/>
        <v>-275.59999999999997</v>
      </c>
    </row>
    <row r="16" spans="1:38" x14ac:dyDescent="0.2">
      <c r="A16" t="s">
        <v>585</v>
      </c>
      <c r="B16" s="19">
        <v>45029</v>
      </c>
      <c r="C16" s="19">
        <v>45022.395833333336</v>
      </c>
      <c r="D16">
        <v>200</v>
      </c>
      <c r="E16">
        <v>17600</v>
      </c>
      <c r="F16">
        <v>17850</v>
      </c>
      <c r="G16">
        <v>250</v>
      </c>
      <c r="I16" s="26">
        <v>147.39999999999901</v>
      </c>
      <c r="J16" s="26">
        <v>52.6</v>
      </c>
      <c r="K16">
        <v>118</v>
      </c>
      <c r="L16">
        <f t="shared" si="0"/>
        <v>13.000000000000014</v>
      </c>
      <c r="N16">
        <v>158.15</v>
      </c>
      <c r="O16">
        <v>32.35</v>
      </c>
      <c r="P16">
        <v>-41.9</v>
      </c>
      <c r="Q16">
        <f t="shared" si="1"/>
        <v>300.8</v>
      </c>
      <c r="S16">
        <v>155.19999999999999</v>
      </c>
      <c r="T16">
        <v>144.80000000000001</v>
      </c>
      <c r="U16">
        <v>-73.599999999999994</v>
      </c>
      <c r="V16">
        <f t="shared" si="2"/>
        <v>-425.09999999999991</v>
      </c>
      <c r="W16">
        <v>130.25</v>
      </c>
      <c r="X16">
        <v>69.75</v>
      </c>
      <c r="Y16">
        <v>-69.400000000000006</v>
      </c>
      <c r="Z16">
        <f t="shared" si="3"/>
        <v>-342.6</v>
      </c>
      <c r="AA16" s="26" t="s">
        <v>663</v>
      </c>
      <c r="AB16" s="26" t="s">
        <v>664</v>
      </c>
      <c r="AC16">
        <v>-17.399999999999999</v>
      </c>
      <c r="AD16">
        <f t="shared" si="4"/>
        <v>-98.4</v>
      </c>
      <c r="AE16" s="26" t="s">
        <v>665</v>
      </c>
      <c r="AF16" s="26" t="s">
        <v>666</v>
      </c>
      <c r="AG16">
        <v>-4.7</v>
      </c>
      <c r="AH16">
        <f t="shared" si="5"/>
        <v>-21.4</v>
      </c>
      <c r="AI16">
        <v>175.85</v>
      </c>
      <c r="AJ16">
        <v>824.15</v>
      </c>
      <c r="AK16">
        <v>-53</v>
      </c>
      <c r="AL16">
        <f t="shared" si="6"/>
        <v>-328.59999999999997</v>
      </c>
    </row>
    <row r="17" spans="1:38" x14ac:dyDescent="0.2">
      <c r="A17" t="s">
        <v>585</v>
      </c>
      <c r="B17" s="19">
        <v>45036</v>
      </c>
      <c r="C17" s="19">
        <v>45029.395833333336</v>
      </c>
      <c r="D17">
        <v>200</v>
      </c>
      <c r="E17">
        <v>17850</v>
      </c>
      <c r="F17">
        <v>17650</v>
      </c>
      <c r="G17">
        <v>-200</v>
      </c>
      <c r="I17">
        <v>147.4</v>
      </c>
      <c r="J17">
        <v>52.6</v>
      </c>
      <c r="K17">
        <v>-52.6</v>
      </c>
      <c r="L17">
        <f t="shared" si="0"/>
        <v>-39.599999999999987</v>
      </c>
      <c r="N17">
        <v>157.25</v>
      </c>
      <c r="O17">
        <v>29.3</v>
      </c>
      <c r="P17">
        <v>131.80000000000001</v>
      </c>
      <c r="Q17">
        <f t="shared" si="1"/>
        <v>432.6</v>
      </c>
      <c r="S17" s="26">
        <v>147.44999999999999</v>
      </c>
      <c r="T17" s="26">
        <v>152.54999999999899</v>
      </c>
      <c r="U17">
        <v>-77.400000000000006</v>
      </c>
      <c r="V17">
        <f t="shared" si="2"/>
        <v>-502.49999999999989</v>
      </c>
      <c r="W17">
        <v>126.05</v>
      </c>
      <c r="X17">
        <v>73.95</v>
      </c>
      <c r="Y17">
        <v>-73.7</v>
      </c>
      <c r="Z17">
        <f t="shared" si="3"/>
        <v>-416.3</v>
      </c>
      <c r="AA17">
        <v>80.150000000000006</v>
      </c>
      <c r="AB17" s="26" t="s">
        <v>667</v>
      </c>
      <c r="AC17">
        <v>-20</v>
      </c>
      <c r="AD17">
        <f t="shared" si="4"/>
        <v>-118.4</v>
      </c>
      <c r="AE17">
        <v>44.95</v>
      </c>
      <c r="AF17" s="26" t="s">
        <v>668</v>
      </c>
      <c r="AG17">
        <v>-5.0999999999999996</v>
      </c>
      <c r="AH17">
        <f t="shared" si="5"/>
        <v>-26.5</v>
      </c>
      <c r="AI17">
        <v>164.15</v>
      </c>
      <c r="AJ17">
        <v>835.85</v>
      </c>
      <c r="AK17">
        <v>-60.7</v>
      </c>
      <c r="AL17">
        <f t="shared" si="6"/>
        <v>-389.29999999999995</v>
      </c>
    </row>
    <row r="18" spans="1:38" x14ac:dyDescent="0.2">
      <c r="A18" t="s">
        <v>585</v>
      </c>
      <c r="B18" s="19">
        <v>45043</v>
      </c>
      <c r="C18" s="19">
        <v>45036.395833333336</v>
      </c>
      <c r="D18">
        <v>200</v>
      </c>
      <c r="E18">
        <v>17650</v>
      </c>
      <c r="F18">
        <v>17950</v>
      </c>
      <c r="G18">
        <v>300</v>
      </c>
      <c r="I18" s="26">
        <v>145.94999999999999</v>
      </c>
      <c r="J18" s="26">
        <v>54.049999999999898</v>
      </c>
      <c r="K18">
        <v>80.5</v>
      </c>
      <c r="L18">
        <f t="shared" si="0"/>
        <v>40.900000000000013</v>
      </c>
      <c r="N18">
        <v>159.15</v>
      </c>
      <c r="O18" s="26">
        <v>39.149999999999899</v>
      </c>
      <c r="P18">
        <v>-40.799999999999997</v>
      </c>
      <c r="Q18">
        <f t="shared" si="1"/>
        <v>391.8</v>
      </c>
      <c r="S18">
        <v>158.35</v>
      </c>
      <c r="T18">
        <v>141.65</v>
      </c>
      <c r="U18">
        <v>-108.1</v>
      </c>
      <c r="V18">
        <f t="shared" si="2"/>
        <v>-610.59999999999991</v>
      </c>
      <c r="W18">
        <v>132.69999999999999</v>
      </c>
      <c r="X18" s="26" t="s">
        <v>669</v>
      </c>
      <c r="Y18">
        <v>-67.8</v>
      </c>
      <c r="Z18">
        <f t="shared" si="3"/>
        <v>-484.1</v>
      </c>
      <c r="AA18" s="26" t="s">
        <v>670</v>
      </c>
      <c r="AB18" s="26" t="s">
        <v>671</v>
      </c>
      <c r="AC18">
        <v>-17.2</v>
      </c>
      <c r="AD18">
        <f t="shared" si="4"/>
        <v>-135.6</v>
      </c>
      <c r="AE18" s="26" t="s">
        <v>672</v>
      </c>
      <c r="AF18" s="26" t="s">
        <v>673</v>
      </c>
      <c r="AG18">
        <v>-4.2</v>
      </c>
      <c r="AH18">
        <f t="shared" si="5"/>
        <v>-30.7</v>
      </c>
      <c r="AI18" s="26" t="s">
        <v>876</v>
      </c>
      <c r="AJ18">
        <v>819.4</v>
      </c>
      <c r="AK18">
        <v>-85.9</v>
      </c>
      <c r="AL18">
        <f t="shared" si="6"/>
        <v>-475.19999999999993</v>
      </c>
    </row>
    <row r="19" spans="1:38" x14ac:dyDescent="0.2">
      <c r="A19" t="s">
        <v>585</v>
      </c>
      <c r="B19" s="19">
        <v>45050</v>
      </c>
      <c r="C19" s="19">
        <v>45043.395833333336</v>
      </c>
      <c r="D19">
        <v>200</v>
      </c>
      <c r="E19">
        <v>17950</v>
      </c>
      <c r="F19">
        <v>18250</v>
      </c>
      <c r="G19">
        <v>300</v>
      </c>
      <c r="I19">
        <v>148.25</v>
      </c>
      <c r="J19">
        <v>51.75</v>
      </c>
      <c r="K19">
        <v>43.2</v>
      </c>
      <c r="L19">
        <f t="shared" si="0"/>
        <v>84.100000000000023</v>
      </c>
      <c r="N19">
        <v>157.25</v>
      </c>
      <c r="O19">
        <v>42.75</v>
      </c>
      <c r="P19">
        <v>-42.8</v>
      </c>
      <c r="Q19">
        <f t="shared" si="1"/>
        <v>349</v>
      </c>
      <c r="S19">
        <v>146.55000000000001</v>
      </c>
      <c r="T19">
        <v>153.44999999999999</v>
      </c>
      <c r="U19">
        <v>-152.4</v>
      </c>
      <c r="V19">
        <f t="shared" si="2"/>
        <v>-762.99999999999989</v>
      </c>
      <c r="W19">
        <v>124.9</v>
      </c>
      <c r="X19">
        <v>75.099999999999994</v>
      </c>
      <c r="Y19">
        <v>-74.2</v>
      </c>
      <c r="Z19">
        <f t="shared" si="3"/>
        <v>-558.30000000000007</v>
      </c>
      <c r="AA19">
        <v>80.2</v>
      </c>
      <c r="AB19" s="26" t="s">
        <v>674</v>
      </c>
      <c r="AC19">
        <v>-19.2</v>
      </c>
      <c r="AD19">
        <f t="shared" si="4"/>
        <v>-154.79999999999998</v>
      </c>
      <c r="AE19" s="26" t="s">
        <v>675</v>
      </c>
      <c r="AF19" s="26" t="s">
        <v>676</v>
      </c>
      <c r="AG19">
        <v>-4.4000000000000004</v>
      </c>
      <c r="AH19">
        <f t="shared" si="5"/>
        <v>-35.1</v>
      </c>
      <c r="AI19">
        <v>173.25</v>
      </c>
      <c r="AJ19">
        <v>826.75</v>
      </c>
      <c r="AK19">
        <v>126.6</v>
      </c>
      <c r="AL19">
        <f t="shared" si="6"/>
        <v>-348.59999999999991</v>
      </c>
    </row>
    <row r="20" spans="1:38" x14ac:dyDescent="0.2">
      <c r="A20" t="s">
        <v>585</v>
      </c>
      <c r="B20" s="19">
        <v>45057</v>
      </c>
      <c r="C20" s="19">
        <v>45050.395833333336</v>
      </c>
      <c r="D20">
        <v>200</v>
      </c>
      <c r="E20">
        <v>18250</v>
      </c>
      <c r="F20">
        <v>18300</v>
      </c>
      <c r="G20">
        <v>50</v>
      </c>
      <c r="I20">
        <v>146.4</v>
      </c>
      <c r="J20">
        <v>53.6</v>
      </c>
      <c r="K20">
        <v>-7</v>
      </c>
      <c r="L20">
        <f t="shared" si="0"/>
        <v>77.100000000000023</v>
      </c>
      <c r="N20">
        <v>158.5</v>
      </c>
      <c r="O20" s="26">
        <v>39.799999999999898</v>
      </c>
      <c r="P20">
        <v>-41.5</v>
      </c>
      <c r="Q20">
        <f t="shared" si="1"/>
        <v>307.5</v>
      </c>
      <c r="S20">
        <v>152.9</v>
      </c>
      <c r="T20">
        <v>147.1</v>
      </c>
      <c r="U20">
        <v>106.3</v>
      </c>
      <c r="V20">
        <f t="shared" si="2"/>
        <v>-656.69999999999993</v>
      </c>
      <c r="W20" s="26" t="s">
        <v>588</v>
      </c>
      <c r="X20" s="26" t="s">
        <v>677</v>
      </c>
      <c r="Y20">
        <v>82.8</v>
      </c>
      <c r="Z20">
        <f t="shared" si="3"/>
        <v>-475.50000000000006</v>
      </c>
      <c r="AA20" s="26" t="s">
        <v>678</v>
      </c>
      <c r="AB20" s="26" t="s">
        <v>679</v>
      </c>
      <c r="AC20">
        <v>35.9</v>
      </c>
      <c r="AD20">
        <f t="shared" si="4"/>
        <v>-118.89999999999998</v>
      </c>
      <c r="AE20" s="26" t="s">
        <v>680</v>
      </c>
      <c r="AF20">
        <v>4.2000000000000099</v>
      </c>
      <c r="AG20">
        <v>-0.8</v>
      </c>
      <c r="AH20">
        <f t="shared" si="5"/>
        <v>-35.9</v>
      </c>
      <c r="AI20">
        <v>199.55</v>
      </c>
      <c r="AJ20">
        <v>800.45</v>
      </c>
      <c r="AK20">
        <v>30.2</v>
      </c>
      <c r="AL20">
        <f t="shared" si="6"/>
        <v>-318.39999999999992</v>
      </c>
    </row>
    <row r="21" spans="1:38" x14ac:dyDescent="0.2">
      <c r="A21" t="s">
        <v>585</v>
      </c>
      <c r="B21" s="19">
        <v>45064</v>
      </c>
      <c r="C21" s="19">
        <v>45057.395833333336</v>
      </c>
      <c r="D21">
        <v>200</v>
      </c>
      <c r="E21">
        <v>18300</v>
      </c>
      <c r="F21">
        <v>18150</v>
      </c>
      <c r="G21">
        <v>-150</v>
      </c>
      <c r="I21">
        <v>142.44999999999999</v>
      </c>
      <c r="J21">
        <v>57.55</v>
      </c>
      <c r="K21">
        <v>-57.5</v>
      </c>
      <c r="L21">
        <f t="shared" si="0"/>
        <v>19.600000000000023</v>
      </c>
      <c r="N21">
        <v>164.9</v>
      </c>
      <c r="O21" s="26">
        <v>24.8</v>
      </c>
      <c r="P21">
        <v>134.30000000000001</v>
      </c>
      <c r="Q21">
        <f t="shared" si="1"/>
        <v>441.8</v>
      </c>
      <c r="S21">
        <v>169.9</v>
      </c>
      <c r="T21">
        <v>130.1</v>
      </c>
      <c r="U21">
        <v>0.5</v>
      </c>
      <c r="V21">
        <f t="shared" si="2"/>
        <v>-656.19999999999993</v>
      </c>
      <c r="W21">
        <v>139</v>
      </c>
      <c r="X21">
        <v>61</v>
      </c>
      <c r="Y21">
        <v>-30.4</v>
      </c>
      <c r="Z21">
        <f t="shared" si="3"/>
        <v>-505.90000000000003</v>
      </c>
      <c r="AA21" s="26" t="s">
        <v>681</v>
      </c>
      <c r="AB21" s="26" t="s">
        <v>682</v>
      </c>
      <c r="AC21">
        <v>-15.6</v>
      </c>
      <c r="AD21">
        <f t="shared" si="4"/>
        <v>-134.49999999999997</v>
      </c>
      <c r="AE21" s="26" t="s">
        <v>683</v>
      </c>
      <c r="AF21" s="26" t="s">
        <v>684</v>
      </c>
      <c r="AG21">
        <v>-4.3</v>
      </c>
      <c r="AH21">
        <f t="shared" si="5"/>
        <v>-40.199999999999996</v>
      </c>
      <c r="AI21">
        <v>195.4</v>
      </c>
      <c r="AJ21">
        <v>804.6</v>
      </c>
      <c r="AK21">
        <v>23.6</v>
      </c>
      <c r="AL21">
        <f t="shared" si="6"/>
        <v>-294.7999999999999</v>
      </c>
    </row>
    <row r="22" spans="1:38" x14ac:dyDescent="0.2">
      <c r="A22" t="s">
        <v>585</v>
      </c>
      <c r="B22" s="19">
        <v>45071</v>
      </c>
      <c r="C22" s="19">
        <v>45064.395833333336</v>
      </c>
      <c r="D22">
        <v>200</v>
      </c>
      <c r="E22">
        <v>18150</v>
      </c>
      <c r="F22">
        <v>18350</v>
      </c>
      <c r="G22">
        <v>200</v>
      </c>
      <c r="I22">
        <v>144.05000000000001</v>
      </c>
      <c r="J22">
        <v>55.95</v>
      </c>
      <c r="K22">
        <v>115.8</v>
      </c>
      <c r="L22">
        <f t="shared" si="0"/>
        <v>135.40000000000003</v>
      </c>
      <c r="N22" s="26">
        <v>163.6</v>
      </c>
      <c r="O22" s="26">
        <v>35.099999999999902</v>
      </c>
      <c r="P22">
        <v>-36.4</v>
      </c>
      <c r="Q22">
        <f t="shared" si="1"/>
        <v>405.40000000000003</v>
      </c>
      <c r="S22" s="26">
        <v>167.35</v>
      </c>
      <c r="T22" s="26">
        <v>132.64999999999901</v>
      </c>
      <c r="U22">
        <v>-4.4000000000000004</v>
      </c>
      <c r="V22">
        <f t="shared" si="2"/>
        <v>-660.59999999999991</v>
      </c>
      <c r="W22" s="26" t="s">
        <v>685</v>
      </c>
      <c r="X22" s="26" t="s">
        <v>686</v>
      </c>
      <c r="Y22">
        <v>-34.299999999999997</v>
      </c>
      <c r="Z22">
        <f t="shared" si="3"/>
        <v>-540.20000000000005</v>
      </c>
      <c r="AA22" s="26" t="s">
        <v>687</v>
      </c>
      <c r="AB22" s="26" t="s">
        <v>688</v>
      </c>
      <c r="AC22">
        <v>-16.899999999999999</v>
      </c>
      <c r="AD22">
        <f t="shared" si="4"/>
        <v>-151.39999999999998</v>
      </c>
      <c r="AE22" s="26" t="s">
        <v>689</v>
      </c>
      <c r="AF22" s="26" t="s">
        <v>690</v>
      </c>
      <c r="AG22">
        <v>-5</v>
      </c>
      <c r="AH22">
        <f t="shared" si="5"/>
        <v>-45.199999999999996</v>
      </c>
      <c r="AI22">
        <v>192.9</v>
      </c>
      <c r="AJ22">
        <v>807.1</v>
      </c>
      <c r="AK22">
        <v>54.4</v>
      </c>
      <c r="AL22">
        <f t="shared" si="6"/>
        <v>-240.39999999999989</v>
      </c>
    </row>
    <row r="23" spans="1:38" x14ac:dyDescent="0.2">
      <c r="A23" t="s">
        <v>585</v>
      </c>
      <c r="B23" s="19">
        <v>45078</v>
      </c>
      <c r="C23" s="19">
        <v>45071.395833333336</v>
      </c>
      <c r="D23">
        <v>200</v>
      </c>
      <c r="E23">
        <v>18350</v>
      </c>
      <c r="F23">
        <v>18500</v>
      </c>
      <c r="G23">
        <v>150</v>
      </c>
      <c r="I23">
        <v>146.5</v>
      </c>
      <c r="J23">
        <v>53.5</v>
      </c>
      <c r="K23">
        <v>85</v>
      </c>
      <c r="L23">
        <f t="shared" si="0"/>
        <v>220.40000000000003</v>
      </c>
      <c r="N23" s="26">
        <v>160.19999999999999</v>
      </c>
      <c r="O23">
        <v>35.15</v>
      </c>
      <c r="P23">
        <v>-39.799999999999997</v>
      </c>
      <c r="Q23">
        <f t="shared" si="1"/>
        <v>365.6</v>
      </c>
      <c r="S23">
        <v>165.9</v>
      </c>
      <c r="T23">
        <v>134.1</v>
      </c>
      <c r="U23">
        <v>27.4</v>
      </c>
      <c r="V23">
        <f t="shared" si="2"/>
        <v>-633.19999999999993</v>
      </c>
      <c r="W23">
        <v>137</v>
      </c>
      <c r="X23">
        <v>63</v>
      </c>
      <c r="Y23">
        <v>-1.5</v>
      </c>
      <c r="Z23">
        <f t="shared" si="3"/>
        <v>-541.70000000000005</v>
      </c>
      <c r="AA23" s="26" t="s">
        <v>691</v>
      </c>
      <c r="AB23" s="26" t="s">
        <v>692</v>
      </c>
      <c r="AC23">
        <v>-15.8</v>
      </c>
      <c r="AD23">
        <f t="shared" si="4"/>
        <v>-167.2</v>
      </c>
      <c r="AE23">
        <v>46.25</v>
      </c>
      <c r="AF23">
        <v>3.75</v>
      </c>
      <c r="AG23">
        <v>-3.6</v>
      </c>
      <c r="AH23">
        <f t="shared" si="5"/>
        <v>-48.8</v>
      </c>
      <c r="AI23">
        <v>211.95</v>
      </c>
      <c r="AJ23">
        <v>788.05</v>
      </c>
      <c r="AK23">
        <v>29.3</v>
      </c>
      <c r="AL23">
        <f t="shared" si="6"/>
        <v>-211.09999999999988</v>
      </c>
    </row>
    <row r="24" spans="1:38" x14ac:dyDescent="0.2">
      <c r="A24" t="s">
        <v>585</v>
      </c>
      <c r="B24" s="19">
        <v>45085</v>
      </c>
      <c r="C24" s="19">
        <v>45078.395833333336</v>
      </c>
      <c r="D24">
        <v>200</v>
      </c>
      <c r="E24">
        <v>18450</v>
      </c>
      <c r="F24">
        <v>18650</v>
      </c>
      <c r="G24">
        <v>200</v>
      </c>
      <c r="I24">
        <v>142.9</v>
      </c>
      <c r="J24" s="26">
        <v>57.099999999999902</v>
      </c>
      <c r="K24">
        <v>125.6</v>
      </c>
      <c r="L24">
        <f t="shared" si="0"/>
        <v>346</v>
      </c>
      <c r="N24" s="26">
        <v>167.6</v>
      </c>
      <c r="O24" s="26">
        <v>33.349999999999902</v>
      </c>
      <c r="P24">
        <v>-32.4</v>
      </c>
      <c r="Q24">
        <f t="shared" si="1"/>
        <v>333.20000000000005</v>
      </c>
      <c r="S24">
        <v>177.2</v>
      </c>
      <c r="T24" s="26">
        <v>122.8</v>
      </c>
      <c r="U24">
        <v>-5.5</v>
      </c>
      <c r="V24">
        <f t="shared" si="2"/>
        <v>-638.69999999999993</v>
      </c>
      <c r="W24">
        <v>142.94999999999999</v>
      </c>
      <c r="X24" s="26" t="s">
        <v>693</v>
      </c>
      <c r="Y24">
        <v>-39.799999999999997</v>
      </c>
      <c r="Z24">
        <f t="shared" si="3"/>
        <v>-581.5</v>
      </c>
      <c r="AA24">
        <v>84.95</v>
      </c>
      <c r="AB24" s="26" t="s">
        <v>694</v>
      </c>
      <c r="AC24">
        <v>-15</v>
      </c>
      <c r="AD24">
        <f t="shared" si="4"/>
        <v>-182.2</v>
      </c>
      <c r="AE24" s="26" t="s">
        <v>695</v>
      </c>
      <c r="AF24" s="26" t="s">
        <v>696</v>
      </c>
      <c r="AG24">
        <v>-3</v>
      </c>
      <c r="AH24">
        <f t="shared" si="5"/>
        <v>-51.8</v>
      </c>
      <c r="AI24">
        <v>189.8</v>
      </c>
      <c r="AJ24">
        <v>810.2</v>
      </c>
      <c r="AK24">
        <v>102</v>
      </c>
      <c r="AL24">
        <f t="shared" si="6"/>
        <v>-109.09999999999988</v>
      </c>
    </row>
    <row r="25" spans="1:38" x14ac:dyDescent="0.2">
      <c r="A25" t="s">
        <v>585</v>
      </c>
      <c r="B25" s="19">
        <v>45092</v>
      </c>
      <c r="C25" s="19">
        <v>45085.395833333336</v>
      </c>
      <c r="D25">
        <v>200</v>
      </c>
      <c r="E25">
        <v>18600</v>
      </c>
      <c r="F25">
        <v>18700</v>
      </c>
      <c r="G25">
        <v>100</v>
      </c>
      <c r="I25">
        <v>138.6</v>
      </c>
      <c r="J25" s="26">
        <v>61.4</v>
      </c>
      <c r="K25">
        <v>26.3</v>
      </c>
      <c r="L25">
        <f t="shared" si="0"/>
        <v>372.3</v>
      </c>
      <c r="N25">
        <v>167.85</v>
      </c>
      <c r="O25" s="26">
        <v>34.949999999999903</v>
      </c>
      <c r="P25">
        <v>-32.200000000000003</v>
      </c>
      <c r="Q25">
        <f t="shared" si="1"/>
        <v>301.00000000000006</v>
      </c>
      <c r="S25">
        <v>165.5</v>
      </c>
      <c r="T25">
        <v>134.5</v>
      </c>
      <c r="U25">
        <v>77.7</v>
      </c>
      <c r="V25">
        <f t="shared" si="2"/>
        <v>-560.99999999999989</v>
      </c>
      <c r="W25">
        <v>136.55000000000001</v>
      </c>
      <c r="X25" s="26" t="s">
        <v>697</v>
      </c>
      <c r="Y25">
        <v>48.8</v>
      </c>
      <c r="Z25">
        <f t="shared" si="3"/>
        <v>-532.70000000000005</v>
      </c>
      <c r="AA25" s="26" t="s">
        <v>698</v>
      </c>
      <c r="AB25" s="26" t="s">
        <v>699</v>
      </c>
      <c r="AC25">
        <v>-3.5</v>
      </c>
      <c r="AD25">
        <f t="shared" si="4"/>
        <v>-185.7</v>
      </c>
      <c r="AE25" s="26" t="s">
        <v>700</v>
      </c>
      <c r="AF25" s="26" t="s">
        <v>701</v>
      </c>
      <c r="AG25">
        <v>-3.8</v>
      </c>
      <c r="AH25">
        <f t="shared" si="5"/>
        <v>-55.599999999999994</v>
      </c>
      <c r="AI25" s="26" t="s">
        <v>877</v>
      </c>
      <c r="AJ25">
        <v>819.8</v>
      </c>
      <c r="AK25">
        <v>108.6</v>
      </c>
      <c r="AL25">
        <f t="shared" si="6"/>
        <v>-0.49999999999988631</v>
      </c>
    </row>
    <row r="26" spans="1:38" x14ac:dyDescent="0.2">
      <c r="A26" t="s">
        <v>585</v>
      </c>
      <c r="B26" s="19">
        <v>45099</v>
      </c>
      <c r="C26" s="19">
        <v>45092.395833333336</v>
      </c>
      <c r="D26">
        <v>200</v>
      </c>
      <c r="E26">
        <v>18700</v>
      </c>
      <c r="F26">
        <v>18750</v>
      </c>
      <c r="G26">
        <v>50</v>
      </c>
      <c r="I26">
        <v>142.35</v>
      </c>
      <c r="J26">
        <v>57.65</v>
      </c>
      <c r="K26">
        <v>14</v>
      </c>
      <c r="L26">
        <f t="shared" si="0"/>
        <v>386.3</v>
      </c>
      <c r="N26" s="26">
        <v>160.85</v>
      </c>
      <c r="O26" s="26">
        <v>31.5</v>
      </c>
      <c r="P26">
        <v>-39.200000000000003</v>
      </c>
      <c r="Q26">
        <f t="shared" si="1"/>
        <v>261.80000000000007</v>
      </c>
      <c r="S26">
        <v>160</v>
      </c>
      <c r="T26">
        <v>140</v>
      </c>
      <c r="U26">
        <v>88.4</v>
      </c>
      <c r="V26">
        <f t="shared" si="2"/>
        <v>-472.59999999999991</v>
      </c>
      <c r="W26">
        <v>133.9</v>
      </c>
      <c r="X26">
        <v>66.099999999999994</v>
      </c>
      <c r="Y26">
        <v>62.3</v>
      </c>
      <c r="Z26">
        <f t="shared" si="3"/>
        <v>-470.40000000000003</v>
      </c>
      <c r="AA26" s="26" t="s">
        <v>702</v>
      </c>
      <c r="AB26" s="26" t="s">
        <v>703</v>
      </c>
      <c r="AC26">
        <v>12.4</v>
      </c>
      <c r="AD26">
        <f t="shared" si="4"/>
        <v>-173.29999999999998</v>
      </c>
      <c r="AE26">
        <v>45.75</v>
      </c>
      <c r="AF26">
        <v>4.25</v>
      </c>
      <c r="AG26">
        <v>-4.2</v>
      </c>
      <c r="AH26">
        <f t="shared" si="5"/>
        <v>-59.8</v>
      </c>
      <c r="AI26">
        <v>193.6</v>
      </c>
      <c r="AJ26">
        <v>806.4</v>
      </c>
      <c r="AK26">
        <v>-28.2</v>
      </c>
      <c r="AL26">
        <f t="shared" si="6"/>
        <v>-28.699999999999886</v>
      </c>
    </row>
    <row r="27" spans="1:38" x14ac:dyDescent="0.2">
      <c r="A27" t="s">
        <v>585</v>
      </c>
      <c r="B27" s="19">
        <v>45105</v>
      </c>
      <c r="C27" s="19">
        <v>45099.395833333336</v>
      </c>
      <c r="D27">
        <v>200</v>
      </c>
      <c r="E27">
        <v>18750</v>
      </c>
      <c r="F27">
        <v>19000</v>
      </c>
      <c r="G27">
        <v>250</v>
      </c>
      <c r="I27">
        <v>132.05000000000001</v>
      </c>
      <c r="J27">
        <v>67.95</v>
      </c>
      <c r="K27">
        <v>110.4</v>
      </c>
      <c r="L27">
        <f t="shared" si="0"/>
        <v>496.70000000000005</v>
      </c>
      <c r="N27">
        <v>171.7</v>
      </c>
      <c r="O27" s="26">
        <v>33.85</v>
      </c>
      <c r="P27">
        <v>-28.3</v>
      </c>
      <c r="Q27">
        <f t="shared" si="1"/>
        <v>233.50000000000006</v>
      </c>
      <c r="S27">
        <v>169.95</v>
      </c>
      <c r="T27">
        <v>130.05000000000001</v>
      </c>
      <c r="U27">
        <v>-51.8</v>
      </c>
      <c r="V27">
        <f t="shared" si="2"/>
        <v>-524.39999999999986</v>
      </c>
      <c r="W27" s="26" t="s">
        <v>704</v>
      </c>
      <c r="X27" s="26" t="s">
        <v>705</v>
      </c>
      <c r="Y27">
        <v>-60.3</v>
      </c>
      <c r="Z27">
        <f t="shared" si="3"/>
        <v>-530.70000000000005</v>
      </c>
      <c r="AA27" s="26" t="s">
        <v>706</v>
      </c>
      <c r="AB27" s="26" t="s">
        <v>707</v>
      </c>
      <c r="AC27">
        <v>-15.5</v>
      </c>
      <c r="AD27">
        <f t="shared" si="4"/>
        <v>-188.79999999999998</v>
      </c>
      <c r="AE27">
        <v>46.8</v>
      </c>
      <c r="AF27" s="26" t="s">
        <v>708</v>
      </c>
      <c r="AG27">
        <v>-3.7</v>
      </c>
      <c r="AH27">
        <f t="shared" si="5"/>
        <v>-63.5</v>
      </c>
      <c r="AI27">
        <v>186.1</v>
      </c>
      <c r="AJ27">
        <v>813.9</v>
      </c>
      <c r="AK27">
        <v>-312.2</v>
      </c>
      <c r="AL27">
        <f t="shared" si="6"/>
        <v>-340.89999999999986</v>
      </c>
    </row>
    <row r="28" spans="1:38" x14ac:dyDescent="0.2">
      <c r="A28" t="s">
        <v>585</v>
      </c>
      <c r="B28" s="19">
        <v>45113</v>
      </c>
      <c r="C28" s="19">
        <v>45105.395833333336</v>
      </c>
      <c r="D28">
        <v>200</v>
      </c>
      <c r="E28">
        <v>19000</v>
      </c>
      <c r="F28">
        <v>19500</v>
      </c>
      <c r="G28">
        <v>500</v>
      </c>
      <c r="I28">
        <v>143.75</v>
      </c>
      <c r="J28">
        <v>56.25</v>
      </c>
      <c r="K28">
        <v>-56.2</v>
      </c>
      <c r="L28">
        <f t="shared" si="0"/>
        <v>440.50000000000006</v>
      </c>
      <c r="N28">
        <v>161.55000000000001</v>
      </c>
      <c r="O28" s="26">
        <v>33.049999999999898</v>
      </c>
      <c r="P28">
        <v>-38.6</v>
      </c>
      <c r="Q28">
        <f t="shared" si="1"/>
        <v>194.90000000000006</v>
      </c>
      <c r="S28">
        <v>161.1</v>
      </c>
      <c r="T28">
        <v>138.9</v>
      </c>
      <c r="U28">
        <v>-139.19999999999999</v>
      </c>
      <c r="V28">
        <f t="shared" si="2"/>
        <v>-663.59999999999991</v>
      </c>
      <c r="W28">
        <v>134.15</v>
      </c>
      <c r="X28">
        <v>65.849999999999994</v>
      </c>
      <c r="Y28">
        <v>-66.2</v>
      </c>
      <c r="Z28">
        <f t="shared" si="3"/>
        <v>-596.90000000000009</v>
      </c>
      <c r="AA28">
        <v>83.45</v>
      </c>
      <c r="AB28" s="26" t="s">
        <v>709</v>
      </c>
      <c r="AC28">
        <v>-16.8</v>
      </c>
      <c r="AD28">
        <f t="shared" si="4"/>
        <v>-205.6</v>
      </c>
      <c r="AE28">
        <v>45.5</v>
      </c>
      <c r="AF28">
        <v>4.5</v>
      </c>
      <c r="AG28">
        <v>-4.5</v>
      </c>
      <c r="AH28">
        <f t="shared" si="5"/>
        <v>-68</v>
      </c>
      <c r="AI28">
        <v>206.65</v>
      </c>
      <c r="AJ28">
        <v>793.35</v>
      </c>
      <c r="AK28">
        <v>120.8</v>
      </c>
      <c r="AL28">
        <f t="shared" si="6"/>
        <v>-220.09999999999985</v>
      </c>
    </row>
    <row r="29" spans="1:38" x14ac:dyDescent="0.2">
      <c r="A29" t="s">
        <v>585</v>
      </c>
      <c r="B29" s="19">
        <v>45120</v>
      </c>
      <c r="C29" s="19">
        <v>45113.395833333336</v>
      </c>
      <c r="D29">
        <v>200</v>
      </c>
      <c r="E29">
        <v>19500</v>
      </c>
      <c r="F29">
        <v>19450</v>
      </c>
      <c r="G29">
        <v>-50</v>
      </c>
      <c r="I29">
        <v>153.19999999999999</v>
      </c>
      <c r="J29">
        <v>46.8</v>
      </c>
      <c r="K29">
        <v>-46.9</v>
      </c>
      <c r="L29">
        <f t="shared" si="0"/>
        <v>393.60000000000008</v>
      </c>
      <c r="N29">
        <v>155.19999999999999</v>
      </c>
      <c r="O29">
        <v>37</v>
      </c>
      <c r="P29">
        <v>41.1</v>
      </c>
      <c r="Q29">
        <f t="shared" si="1"/>
        <v>236.00000000000006</v>
      </c>
      <c r="S29">
        <v>172.95</v>
      </c>
      <c r="T29" s="26">
        <v>127.05</v>
      </c>
      <c r="U29">
        <v>87.2</v>
      </c>
      <c r="V29">
        <f t="shared" si="2"/>
        <v>-576.39999999999986</v>
      </c>
      <c r="W29">
        <v>140.85</v>
      </c>
      <c r="X29" s="26" t="s">
        <v>710</v>
      </c>
      <c r="Y29">
        <v>55</v>
      </c>
      <c r="Z29">
        <f t="shared" si="3"/>
        <v>-541.90000000000009</v>
      </c>
      <c r="AA29">
        <v>84.65</v>
      </c>
      <c r="AB29" s="26" t="s">
        <v>711</v>
      </c>
      <c r="AC29">
        <v>-1.2</v>
      </c>
      <c r="AD29">
        <f t="shared" si="4"/>
        <v>-206.79999999999998</v>
      </c>
      <c r="AE29" s="26" t="s">
        <v>712</v>
      </c>
      <c r="AF29" s="26" t="s">
        <v>713</v>
      </c>
      <c r="AG29">
        <v>-3.5</v>
      </c>
      <c r="AH29">
        <f t="shared" si="5"/>
        <v>-71.5</v>
      </c>
      <c r="AI29">
        <v>185.35</v>
      </c>
      <c r="AJ29">
        <v>814.65</v>
      </c>
      <c r="AK29">
        <v>-398.9</v>
      </c>
      <c r="AL29">
        <f t="shared" si="6"/>
        <v>-618.99999999999977</v>
      </c>
    </row>
    <row r="30" spans="1:38" x14ac:dyDescent="0.2">
      <c r="A30" t="s">
        <v>585</v>
      </c>
      <c r="B30" s="19">
        <v>45127</v>
      </c>
      <c r="C30" s="19">
        <v>45120.395833333336</v>
      </c>
      <c r="D30">
        <v>200</v>
      </c>
      <c r="E30">
        <v>19400</v>
      </c>
      <c r="F30">
        <v>20000</v>
      </c>
      <c r="G30">
        <v>600</v>
      </c>
      <c r="I30">
        <v>142.5</v>
      </c>
      <c r="J30" s="26">
        <v>57.499999999999901</v>
      </c>
      <c r="K30">
        <v>-55.4</v>
      </c>
      <c r="L30">
        <f t="shared" si="0"/>
        <v>338.2000000000001</v>
      </c>
      <c r="N30">
        <v>163.25</v>
      </c>
      <c r="O30" s="26">
        <v>35.399999999999899</v>
      </c>
      <c r="P30">
        <v>-36.799999999999997</v>
      </c>
      <c r="Q30">
        <f t="shared" si="1"/>
        <v>199.20000000000005</v>
      </c>
      <c r="S30">
        <v>161.6</v>
      </c>
      <c r="T30">
        <v>138.4</v>
      </c>
      <c r="U30">
        <v>-141.69999999999999</v>
      </c>
      <c r="V30">
        <f t="shared" si="2"/>
        <v>-718.09999999999991</v>
      </c>
      <c r="W30">
        <v>133.69999999999999</v>
      </c>
      <c r="X30" s="26" t="s">
        <v>714</v>
      </c>
      <c r="Y30">
        <v>-68.900000000000006</v>
      </c>
      <c r="Z30">
        <f t="shared" si="3"/>
        <v>-610.80000000000007</v>
      </c>
      <c r="AA30">
        <v>82.6</v>
      </c>
      <c r="AB30" s="26" t="s">
        <v>715</v>
      </c>
      <c r="AC30">
        <v>-19.399999999999999</v>
      </c>
      <c r="AD30">
        <f t="shared" si="4"/>
        <v>-226.2</v>
      </c>
      <c r="AE30" s="26" t="s">
        <v>716</v>
      </c>
      <c r="AF30" s="26" t="s">
        <v>717</v>
      </c>
      <c r="AG30">
        <v>-7</v>
      </c>
      <c r="AH30">
        <f t="shared" si="5"/>
        <v>-78.5</v>
      </c>
      <c r="AI30">
        <v>217.25</v>
      </c>
      <c r="AJ30">
        <v>782.75</v>
      </c>
      <c r="AK30">
        <v>-123.6</v>
      </c>
      <c r="AL30">
        <f t="shared" si="6"/>
        <v>-742.5999999999998</v>
      </c>
    </row>
    <row r="31" spans="1:38" x14ac:dyDescent="0.2">
      <c r="A31" t="s">
        <v>585</v>
      </c>
      <c r="B31" s="19">
        <v>45134</v>
      </c>
      <c r="C31" s="19">
        <v>45127.395833333336</v>
      </c>
      <c r="D31">
        <v>200</v>
      </c>
      <c r="E31">
        <v>20000</v>
      </c>
      <c r="F31">
        <v>19700</v>
      </c>
      <c r="G31">
        <v>-300</v>
      </c>
      <c r="I31" s="26">
        <v>156.54999999999899</v>
      </c>
      <c r="J31" s="26">
        <v>43.45</v>
      </c>
      <c r="K31">
        <v>-43.6</v>
      </c>
      <c r="L31">
        <f t="shared" si="0"/>
        <v>294.60000000000008</v>
      </c>
      <c r="N31">
        <v>151.55000000000001</v>
      </c>
      <c r="O31">
        <v>38.700000000000003</v>
      </c>
      <c r="P31">
        <v>11.1</v>
      </c>
      <c r="Q31">
        <f t="shared" si="1"/>
        <v>210.30000000000004</v>
      </c>
      <c r="S31">
        <v>177.45</v>
      </c>
      <c r="T31" s="26">
        <v>122.55</v>
      </c>
      <c r="U31">
        <v>-122.7</v>
      </c>
      <c r="V31">
        <f t="shared" si="2"/>
        <v>-840.8</v>
      </c>
      <c r="W31">
        <v>143.69999999999999</v>
      </c>
      <c r="X31" s="26" t="s">
        <v>718</v>
      </c>
      <c r="Y31">
        <v>-56.5</v>
      </c>
      <c r="Z31">
        <f t="shared" si="3"/>
        <v>-667.30000000000007</v>
      </c>
      <c r="AA31" s="26" t="s">
        <v>719</v>
      </c>
      <c r="AB31" s="26" t="s">
        <v>720</v>
      </c>
      <c r="AC31">
        <v>-13.7</v>
      </c>
      <c r="AD31">
        <f t="shared" si="4"/>
        <v>-239.89999999999998</v>
      </c>
      <c r="AE31">
        <v>46.7</v>
      </c>
      <c r="AF31" s="26" t="s">
        <v>721</v>
      </c>
      <c r="AG31">
        <v>-3.5</v>
      </c>
      <c r="AH31">
        <f t="shared" si="5"/>
        <v>-82</v>
      </c>
      <c r="AI31">
        <v>237.5</v>
      </c>
      <c r="AJ31">
        <v>762.5</v>
      </c>
      <c r="AK31">
        <v>-30.8</v>
      </c>
      <c r="AL31">
        <f t="shared" si="6"/>
        <v>-773.39999999999975</v>
      </c>
    </row>
    <row r="32" spans="1:38" x14ac:dyDescent="0.2">
      <c r="A32" t="s">
        <v>585</v>
      </c>
      <c r="B32" s="19">
        <v>45141</v>
      </c>
      <c r="C32" s="19">
        <v>45134.395833333336</v>
      </c>
      <c r="D32">
        <v>200</v>
      </c>
      <c r="E32">
        <v>19650</v>
      </c>
      <c r="F32">
        <v>19400</v>
      </c>
      <c r="G32">
        <v>-250</v>
      </c>
      <c r="I32">
        <v>147.6</v>
      </c>
      <c r="J32" s="26">
        <v>52.4</v>
      </c>
      <c r="K32">
        <v>-52.4</v>
      </c>
      <c r="L32">
        <f t="shared" si="0"/>
        <v>242.20000000000007</v>
      </c>
      <c r="N32">
        <v>168.05</v>
      </c>
      <c r="O32">
        <v>36.9</v>
      </c>
      <c r="P32">
        <v>99.8</v>
      </c>
      <c r="Q32">
        <f t="shared" si="1"/>
        <v>310.10000000000002</v>
      </c>
      <c r="S32">
        <v>188.85</v>
      </c>
      <c r="T32">
        <v>111.15</v>
      </c>
      <c r="U32">
        <v>-79.599999999999994</v>
      </c>
      <c r="V32">
        <f t="shared" si="2"/>
        <v>-920.4</v>
      </c>
      <c r="W32" s="26" t="s">
        <v>722</v>
      </c>
      <c r="X32" s="26" t="s">
        <v>723</v>
      </c>
      <c r="Y32">
        <v>-51.4</v>
      </c>
      <c r="Z32">
        <f t="shared" si="3"/>
        <v>-718.7</v>
      </c>
      <c r="AA32" s="26" t="s">
        <v>724</v>
      </c>
      <c r="AB32" s="26" t="s">
        <v>725</v>
      </c>
      <c r="AC32">
        <v>-13.4</v>
      </c>
      <c r="AD32">
        <f t="shared" si="4"/>
        <v>-253.29999999999998</v>
      </c>
      <c r="AE32" s="26" t="s">
        <v>726</v>
      </c>
      <c r="AF32" s="26" t="s">
        <v>727</v>
      </c>
      <c r="AG32">
        <v>-3.3</v>
      </c>
      <c r="AH32">
        <f t="shared" si="5"/>
        <v>-85.3</v>
      </c>
      <c r="AI32">
        <v>210.85</v>
      </c>
      <c r="AJ32">
        <v>789.15</v>
      </c>
      <c r="AK32">
        <v>68.099999999999994</v>
      </c>
      <c r="AL32">
        <f t="shared" si="6"/>
        <v>-705.29999999999973</v>
      </c>
    </row>
    <row r="33" spans="1:38" x14ac:dyDescent="0.2">
      <c r="A33" t="s">
        <v>585</v>
      </c>
      <c r="B33" s="19">
        <v>45148</v>
      </c>
      <c r="C33" s="19">
        <v>45141.395833333336</v>
      </c>
      <c r="D33">
        <v>200</v>
      </c>
      <c r="E33">
        <v>19400</v>
      </c>
      <c r="F33">
        <v>19550</v>
      </c>
      <c r="G33">
        <v>150</v>
      </c>
      <c r="I33">
        <v>147.35</v>
      </c>
      <c r="J33">
        <v>52.65</v>
      </c>
      <c r="K33">
        <v>90.1</v>
      </c>
      <c r="L33">
        <f t="shared" si="0"/>
        <v>332.30000000000007</v>
      </c>
      <c r="N33">
        <v>161.30000000000001</v>
      </c>
      <c r="O33" s="26">
        <v>29.6999999999999</v>
      </c>
      <c r="P33">
        <v>-38.700000000000003</v>
      </c>
      <c r="Q33">
        <f t="shared" si="1"/>
        <v>271.40000000000003</v>
      </c>
      <c r="S33">
        <v>175.85</v>
      </c>
      <c r="T33">
        <v>124.15</v>
      </c>
      <c r="U33">
        <v>33.1</v>
      </c>
      <c r="V33">
        <f t="shared" si="2"/>
        <v>-887.3</v>
      </c>
      <c r="W33" s="26" t="s">
        <v>728</v>
      </c>
      <c r="X33" s="26" t="s">
        <v>729</v>
      </c>
      <c r="Y33">
        <v>-0.3</v>
      </c>
      <c r="Z33">
        <f t="shared" si="3"/>
        <v>-719</v>
      </c>
      <c r="AA33">
        <v>85.15</v>
      </c>
      <c r="AB33" s="26" t="s">
        <v>730</v>
      </c>
      <c r="AC33">
        <v>-14.8</v>
      </c>
      <c r="AD33">
        <f t="shared" si="4"/>
        <v>-268.09999999999997</v>
      </c>
      <c r="AE33">
        <v>45.7</v>
      </c>
      <c r="AF33" s="26" t="s">
        <v>731</v>
      </c>
      <c r="AG33">
        <v>-4.5999999999999996</v>
      </c>
      <c r="AH33">
        <f t="shared" si="5"/>
        <v>-89.899999999999991</v>
      </c>
      <c r="AI33">
        <v>191.3</v>
      </c>
      <c r="AJ33">
        <v>808.7</v>
      </c>
      <c r="AK33">
        <v>7.7</v>
      </c>
      <c r="AL33">
        <f t="shared" si="6"/>
        <v>-697.59999999999968</v>
      </c>
    </row>
    <row r="34" spans="1:38" x14ac:dyDescent="0.2">
      <c r="A34" t="s">
        <v>585</v>
      </c>
      <c r="B34" s="19">
        <v>45155</v>
      </c>
      <c r="C34" s="19">
        <v>45148.395833333336</v>
      </c>
      <c r="D34">
        <v>200</v>
      </c>
      <c r="E34">
        <v>19550</v>
      </c>
      <c r="F34">
        <v>19350</v>
      </c>
      <c r="G34">
        <v>-200</v>
      </c>
      <c r="I34">
        <v>145.94999999999999</v>
      </c>
      <c r="J34">
        <v>54.05</v>
      </c>
      <c r="K34">
        <v>-54</v>
      </c>
      <c r="L34">
        <f t="shared" si="0"/>
        <v>278.30000000000007</v>
      </c>
      <c r="N34">
        <v>160.69999999999999</v>
      </c>
      <c r="O34" s="26">
        <v>37.449999999999903</v>
      </c>
      <c r="P34">
        <v>144.30000000000001</v>
      </c>
      <c r="Q34">
        <f t="shared" si="1"/>
        <v>415.70000000000005</v>
      </c>
      <c r="S34">
        <v>165.6</v>
      </c>
      <c r="T34">
        <v>134.4</v>
      </c>
      <c r="U34">
        <v>-18</v>
      </c>
      <c r="V34">
        <f t="shared" si="2"/>
        <v>-905.3</v>
      </c>
      <c r="W34">
        <v>136.25</v>
      </c>
      <c r="X34">
        <v>63.75</v>
      </c>
      <c r="Y34">
        <v>-47.4</v>
      </c>
      <c r="Z34">
        <f t="shared" si="3"/>
        <v>-766.4</v>
      </c>
      <c r="AA34" s="26" t="s">
        <v>732</v>
      </c>
      <c r="AB34" s="26" t="s">
        <v>733</v>
      </c>
      <c r="AC34">
        <v>-16.2</v>
      </c>
      <c r="AD34">
        <f t="shared" si="4"/>
        <v>-284.29999999999995</v>
      </c>
      <c r="AE34" s="26" t="s">
        <v>734</v>
      </c>
      <c r="AF34" s="26" t="s">
        <v>735</v>
      </c>
      <c r="AG34">
        <v>-4.2</v>
      </c>
      <c r="AH34">
        <f t="shared" si="5"/>
        <v>-94.1</v>
      </c>
      <c r="AI34">
        <v>197.95</v>
      </c>
      <c r="AJ34">
        <v>802.05</v>
      </c>
      <c r="AK34">
        <v>161.4</v>
      </c>
      <c r="AL34">
        <f t="shared" si="6"/>
        <v>-536.1999999999997</v>
      </c>
    </row>
    <row r="35" spans="1:38" x14ac:dyDescent="0.2">
      <c r="A35" t="s">
        <v>585</v>
      </c>
      <c r="B35" s="19">
        <v>45162</v>
      </c>
      <c r="C35" s="19">
        <v>45155.395833333336</v>
      </c>
      <c r="D35">
        <v>200</v>
      </c>
      <c r="E35">
        <v>19350</v>
      </c>
      <c r="F35">
        <v>19350</v>
      </c>
      <c r="G35">
        <v>0</v>
      </c>
      <c r="I35" s="26">
        <v>145.19999999999999</v>
      </c>
      <c r="J35" s="26">
        <v>54.799999999999898</v>
      </c>
      <c r="K35">
        <v>-18.100000000000001</v>
      </c>
      <c r="L35">
        <f t="shared" si="0"/>
        <v>260.20000000000005</v>
      </c>
      <c r="N35">
        <v>161.80000000000001</v>
      </c>
      <c r="O35">
        <v>33.15</v>
      </c>
      <c r="P35">
        <v>-38.200000000000003</v>
      </c>
      <c r="Q35">
        <f t="shared" si="1"/>
        <v>377.50000000000006</v>
      </c>
      <c r="S35">
        <v>170.35</v>
      </c>
      <c r="T35">
        <v>129.65</v>
      </c>
      <c r="U35">
        <v>133.80000000000001</v>
      </c>
      <c r="V35">
        <f t="shared" si="2"/>
        <v>-771.5</v>
      </c>
      <c r="W35">
        <v>139.25</v>
      </c>
      <c r="X35">
        <v>60.75</v>
      </c>
      <c r="Y35">
        <v>102.6</v>
      </c>
      <c r="Z35">
        <f t="shared" si="3"/>
        <v>-663.8</v>
      </c>
      <c r="AA35">
        <v>84.85</v>
      </c>
      <c r="AB35" s="26" t="s">
        <v>736</v>
      </c>
      <c r="AC35">
        <v>48.2</v>
      </c>
      <c r="AD35">
        <f t="shared" si="4"/>
        <v>-236.09999999999997</v>
      </c>
      <c r="AE35" s="26" t="s">
        <v>737</v>
      </c>
      <c r="AF35" s="26" t="s">
        <v>738</v>
      </c>
      <c r="AG35">
        <v>9.9</v>
      </c>
      <c r="AH35">
        <f t="shared" si="5"/>
        <v>-84.199999999999989</v>
      </c>
      <c r="AI35">
        <v>195.9</v>
      </c>
      <c r="AJ35">
        <v>804.1</v>
      </c>
      <c r="AK35">
        <v>47.9</v>
      </c>
      <c r="AL35">
        <f t="shared" si="6"/>
        <v>-488.29999999999973</v>
      </c>
    </row>
    <row r="36" spans="1:38" x14ac:dyDescent="0.2">
      <c r="A36" t="s">
        <v>585</v>
      </c>
      <c r="B36" s="19">
        <v>45169</v>
      </c>
      <c r="C36" s="19">
        <v>45162.395833333336</v>
      </c>
      <c r="D36">
        <v>200</v>
      </c>
      <c r="E36">
        <v>19400</v>
      </c>
      <c r="F36">
        <v>19250</v>
      </c>
      <c r="G36">
        <v>-150</v>
      </c>
      <c r="I36">
        <v>152.5</v>
      </c>
      <c r="J36" s="26">
        <v>47.499999999999901</v>
      </c>
      <c r="K36">
        <v>-47.6</v>
      </c>
      <c r="L36">
        <f t="shared" si="0"/>
        <v>212.60000000000005</v>
      </c>
      <c r="N36" s="26">
        <v>153.69999999999999</v>
      </c>
      <c r="O36">
        <v>24.75</v>
      </c>
      <c r="P36">
        <v>101.7</v>
      </c>
      <c r="Q36">
        <f t="shared" si="1"/>
        <v>479.20000000000005</v>
      </c>
      <c r="S36">
        <v>166.7</v>
      </c>
      <c r="T36">
        <v>133.30000000000001</v>
      </c>
      <c r="U36">
        <v>18.7</v>
      </c>
      <c r="V36">
        <f t="shared" si="2"/>
        <v>-752.8</v>
      </c>
      <c r="W36" s="26" t="s">
        <v>739</v>
      </c>
      <c r="X36" s="26" t="s">
        <v>740</v>
      </c>
      <c r="Y36">
        <v>-10.6</v>
      </c>
      <c r="Z36">
        <f t="shared" si="3"/>
        <v>-674.4</v>
      </c>
      <c r="AA36" s="26" t="s">
        <v>741</v>
      </c>
      <c r="AB36" s="26" t="s">
        <v>742</v>
      </c>
      <c r="AC36">
        <v>-16.2</v>
      </c>
      <c r="AD36">
        <f t="shared" si="4"/>
        <v>-252.29999999999995</v>
      </c>
      <c r="AE36" s="26" t="s">
        <v>743</v>
      </c>
      <c r="AF36" s="26" t="s">
        <v>744</v>
      </c>
      <c r="AG36">
        <v>-4.5999999999999996</v>
      </c>
      <c r="AH36">
        <f t="shared" si="5"/>
        <v>-88.799999999999983</v>
      </c>
      <c r="AI36" s="26" t="s">
        <v>878</v>
      </c>
      <c r="AJ36">
        <v>772.05</v>
      </c>
      <c r="AK36">
        <v>-250.9</v>
      </c>
      <c r="AL36">
        <f t="shared" si="6"/>
        <v>-739.1999999999997</v>
      </c>
    </row>
    <row r="37" spans="1:38" x14ac:dyDescent="0.2">
      <c r="A37" t="s">
        <v>585</v>
      </c>
      <c r="B37" s="19">
        <v>45176</v>
      </c>
      <c r="C37" s="19">
        <v>45169.395833333336</v>
      </c>
      <c r="D37">
        <v>200</v>
      </c>
      <c r="E37">
        <v>19250</v>
      </c>
      <c r="F37">
        <v>19750</v>
      </c>
      <c r="G37">
        <v>500</v>
      </c>
      <c r="I37">
        <v>137.15</v>
      </c>
      <c r="J37" s="26">
        <v>62.849999999999902</v>
      </c>
      <c r="K37">
        <v>-61.3</v>
      </c>
      <c r="L37">
        <f t="shared" si="0"/>
        <v>151.30000000000007</v>
      </c>
      <c r="N37">
        <v>175.25</v>
      </c>
      <c r="O37">
        <v>33.549999999999997</v>
      </c>
      <c r="P37">
        <v>-24.8</v>
      </c>
      <c r="Q37">
        <f t="shared" si="1"/>
        <v>454.40000000000003</v>
      </c>
      <c r="S37" s="26">
        <v>189.2</v>
      </c>
      <c r="T37" s="26">
        <v>110.799999999999</v>
      </c>
      <c r="U37">
        <v>-112.7</v>
      </c>
      <c r="V37">
        <f t="shared" si="2"/>
        <v>-865.5</v>
      </c>
      <c r="W37" s="26" t="s">
        <v>745</v>
      </c>
      <c r="X37" s="26" t="s">
        <v>746</v>
      </c>
      <c r="Y37">
        <v>-52.4</v>
      </c>
      <c r="Z37">
        <f t="shared" si="3"/>
        <v>-726.8</v>
      </c>
      <c r="AA37" s="26" t="s">
        <v>747</v>
      </c>
      <c r="AB37" s="26" t="s">
        <v>748</v>
      </c>
      <c r="AC37">
        <v>-15.4</v>
      </c>
      <c r="AD37">
        <f t="shared" si="4"/>
        <v>-267.69999999999993</v>
      </c>
      <c r="AE37" s="26" t="s">
        <v>749</v>
      </c>
      <c r="AF37" s="26" t="s">
        <v>750</v>
      </c>
      <c r="AG37">
        <v>-4.5</v>
      </c>
      <c r="AH37">
        <f t="shared" si="5"/>
        <v>-93.299999999999983</v>
      </c>
      <c r="AI37">
        <v>181</v>
      </c>
      <c r="AJ37">
        <v>819</v>
      </c>
      <c r="AK37">
        <v>-221.6</v>
      </c>
      <c r="AL37">
        <f t="shared" si="6"/>
        <v>-960.79999999999973</v>
      </c>
    </row>
    <row r="38" spans="1:38" x14ac:dyDescent="0.2">
      <c r="A38" t="s">
        <v>585</v>
      </c>
      <c r="B38" s="19">
        <v>45183</v>
      </c>
      <c r="C38" s="19">
        <v>45176.395833333336</v>
      </c>
      <c r="D38">
        <v>200</v>
      </c>
      <c r="E38">
        <v>19700</v>
      </c>
      <c r="F38">
        <v>20100</v>
      </c>
      <c r="G38">
        <v>400</v>
      </c>
      <c r="I38">
        <v>141.6</v>
      </c>
      <c r="J38" s="26">
        <v>58.4</v>
      </c>
      <c r="K38">
        <v>-59</v>
      </c>
      <c r="L38">
        <f t="shared" si="0"/>
        <v>92.300000000000068</v>
      </c>
      <c r="N38">
        <v>162.35</v>
      </c>
      <c r="O38" s="26">
        <v>37.049999999999898</v>
      </c>
      <c r="P38">
        <v>-37.700000000000003</v>
      </c>
      <c r="Q38">
        <f t="shared" si="1"/>
        <v>416.70000000000005</v>
      </c>
      <c r="S38">
        <v>158.75</v>
      </c>
      <c r="T38">
        <v>141.25</v>
      </c>
      <c r="U38">
        <v>-141.9</v>
      </c>
      <c r="V38">
        <f t="shared" si="2"/>
        <v>-1007.4</v>
      </c>
      <c r="W38" s="26" t="s">
        <v>751</v>
      </c>
      <c r="X38" s="26" t="s">
        <v>752</v>
      </c>
      <c r="Y38">
        <v>-66.400000000000006</v>
      </c>
      <c r="Z38">
        <f t="shared" si="3"/>
        <v>-793.19999999999993</v>
      </c>
      <c r="AA38" s="26" t="s">
        <v>753</v>
      </c>
      <c r="AB38" s="26" t="s">
        <v>754</v>
      </c>
      <c r="AC38">
        <v>-17.5</v>
      </c>
      <c r="AD38">
        <f t="shared" si="4"/>
        <v>-285.19999999999993</v>
      </c>
      <c r="AE38">
        <v>45.8</v>
      </c>
      <c r="AF38" s="26" t="s">
        <v>755</v>
      </c>
      <c r="AG38">
        <v>-3.2</v>
      </c>
      <c r="AH38">
        <f t="shared" si="5"/>
        <v>-96.499999999999986</v>
      </c>
      <c r="AI38" s="26" t="s">
        <v>879</v>
      </c>
      <c r="AJ38">
        <v>798.6</v>
      </c>
      <c r="AK38">
        <v>-156.4</v>
      </c>
      <c r="AL38">
        <f t="shared" si="6"/>
        <v>-1117.1999999999998</v>
      </c>
    </row>
    <row r="39" spans="1:38" x14ac:dyDescent="0.2">
      <c r="A39" t="s">
        <v>585</v>
      </c>
      <c r="B39" s="19">
        <v>45190</v>
      </c>
      <c r="C39" s="19">
        <v>45183.395833333336</v>
      </c>
      <c r="D39">
        <v>200</v>
      </c>
      <c r="E39">
        <v>20100</v>
      </c>
      <c r="F39">
        <v>19750</v>
      </c>
      <c r="G39">
        <v>-350</v>
      </c>
      <c r="I39">
        <v>137.30000000000001</v>
      </c>
      <c r="J39" s="26">
        <v>62.699999999999903</v>
      </c>
      <c r="K39">
        <v>-62.7</v>
      </c>
      <c r="L39">
        <f t="shared" si="0"/>
        <v>29.600000000000065</v>
      </c>
      <c r="N39">
        <v>166.85</v>
      </c>
      <c r="O39">
        <v>35.049999999999997</v>
      </c>
      <c r="P39">
        <v>11.1</v>
      </c>
      <c r="Q39">
        <f t="shared" si="1"/>
        <v>427.80000000000007</v>
      </c>
      <c r="S39" s="26">
        <v>172.39999999999901</v>
      </c>
      <c r="T39" s="26">
        <v>127.6</v>
      </c>
      <c r="U39">
        <v>-128.80000000000001</v>
      </c>
      <c r="V39">
        <f t="shared" si="2"/>
        <v>-1136.2</v>
      </c>
      <c r="W39" s="26" t="s">
        <v>756</v>
      </c>
      <c r="X39" s="26" t="s">
        <v>757</v>
      </c>
      <c r="Y39">
        <v>-59.5</v>
      </c>
      <c r="Z39">
        <f t="shared" si="3"/>
        <v>-852.69999999999993</v>
      </c>
      <c r="AA39">
        <v>86</v>
      </c>
      <c r="AB39">
        <v>14</v>
      </c>
      <c r="AC39">
        <v>-14.5</v>
      </c>
      <c r="AD39">
        <f t="shared" si="4"/>
        <v>-299.69999999999993</v>
      </c>
      <c r="AE39" s="26" t="s">
        <v>758</v>
      </c>
      <c r="AF39" s="26" t="s">
        <v>759</v>
      </c>
      <c r="AG39">
        <v>-4.4000000000000004</v>
      </c>
      <c r="AH39">
        <f t="shared" si="5"/>
        <v>-100.89999999999999</v>
      </c>
      <c r="AI39">
        <v>211.85</v>
      </c>
      <c r="AJ39">
        <v>788.15</v>
      </c>
      <c r="AK39">
        <v>-12.5</v>
      </c>
      <c r="AL39">
        <f t="shared" si="6"/>
        <v>-1129.6999999999998</v>
      </c>
    </row>
    <row r="40" spans="1:38" x14ac:dyDescent="0.2">
      <c r="A40" t="s">
        <v>585</v>
      </c>
      <c r="B40" s="19">
        <v>45197</v>
      </c>
      <c r="C40" s="19">
        <v>45190.395833333336</v>
      </c>
      <c r="D40">
        <v>200</v>
      </c>
      <c r="E40">
        <v>19750</v>
      </c>
      <c r="F40">
        <v>19550</v>
      </c>
      <c r="G40">
        <v>-200</v>
      </c>
      <c r="I40">
        <v>143.65</v>
      </c>
      <c r="J40" s="26">
        <v>56.349999999999902</v>
      </c>
      <c r="K40">
        <v>-56.3</v>
      </c>
      <c r="L40">
        <f t="shared" si="0"/>
        <v>-26.699999999999932</v>
      </c>
      <c r="N40">
        <v>164.95</v>
      </c>
      <c r="O40" s="26">
        <v>42.749999999999901</v>
      </c>
      <c r="P40">
        <v>141</v>
      </c>
      <c r="Q40">
        <f t="shared" si="1"/>
        <v>568.80000000000007</v>
      </c>
      <c r="S40">
        <v>175.35</v>
      </c>
      <c r="T40">
        <v>124.65</v>
      </c>
      <c r="U40">
        <v>-49</v>
      </c>
      <c r="V40">
        <f t="shared" si="2"/>
        <v>-1185.2</v>
      </c>
      <c r="W40">
        <v>142.25</v>
      </c>
      <c r="X40">
        <v>57.75</v>
      </c>
      <c r="Y40">
        <v>-57.9</v>
      </c>
      <c r="Z40">
        <f t="shared" si="3"/>
        <v>-910.59999999999991</v>
      </c>
      <c r="AA40">
        <v>86.1</v>
      </c>
      <c r="AB40" s="26" t="s">
        <v>760</v>
      </c>
      <c r="AC40">
        <v>-14.5</v>
      </c>
      <c r="AD40">
        <f t="shared" si="4"/>
        <v>-314.19999999999993</v>
      </c>
      <c r="AE40" s="26" t="s">
        <v>761</v>
      </c>
      <c r="AF40" s="26" t="s">
        <v>762</v>
      </c>
      <c r="AG40">
        <v>-3.1</v>
      </c>
      <c r="AH40">
        <f t="shared" si="5"/>
        <v>-103.99999999999999</v>
      </c>
      <c r="AI40">
        <v>237.5</v>
      </c>
      <c r="AJ40">
        <v>762.5</v>
      </c>
      <c r="AK40">
        <v>233.6</v>
      </c>
      <c r="AL40">
        <f t="shared" si="6"/>
        <v>-896.0999999999998</v>
      </c>
    </row>
    <row r="41" spans="1:38" x14ac:dyDescent="0.2">
      <c r="A41" t="s">
        <v>585</v>
      </c>
      <c r="B41" s="19">
        <v>45204</v>
      </c>
      <c r="C41" s="19">
        <v>45197.395833333336</v>
      </c>
      <c r="D41">
        <v>200</v>
      </c>
      <c r="E41">
        <v>19550</v>
      </c>
      <c r="F41">
        <v>19550</v>
      </c>
      <c r="G41">
        <v>0</v>
      </c>
      <c r="I41" s="26">
        <v>146.39999999999901</v>
      </c>
      <c r="J41" s="26">
        <v>53.6</v>
      </c>
      <c r="K41">
        <v>-53.6</v>
      </c>
      <c r="L41">
        <f t="shared" si="0"/>
        <v>-80.299999999999926</v>
      </c>
      <c r="N41" s="26">
        <v>166.14999999999901</v>
      </c>
      <c r="O41" s="26">
        <v>39.5</v>
      </c>
      <c r="P41">
        <v>-29.9</v>
      </c>
      <c r="Q41">
        <f t="shared" si="1"/>
        <v>538.90000000000009</v>
      </c>
      <c r="S41">
        <v>185.35</v>
      </c>
      <c r="T41">
        <v>114.65</v>
      </c>
      <c r="U41">
        <v>181.4</v>
      </c>
      <c r="V41">
        <f t="shared" si="2"/>
        <v>-1003.8000000000001</v>
      </c>
      <c r="W41" s="26" t="s">
        <v>763</v>
      </c>
      <c r="X41" s="26" t="s">
        <v>764</v>
      </c>
      <c r="Y41">
        <v>143.80000000000001</v>
      </c>
      <c r="Z41">
        <f t="shared" si="3"/>
        <v>-766.8</v>
      </c>
      <c r="AA41" s="26" t="s">
        <v>765</v>
      </c>
      <c r="AB41" s="26" t="s">
        <v>766</v>
      </c>
      <c r="AC41">
        <v>81.8</v>
      </c>
      <c r="AD41">
        <f t="shared" si="4"/>
        <v>-232.39999999999992</v>
      </c>
      <c r="AE41" s="26" t="s">
        <v>640</v>
      </c>
      <c r="AF41" s="26" t="s">
        <v>641</v>
      </c>
      <c r="AG41">
        <v>42.2</v>
      </c>
      <c r="AH41">
        <f t="shared" si="5"/>
        <v>-61.799999999999983</v>
      </c>
      <c r="AI41">
        <v>197.9</v>
      </c>
      <c r="AJ41">
        <v>802.1</v>
      </c>
      <c r="AK41">
        <v>-46.8</v>
      </c>
      <c r="AL41">
        <f t="shared" si="6"/>
        <v>-942.89999999999975</v>
      </c>
    </row>
    <row r="42" spans="1:38" x14ac:dyDescent="0.2">
      <c r="A42" t="s">
        <v>585</v>
      </c>
      <c r="B42" s="19">
        <v>45211</v>
      </c>
      <c r="C42" s="19">
        <v>45204.395833333336</v>
      </c>
      <c r="D42">
        <v>200</v>
      </c>
      <c r="E42">
        <v>19550</v>
      </c>
      <c r="F42">
        <v>19800</v>
      </c>
      <c r="G42">
        <v>250</v>
      </c>
      <c r="I42" s="26">
        <v>147.89999999999901</v>
      </c>
      <c r="J42" s="26">
        <v>52.1</v>
      </c>
      <c r="K42">
        <v>102.5</v>
      </c>
      <c r="L42">
        <f t="shared" si="0"/>
        <v>22.200000000000074</v>
      </c>
      <c r="N42">
        <v>160.5</v>
      </c>
      <c r="O42" s="26">
        <v>48.449999999999903</v>
      </c>
      <c r="P42">
        <v>-39.5</v>
      </c>
      <c r="Q42">
        <f t="shared" si="1"/>
        <v>499.40000000000009</v>
      </c>
      <c r="S42">
        <v>168.3</v>
      </c>
      <c r="T42">
        <v>131.69999999999999</v>
      </c>
      <c r="U42">
        <v>-76.400000000000006</v>
      </c>
      <c r="V42">
        <f t="shared" si="2"/>
        <v>-1080.2</v>
      </c>
      <c r="W42" s="26" t="s">
        <v>767</v>
      </c>
      <c r="X42" s="26" t="s">
        <v>768</v>
      </c>
      <c r="Y42">
        <v>-61.8</v>
      </c>
      <c r="Z42">
        <f t="shared" si="3"/>
        <v>-828.59999999999991</v>
      </c>
      <c r="AA42">
        <v>83.75</v>
      </c>
      <c r="AB42">
        <v>16.25</v>
      </c>
      <c r="AC42">
        <v>-16.100000000000001</v>
      </c>
      <c r="AD42">
        <f t="shared" si="4"/>
        <v>-248.49999999999991</v>
      </c>
      <c r="AE42" s="26" t="s">
        <v>734</v>
      </c>
      <c r="AF42" s="26" t="s">
        <v>735</v>
      </c>
      <c r="AG42">
        <v>-4.0999999999999996</v>
      </c>
      <c r="AH42">
        <f t="shared" si="5"/>
        <v>-65.899999999999977</v>
      </c>
      <c r="AI42">
        <v>214.4</v>
      </c>
      <c r="AJ42">
        <v>785.6</v>
      </c>
      <c r="AK42">
        <v>40.299999999999997</v>
      </c>
      <c r="AL42">
        <f t="shared" si="6"/>
        <v>-902.5999999999998</v>
      </c>
    </row>
    <row r="43" spans="1:38" x14ac:dyDescent="0.2">
      <c r="A43" t="s">
        <v>585</v>
      </c>
      <c r="B43" s="19">
        <v>45218</v>
      </c>
      <c r="C43" s="19">
        <v>45211.395833333336</v>
      </c>
      <c r="D43">
        <v>200</v>
      </c>
      <c r="E43">
        <v>19800</v>
      </c>
      <c r="F43">
        <v>19600</v>
      </c>
      <c r="G43">
        <v>-200</v>
      </c>
      <c r="I43" s="26">
        <v>146.29999999999899</v>
      </c>
      <c r="J43" s="26">
        <v>53.7</v>
      </c>
      <c r="K43">
        <v>-53.7</v>
      </c>
      <c r="L43">
        <f t="shared" si="0"/>
        <v>-31.499999999999929</v>
      </c>
      <c r="N43">
        <v>165.05</v>
      </c>
      <c r="O43">
        <v>32.85</v>
      </c>
      <c r="P43">
        <v>139.19999999999999</v>
      </c>
      <c r="Q43">
        <f t="shared" si="1"/>
        <v>638.60000000000014</v>
      </c>
      <c r="S43">
        <v>177.5</v>
      </c>
      <c r="T43">
        <v>122.5</v>
      </c>
      <c r="U43">
        <v>3.4</v>
      </c>
      <c r="V43">
        <f t="shared" si="2"/>
        <v>-1076.8</v>
      </c>
      <c r="W43" s="26" t="s">
        <v>769</v>
      </c>
      <c r="X43" s="26" t="s">
        <v>770</v>
      </c>
      <c r="Y43">
        <v>-31.7</v>
      </c>
      <c r="Z43">
        <f t="shared" si="3"/>
        <v>-860.3</v>
      </c>
      <c r="AA43" s="26" t="s">
        <v>771</v>
      </c>
      <c r="AB43" s="26" t="s">
        <v>772</v>
      </c>
      <c r="AC43">
        <v>-14.7</v>
      </c>
      <c r="AD43">
        <f t="shared" si="4"/>
        <v>-263.19999999999993</v>
      </c>
      <c r="AE43" s="26" t="s">
        <v>773</v>
      </c>
      <c r="AF43" s="26" t="s">
        <v>774</v>
      </c>
      <c r="AG43">
        <v>-3.9</v>
      </c>
      <c r="AH43">
        <f t="shared" si="5"/>
        <v>-69.799999999999983</v>
      </c>
      <c r="AI43">
        <v>212.5</v>
      </c>
      <c r="AJ43">
        <v>787.5</v>
      </c>
      <c r="AK43">
        <v>-531.20000000000005</v>
      </c>
      <c r="AL43">
        <f t="shared" si="6"/>
        <v>-1433.7999999999997</v>
      </c>
    </row>
    <row r="44" spans="1:38" x14ac:dyDescent="0.2">
      <c r="A44" t="s">
        <v>585</v>
      </c>
      <c r="B44" s="19">
        <v>45225</v>
      </c>
      <c r="C44" s="19">
        <v>45218.395833333336</v>
      </c>
      <c r="D44">
        <v>200</v>
      </c>
      <c r="E44">
        <v>19600</v>
      </c>
      <c r="F44">
        <v>18850</v>
      </c>
      <c r="G44">
        <v>-750</v>
      </c>
      <c r="I44">
        <v>151.15</v>
      </c>
      <c r="J44">
        <v>48.85</v>
      </c>
      <c r="K44">
        <v>-48.8</v>
      </c>
      <c r="L44">
        <f t="shared" si="0"/>
        <v>-80.299999999999926</v>
      </c>
      <c r="N44">
        <v>162.55000000000001</v>
      </c>
      <c r="O44">
        <v>33.950000000000003</v>
      </c>
      <c r="P44">
        <v>-39.200000000000003</v>
      </c>
      <c r="Q44">
        <f t="shared" si="1"/>
        <v>599.40000000000009</v>
      </c>
      <c r="S44">
        <v>175.45</v>
      </c>
      <c r="T44" s="26">
        <v>124.55</v>
      </c>
      <c r="U44">
        <v>-125.5</v>
      </c>
      <c r="V44">
        <f t="shared" si="2"/>
        <v>-1202.3</v>
      </c>
      <c r="W44">
        <v>140.4</v>
      </c>
      <c r="X44" s="26" t="s">
        <v>775</v>
      </c>
      <c r="Y44">
        <v>-60</v>
      </c>
      <c r="Z44">
        <f t="shared" si="3"/>
        <v>-920.3</v>
      </c>
      <c r="AA44" s="26" t="s">
        <v>776</v>
      </c>
      <c r="AB44" s="26" t="s">
        <v>777</v>
      </c>
      <c r="AC44">
        <v>-17.899999999999999</v>
      </c>
      <c r="AD44">
        <f t="shared" si="4"/>
        <v>-281.09999999999991</v>
      </c>
      <c r="AE44" s="26" t="s">
        <v>778</v>
      </c>
      <c r="AF44" s="26" t="s">
        <v>779</v>
      </c>
      <c r="AG44">
        <v>-4.5999999999999996</v>
      </c>
      <c r="AH44">
        <f t="shared" si="5"/>
        <v>-74.399999999999977</v>
      </c>
      <c r="AI44" s="26" t="s">
        <v>880</v>
      </c>
      <c r="AJ44" s="26" t="s">
        <v>881</v>
      </c>
      <c r="AK44">
        <v>-12.2</v>
      </c>
      <c r="AL44">
        <f t="shared" si="6"/>
        <v>-1445.9999999999998</v>
      </c>
    </row>
    <row r="45" spans="1:38" x14ac:dyDescent="0.2">
      <c r="A45" t="s">
        <v>585</v>
      </c>
      <c r="B45" s="19">
        <v>45232</v>
      </c>
      <c r="C45" s="19">
        <v>45225.395833333336</v>
      </c>
      <c r="D45">
        <v>200</v>
      </c>
      <c r="E45">
        <v>18850</v>
      </c>
      <c r="F45">
        <v>19150</v>
      </c>
      <c r="G45">
        <v>300</v>
      </c>
      <c r="I45" s="26">
        <v>149.6</v>
      </c>
      <c r="J45" s="26">
        <v>50.399999999999899</v>
      </c>
      <c r="K45">
        <v>66.3</v>
      </c>
      <c r="L45">
        <f t="shared" si="0"/>
        <v>-13.999999999999929</v>
      </c>
      <c r="N45">
        <v>170.4</v>
      </c>
      <c r="O45" s="26">
        <v>37.85</v>
      </c>
      <c r="P45">
        <v>-29.6</v>
      </c>
      <c r="Q45">
        <f t="shared" si="1"/>
        <v>569.80000000000007</v>
      </c>
      <c r="S45">
        <v>202.55</v>
      </c>
      <c r="T45" s="26">
        <v>97.449999999999903</v>
      </c>
      <c r="U45">
        <v>-80.8</v>
      </c>
      <c r="V45">
        <f t="shared" si="2"/>
        <v>-1283.0999999999999</v>
      </c>
      <c r="W45">
        <v>156.05000000000001</v>
      </c>
      <c r="X45" s="26" t="s">
        <v>780</v>
      </c>
      <c r="Y45">
        <v>-44</v>
      </c>
      <c r="Z45">
        <f t="shared" si="3"/>
        <v>-964.3</v>
      </c>
      <c r="AA45">
        <v>88.65</v>
      </c>
      <c r="AB45" s="26" t="s">
        <v>781</v>
      </c>
      <c r="AC45">
        <v>-11.4</v>
      </c>
      <c r="AD45">
        <f t="shared" si="4"/>
        <v>-292.49999999999989</v>
      </c>
      <c r="AE45" s="26" t="s">
        <v>782</v>
      </c>
      <c r="AF45" s="26" t="s">
        <v>783</v>
      </c>
      <c r="AG45">
        <v>-3.9</v>
      </c>
      <c r="AH45">
        <f t="shared" si="5"/>
        <v>-78.299999999999983</v>
      </c>
      <c r="AI45">
        <v>212.55</v>
      </c>
      <c r="AJ45">
        <v>787.45</v>
      </c>
      <c r="AK45">
        <v>-33.6</v>
      </c>
      <c r="AL45">
        <f t="shared" si="6"/>
        <v>-1479.5999999999997</v>
      </c>
    </row>
    <row r="46" spans="1:38" x14ac:dyDescent="0.2">
      <c r="A46" t="s">
        <v>585</v>
      </c>
      <c r="B46" s="19">
        <v>45239</v>
      </c>
      <c r="C46" s="19">
        <v>45232.395833333336</v>
      </c>
      <c r="D46">
        <v>200</v>
      </c>
      <c r="E46">
        <v>19150</v>
      </c>
      <c r="F46">
        <v>19400</v>
      </c>
      <c r="G46">
        <v>250</v>
      </c>
      <c r="I46">
        <v>144.55000000000001</v>
      </c>
      <c r="J46" s="26">
        <v>55.449999999999903</v>
      </c>
      <c r="K46">
        <v>98.9</v>
      </c>
      <c r="L46">
        <f t="shared" si="0"/>
        <v>84.900000000000077</v>
      </c>
      <c r="N46">
        <v>165.85</v>
      </c>
      <c r="O46" s="26">
        <v>38.449999999999903</v>
      </c>
      <c r="P46">
        <v>-34.1</v>
      </c>
      <c r="Q46">
        <f t="shared" si="1"/>
        <v>535.70000000000005</v>
      </c>
      <c r="S46">
        <v>177</v>
      </c>
      <c r="T46">
        <v>123</v>
      </c>
      <c r="U46">
        <v>-69.099999999999994</v>
      </c>
      <c r="V46">
        <f t="shared" si="2"/>
        <v>-1352.1999999999998</v>
      </c>
      <c r="W46">
        <v>142.44999999999999</v>
      </c>
      <c r="X46" s="26" t="s">
        <v>784</v>
      </c>
      <c r="Y46">
        <v>-57.8</v>
      </c>
      <c r="Z46">
        <f t="shared" si="3"/>
        <v>-1022.0999999999999</v>
      </c>
      <c r="AA46" s="26" t="s">
        <v>785</v>
      </c>
      <c r="AB46" s="26" t="s">
        <v>786</v>
      </c>
      <c r="AC46">
        <v>-15.7</v>
      </c>
      <c r="AD46">
        <f t="shared" si="4"/>
        <v>-308.19999999999987</v>
      </c>
      <c r="AE46" s="26" t="s">
        <v>734</v>
      </c>
      <c r="AF46" s="26" t="s">
        <v>735</v>
      </c>
      <c r="AG46">
        <v>-4.4000000000000004</v>
      </c>
      <c r="AH46">
        <f t="shared" si="5"/>
        <v>-82.699999999999989</v>
      </c>
      <c r="AI46">
        <v>197.2</v>
      </c>
      <c r="AJ46">
        <v>802.8</v>
      </c>
      <c r="AK46">
        <v>-166.8</v>
      </c>
      <c r="AL46">
        <f t="shared" si="6"/>
        <v>-1646.3999999999996</v>
      </c>
    </row>
    <row r="47" spans="1:38" x14ac:dyDescent="0.2">
      <c r="A47" t="s">
        <v>585</v>
      </c>
      <c r="B47" s="19">
        <v>45246</v>
      </c>
      <c r="C47" s="19">
        <v>45239.395833333336</v>
      </c>
      <c r="D47">
        <v>200</v>
      </c>
      <c r="E47">
        <v>19400</v>
      </c>
      <c r="F47">
        <v>19750</v>
      </c>
      <c r="G47">
        <v>350</v>
      </c>
      <c r="I47">
        <v>141.44999999999999</v>
      </c>
      <c r="J47" s="26">
        <v>58.55</v>
      </c>
      <c r="K47">
        <v>-24.1</v>
      </c>
      <c r="L47">
        <f t="shared" si="0"/>
        <v>60.800000000000075</v>
      </c>
      <c r="N47">
        <v>165.7</v>
      </c>
      <c r="O47" s="26">
        <v>32.399999999999899</v>
      </c>
      <c r="P47">
        <v>-34.299999999999997</v>
      </c>
      <c r="Q47">
        <f t="shared" si="1"/>
        <v>501.40000000000003</v>
      </c>
      <c r="S47" s="26">
        <v>170.54999999999899</v>
      </c>
      <c r="T47" s="26">
        <v>129.44999999999999</v>
      </c>
      <c r="U47">
        <v>-128.80000000000001</v>
      </c>
      <c r="V47">
        <f t="shared" si="2"/>
        <v>-1480.9999999999998</v>
      </c>
      <c r="W47">
        <v>139.35</v>
      </c>
      <c r="X47" s="26" t="s">
        <v>787</v>
      </c>
      <c r="Y47">
        <v>-59.9</v>
      </c>
      <c r="Z47">
        <f t="shared" si="3"/>
        <v>-1082</v>
      </c>
      <c r="AA47">
        <v>85.15</v>
      </c>
      <c r="AB47" s="26" t="s">
        <v>730</v>
      </c>
      <c r="AC47">
        <v>-15</v>
      </c>
      <c r="AD47">
        <f t="shared" si="4"/>
        <v>-323.19999999999987</v>
      </c>
      <c r="AE47" s="26" t="s">
        <v>788</v>
      </c>
      <c r="AF47" s="26" t="s">
        <v>789</v>
      </c>
      <c r="AG47">
        <v>-3.4</v>
      </c>
      <c r="AH47">
        <f t="shared" si="5"/>
        <v>-86.1</v>
      </c>
      <c r="AI47">
        <v>196.6</v>
      </c>
      <c r="AJ47">
        <v>803.4</v>
      </c>
      <c r="AK47">
        <v>144.6</v>
      </c>
      <c r="AL47">
        <f t="shared" si="6"/>
        <v>-1501.7999999999997</v>
      </c>
    </row>
    <row r="48" spans="1:38" x14ac:dyDescent="0.2">
      <c r="A48" t="s">
        <v>585</v>
      </c>
      <c r="B48" s="19">
        <v>45253</v>
      </c>
      <c r="C48" s="19">
        <v>45246.395833333336</v>
      </c>
      <c r="D48">
        <v>200</v>
      </c>
      <c r="E48">
        <v>19750</v>
      </c>
      <c r="F48">
        <v>19800</v>
      </c>
      <c r="G48">
        <v>50</v>
      </c>
      <c r="I48">
        <v>142.6</v>
      </c>
      <c r="J48" s="26">
        <v>57.4</v>
      </c>
      <c r="K48">
        <v>-5.4</v>
      </c>
      <c r="L48">
        <f t="shared" si="0"/>
        <v>55.400000000000077</v>
      </c>
      <c r="N48">
        <v>163.95</v>
      </c>
      <c r="O48" s="26">
        <v>34.949999999999903</v>
      </c>
      <c r="P48">
        <v>-36.1</v>
      </c>
      <c r="Q48">
        <f t="shared" si="1"/>
        <v>465.3</v>
      </c>
      <c r="S48">
        <v>169.9</v>
      </c>
      <c r="T48">
        <v>130.1</v>
      </c>
      <c r="U48">
        <v>117.8</v>
      </c>
      <c r="V48">
        <f t="shared" si="2"/>
        <v>-1363.1999999999998</v>
      </c>
      <c r="W48" s="26" t="s">
        <v>790</v>
      </c>
      <c r="X48" s="26" t="s">
        <v>791</v>
      </c>
      <c r="Y48">
        <v>86.9</v>
      </c>
      <c r="Z48">
        <f t="shared" si="3"/>
        <v>-995.1</v>
      </c>
      <c r="AA48" s="26" t="s">
        <v>625</v>
      </c>
      <c r="AB48" s="26" t="s">
        <v>626</v>
      </c>
      <c r="AC48">
        <v>31.8</v>
      </c>
      <c r="AD48">
        <f t="shared" si="4"/>
        <v>-291.39999999999986</v>
      </c>
      <c r="AE48" s="26" t="s">
        <v>792</v>
      </c>
      <c r="AF48" s="26" t="s">
        <v>793</v>
      </c>
      <c r="AG48">
        <v>-4.2</v>
      </c>
      <c r="AH48">
        <f t="shared" si="5"/>
        <v>-90.3</v>
      </c>
      <c r="AI48">
        <v>189.5</v>
      </c>
      <c r="AJ48">
        <v>810.5</v>
      </c>
      <c r="AK48">
        <v>-145.6</v>
      </c>
      <c r="AL48">
        <f t="shared" si="6"/>
        <v>-1647.3999999999996</v>
      </c>
    </row>
    <row r="49" spans="1:38" x14ac:dyDescent="0.2">
      <c r="A49" t="s">
        <v>585</v>
      </c>
      <c r="B49" s="19">
        <v>45260</v>
      </c>
      <c r="C49" s="19">
        <v>45253.395833333336</v>
      </c>
      <c r="D49">
        <v>200</v>
      </c>
      <c r="E49">
        <v>19800</v>
      </c>
      <c r="F49">
        <v>20150</v>
      </c>
      <c r="G49">
        <v>350</v>
      </c>
      <c r="I49">
        <v>134.44999999999999</v>
      </c>
      <c r="J49">
        <v>65.55</v>
      </c>
      <c r="K49">
        <v>-1.6</v>
      </c>
      <c r="L49">
        <f t="shared" si="0"/>
        <v>53.800000000000075</v>
      </c>
      <c r="N49">
        <v>169.95</v>
      </c>
      <c r="O49">
        <v>38.200000000000003</v>
      </c>
      <c r="P49">
        <v>-30</v>
      </c>
      <c r="Q49">
        <f t="shared" si="1"/>
        <v>435.3</v>
      </c>
      <c r="S49">
        <v>166.65</v>
      </c>
      <c r="T49">
        <v>133.35</v>
      </c>
      <c r="U49">
        <v>-132.69999999999999</v>
      </c>
      <c r="V49">
        <f t="shared" si="2"/>
        <v>-1495.8999999999999</v>
      </c>
      <c r="W49">
        <v>137.55000000000001</v>
      </c>
      <c r="X49" s="26" t="s">
        <v>794</v>
      </c>
      <c r="Y49">
        <v>-62</v>
      </c>
      <c r="Z49">
        <f t="shared" si="3"/>
        <v>-1057.0999999999999</v>
      </c>
      <c r="AA49" s="26" t="s">
        <v>795</v>
      </c>
      <c r="AB49" s="26" t="s">
        <v>796</v>
      </c>
      <c r="AC49">
        <v>-15.4</v>
      </c>
      <c r="AD49">
        <f t="shared" si="4"/>
        <v>-306.79999999999984</v>
      </c>
      <c r="AE49" s="26" t="s">
        <v>797</v>
      </c>
      <c r="AF49">
        <v>4.3499999999999801</v>
      </c>
      <c r="AG49">
        <v>-4</v>
      </c>
      <c r="AH49">
        <f t="shared" si="5"/>
        <v>-94.3</v>
      </c>
      <c r="AI49">
        <v>267.89999999999998</v>
      </c>
      <c r="AJ49">
        <v>732.1</v>
      </c>
      <c r="AK49">
        <v>-484.1</v>
      </c>
      <c r="AL49">
        <f t="shared" si="6"/>
        <v>-2131.4999999999995</v>
      </c>
    </row>
    <row r="50" spans="1:38" x14ac:dyDescent="0.2">
      <c r="A50" t="s">
        <v>585</v>
      </c>
      <c r="B50" s="19">
        <v>45267</v>
      </c>
      <c r="C50" s="19">
        <v>45260.395833333336</v>
      </c>
      <c r="D50">
        <v>200</v>
      </c>
      <c r="E50">
        <v>20150</v>
      </c>
      <c r="F50">
        <v>20900</v>
      </c>
      <c r="G50">
        <v>750</v>
      </c>
      <c r="I50">
        <v>146.94999999999999</v>
      </c>
      <c r="J50" s="26">
        <v>53.05</v>
      </c>
      <c r="K50">
        <v>-53.2</v>
      </c>
      <c r="L50">
        <f t="shared" si="0"/>
        <v>0.60000000000007248</v>
      </c>
      <c r="N50">
        <v>173.9</v>
      </c>
      <c r="O50">
        <v>36.75</v>
      </c>
      <c r="P50">
        <v>-26.1</v>
      </c>
      <c r="Q50">
        <f t="shared" si="1"/>
        <v>409.2</v>
      </c>
      <c r="S50" s="26">
        <v>200.79999999999899</v>
      </c>
      <c r="T50" s="26">
        <v>99.2</v>
      </c>
      <c r="U50">
        <v>-98.9</v>
      </c>
      <c r="V50">
        <f t="shared" si="2"/>
        <v>-1594.8</v>
      </c>
      <c r="W50" s="26" t="s">
        <v>798</v>
      </c>
      <c r="X50" s="26" t="s">
        <v>799</v>
      </c>
      <c r="Y50">
        <v>-45.4</v>
      </c>
      <c r="Z50">
        <f t="shared" si="3"/>
        <v>-1102.5</v>
      </c>
      <c r="AA50" s="26" t="s">
        <v>800</v>
      </c>
      <c r="AB50" s="26" t="s">
        <v>801</v>
      </c>
      <c r="AC50">
        <v>-11.8</v>
      </c>
      <c r="AD50">
        <f t="shared" si="4"/>
        <v>-318.59999999999985</v>
      </c>
      <c r="AE50" s="26" t="s">
        <v>802</v>
      </c>
      <c r="AF50" s="26" t="s">
        <v>803</v>
      </c>
      <c r="AG50">
        <v>-3</v>
      </c>
      <c r="AH50">
        <f t="shared" si="5"/>
        <v>-97.3</v>
      </c>
      <c r="AI50">
        <v>242.75</v>
      </c>
      <c r="AJ50">
        <v>757.25</v>
      </c>
      <c r="AK50">
        <v>-39.200000000000003</v>
      </c>
      <c r="AL50">
        <f t="shared" si="6"/>
        <v>-2170.6999999999994</v>
      </c>
    </row>
    <row r="51" spans="1:38" x14ac:dyDescent="0.2">
      <c r="A51" t="s">
        <v>585</v>
      </c>
      <c r="B51" s="19">
        <v>45274</v>
      </c>
      <c r="C51" s="19">
        <v>45267.395833333336</v>
      </c>
      <c r="D51">
        <v>200</v>
      </c>
      <c r="E51">
        <v>20900</v>
      </c>
      <c r="F51">
        <v>21200</v>
      </c>
      <c r="G51">
        <v>300</v>
      </c>
      <c r="I51" s="26">
        <v>150.69999999999999</v>
      </c>
      <c r="J51" s="26">
        <v>49.299999999999898</v>
      </c>
      <c r="K51">
        <v>67.400000000000006</v>
      </c>
      <c r="L51">
        <f t="shared" si="0"/>
        <v>68.000000000000085</v>
      </c>
      <c r="N51">
        <v>164.95</v>
      </c>
      <c r="O51">
        <v>36.049999999999997</v>
      </c>
      <c r="P51">
        <v>-35</v>
      </c>
      <c r="Q51">
        <f t="shared" si="1"/>
        <v>374.2</v>
      </c>
      <c r="S51">
        <v>187</v>
      </c>
      <c r="T51">
        <v>113</v>
      </c>
      <c r="U51">
        <v>-94.9</v>
      </c>
      <c r="V51">
        <f t="shared" si="2"/>
        <v>-1689.7</v>
      </c>
      <c r="W51">
        <v>147.55000000000001</v>
      </c>
      <c r="X51" s="26" t="s">
        <v>804</v>
      </c>
      <c r="Y51">
        <v>-51.8</v>
      </c>
      <c r="Z51">
        <f t="shared" si="3"/>
        <v>-1154.3</v>
      </c>
      <c r="AA51">
        <v>86.5</v>
      </c>
      <c r="AB51">
        <v>13.5</v>
      </c>
      <c r="AC51">
        <v>-13</v>
      </c>
      <c r="AD51">
        <f t="shared" si="4"/>
        <v>-331.59999999999985</v>
      </c>
      <c r="AE51" s="26" t="s">
        <v>805</v>
      </c>
      <c r="AF51" s="26" t="s">
        <v>806</v>
      </c>
      <c r="AG51">
        <v>-3.7</v>
      </c>
      <c r="AH51">
        <f t="shared" si="5"/>
        <v>-101</v>
      </c>
      <c r="AI51">
        <v>238.5</v>
      </c>
      <c r="AJ51">
        <v>761.5</v>
      </c>
      <c r="AK51">
        <v>184.5</v>
      </c>
      <c r="AL51">
        <f t="shared" si="6"/>
        <v>-1986.1999999999994</v>
      </c>
    </row>
    <row r="52" spans="1:38" x14ac:dyDescent="0.2">
      <c r="A52" t="s">
        <v>585</v>
      </c>
      <c r="B52" s="19">
        <v>45281</v>
      </c>
      <c r="C52" s="19">
        <v>45274.395833333336</v>
      </c>
      <c r="D52">
        <v>200</v>
      </c>
      <c r="E52">
        <v>21200</v>
      </c>
      <c r="F52">
        <v>21250</v>
      </c>
      <c r="G52">
        <v>50</v>
      </c>
      <c r="I52">
        <v>147.85</v>
      </c>
      <c r="J52">
        <v>52.15</v>
      </c>
      <c r="K52">
        <v>1.9</v>
      </c>
      <c r="L52">
        <f t="shared" si="0"/>
        <v>69.900000000000091</v>
      </c>
      <c r="N52">
        <v>166.55</v>
      </c>
      <c r="O52" s="26">
        <v>41.5</v>
      </c>
      <c r="P52">
        <v>-33.4</v>
      </c>
      <c r="Q52">
        <f t="shared" si="1"/>
        <v>340.8</v>
      </c>
      <c r="S52" s="26">
        <v>184.599999999999</v>
      </c>
      <c r="T52" s="26">
        <v>115.4</v>
      </c>
      <c r="U52">
        <v>130.6</v>
      </c>
      <c r="V52">
        <f t="shared" si="2"/>
        <v>-1559.1000000000001</v>
      </c>
      <c r="W52">
        <v>146.19999999999999</v>
      </c>
      <c r="X52" s="26" t="s">
        <v>807</v>
      </c>
      <c r="Y52">
        <v>92.2</v>
      </c>
      <c r="Z52">
        <f t="shared" si="3"/>
        <v>-1062.0999999999999</v>
      </c>
      <c r="AA52">
        <v>86.1</v>
      </c>
      <c r="AB52" s="26" t="s">
        <v>760</v>
      </c>
      <c r="AC52">
        <v>32.1</v>
      </c>
      <c r="AD52">
        <f t="shared" si="4"/>
        <v>-299.49999999999983</v>
      </c>
      <c r="AE52">
        <v>46.25</v>
      </c>
      <c r="AF52">
        <v>3.75</v>
      </c>
      <c r="AG52">
        <v>-3.5</v>
      </c>
      <c r="AH52">
        <f t="shared" si="5"/>
        <v>-104.5</v>
      </c>
      <c r="AI52">
        <v>294.2</v>
      </c>
      <c r="AJ52">
        <v>705.8</v>
      </c>
      <c r="AK52">
        <v>-236.5</v>
      </c>
      <c r="AL52">
        <f t="shared" si="6"/>
        <v>-2222.6999999999994</v>
      </c>
    </row>
    <row r="53" spans="1:38" x14ac:dyDescent="0.2">
      <c r="A53" t="s">
        <v>585</v>
      </c>
      <c r="B53" s="19">
        <v>45288</v>
      </c>
      <c r="C53" s="19">
        <v>45281.395833333336</v>
      </c>
      <c r="D53">
        <v>200</v>
      </c>
      <c r="E53">
        <v>21250</v>
      </c>
      <c r="F53">
        <v>21800</v>
      </c>
      <c r="G53">
        <v>550</v>
      </c>
      <c r="I53">
        <v>150.25</v>
      </c>
      <c r="J53" s="26">
        <v>49.749999999999901</v>
      </c>
      <c r="K53">
        <v>-49.3</v>
      </c>
      <c r="L53">
        <f t="shared" si="0"/>
        <v>20.600000000000094</v>
      </c>
      <c r="N53">
        <v>173.5</v>
      </c>
      <c r="O53">
        <v>33.450000000000003</v>
      </c>
      <c r="P53">
        <v>-26.4</v>
      </c>
      <c r="Q53">
        <f t="shared" si="1"/>
        <v>314.40000000000003</v>
      </c>
      <c r="S53" s="26">
        <v>209.85</v>
      </c>
      <c r="T53" s="26">
        <v>90.149999999999906</v>
      </c>
      <c r="U53">
        <v>-91.4</v>
      </c>
      <c r="V53">
        <f t="shared" si="2"/>
        <v>-1650.5000000000002</v>
      </c>
      <c r="W53">
        <v>160.1</v>
      </c>
      <c r="X53" s="26" t="s">
        <v>808</v>
      </c>
      <c r="Y53">
        <v>-41.2</v>
      </c>
      <c r="Z53">
        <f t="shared" si="3"/>
        <v>-1103.3</v>
      </c>
      <c r="AA53">
        <v>90.45</v>
      </c>
      <c r="AB53" s="26" t="s">
        <v>809</v>
      </c>
      <c r="AC53">
        <v>-11.1</v>
      </c>
      <c r="AD53">
        <f t="shared" si="4"/>
        <v>-310.59999999999985</v>
      </c>
      <c r="AE53" s="26" t="s">
        <v>810</v>
      </c>
      <c r="AF53" s="26" t="s">
        <v>811</v>
      </c>
      <c r="AG53">
        <v>-2.2000000000000002</v>
      </c>
      <c r="AH53">
        <f t="shared" si="5"/>
        <v>-106.7</v>
      </c>
      <c r="AI53">
        <v>316.95</v>
      </c>
      <c r="AJ53">
        <v>683.05</v>
      </c>
      <c r="AK53">
        <v>174.4</v>
      </c>
      <c r="AL53">
        <f t="shared" si="6"/>
        <v>-2048.2999999999993</v>
      </c>
    </row>
    <row r="54" spans="1:38" x14ac:dyDescent="0.2">
      <c r="A54" t="s">
        <v>585</v>
      </c>
      <c r="B54" s="19">
        <v>45295</v>
      </c>
      <c r="C54" s="19">
        <v>45288.395833333336</v>
      </c>
      <c r="D54">
        <v>200</v>
      </c>
      <c r="E54">
        <v>21800</v>
      </c>
      <c r="F54">
        <v>21650</v>
      </c>
      <c r="G54">
        <v>-150</v>
      </c>
      <c r="I54" s="26">
        <v>158.15</v>
      </c>
      <c r="J54" s="26">
        <v>41.849999999999902</v>
      </c>
      <c r="K54">
        <v>-41.8</v>
      </c>
      <c r="L54">
        <f t="shared" si="0"/>
        <v>-21.199999999999903</v>
      </c>
      <c r="N54">
        <v>170.95</v>
      </c>
      <c r="O54">
        <v>25.35</v>
      </c>
      <c r="P54">
        <v>113.5</v>
      </c>
      <c r="Q54">
        <f t="shared" si="1"/>
        <v>427.90000000000003</v>
      </c>
      <c r="S54" s="26">
        <v>214.1</v>
      </c>
      <c r="T54" s="26">
        <v>85.899999999999906</v>
      </c>
      <c r="U54">
        <v>71.599999999999994</v>
      </c>
      <c r="V54">
        <f t="shared" si="2"/>
        <v>-1578.9000000000003</v>
      </c>
      <c r="W54">
        <v>161</v>
      </c>
      <c r="X54">
        <v>39</v>
      </c>
      <c r="Y54">
        <v>18.5</v>
      </c>
      <c r="Z54">
        <f t="shared" si="3"/>
        <v>-1084.8</v>
      </c>
      <c r="AA54" s="26" t="s">
        <v>812</v>
      </c>
      <c r="AB54">
        <v>9.4000000000000199</v>
      </c>
      <c r="AC54">
        <v>-9.1999999999999993</v>
      </c>
      <c r="AD54">
        <f t="shared" si="4"/>
        <v>-319.79999999999984</v>
      </c>
      <c r="AE54" s="26" t="s">
        <v>813</v>
      </c>
      <c r="AF54" s="26" t="s">
        <v>814</v>
      </c>
      <c r="AG54">
        <v>-2.8</v>
      </c>
      <c r="AH54">
        <f t="shared" si="5"/>
        <v>-109.5</v>
      </c>
      <c r="AI54" s="26" t="s">
        <v>882</v>
      </c>
      <c r="AJ54">
        <v>748.5</v>
      </c>
      <c r="AK54">
        <v>247.4</v>
      </c>
      <c r="AL54">
        <f t="shared" si="6"/>
        <v>-1800.8999999999992</v>
      </c>
    </row>
    <row r="55" spans="1:38" x14ac:dyDescent="0.2">
      <c r="A55" t="s">
        <v>585</v>
      </c>
      <c r="B55" s="19">
        <v>45302</v>
      </c>
      <c r="C55" s="19">
        <v>45295.395833333336</v>
      </c>
      <c r="D55">
        <v>200</v>
      </c>
      <c r="E55">
        <v>21650</v>
      </c>
      <c r="F55">
        <v>21650</v>
      </c>
      <c r="G55">
        <v>0</v>
      </c>
      <c r="I55" s="26">
        <v>150.14999999999901</v>
      </c>
      <c r="J55" s="26">
        <v>49.85</v>
      </c>
      <c r="K55">
        <v>-49.8</v>
      </c>
      <c r="L55">
        <f t="shared" si="0"/>
        <v>-70.999999999999901</v>
      </c>
      <c r="N55">
        <v>163.1</v>
      </c>
      <c r="O55">
        <v>26.5</v>
      </c>
      <c r="P55">
        <v>-32.799999999999997</v>
      </c>
      <c r="Q55">
        <f t="shared" si="1"/>
        <v>395.1</v>
      </c>
      <c r="S55">
        <v>194.1</v>
      </c>
      <c r="T55">
        <v>105.9</v>
      </c>
      <c r="U55">
        <v>190</v>
      </c>
      <c r="V55">
        <f t="shared" si="2"/>
        <v>-1388.9000000000003</v>
      </c>
      <c r="W55">
        <v>153.19999999999999</v>
      </c>
      <c r="X55" s="26" t="s">
        <v>761</v>
      </c>
      <c r="Y55">
        <v>149.19999999999999</v>
      </c>
      <c r="Z55">
        <f t="shared" si="3"/>
        <v>-935.59999999999991</v>
      </c>
      <c r="AA55">
        <v>88.75</v>
      </c>
      <c r="AB55">
        <v>11.25</v>
      </c>
      <c r="AC55">
        <v>84.7</v>
      </c>
      <c r="AD55">
        <f t="shared" si="4"/>
        <v>-235.09999999999985</v>
      </c>
      <c r="AE55">
        <v>47.05</v>
      </c>
      <c r="AF55" s="26" t="s">
        <v>815</v>
      </c>
      <c r="AG55">
        <v>43</v>
      </c>
      <c r="AH55">
        <f t="shared" si="5"/>
        <v>-66.5</v>
      </c>
      <c r="AI55" s="26" t="s">
        <v>883</v>
      </c>
      <c r="AJ55" s="26" t="s">
        <v>884</v>
      </c>
      <c r="AK55">
        <v>81.7</v>
      </c>
      <c r="AL55">
        <f t="shared" si="6"/>
        <v>-1719.1999999999991</v>
      </c>
    </row>
    <row r="56" spans="1:38" x14ac:dyDescent="0.2">
      <c r="A56" t="s">
        <v>585</v>
      </c>
      <c r="B56" s="19">
        <v>45309</v>
      </c>
      <c r="C56" s="19">
        <v>45302.395833333336</v>
      </c>
      <c r="D56">
        <v>200</v>
      </c>
      <c r="E56">
        <v>21650</v>
      </c>
      <c r="F56">
        <v>21500</v>
      </c>
      <c r="G56">
        <v>-150</v>
      </c>
      <c r="I56" s="26">
        <v>155.79999999999899</v>
      </c>
      <c r="J56" s="26">
        <v>44.2</v>
      </c>
      <c r="K56">
        <v>-44.2</v>
      </c>
      <c r="L56">
        <f t="shared" si="0"/>
        <v>-115.1999999999999</v>
      </c>
      <c r="N56">
        <v>163.05000000000001</v>
      </c>
      <c r="O56" s="26">
        <v>29.049999999999901</v>
      </c>
      <c r="P56">
        <v>150.4</v>
      </c>
      <c r="Q56">
        <f t="shared" si="1"/>
        <v>545.5</v>
      </c>
      <c r="S56">
        <v>198.8</v>
      </c>
      <c r="T56" s="26">
        <v>101.19999999999899</v>
      </c>
      <c r="U56">
        <v>11.4</v>
      </c>
      <c r="V56">
        <f t="shared" si="2"/>
        <v>-1377.5000000000002</v>
      </c>
      <c r="W56">
        <v>154.25</v>
      </c>
      <c r="X56">
        <v>45.75</v>
      </c>
      <c r="Y56">
        <v>-33.200000000000003</v>
      </c>
      <c r="Z56">
        <f t="shared" si="3"/>
        <v>-968.8</v>
      </c>
      <c r="AA56">
        <v>87.9</v>
      </c>
      <c r="AB56" s="26" t="s">
        <v>816</v>
      </c>
      <c r="AC56">
        <v>-12.2</v>
      </c>
      <c r="AD56">
        <f t="shared" si="4"/>
        <v>-247.29999999999984</v>
      </c>
      <c r="AE56" s="26" t="s">
        <v>817</v>
      </c>
      <c r="AF56" s="26" t="s">
        <v>818</v>
      </c>
      <c r="AG56">
        <v>-2.6</v>
      </c>
      <c r="AH56">
        <f t="shared" si="5"/>
        <v>-69.099999999999994</v>
      </c>
      <c r="AI56" s="26" t="s">
        <v>885</v>
      </c>
      <c r="AJ56" s="26" t="s">
        <v>886</v>
      </c>
      <c r="AK56">
        <v>224.9</v>
      </c>
      <c r="AL56">
        <f t="shared" si="6"/>
        <v>-1494.299999999999</v>
      </c>
    </row>
    <row r="57" spans="1:38" x14ac:dyDescent="0.2">
      <c r="A57" t="s">
        <v>585</v>
      </c>
      <c r="B57" s="19">
        <v>45316</v>
      </c>
      <c r="C57" s="19">
        <v>45309.395833333336</v>
      </c>
      <c r="D57">
        <v>200</v>
      </c>
      <c r="E57">
        <v>21450</v>
      </c>
      <c r="F57">
        <v>21400</v>
      </c>
      <c r="G57">
        <v>-50</v>
      </c>
      <c r="I57" s="26">
        <v>160</v>
      </c>
      <c r="J57" s="26">
        <v>39.999999999999901</v>
      </c>
      <c r="K57">
        <v>-39.9</v>
      </c>
      <c r="L57">
        <f t="shared" si="0"/>
        <v>-155.09999999999991</v>
      </c>
      <c r="N57">
        <v>170.7</v>
      </c>
      <c r="O57">
        <v>29.4</v>
      </c>
      <c r="P57">
        <v>74.2</v>
      </c>
      <c r="Q57">
        <f t="shared" si="1"/>
        <v>619.70000000000005</v>
      </c>
      <c r="S57" s="26">
        <v>216.349999999999</v>
      </c>
      <c r="T57" s="26">
        <v>83.65</v>
      </c>
      <c r="U57">
        <v>113</v>
      </c>
      <c r="V57">
        <f t="shared" si="2"/>
        <v>-1264.5000000000002</v>
      </c>
      <c r="W57" s="26" t="s">
        <v>819</v>
      </c>
      <c r="X57" s="26" t="s">
        <v>820</v>
      </c>
      <c r="Y57">
        <v>58.3</v>
      </c>
      <c r="Z57">
        <f t="shared" si="3"/>
        <v>-910.5</v>
      </c>
      <c r="AA57" s="26" t="s">
        <v>812</v>
      </c>
      <c r="AB57">
        <v>9.4000000000000199</v>
      </c>
      <c r="AC57">
        <v>-8.6999999999999993</v>
      </c>
      <c r="AD57">
        <f t="shared" si="4"/>
        <v>-255.99999999999983</v>
      </c>
      <c r="AE57" s="26" t="s">
        <v>821</v>
      </c>
      <c r="AF57" s="26" t="s">
        <v>822</v>
      </c>
      <c r="AG57">
        <v>-2</v>
      </c>
      <c r="AH57">
        <f t="shared" si="5"/>
        <v>-71.099999999999994</v>
      </c>
      <c r="AI57">
        <v>357.3</v>
      </c>
      <c r="AJ57">
        <v>642.70000000000005</v>
      </c>
      <c r="AK57">
        <v>9.6</v>
      </c>
      <c r="AL57">
        <f t="shared" si="6"/>
        <v>-1484.6999999999991</v>
      </c>
    </row>
    <row r="58" spans="1:38" x14ac:dyDescent="0.2">
      <c r="A58" t="s">
        <v>585</v>
      </c>
      <c r="B58" s="19">
        <v>45323</v>
      </c>
      <c r="C58" s="19">
        <v>45316.395833333336</v>
      </c>
      <c r="D58">
        <v>200</v>
      </c>
      <c r="E58">
        <v>21350</v>
      </c>
      <c r="F58">
        <v>21700</v>
      </c>
      <c r="G58">
        <v>350</v>
      </c>
      <c r="I58" s="26">
        <v>166.1</v>
      </c>
      <c r="J58" s="26">
        <v>33.899999999999899</v>
      </c>
      <c r="K58">
        <v>17.600000000000001</v>
      </c>
      <c r="L58">
        <f t="shared" si="0"/>
        <v>-137.49999999999991</v>
      </c>
      <c r="N58">
        <v>170.6</v>
      </c>
      <c r="O58" s="26">
        <v>29.599999999999898</v>
      </c>
      <c r="P58">
        <v>-29.4</v>
      </c>
      <c r="Q58">
        <f t="shared" si="1"/>
        <v>590.30000000000007</v>
      </c>
      <c r="S58" s="26">
        <v>222.8</v>
      </c>
      <c r="T58" s="26">
        <v>77.199999999999903</v>
      </c>
      <c r="U58">
        <v>-76.8</v>
      </c>
      <c r="V58">
        <f t="shared" si="2"/>
        <v>-1341.3000000000002</v>
      </c>
      <c r="W58" s="26" t="s">
        <v>823</v>
      </c>
      <c r="X58" s="26" t="s">
        <v>824</v>
      </c>
      <c r="Y58">
        <v>-34.700000000000003</v>
      </c>
      <c r="Z58">
        <f t="shared" si="3"/>
        <v>-945.2</v>
      </c>
      <c r="AA58" s="26" t="s">
        <v>825</v>
      </c>
      <c r="AB58" s="26" t="s">
        <v>826</v>
      </c>
      <c r="AC58">
        <v>-8</v>
      </c>
      <c r="AD58">
        <f t="shared" si="4"/>
        <v>-263.99999999999983</v>
      </c>
      <c r="AE58" s="26" t="s">
        <v>827</v>
      </c>
      <c r="AF58" s="26" t="s">
        <v>828</v>
      </c>
      <c r="AG58">
        <v>-0.8</v>
      </c>
      <c r="AH58">
        <f t="shared" si="5"/>
        <v>-71.899999999999991</v>
      </c>
      <c r="AI58">
        <v>321.2</v>
      </c>
      <c r="AJ58">
        <v>678.8</v>
      </c>
      <c r="AK58">
        <v>302.8</v>
      </c>
      <c r="AL58">
        <f t="shared" si="6"/>
        <v>-1181.8999999999992</v>
      </c>
    </row>
    <row r="59" spans="1:38" x14ac:dyDescent="0.2">
      <c r="A59" t="s">
        <v>585</v>
      </c>
      <c r="B59" s="19">
        <v>45330</v>
      </c>
      <c r="C59" s="19">
        <v>45323.395833333336</v>
      </c>
      <c r="D59">
        <v>200</v>
      </c>
      <c r="E59">
        <v>21700</v>
      </c>
      <c r="F59">
        <v>21750</v>
      </c>
      <c r="G59">
        <v>50</v>
      </c>
      <c r="I59">
        <v>162.94999999999999</v>
      </c>
      <c r="J59" s="26">
        <v>37.049999999999997</v>
      </c>
      <c r="K59">
        <v>-18.7</v>
      </c>
      <c r="L59">
        <f t="shared" si="0"/>
        <v>-156.1999999999999</v>
      </c>
      <c r="N59" s="26">
        <v>166.95</v>
      </c>
      <c r="O59" s="26">
        <v>36.949999999999903</v>
      </c>
      <c r="P59">
        <v>-33</v>
      </c>
      <c r="Q59">
        <f t="shared" si="1"/>
        <v>557.30000000000007</v>
      </c>
      <c r="S59">
        <v>211.3</v>
      </c>
      <c r="T59" s="26">
        <v>88.699999999999903</v>
      </c>
      <c r="U59">
        <v>192.8</v>
      </c>
      <c r="V59">
        <f t="shared" si="2"/>
        <v>-1148.5000000000002</v>
      </c>
      <c r="W59" s="26" t="s">
        <v>829</v>
      </c>
      <c r="X59" s="26" t="s">
        <v>830</v>
      </c>
      <c r="Y59">
        <v>141.1</v>
      </c>
      <c r="Z59">
        <f t="shared" si="3"/>
        <v>-804.1</v>
      </c>
      <c r="AA59" s="26" t="s">
        <v>831</v>
      </c>
      <c r="AB59" s="26" t="s">
        <v>832</v>
      </c>
      <c r="AC59">
        <v>71</v>
      </c>
      <c r="AD59">
        <f t="shared" si="4"/>
        <v>-192.99999999999983</v>
      </c>
      <c r="AE59" s="26" t="s">
        <v>645</v>
      </c>
      <c r="AF59" s="26" t="s">
        <v>646</v>
      </c>
      <c r="AG59">
        <v>28.1</v>
      </c>
      <c r="AH59">
        <f t="shared" si="5"/>
        <v>-43.79999999999999</v>
      </c>
      <c r="AI59">
        <v>355.7</v>
      </c>
      <c r="AJ59">
        <v>644.29999999999995</v>
      </c>
      <c r="AK59">
        <v>144.30000000000001</v>
      </c>
      <c r="AL59">
        <f t="shared" si="6"/>
        <v>-1037.5999999999992</v>
      </c>
    </row>
    <row r="60" spans="1:38" x14ac:dyDescent="0.2">
      <c r="A60" t="s">
        <v>585</v>
      </c>
      <c r="B60" s="19">
        <v>45337</v>
      </c>
      <c r="C60" s="19">
        <v>45330.395833333336</v>
      </c>
      <c r="D60">
        <v>200</v>
      </c>
      <c r="E60">
        <v>21700</v>
      </c>
      <c r="F60">
        <v>21950</v>
      </c>
      <c r="G60">
        <v>250</v>
      </c>
      <c r="I60" s="26">
        <v>163.79999999999899</v>
      </c>
      <c r="J60" s="26">
        <v>36.200000000000003</v>
      </c>
      <c r="K60">
        <v>152.80000000000001</v>
      </c>
      <c r="L60">
        <f t="shared" si="0"/>
        <v>-3.399999999999892</v>
      </c>
      <c r="N60">
        <v>173.3</v>
      </c>
      <c r="O60" s="26">
        <v>26.099999999999898</v>
      </c>
      <c r="P60">
        <v>-26.6</v>
      </c>
      <c r="Q60">
        <f t="shared" si="1"/>
        <v>530.70000000000005</v>
      </c>
      <c r="S60">
        <v>222</v>
      </c>
      <c r="T60">
        <v>78</v>
      </c>
      <c r="U60">
        <v>10.6</v>
      </c>
      <c r="V60">
        <f t="shared" si="2"/>
        <v>-1137.9000000000003</v>
      </c>
      <c r="W60" s="26" t="s">
        <v>589</v>
      </c>
      <c r="X60" s="26" t="s">
        <v>833</v>
      </c>
      <c r="Y60">
        <v>-35.6</v>
      </c>
      <c r="Z60">
        <f t="shared" si="3"/>
        <v>-839.7</v>
      </c>
      <c r="AA60" s="26" t="s">
        <v>834</v>
      </c>
      <c r="AB60" s="26" t="s">
        <v>835</v>
      </c>
      <c r="AC60">
        <v>-9.5</v>
      </c>
      <c r="AD60">
        <f t="shared" si="4"/>
        <v>-202.49999999999983</v>
      </c>
      <c r="AE60" s="26" t="s">
        <v>836</v>
      </c>
      <c r="AF60" s="26" t="s">
        <v>837</v>
      </c>
      <c r="AG60">
        <v>-3.7</v>
      </c>
      <c r="AH60">
        <f t="shared" si="5"/>
        <v>-47.499999999999993</v>
      </c>
      <c r="AI60" s="26" t="s">
        <v>887</v>
      </c>
      <c r="AJ60">
        <v>680.5</v>
      </c>
      <c r="AK60">
        <v>-0.4</v>
      </c>
      <c r="AL60">
        <f t="shared" si="6"/>
        <v>-1037.9999999999993</v>
      </c>
    </row>
    <row r="61" spans="1:38" x14ac:dyDescent="0.2">
      <c r="A61" t="s">
        <v>585</v>
      </c>
      <c r="B61" s="19">
        <v>45344</v>
      </c>
      <c r="C61" s="19">
        <v>45337.395833333336</v>
      </c>
      <c r="D61">
        <v>200</v>
      </c>
      <c r="E61">
        <v>21900</v>
      </c>
      <c r="F61">
        <v>22250</v>
      </c>
      <c r="G61">
        <v>350</v>
      </c>
      <c r="I61">
        <v>157.94999999999999</v>
      </c>
      <c r="J61">
        <v>42.05</v>
      </c>
      <c r="K61">
        <v>38</v>
      </c>
      <c r="L61">
        <f t="shared" si="0"/>
        <v>34.600000000000108</v>
      </c>
      <c r="N61">
        <v>171.05</v>
      </c>
      <c r="O61" s="26">
        <v>40.849999999999902</v>
      </c>
      <c r="P61">
        <v>-28.9</v>
      </c>
      <c r="Q61">
        <f t="shared" si="1"/>
        <v>501.80000000000007</v>
      </c>
      <c r="S61" s="26">
        <v>215.95</v>
      </c>
      <c r="T61" s="26">
        <v>84.049999999999898</v>
      </c>
      <c r="U61">
        <v>-84</v>
      </c>
      <c r="V61">
        <f t="shared" si="2"/>
        <v>-1221.9000000000003</v>
      </c>
      <c r="W61">
        <v>162.69999999999999</v>
      </c>
      <c r="X61" s="26" t="s">
        <v>838</v>
      </c>
      <c r="Y61">
        <v>-37.299999999999997</v>
      </c>
      <c r="Z61">
        <f t="shared" si="3"/>
        <v>-877</v>
      </c>
      <c r="AA61" s="26" t="s">
        <v>839</v>
      </c>
      <c r="AB61" s="26" t="s">
        <v>840</v>
      </c>
      <c r="AC61">
        <v>-10</v>
      </c>
      <c r="AD61">
        <f t="shared" si="4"/>
        <v>-212.49999999999983</v>
      </c>
      <c r="AE61" s="26" t="s">
        <v>587</v>
      </c>
      <c r="AF61" s="26" t="s">
        <v>841</v>
      </c>
      <c r="AG61">
        <v>-3</v>
      </c>
      <c r="AH61">
        <f t="shared" si="5"/>
        <v>-50.499999999999993</v>
      </c>
      <c r="AI61">
        <v>320.05</v>
      </c>
      <c r="AJ61">
        <v>679.95</v>
      </c>
      <c r="AK61">
        <v>53.3</v>
      </c>
      <c r="AL61">
        <f t="shared" si="6"/>
        <v>-984.69999999999936</v>
      </c>
    </row>
    <row r="62" spans="1:38" x14ac:dyDescent="0.2">
      <c r="A62" t="s">
        <v>585</v>
      </c>
      <c r="B62" s="19">
        <v>45351</v>
      </c>
      <c r="C62" s="19">
        <v>45344.395833333336</v>
      </c>
      <c r="D62">
        <v>200</v>
      </c>
      <c r="E62">
        <v>22250</v>
      </c>
      <c r="F62">
        <v>22050</v>
      </c>
      <c r="G62">
        <v>-200</v>
      </c>
      <c r="I62">
        <v>161.4</v>
      </c>
      <c r="J62">
        <v>38.6</v>
      </c>
      <c r="K62">
        <v>-38.6</v>
      </c>
      <c r="L62">
        <f t="shared" si="0"/>
        <v>-3.9999999999998934</v>
      </c>
      <c r="N62">
        <v>168.5</v>
      </c>
      <c r="O62">
        <v>27.75</v>
      </c>
      <c r="P62">
        <v>103</v>
      </c>
      <c r="Q62">
        <f t="shared" si="1"/>
        <v>604.80000000000007</v>
      </c>
      <c r="S62">
        <v>215</v>
      </c>
      <c r="T62">
        <v>85</v>
      </c>
      <c r="U62">
        <v>-51.6</v>
      </c>
      <c r="V62">
        <f t="shared" si="2"/>
        <v>-1273.5000000000002</v>
      </c>
      <c r="W62">
        <v>161.80000000000001</v>
      </c>
      <c r="X62" s="26" t="s">
        <v>842</v>
      </c>
      <c r="Y62">
        <v>-38.799999999999997</v>
      </c>
      <c r="Z62">
        <f t="shared" si="3"/>
        <v>-915.8</v>
      </c>
      <c r="AA62">
        <v>90.05</v>
      </c>
      <c r="AB62" s="26" t="s">
        <v>843</v>
      </c>
      <c r="AC62">
        <v>-10.5</v>
      </c>
      <c r="AD62">
        <f t="shared" si="4"/>
        <v>-222.99999999999983</v>
      </c>
      <c r="AE62" s="26" t="s">
        <v>844</v>
      </c>
      <c r="AF62" s="26" t="s">
        <v>845</v>
      </c>
      <c r="AG62">
        <v>-2.6</v>
      </c>
      <c r="AH62">
        <f t="shared" si="5"/>
        <v>-53.099999999999994</v>
      </c>
      <c r="AI62">
        <v>324.45</v>
      </c>
      <c r="AJ62">
        <v>675.55</v>
      </c>
      <c r="AK62">
        <v>-118.8</v>
      </c>
      <c r="AL62">
        <f t="shared" si="6"/>
        <v>-1103.4999999999993</v>
      </c>
    </row>
    <row r="63" spans="1:38" x14ac:dyDescent="0.2">
      <c r="A63" t="s">
        <v>585</v>
      </c>
      <c r="B63" s="19">
        <v>45358</v>
      </c>
      <c r="C63" s="19">
        <v>45351.395833333336</v>
      </c>
      <c r="D63">
        <v>200</v>
      </c>
      <c r="E63">
        <v>22050</v>
      </c>
      <c r="F63">
        <v>22500</v>
      </c>
      <c r="G63">
        <v>450</v>
      </c>
      <c r="I63">
        <v>158.19999999999999</v>
      </c>
      <c r="J63" s="26">
        <v>41.8</v>
      </c>
      <c r="K63">
        <v>-42.4</v>
      </c>
      <c r="L63">
        <f t="shared" si="0"/>
        <v>-46.399999999999892</v>
      </c>
      <c r="N63">
        <v>172.25</v>
      </c>
      <c r="O63" s="26">
        <v>35.049999999999997</v>
      </c>
      <c r="P63">
        <v>-27.7</v>
      </c>
      <c r="Q63">
        <f t="shared" si="1"/>
        <v>577.1</v>
      </c>
      <c r="S63">
        <v>219.65</v>
      </c>
      <c r="T63">
        <v>80.349999999999994</v>
      </c>
      <c r="U63">
        <v>-80.5</v>
      </c>
      <c r="V63">
        <f t="shared" si="2"/>
        <v>-1354.0000000000002</v>
      </c>
      <c r="W63">
        <v>164.1</v>
      </c>
      <c r="X63" s="26" t="s">
        <v>846</v>
      </c>
      <c r="Y63">
        <v>-35.6</v>
      </c>
      <c r="Z63">
        <f t="shared" si="3"/>
        <v>-951.4</v>
      </c>
      <c r="AA63">
        <v>91.75</v>
      </c>
      <c r="AB63">
        <v>8.25</v>
      </c>
      <c r="AC63">
        <v>-8.8000000000000007</v>
      </c>
      <c r="AD63">
        <f t="shared" si="4"/>
        <v>-231.79999999999984</v>
      </c>
      <c r="AE63" s="26" t="s">
        <v>847</v>
      </c>
      <c r="AF63" s="26" t="s">
        <v>848</v>
      </c>
      <c r="AG63">
        <v>-1.7</v>
      </c>
      <c r="AH63">
        <f t="shared" si="5"/>
        <v>-54.8</v>
      </c>
      <c r="AI63">
        <v>247.55</v>
      </c>
      <c r="AJ63">
        <v>752.45</v>
      </c>
      <c r="AK63">
        <v>-54.9</v>
      </c>
      <c r="AL63">
        <f t="shared" si="6"/>
        <v>-1158.3999999999994</v>
      </c>
    </row>
    <row r="64" spans="1:38" x14ac:dyDescent="0.2">
      <c r="A64" t="s">
        <v>585</v>
      </c>
      <c r="B64" s="19">
        <v>45365</v>
      </c>
      <c r="C64" s="19">
        <v>45358.395833333336</v>
      </c>
      <c r="D64">
        <v>200</v>
      </c>
      <c r="E64">
        <v>22450</v>
      </c>
      <c r="F64">
        <v>22150</v>
      </c>
      <c r="G64">
        <v>-300</v>
      </c>
      <c r="I64">
        <v>152.6</v>
      </c>
      <c r="J64" s="26">
        <v>47.4</v>
      </c>
      <c r="K64">
        <v>-47.4</v>
      </c>
      <c r="L64">
        <f t="shared" si="0"/>
        <v>-93.799999999999898</v>
      </c>
      <c r="N64">
        <v>165.05</v>
      </c>
      <c r="O64" s="26">
        <v>46.299999999999898</v>
      </c>
      <c r="P64">
        <v>61.7</v>
      </c>
      <c r="Q64">
        <f t="shared" si="1"/>
        <v>638.80000000000007</v>
      </c>
      <c r="S64">
        <v>192.15</v>
      </c>
      <c r="T64">
        <v>107.85</v>
      </c>
      <c r="U64">
        <v>-107.1</v>
      </c>
      <c r="V64">
        <f t="shared" si="2"/>
        <v>-1461.1000000000001</v>
      </c>
      <c r="W64">
        <v>150</v>
      </c>
      <c r="X64">
        <v>50</v>
      </c>
      <c r="Y64">
        <v>-49.6</v>
      </c>
      <c r="Z64">
        <f t="shared" si="3"/>
        <v>-1001</v>
      </c>
      <c r="AA64">
        <v>87.5</v>
      </c>
      <c r="AB64">
        <v>12.5</v>
      </c>
      <c r="AC64">
        <v>-12</v>
      </c>
      <c r="AD64">
        <f t="shared" si="4"/>
        <v>-243.79999999999984</v>
      </c>
      <c r="AE64">
        <v>48.25</v>
      </c>
      <c r="AF64">
        <v>1.75</v>
      </c>
      <c r="AG64">
        <v>-1</v>
      </c>
      <c r="AH64">
        <f t="shared" si="5"/>
        <v>-55.8</v>
      </c>
      <c r="AI64">
        <v>310.8</v>
      </c>
      <c r="AJ64">
        <v>689.2</v>
      </c>
      <c r="AK64">
        <v>174.9</v>
      </c>
      <c r="AL64">
        <f t="shared" si="6"/>
        <v>-983.49999999999943</v>
      </c>
    </row>
    <row r="65" spans="1:38" x14ac:dyDescent="0.2">
      <c r="A65" t="s">
        <v>585</v>
      </c>
      <c r="B65" s="19">
        <v>45372</v>
      </c>
      <c r="C65" s="19">
        <v>45365.395833333336</v>
      </c>
      <c r="D65">
        <v>200</v>
      </c>
      <c r="E65">
        <v>22150</v>
      </c>
      <c r="F65">
        <v>22050</v>
      </c>
      <c r="G65">
        <v>-100</v>
      </c>
      <c r="I65">
        <v>157.4</v>
      </c>
      <c r="J65">
        <v>42.6</v>
      </c>
      <c r="K65">
        <v>-42.6</v>
      </c>
      <c r="L65">
        <f t="shared" si="0"/>
        <v>-136.39999999999989</v>
      </c>
      <c r="N65" s="26">
        <v>173.85</v>
      </c>
      <c r="O65" s="26">
        <v>33.85</v>
      </c>
      <c r="P65">
        <v>109.7</v>
      </c>
      <c r="Q65">
        <f t="shared" si="1"/>
        <v>748.50000000000011</v>
      </c>
      <c r="S65">
        <v>214.1</v>
      </c>
      <c r="T65">
        <v>85.9</v>
      </c>
      <c r="U65">
        <v>78.2</v>
      </c>
      <c r="V65">
        <f t="shared" si="2"/>
        <v>-1382.9</v>
      </c>
      <c r="W65" s="26" t="s">
        <v>849</v>
      </c>
      <c r="X65" s="26" t="s">
        <v>850</v>
      </c>
      <c r="Y65">
        <v>24.4</v>
      </c>
      <c r="Z65">
        <f t="shared" si="3"/>
        <v>-976.6</v>
      </c>
      <c r="AA65" s="26" t="s">
        <v>851</v>
      </c>
      <c r="AB65" s="26" t="s">
        <v>852</v>
      </c>
      <c r="AC65">
        <v>-10.1</v>
      </c>
      <c r="AD65">
        <f t="shared" si="4"/>
        <v>-253.89999999999984</v>
      </c>
      <c r="AE65" s="26" t="s">
        <v>853</v>
      </c>
      <c r="AF65">
        <v>3.0999999999999801</v>
      </c>
      <c r="AG65">
        <v>-3</v>
      </c>
      <c r="AH65">
        <f t="shared" si="5"/>
        <v>-58.8</v>
      </c>
      <c r="AI65" s="26" t="s">
        <v>888</v>
      </c>
      <c r="AJ65" s="26" t="s">
        <v>889</v>
      </c>
      <c r="AK65">
        <v>-54</v>
      </c>
      <c r="AL65">
        <f t="shared" si="6"/>
        <v>-1037.4999999999995</v>
      </c>
    </row>
    <row r="66" spans="1:38" x14ac:dyDescent="0.2">
      <c r="A66" t="s">
        <v>585</v>
      </c>
      <c r="B66" s="19">
        <v>45379</v>
      </c>
      <c r="C66" s="19">
        <v>45372.395833333336</v>
      </c>
      <c r="D66">
        <v>200</v>
      </c>
      <c r="E66">
        <v>22000</v>
      </c>
      <c r="F66">
        <v>22350</v>
      </c>
      <c r="G66">
        <v>350</v>
      </c>
      <c r="I66" s="26">
        <v>151.44999999999999</v>
      </c>
      <c r="J66" s="26">
        <v>48.549999999999898</v>
      </c>
      <c r="K66">
        <v>21.2</v>
      </c>
      <c r="L66">
        <f t="shared" si="0"/>
        <v>-115.19999999999989</v>
      </c>
      <c r="N66">
        <v>174.65</v>
      </c>
      <c r="O66">
        <v>34.299999999999997</v>
      </c>
      <c r="P66">
        <v>-25.3</v>
      </c>
      <c r="Q66">
        <f t="shared" si="1"/>
        <v>723.20000000000016</v>
      </c>
      <c r="S66" s="26">
        <v>203.29999999999899</v>
      </c>
      <c r="T66" s="26">
        <v>96.7</v>
      </c>
      <c r="U66">
        <v>-96.3</v>
      </c>
      <c r="V66">
        <f t="shared" si="2"/>
        <v>-1479.2</v>
      </c>
      <c r="W66" s="26" t="s">
        <v>854</v>
      </c>
      <c r="X66" s="26" t="s">
        <v>855</v>
      </c>
      <c r="Y66">
        <v>-45.1</v>
      </c>
      <c r="Z66">
        <f t="shared" si="3"/>
        <v>-1021.7</v>
      </c>
      <c r="AA66" s="26" t="s">
        <v>856</v>
      </c>
      <c r="AB66" s="26" t="s">
        <v>857</v>
      </c>
      <c r="AC66">
        <v>-11.9</v>
      </c>
      <c r="AD66">
        <f t="shared" si="4"/>
        <v>-265.79999999999984</v>
      </c>
      <c r="AE66" s="26" t="s">
        <v>858</v>
      </c>
      <c r="AF66">
        <v>4.1500000000000199</v>
      </c>
      <c r="AG66">
        <v>-4</v>
      </c>
      <c r="AH66">
        <f t="shared" si="5"/>
        <v>-62.8</v>
      </c>
      <c r="AI66">
        <v>265.3</v>
      </c>
      <c r="AJ66">
        <v>734.7</v>
      </c>
      <c r="AK66">
        <v>51.4</v>
      </c>
      <c r="AL66">
        <f t="shared" si="6"/>
        <v>-986.09999999999957</v>
      </c>
    </row>
    <row r="67" spans="1:38" x14ac:dyDescent="0.2">
      <c r="A67" t="s">
        <v>585</v>
      </c>
      <c r="B67" s="19">
        <v>45386</v>
      </c>
      <c r="C67" s="19">
        <v>45379.395833333336</v>
      </c>
      <c r="D67">
        <v>200</v>
      </c>
      <c r="E67">
        <v>22300</v>
      </c>
      <c r="F67">
        <v>22550</v>
      </c>
      <c r="G67">
        <v>250</v>
      </c>
      <c r="I67">
        <v>151.6</v>
      </c>
      <c r="J67" s="26">
        <v>48.4</v>
      </c>
      <c r="K67">
        <v>136.6</v>
      </c>
      <c r="L67">
        <f t="shared" si="0"/>
        <v>21.400000000000105</v>
      </c>
      <c r="N67">
        <v>175.2</v>
      </c>
      <c r="O67" s="26">
        <v>26.149999999999899</v>
      </c>
      <c r="P67">
        <v>-24.8</v>
      </c>
      <c r="Q67">
        <f t="shared" si="1"/>
        <v>698.4000000000002</v>
      </c>
      <c r="S67" s="26">
        <v>198.6</v>
      </c>
      <c r="T67" s="26">
        <v>101.399999999999</v>
      </c>
      <c r="U67">
        <v>-15.3</v>
      </c>
      <c r="V67">
        <f t="shared" si="2"/>
        <v>-1494.5</v>
      </c>
      <c r="W67" s="26" t="s">
        <v>859</v>
      </c>
      <c r="X67" s="26" t="s">
        <v>860</v>
      </c>
      <c r="Y67">
        <v>-48.5</v>
      </c>
      <c r="Z67">
        <f t="shared" si="3"/>
        <v>-1070.2</v>
      </c>
      <c r="AA67" s="26" t="s">
        <v>861</v>
      </c>
      <c r="AB67" s="26" t="s">
        <v>862</v>
      </c>
      <c r="AC67">
        <v>-13.4</v>
      </c>
      <c r="AD67">
        <f t="shared" si="4"/>
        <v>-279.19999999999982</v>
      </c>
      <c r="AE67" s="26" t="s">
        <v>863</v>
      </c>
      <c r="AF67">
        <v>5.1999999999999602</v>
      </c>
      <c r="AG67">
        <v>-4.5999999999999996</v>
      </c>
      <c r="AH67">
        <f t="shared" si="5"/>
        <v>-67.399999999999991</v>
      </c>
      <c r="AI67" s="26" t="s">
        <v>890</v>
      </c>
      <c r="AJ67">
        <v>752.6</v>
      </c>
      <c r="AK67">
        <v>43.4</v>
      </c>
      <c r="AL67">
        <f t="shared" si="6"/>
        <v>-942.69999999999959</v>
      </c>
    </row>
    <row r="68" spans="1:38" x14ac:dyDescent="0.2">
      <c r="A68" t="s">
        <v>585</v>
      </c>
      <c r="B68" s="19">
        <v>45392</v>
      </c>
      <c r="C68" s="19">
        <v>45386.395833333336</v>
      </c>
      <c r="D68">
        <v>200</v>
      </c>
      <c r="E68">
        <v>22550</v>
      </c>
      <c r="F68">
        <v>22750</v>
      </c>
      <c r="G68">
        <v>200</v>
      </c>
      <c r="I68">
        <v>151.94999999999999</v>
      </c>
      <c r="J68">
        <v>48.05</v>
      </c>
      <c r="K68">
        <v>148</v>
      </c>
      <c r="L68">
        <f t="shared" ref="L68:L69" si="7">K68+L67</f>
        <v>169.40000000000009</v>
      </c>
      <c r="N68">
        <v>162.55000000000001</v>
      </c>
      <c r="O68" s="26">
        <v>28.9499999999999</v>
      </c>
      <c r="P68">
        <v>-37.4</v>
      </c>
      <c r="Q68">
        <f t="shared" ref="Q68:Q69" si="8">P68+Q67</f>
        <v>661.00000000000023</v>
      </c>
      <c r="S68" s="26">
        <v>192.39999999999901</v>
      </c>
      <c r="T68" s="26">
        <v>107.6</v>
      </c>
      <c r="U68">
        <v>-11.6</v>
      </c>
      <c r="V68">
        <f t="shared" ref="V68:V69" si="9">U68+V67</f>
        <v>-1506.1</v>
      </c>
      <c r="W68">
        <v>151.25</v>
      </c>
      <c r="X68">
        <v>48.75</v>
      </c>
      <c r="Y68">
        <v>-48.8</v>
      </c>
      <c r="Z68">
        <f t="shared" ref="Z68:Z69" si="10">Y68+Z67</f>
        <v>-1119</v>
      </c>
      <c r="AA68" s="26" t="s">
        <v>864</v>
      </c>
      <c r="AB68" s="26" t="s">
        <v>865</v>
      </c>
      <c r="AC68">
        <v>-12.3</v>
      </c>
      <c r="AD68">
        <f t="shared" ref="AD68:AD69" si="11">AC68+AD67</f>
        <v>-291.49999999999983</v>
      </c>
      <c r="AE68" s="26" t="s">
        <v>866</v>
      </c>
      <c r="AF68">
        <v>2.6500000000000199</v>
      </c>
      <c r="AG68">
        <v>-2.8</v>
      </c>
      <c r="AH68">
        <f t="shared" ref="AH68:AH69" si="12">AG68+AH67</f>
        <v>-70.199999999999989</v>
      </c>
      <c r="AI68" s="26" t="s">
        <v>891</v>
      </c>
      <c r="AJ68">
        <v>740.05</v>
      </c>
      <c r="AK68">
        <v>-494.4</v>
      </c>
      <c r="AL68">
        <f t="shared" ref="AL68:AL69" si="13">AK68+AL67</f>
        <v>-1437.0999999999995</v>
      </c>
    </row>
    <row r="69" spans="1:38" x14ac:dyDescent="0.2">
      <c r="A69" t="s">
        <v>585</v>
      </c>
      <c r="B69" s="19">
        <v>45400</v>
      </c>
      <c r="C69" s="19">
        <v>45392.395833333336</v>
      </c>
      <c r="D69">
        <v>200</v>
      </c>
      <c r="E69">
        <v>22750</v>
      </c>
      <c r="F69">
        <v>22050</v>
      </c>
      <c r="G69">
        <v>-700</v>
      </c>
      <c r="I69" s="26">
        <v>153.89999999999901</v>
      </c>
      <c r="J69" s="26">
        <v>46.1</v>
      </c>
      <c r="K69">
        <v>-46.1</v>
      </c>
      <c r="L69">
        <f t="shared" si="7"/>
        <v>123.3000000000001</v>
      </c>
      <c r="N69">
        <v>164.85</v>
      </c>
      <c r="O69" s="26">
        <v>26.6999999999999</v>
      </c>
      <c r="P69">
        <v>-35.5</v>
      </c>
      <c r="Q69">
        <f t="shared" si="8"/>
        <v>625.50000000000023</v>
      </c>
      <c r="S69" s="26">
        <v>196.85</v>
      </c>
      <c r="T69" s="26">
        <v>103.149999999999</v>
      </c>
      <c r="U69">
        <v>-101.6</v>
      </c>
      <c r="V69">
        <f t="shared" si="9"/>
        <v>-1607.6999999999998</v>
      </c>
      <c r="W69">
        <v>152.65</v>
      </c>
      <c r="X69" s="26" t="s">
        <v>867</v>
      </c>
      <c r="Y69">
        <v>-46.4</v>
      </c>
      <c r="Z69">
        <f t="shared" si="10"/>
        <v>-1165.4000000000001</v>
      </c>
      <c r="AA69">
        <v>88.15</v>
      </c>
      <c r="AB69" s="26" t="s">
        <v>868</v>
      </c>
      <c r="AC69">
        <v>-11.6</v>
      </c>
      <c r="AD69">
        <f t="shared" si="11"/>
        <v>-303.09999999999985</v>
      </c>
      <c r="AE69" s="26" t="s">
        <v>869</v>
      </c>
      <c r="AF69" s="26" t="s">
        <v>870</v>
      </c>
      <c r="AG69">
        <v>-1.9</v>
      </c>
      <c r="AH69">
        <f t="shared" si="12"/>
        <v>-72.099999999999994</v>
      </c>
      <c r="AL69">
        <f t="shared" si="13"/>
        <v>-1437.0999999999995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0AFAA-CE42-9745-A129-14E6B044C439}">
  <dimension ref="A1:K314"/>
  <sheetViews>
    <sheetView workbookViewId="0">
      <selection activeCell="H2" sqref="H2"/>
    </sheetView>
  </sheetViews>
  <sheetFormatPr baseColWidth="10" defaultRowHeight="16" x14ac:dyDescent="0.2"/>
  <cols>
    <col min="1" max="1" width="50.1640625" bestFit="1" customWidth="1"/>
  </cols>
  <sheetData>
    <row r="1" spans="1:11" x14ac:dyDescent="0.2">
      <c r="A1" s="29" t="s">
        <v>14</v>
      </c>
      <c r="B1" s="29" t="s">
        <v>270</v>
      </c>
      <c r="C1" s="29" t="s">
        <v>271</v>
      </c>
      <c r="D1" s="29" t="s">
        <v>272</v>
      </c>
      <c r="E1" s="29" t="s">
        <v>273</v>
      </c>
      <c r="F1" s="29" t="s">
        <v>572</v>
      </c>
      <c r="G1" s="29" t="s">
        <v>573</v>
      </c>
      <c r="J1" t="s">
        <v>574</v>
      </c>
      <c r="K1" t="s">
        <v>575</v>
      </c>
    </row>
    <row r="2" spans="1:11" x14ac:dyDescent="0.2">
      <c r="A2" s="29" t="s">
        <v>274</v>
      </c>
      <c r="B2" s="29">
        <v>18131.7</v>
      </c>
      <c r="C2" s="29">
        <v>18215.150000000001</v>
      </c>
      <c r="D2" s="29">
        <v>18086.5</v>
      </c>
      <c r="E2" s="29">
        <v>18197.45</v>
      </c>
      <c r="G2">
        <f>C2-D2</f>
        <v>128.65000000000146</v>
      </c>
      <c r="J2">
        <v>-385.04999999999927</v>
      </c>
      <c r="K2">
        <v>37</v>
      </c>
    </row>
    <row r="3" spans="1:11" x14ac:dyDescent="0.2">
      <c r="A3" s="29" t="s">
        <v>275</v>
      </c>
      <c r="B3" s="29">
        <v>18163.2</v>
      </c>
      <c r="C3" s="29">
        <v>18251.95</v>
      </c>
      <c r="D3" s="29">
        <v>18149.8</v>
      </c>
      <c r="E3" s="29">
        <v>18232.55</v>
      </c>
      <c r="F3">
        <f t="shared" ref="F3:F66" si="0">B3-E2</f>
        <v>-34.25</v>
      </c>
      <c r="G3">
        <f t="shared" ref="G3:G66" si="1">C3-D3</f>
        <v>102.15000000000146</v>
      </c>
      <c r="J3">
        <v>-178.70000000000073</v>
      </c>
      <c r="K3">
        <v>52.5</v>
      </c>
    </row>
    <row r="4" spans="1:11" x14ac:dyDescent="0.2">
      <c r="A4" s="29" t="s">
        <v>276</v>
      </c>
      <c r="B4" s="29">
        <v>18230.650000000001</v>
      </c>
      <c r="C4" s="29">
        <v>18243</v>
      </c>
      <c r="D4" s="29">
        <v>18020.599999999999</v>
      </c>
      <c r="E4" s="29">
        <v>18042.95</v>
      </c>
      <c r="F4">
        <f t="shared" si="0"/>
        <v>-1.8999999999978172</v>
      </c>
      <c r="G4">
        <f t="shared" si="1"/>
        <v>222.40000000000146</v>
      </c>
      <c r="J4">
        <v>-165.09999999999854</v>
      </c>
      <c r="K4">
        <v>57.350000000002183</v>
      </c>
    </row>
    <row r="5" spans="1:11" x14ac:dyDescent="0.2">
      <c r="A5" s="29" t="s">
        <v>277</v>
      </c>
      <c r="B5" s="29">
        <v>18101.95</v>
      </c>
      <c r="C5" s="29">
        <v>18120.3</v>
      </c>
      <c r="D5" s="29">
        <v>17892.599999999999</v>
      </c>
      <c r="E5" s="29">
        <v>17992.150000000001</v>
      </c>
      <c r="F5">
        <f t="shared" si="0"/>
        <v>59</v>
      </c>
      <c r="G5">
        <f t="shared" si="1"/>
        <v>227.70000000000073</v>
      </c>
      <c r="J5">
        <v>-157.75</v>
      </c>
      <c r="K5">
        <v>59.950000000000728</v>
      </c>
    </row>
    <row r="6" spans="1:11" x14ac:dyDescent="0.2">
      <c r="A6" s="29" t="s">
        <v>278</v>
      </c>
      <c r="B6" s="29">
        <v>18008.05</v>
      </c>
      <c r="C6" s="29">
        <v>18047.400000000001</v>
      </c>
      <c r="D6" s="29">
        <v>17795.55</v>
      </c>
      <c r="E6" s="29">
        <v>17859.45</v>
      </c>
      <c r="F6">
        <f t="shared" si="0"/>
        <v>15.899999999997817</v>
      </c>
      <c r="G6">
        <f t="shared" si="1"/>
        <v>251.85000000000218</v>
      </c>
      <c r="J6">
        <v>-152.54999999999927</v>
      </c>
      <c r="K6">
        <v>61.299999999999272</v>
      </c>
    </row>
    <row r="7" spans="1:11" x14ac:dyDescent="0.2">
      <c r="A7" s="29" t="s">
        <v>279</v>
      </c>
      <c r="B7" s="29">
        <v>17952.55</v>
      </c>
      <c r="C7" s="29">
        <v>18141.400000000001</v>
      </c>
      <c r="D7" s="29">
        <v>17936.150000000001</v>
      </c>
      <c r="E7" s="29">
        <v>18101.2</v>
      </c>
      <c r="F7">
        <f t="shared" si="0"/>
        <v>93.099999999998545</v>
      </c>
      <c r="G7">
        <f t="shared" si="1"/>
        <v>205.25</v>
      </c>
      <c r="J7">
        <v>-148.84999999999854</v>
      </c>
      <c r="K7">
        <v>61.899999999997817</v>
      </c>
    </row>
    <row r="8" spans="1:11" x14ac:dyDescent="0.2">
      <c r="A8" s="29" t="s">
        <v>280</v>
      </c>
      <c r="B8" s="29">
        <v>18121.3</v>
      </c>
      <c r="C8" s="29">
        <v>18127.599999999999</v>
      </c>
      <c r="D8" s="29">
        <v>17856</v>
      </c>
      <c r="E8" s="29">
        <v>17914.150000000001</v>
      </c>
      <c r="F8">
        <f t="shared" si="0"/>
        <v>20.099999999998545</v>
      </c>
      <c r="G8">
        <f t="shared" si="1"/>
        <v>271.59999999999854</v>
      </c>
      <c r="J8">
        <v>-145.79999999999927</v>
      </c>
      <c r="K8">
        <v>62.200000000000728</v>
      </c>
    </row>
    <row r="9" spans="1:11" x14ac:dyDescent="0.2">
      <c r="A9" s="29" t="s">
        <v>281</v>
      </c>
      <c r="B9" s="29">
        <v>17924.25</v>
      </c>
      <c r="C9" s="29">
        <v>17976.349999999999</v>
      </c>
      <c r="D9" s="29">
        <v>17824.349999999999</v>
      </c>
      <c r="E9" s="29">
        <v>17895.7</v>
      </c>
      <c r="F9">
        <f t="shared" si="0"/>
        <v>10.099999999998545</v>
      </c>
      <c r="G9">
        <f t="shared" si="1"/>
        <v>152</v>
      </c>
      <c r="J9">
        <v>-139.45000000000073</v>
      </c>
      <c r="K9">
        <v>62.900000000001455</v>
      </c>
    </row>
    <row r="10" spans="1:11" x14ac:dyDescent="0.2">
      <c r="A10" s="29" t="s">
        <v>282</v>
      </c>
      <c r="B10" s="29">
        <v>17920.849999999999</v>
      </c>
      <c r="C10" s="29">
        <v>17945.8</v>
      </c>
      <c r="D10" s="29">
        <v>17761.650000000001</v>
      </c>
      <c r="E10" s="29">
        <v>17858.2</v>
      </c>
      <c r="F10">
        <f t="shared" si="0"/>
        <v>25.149999999997817</v>
      </c>
      <c r="G10">
        <f t="shared" si="1"/>
        <v>184.14999999999782</v>
      </c>
      <c r="J10">
        <v>-138.5</v>
      </c>
      <c r="K10">
        <v>64</v>
      </c>
    </row>
    <row r="11" spans="1:11" x14ac:dyDescent="0.2">
      <c r="A11" s="29" t="s">
        <v>283</v>
      </c>
      <c r="B11" s="29">
        <v>17867.5</v>
      </c>
      <c r="C11" s="29">
        <v>17999.349999999999</v>
      </c>
      <c r="D11" s="29">
        <v>17774.25</v>
      </c>
      <c r="E11" s="29">
        <v>17956.599999999999</v>
      </c>
      <c r="F11">
        <f t="shared" si="0"/>
        <v>9.2999999999992724</v>
      </c>
      <c r="G11">
        <f t="shared" si="1"/>
        <v>225.09999999999854</v>
      </c>
      <c r="J11">
        <v>-125.89999999999782</v>
      </c>
      <c r="K11">
        <v>65.349999999998545</v>
      </c>
    </row>
    <row r="12" spans="1:11" x14ac:dyDescent="0.2">
      <c r="A12" s="29" t="s">
        <v>284</v>
      </c>
      <c r="B12" s="29">
        <v>18033.150000000001</v>
      </c>
      <c r="C12" s="29">
        <v>18049.650000000001</v>
      </c>
      <c r="D12" s="29">
        <v>17853.650000000001</v>
      </c>
      <c r="E12" s="29">
        <v>17894.849999999999</v>
      </c>
      <c r="F12">
        <f t="shared" si="0"/>
        <v>76.55000000000291</v>
      </c>
      <c r="G12">
        <f t="shared" si="1"/>
        <v>196</v>
      </c>
      <c r="J12">
        <v>-116.20000000000073</v>
      </c>
      <c r="K12">
        <v>68.80000000000291</v>
      </c>
    </row>
    <row r="13" spans="1:11" x14ac:dyDescent="0.2">
      <c r="A13" s="29" t="s">
        <v>285</v>
      </c>
      <c r="B13" s="29">
        <v>17922.8</v>
      </c>
      <c r="C13" s="29">
        <v>18072.05</v>
      </c>
      <c r="D13" s="29">
        <v>17886.95</v>
      </c>
      <c r="E13" s="29">
        <v>18053.3</v>
      </c>
      <c r="F13">
        <f t="shared" si="0"/>
        <v>27.950000000000728</v>
      </c>
      <c r="G13">
        <f t="shared" si="1"/>
        <v>185.09999999999854</v>
      </c>
      <c r="J13">
        <v>-114.04999999999927</v>
      </c>
      <c r="K13">
        <v>70.649999999997817</v>
      </c>
    </row>
    <row r="14" spans="1:11" x14ac:dyDescent="0.2">
      <c r="A14" s="29" t="s">
        <v>286</v>
      </c>
      <c r="B14" s="29">
        <v>18074.3</v>
      </c>
      <c r="C14" s="29">
        <v>18183.75</v>
      </c>
      <c r="D14" s="29">
        <v>18032.45</v>
      </c>
      <c r="E14" s="29">
        <v>18165.349999999999</v>
      </c>
      <c r="F14">
        <f t="shared" si="0"/>
        <v>21</v>
      </c>
      <c r="G14">
        <f t="shared" si="1"/>
        <v>151.29999999999927</v>
      </c>
      <c r="J14">
        <v>-109.25</v>
      </c>
      <c r="K14">
        <v>73.849999999998545</v>
      </c>
    </row>
    <row r="15" spans="1:11" x14ac:dyDescent="0.2">
      <c r="A15" s="29" t="s">
        <v>287</v>
      </c>
      <c r="B15" s="29">
        <v>18119.8</v>
      </c>
      <c r="C15" s="29">
        <v>18155.2</v>
      </c>
      <c r="D15" s="29">
        <v>18063.75</v>
      </c>
      <c r="E15" s="29">
        <v>18107.849999999999</v>
      </c>
      <c r="F15">
        <f t="shared" si="0"/>
        <v>-45.549999999999272</v>
      </c>
      <c r="G15">
        <f t="shared" si="1"/>
        <v>91.450000000000728</v>
      </c>
      <c r="J15">
        <v>-99.200000000000728</v>
      </c>
      <c r="K15">
        <v>73.94999999999709</v>
      </c>
    </row>
    <row r="16" spans="1:11" x14ac:dyDescent="0.2">
      <c r="A16" s="29" t="s">
        <v>288</v>
      </c>
      <c r="B16" s="29">
        <v>18115.599999999999</v>
      </c>
      <c r="C16" s="29">
        <v>18145.45</v>
      </c>
      <c r="D16" s="29">
        <v>18016.2</v>
      </c>
      <c r="E16" s="29">
        <v>18027.650000000001</v>
      </c>
      <c r="F16">
        <f t="shared" si="0"/>
        <v>7.75</v>
      </c>
      <c r="G16">
        <f t="shared" si="1"/>
        <v>129.25</v>
      </c>
      <c r="J16">
        <v>-94.900000000001455</v>
      </c>
      <c r="K16">
        <v>74.099999999998545</v>
      </c>
    </row>
    <row r="17" spans="1:11" x14ac:dyDescent="0.2">
      <c r="A17" s="29" t="s">
        <v>289</v>
      </c>
      <c r="B17" s="29">
        <v>18118.45</v>
      </c>
      <c r="C17" s="29">
        <v>18162.599999999999</v>
      </c>
      <c r="D17" s="29">
        <v>18063.45</v>
      </c>
      <c r="E17" s="29">
        <v>18118.55</v>
      </c>
      <c r="F17">
        <f t="shared" si="0"/>
        <v>90.799999999999272</v>
      </c>
      <c r="G17">
        <f t="shared" si="1"/>
        <v>99.149999999997817</v>
      </c>
      <c r="J17">
        <v>-90.450000000000728</v>
      </c>
      <c r="K17">
        <v>75.049999999999272</v>
      </c>
    </row>
    <row r="18" spans="1:11" x14ac:dyDescent="0.2">
      <c r="A18" s="29" t="s">
        <v>290</v>
      </c>
      <c r="B18" s="29">
        <v>18183.95</v>
      </c>
      <c r="C18" s="29">
        <v>18201.25</v>
      </c>
      <c r="D18" s="29">
        <v>18078.650000000001</v>
      </c>
      <c r="E18" s="29">
        <v>18118.3</v>
      </c>
      <c r="F18">
        <f t="shared" si="0"/>
        <v>65.400000000001455</v>
      </c>
      <c r="G18">
        <f t="shared" si="1"/>
        <v>122.59999999999854</v>
      </c>
      <c r="J18">
        <v>-89.299999999999272</v>
      </c>
      <c r="K18">
        <v>75.099999999998545</v>
      </c>
    </row>
    <row r="19" spans="1:11" x14ac:dyDescent="0.2">
      <c r="A19" s="29" t="s">
        <v>255</v>
      </c>
      <c r="B19" s="29">
        <v>18093.349999999999</v>
      </c>
      <c r="C19" s="29">
        <v>18100.599999999999</v>
      </c>
      <c r="D19" s="29">
        <v>17846.150000000001</v>
      </c>
      <c r="E19" s="29">
        <v>17891.95</v>
      </c>
      <c r="F19">
        <f t="shared" si="0"/>
        <v>-24.950000000000728</v>
      </c>
      <c r="G19">
        <f t="shared" si="1"/>
        <v>254.44999999999709</v>
      </c>
      <c r="J19">
        <v>-82.549999999999272</v>
      </c>
      <c r="K19">
        <v>75.349999999998545</v>
      </c>
    </row>
    <row r="20" spans="1:11" x14ac:dyDescent="0.2">
      <c r="A20" s="29" t="s">
        <v>291</v>
      </c>
      <c r="B20" s="29">
        <v>17877.2</v>
      </c>
      <c r="C20" s="29">
        <v>17884.75</v>
      </c>
      <c r="D20" s="29">
        <v>17493.55</v>
      </c>
      <c r="E20" s="29">
        <v>17604.349999999999</v>
      </c>
      <c r="F20">
        <f t="shared" si="0"/>
        <v>-14.75</v>
      </c>
      <c r="G20">
        <f t="shared" si="1"/>
        <v>391.20000000000073</v>
      </c>
      <c r="J20">
        <v>-82.450000000000728</v>
      </c>
      <c r="K20">
        <v>75.950000000000728</v>
      </c>
    </row>
    <row r="21" spans="1:11" x14ac:dyDescent="0.2">
      <c r="A21" s="29" t="s">
        <v>292</v>
      </c>
      <c r="B21" s="29">
        <v>17541.95</v>
      </c>
      <c r="C21" s="29">
        <v>17709.150000000001</v>
      </c>
      <c r="D21" s="29">
        <v>17405.55</v>
      </c>
      <c r="E21" s="29">
        <v>17648.95</v>
      </c>
      <c r="F21">
        <f t="shared" si="0"/>
        <v>-62.399999999997817</v>
      </c>
      <c r="G21">
        <f t="shared" si="1"/>
        <v>303.60000000000218</v>
      </c>
      <c r="J21">
        <v>-81.80000000000291</v>
      </c>
      <c r="K21">
        <v>78.5</v>
      </c>
    </row>
    <row r="22" spans="1:11" x14ac:dyDescent="0.2">
      <c r="A22" s="29" t="s">
        <v>293</v>
      </c>
      <c r="B22" s="29">
        <v>17731.45</v>
      </c>
      <c r="C22" s="29">
        <v>17735.7</v>
      </c>
      <c r="D22" s="29">
        <v>17537.55</v>
      </c>
      <c r="E22" s="29">
        <v>17662.150000000001</v>
      </c>
      <c r="F22">
        <f t="shared" si="0"/>
        <v>82.5</v>
      </c>
      <c r="G22">
        <f t="shared" si="1"/>
        <v>198.15000000000146</v>
      </c>
      <c r="J22">
        <v>-79.75</v>
      </c>
      <c r="K22">
        <v>79.649999999997817</v>
      </c>
    </row>
    <row r="23" spans="1:11" x14ac:dyDescent="0.2">
      <c r="A23" s="29" t="s">
        <v>294</v>
      </c>
      <c r="B23" s="29">
        <v>17811.599999999999</v>
      </c>
      <c r="C23" s="29">
        <v>17972.2</v>
      </c>
      <c r="D23" s="29">
        <v>17353.400000000001</v>
      </c>
      <c r="E23" s="29">
        <v>17616.3</v>
      </c>
      <c r="F23">
        <f t="shared" si="0"/>
        <v>149.44999999999709</v>
      </c>
      <c r="G23">
        <f t="shared" si="1"/>
        <v>618.79999999999927</v>
      </c>
      <c r="J23">
        <v>-78.149999999997817</v>
      </c>
      <c r="K23">
        <v>79.650000000001455</v>
      </c>
    </row>
    <row r="24" spans="1:11" x14ac:dyDescent="0.2">
      <c r="A24" s="29" t="s">
        <v>295</v>
      </c>
      <c r="B24" s="29">
        <v>17517.099999999999</v>
      </c>
      <c r="C24" s="29">
        <v>17653.900000000001</v>
      </c>
      <c r="D24" s="29">
        <v>17445.95</v>
      </c>
      <c r="E24" s="29">
        <v>17610.400000000001</v>
      </c>
      <c r="F24">
        <f t="shared" si="0"/>
        <v>-99.200000000000728</v>
      </c>
      <c r="G24">
        <f t="shared" si="1"/>
        <v>207.95000000000073</v>
      </c>
      <c r="J24">
        <v>-74.5</v>
      </c>
      <c r="K24">
        <v>79.700000000000728</v>
      </c>
    </row>
    <row r="25" spans="1:11" x14ac:dyDescent="0.2">
      <c r="A25" s="29" t="s">
        <v>296</v>
      </c>
      <c r="B25" s="29">
        <v>17721.75</v>
      </c>
      <c r="C25" s="29">
        <v>17870.3</v>
      </c>
      <c r="D25" s="29">
        <v>17584.2</v>
      </c>
      <c r="E25" s="29">
        <v>17854.05</v>
      </c>
      <c r="F25">
        <f t="shared" si="0"/>
        <v>111.34999999999854</v>
      </c>
      <c r="G25">
        <f t="shared" si="1"/>
        <v>286.09999999999854</v>
      </c>
      <c r="J25">
        <v>-71.350000000002183</v>
      </c>
      <c r="K25">
        <v>81.05000000000291</v>
      </c>
    </row>
    <row r="26" spans="1:11" x14ac:dyDescent="0.2">
      <c r="A26" s="29" t="s">
        <v>297</v>
      </c>
      <c r="B26" s="29">
        <v>17818.55</v>
      </c>
      <c r="C26" s="29">
        <v>17823.7</v>
      </c>
      <c r="D26" s="29">
        <v>17698.349999999999</v>
      </c>
      <c r="E26" s="29">
        <v>17764.599999999999</v>
      </c>
      <c r="F26">
        <f t="shared" si="0"/>
        <v>-35.5</v>
      </c>
      <c r="G26">
        <f t="shared" si="1"/>
        <v>125.35000000000218</v>
      </c>
      <c r="J26">
        <v>-67.599999999998545</v>
      </c>
      <c r="K26">
        <v>82</v>
      </c>
    </row>
    <row r="27" spans="1:11" x14ac:dyDescent="0.2">
      <c r="A27" s="29" t="s">
        <v>298</v>
      </c>
      <c r="B27" s="29">
        <v>17790.099999999999</v>
      </c>
      <c r="C27" s="29">
        <v>17811.150000000001</v>
      </c>
      <c r="D27" s="29">
        <v>17652.55</v>
      </c>
      <c r="E27" s="29">
        <v>17721.5</v>
      </c>
      <c r="F27">
        <f t="shared" si="0"/>
        <v>25.5</v>
      </c>
      <c r="G27">
        <f t="shared" si="1"/>
        <v>158.60000000000218</v>
      </c>
      <c r="J27">
        <v>-65.549999999999272</v>
      </c>
      <c r="K27">
        <v>82.25</v>
      </c>
    </row>
    <row r="28" spans="1:11" x14ac:dyDescent="0.2">
      <c r="A28" s="29" t="s">
        <v>299</v>
      </c>
      <c r="B28" s="29">
        <v>17750.3</v>
      </c>
      <c r="C28" s="29">
        <v>17898.7</v>
      </c>
      <c r="D28" s="29">
        <v>17744.150000000001</v>
      </c>
      <c r="E28" s="29">
        <v>17871.7</v>
      </c>
      <c r="F28">
        <f t="shared" si="0"/>
        <v>28.799999999999272</v>
      </c>
      <c r="G28">
        <f t="shared" si="1"/>
        <v>154.54999999999927</v>
      </c>
      <c r="J28">
        <v>-63.5</v>
      </c>
      <c r="K28">
        <v>82.600000000002183</v>
      </c>
    </row>
    <row r="29" spans="1:11" x14ac:dyDescent="0.2">
      <c r="A29" s="29" t="s">
        <v>300</v>
      </c>
      <c r="B29" s="29">
        <v>17885.5</v>
      </c>
      <c r="C29" s="29">
        <v>17916.900000000001</v>
      </c>
      <c r="D29" s="29">
        <v>17779.8</v>
      </c>
      <c r="E29" s="29">
        <v>17893.45</v>
      </c>
      <c r="F29">
        <f t="shared" si="0"/>
        <v>13.799999999999272</v>
      </c>
      <c r="G29">
        <f t="shared" si="1"/>
        <v>137.10000000000218</v>
      </c>
      <c r="J29">
        <v>-62.799999999999272</v>
      </c>
      <c r="K29">
        <v>85.55000000000291</v>
      </c>
    </row>
    <row r="30" spans="1:11" x14ac:dyDescent="0.2">
      <c r="A30" s="29" t="s">
        <v>301</v>
      </c>
      <c r="B30" s="29">
        <v>17847.55</v>
      </c>
      <c r="C30" s="29">
        <v>17876.95</v>
      </c>
      <c r="D30" s="29">
        <v>17801</v>
      </c>
      <c r="E30" s="29">
        <v>17856.5</v>
      </c>
      <c r="F30">
        <f t="shared" si="0"/>
        <v>-45.900000000001455</v>
      </c>
      <c r="G30">
        <f t="shared" si="1"/>
        <v>75.950000000000728</v>
      </c>
      <c r="J30">
        <v>-62.399999999997817</v>
      </c>
      <c r="K30">
        <v>85.950000000000728</v>
      </c>
    </row>
    <row r="31" spans="1:11" x14ac:dyDescent="0.2">
      <c r="A31" s="29" t="s">
        <v>302</v>
      </c>
      <c r="B31" s="29">
        <v>17859.099999999999</v>
      </c>
      <c r="C31" s="29">
        <v>17880.7</v>
      </c>
      <c r="D31" s="29">
        <v>17719.75</v>
      </c>
      <c r="E31" s="29">
        <v>17770.900000000001</v>
      </c>
      <c r="F31">
        <f t="shared" si="0"/>
        <v>2.5999999999985448</v>
      </c>
      <c r="G31">
        <f t="shared" si="1"/>
        <v>160.95000000000073</v>
      </c>
      <c r="J31">
        <v>-61</v>
      </c>
      <c r="K31">
        <v>86.30000000000291</v>
      </c>
    </row>
    <row r="32" spans="1:11" x14ac:dyDescent="0.2">
      <c r="A32" s="29" t="s">
        <v>303</v>
      </c>
      <c r="B32" s="29">
        <v>17840.349999999999</v>
      </c>
      <c r="C32" s="29">
        <v>17954.55</v>
      </c>
      <c r="D32" s="29">
        <v>17800.05</v>
      </c>
      <c r="E32" s="29">
        <v>17929.849999999999</v>
      </c>
      <c r="F32">
        <f t="shared" si="0"/>
        <v>69.44999999999709</v>
      </c>
      <c r="G32">
        <f t="shared" si="1"/>
        <v>154.5</v>
      </c>
      <c r="J32">
        <v>-60.850000000002183</v>
      </c>
      <c r="K32">
        <v>86.349999999998545</v>
      </c>
    </row>
    <row r="33" spans="1:11" x14ac:dyDescent="0.2">
      <c r="A33" s="29" t="s">
        <v>304</v>
      </c>
      <c r="B33" s="29">
        <v>17896.599999999999</v>
      </c>
      <c r="C33" s="29">
        <v>18034.099999999999</v>
      </c>
      <c r="D33" s="29">
        <v>17853.8</v>
      </c>
      <c r="E33" s="29">
        <v>18015.849999999999</v>
      </c>
      <c r="F33">
        <f t="shared" si="0"/>
        <v>-33.25</v>
      </c>
      <c r="G33">
        <f t="shared" si="1"/>
        <v>180.29999999999927</v>
      </c>
      <c r="J33">
        <v>-54.5</v>
      </c>
      <c r="K33">
        <v>86.950000000000728</v>
      </c>
    </row>
    <row r="34" spans="1:11" x14ac:dyDescent="0.2">
      <c r="A34" s="29" t="s">
        <v>305</v>
      </c>
      <c r="B34" s="29">
        <v>18094.75</v>
      </c>
      <c r="C34" s="29">
        <v>18134.75</v>
      </c>
      <c r="D34" s="29">
        <v>18000.650000000001</v>
      </c>
      <c r="E34" s="29">
        <v>18035.849999999999</v>
      </c>
      <c r="F34">
        <f t="shared" si="0"/>
        <v>78.900000000001455</v>
      </c>
      <c r="G34">
        <f t="shared" si="1"/>
        <v>134.09999999999854</v>
      </c>
      <c r="J34">
        <v>-53.549999999999272</v>
      </c>
      <c r="K34">
        <v>88.400000000001455</v>
      </c>
    </row>
    <row r="35" spans="1:11" x14ac:dyDescent="0.2">
      <c r="A35" s="29" t="s">
        <v>306</v>
      </c>
      <c r="B35" s="29">
        <v>17974.849999999999</v>
      </c>
      <c r="C35" s="29">
        <v>18034.25</v>
      </c>
      <c r="D35" s="29">
        <v>17884.599999999999</v>
      </c>
      <c r="E35" s="29">
        <v>17944.2</v>
      </c>
      <c r="F35">
        <f t="shared" si="0"/>
        <v>-61</v>
      </c>
      <c r="G35">
        <f t="shared" si="1"/>
        <v>149.65000000000146</v>
      </c>
      <c r="J35">
        <v>-53.200000000000728</v>
      </c>
      <c r="K35">
        <v>89.450000000000728</v>
      </c>
    </row>
    <row r="36" spans="1:11" x14ac:dyDescent="0.2">
      <c r="A36" s="29" t="s">
        <v>307</v>
      </c>
      <c r="B36" s="29">
        <v>17965.55</v>
      </c>
      <c r="C36" s="29">
        <v>18004.349999999999</v>
      </c>
      <c r="D36" s="29">
        <v>17818.400000000001</v>
      </c>
      <c r="E36" s="29">
        <v>17844.599999999999</v>
      </c>
      <c r="F36">
        <f t="shared" si="0"/>
        <v>21.349999999998545</v>
      </c>
      <c r="G36">
        <f t="shared" si="1"/>
        <v>185.94999999999709</v>
      </c>
      <c r="J36">
        <v>-45.900000000001455</v>
      </c>
      <c r="K36">
        <v>89.650000000001455</v>
      </c>
    </row>
    <row r="37" spans="1:11" x14ac:dyDescent="0.2">
      <c r="A37" s="29" t="s">
        <v>308</v>
      </c>
      <c r="B37" s="29">
        <v>17905.8</v>
      </c>
      <c r="C37" s="29">
        <v>17924.900000000001</v>
      </c>
      <c r="D37" s="29">
        <v>17800.3</v>
      </c>
      <c r="E37" s="29">
        <v>17826.7</v>
      </c>
      <c r="F37">
        <f t="shared" si="0"/>
        <v>61.200000000000728</v>
      </c>
      <c r="G37">
        <f t="shared" si="1"/>
        <v>124.60000000000218</v>
      </c>
      <c r="J37">
        <v>-45.700000000000728</v>
      </c>
      <c r="K37">
        <v>90.450000000000728</v>
      </c>
    </row>
    <row r="38" spans="1:11" x14ac:dyDescent="0.2">
      <c r="A38" s="29" t="s">
        <v>309</v>
      </c>
      <c r="B38" s="29">
        <v>17755.349999999999</v>
      </c>
      <c r="C38" s="29">
        <v>17772.5</v>
      </c>
      <c r="D38" s="29">
        <v>17529.45</v>
      </c>
      <c r="E38" s="29">
        <v>17554.3</v>
      </c>
      <c r="F38">
        <f t="shared" si="0"/>
        <v>-71.350000000002183</v>
      </c>
      <c r="G38">
        <f t="shared" si="1"/>
        <v>243.04999999999927</v>
      </c>
      <c r="J38">
        <v>-45.549999999999272</v>
      </c>
      <c r="K38">
        <v>90.600000000002183</v>
      </c>
    </row>
    <row r="39" spans="1:11" x14ac:dyDescent="0.2">
      <c r="A39" s="29" t="s">
        <v>256</v>
      </c>
      <c r="B39" s="29">
        <v>17574.650000000001</v>
      </c>
      <c r="C39" s="29">
        <v>17620.05</v>
      </c>
      <c r="D39" s="29">
        <v>17455.400000000001</v>
      </c>
      <c r="E39" s="29">
        <v>17511.25</v>
      </c>
      <c r="F39">
        <f t="shared" si="0"/>
        <v>20.350000000002183</v>
      </c>
      <c r="G39">
        <f t="shared" si="1"/>
        <v>164.64999999999782</v>
      </c>
      <c r="J39">
        <v>-44.349999999998545</v>
      </c>
      <c r="K39">
        <v>91</v>
      </c>
    </row>
    <row r="40" spans="1:11" x14ac:dyDescent="0.2">
      <c r="A40" s="29" t="s">
        <v>310</v>
      </c>
      <c r="B40" s="29">
        <v>17591.349999999999</v>
      </c>
      <c r="C40" s="29">
        <v>17599.75</v>
      </c>
      <c r="D40" s="29">
        <v>17421.8</v>
      </c>
      <c r="E40" s="29">
        <v>17465.8</v>
      </c>
      <c r="F40">
        <f t="shared" si="0"/>
        <v>80.099999999998545</v>
      </c>
      <c r="G40">
        <f t="shared" si="1"/>
        <v>177.95000000000073</v>
      </c>
      <c r="J40">
        <v>-43.5</v>
      </c>
      <c r="K40">
        <v>91.150000000001455</v>
      </c>
    </row>
    <row r="41" spans="1:11" x14ac:dyDescent="0.2">
      <c r="A41" s="29" t="s">
        <v>311</v>
      </c>
      <c r="B41" s="29">
        <v>17428.599999999999</v>
      </c>
      <c r="C41" s="29">
        <v>17451.599999999999</v>
      </c>
      <c r="D41" s="29">
        <v>17299</v>
      </c>
      <c r="E41" s="29">
        <v>17392.7</v>
      </c>
      <c r="F41">
        <f t="shared" si="0"/>
        <v>-37.200000000000728</v>
      </c>
      <c r="G41">
        <f t="shared" si="1"/>
        <v>152.59999999999854</v>
      </c>
      <c r="J41">
        <v>-43.450000000000728</v>
      </c>
      <c r="K41">
        <v>91.450000000000728</v>
      </c>
    </row>
    <row r="42" spans="1:11" x14ac:dyDescent="0.2">
      <c r="A42" s="29" t="s">
        <v>312</v>
      </c>
      <c r="B42" s="29">
        <v>17383.25</v>
      </c>
      <c r="C42" s="29">
        <v>17440.45</v>
      </c>
      <c r="D42" s="29">
        <v>17255.2</v>
      </c>
      <c r="E42" s="29">
        <v>17303.95</v>
      </c>
      <c r="F42">
        <f t="shared" si="0"/>
        <v>-9.4500000000007276</v>
      </c>
      <c r="G42">
        <f t="shared" si="1"/>
        <v>185.25</v>
      </c>
      <c r="J42">
        <v>-41.049999999999272</v>
      </c>
      <c r="K42">
        <v>92.75</v>
      </c>
    </row>
    <row r="43" spans="1:11" x14ac:dyDescent="0.2">
      <c r="A43" s="29" t="s">
        <v>313</v>
      </c>
      <c r="B43" s="29">
        <v>17360.099999999999</v>
      </c>
      <c r="C43" s="29">
        <v>17467.75</v>
      </c>
      <c r="D43" s="29">
        <v>17345.25</v>
      </c>
      <c r="E43" s="29">
        <v>17450.900000000001</v>
      </c>
      <c r="F43">
        <f t="shared" si="0"/>
        <v>56.149999999997817</v>
      </c>
      <c r="G43">
        <f t="shared" si="1"/>
        <v>122.5</v>
      </c>
      <c r="J43">
        <v>-39.649999999997817</v>
      </c>
      <c r="K43">
        <v>93.399999999997817</v>
      </c>
    </row>
    <row r="44" spans="1:11" x14ac:dyDescent="0.2">
      <c r="A44" s="29" t="s">
        <v>314</v>
      </c>
      <c r="B44" s="29">
        <v>17421.5</v>
      </c>
      <c r="C44" s="29">
        <v>17445.8</v>
      </c>
      <c r="D44" s="29">
        <v>17306</v>
      </c>
      <c r="E44" s="29">
        <v>17321.900000000001</v>
      </c>
      <c r="F44">
        <f t="shared" si="0"/>
        <v>-29.400000000001455</v>
      </c>
      <c r="G44">
        <f t="shared" si="1"/>
        <v>139.79999999999927</v>
      </c>
      <c r="J44">
        <v>-38.799999999999272</v>
      </c>
      <c r="K44">
        <v>93.599999999998545</v>
      </c>
    </row>
    <row r="45" spans="1:11" x14ac:dyDescent="0.2">
      <c r="A45" s="29" t="s">
        <v>315</v>
      </c>
      <c r="B45" s="29">
        <v>17451.25</v>
      </c>
      <c r="C45" s="29">
        <v>17644.75</v>
      </c>
      <c r="D45" s="29">
        <v>17427.7</v>
      </c>
      <c r="E45" s="29">
        <v>17594.349999999999</v>
      </c>
      <c r="F45">
        <f t="shared" si="0"/>
        <v>129.34999999999854</v>
      </c>
      <c r="G45">
        <f t="shared" si="1"/>
        <v>217.04999999999927</v>
      </c>
      <c r="J45">
        <v>-37.200000000000728</v>
      </c>
      <c r="K45">
        <v>94.400000000001455</v>
      </c>
    </row>
    <row r="46" spans="1:11" x14ac:dyDescent="0.2">
      <c r="A46" s="29" t="s">
        <v>316</v>
      </c>
      <c r="B46" s="29">
        <v>17680.349999999999</v>
      </c>
      <c r="C46" s="29">
        <v>17799.95</v>
      </c>
      <c r="D46" s="29">
        <v>17671.95</v>
      </c>
      <c r="E46" s="29">
        <v>17711.45</v>
      </c>
      <c r="F46">
        <f t="shared" si="0"/>
        <v>86</v>
      </c>
      <c r="G46">
        <f t="shared" si="1"/>
        <v>128</v>
      </c>
      <c r="J46">
        <v>-36.399999999997817</v>
      </c>
      <c r="K46">
        <v>95.299999999999272</v>
      </c>
    </row>
    <row r="47" spans="1:11" x14ac:dyDescent="0.2">
      <c r="A47" s="29" t="s">
        <v>317</v>
      </c>
      <c r="B47" s="29">
        <v>17665.75</v>
      </c>
      <c r="C47" s="29">
        <v>17766.5</v>
      </c>
      <c r="D47" s="29">
        <v>17602.25</v>
      </c>
      <c r="E47" s="29">
        <v>17754.400000000001</v>
      </c>
      <c r="F47">
        <f t="shared" si="0"/>
        <v>-45.700000000000728</v>
      </c>
      <c r="G47">
        <f t="shared" si="1"/>
        <v>164.25</v>
      </c>
      <c r="J47">
        <v>-35.5</v>
      </c>
      <c r="K47">
        <v>95.549999999999272</v>
      </c>
    </row>
    <row r="48" spans="1:11" x14ac:dyDescent="0.2">
      <c r="A48" s="29" t="s">
        <v>318</v>
      </c>
      <c r="B48" s="29">
        <v>17772.05</v>
      </c>
      <c r="C48" s="29">
        <v>17772.349999999999</v>
      </c>
      <c r="D48" s="29">
        <v>17573.599999999999</v>
      </c>
      <c r="E48" s="29">
        <v>17589.599999999999</v>
      </c>
      <c r="F48">
        <f t="shared" si="0"/>
        <v>17.649999999997817</v>
      </c>
      <c r="G48">
        <f t="shared" si="1"/>
        <v>198.75</v>
      </c>
      <c r="J48">
        <v>-34.849999999998545</v>
      </c>
      <c r="K48">
        <v>95.599999999998545</v>
      </c>
    </row>
    <row r="49" spans="1:11" x14ac:dyDescent="0.2">
      <c r="A49" s="29" t="s">
        <v>319</v>
      </c>
      <c r="B49" s="29">
        <v>17443.8</v>
      </c>
      <c r="C49" s="29">
        <v>17451.5</v>
      </c>
      <c r="D49" s="29">
        <v>17324.349999999999</v>
      </c>
      <c r="E49" s="29">
        <v>17412.900000000001</v>
      </c>
      <c r="F49">
        <f t="shared" si="0"/>
        <v>-145.79999999999927</v>
      </c>
      <c r="G49">
        <f t="shared" si="1"/>
        <v>127.15000000000146</v>
      </c>
      <c r="J49">
        <v>-34.349999999998545</v>
      </c>
      <c r="K49">
        <v>95.650000000001455</v>
      </c>
    </row>
    <row r="50" spans="1:11" x14ac:dyDescent="0.2">
      <c r="A50" s="29" t="s">
        <v>320</v>
      </c>
      <c r="B50" s="29">
        <v>17421.900000000001</v>
      </c>
      <c r="C50" s="29">
        <v>17529.900000000001</v>
      </c>
      <c r="D50" s="29">
        <v>17113.45</v>
      </c>
      <c r="E50" s="29">
        <v>17154.3</v>
      </c>
      <c r="F50">
        <f t="shared" si="0"/>
        <v>9</v>
      </c>
      <c r="G50">
        <f t="shared" si="1"/>
        <v>416.45000000000073</v>
      </c>
      <c r="J50">
        <v>-34.25</v>
      </c>
      <c r="K50">
        <v>95.650000000001455</v>
      </c>
    </row>
    <row r="51" spans="1:11" x14ac:dyDescent="0.2">
      <c r="A51" s="29" t="s">
        <v>321</v>
      </c>
      <c r="B51" s="29">
        <v>17160.55</v>
      </c>
      <c r="C51" s="29">
        <v>17224.650000000001</v>
      </c>
      <c r="D51" s="29">
        <v>16987.099999999999</v>
      </c>
      <c r="E51" s="29">
        <v>17043.3</v>
      </c>
      <c r="F51">
        <f t="shared" si="0"/>
        <v>6.25</v>
      </c>
      <c r="G51">
        <f t="shared" si="1"/>
        <v>237.55000000000291</v>
      </c>
      <c r="J51">
        <v>-33.850000000002183</v>
      </c>
      <c r="K51">
        <v>96.149999999997817</v>
      </c>
    </row>
    <row r="52" spans="1:11" x14ac:dyDescent="0.2">
      <c r="A52" s="29" t="s">
        <v>322</v>
      </c>
      <c r="B52" s="29">
        <v>17166.45</v>
      </c>
      <c r="C52" s="29">
        <v>17211.349999999999</v>
      </c>
      <c r="D52" s="29">
        <v>16938.900000000001</v>
      </c>
      <c r="E52" s="29">
        <v>16972.150000000001</v>
      </c>
      <c r="F52">
        <f t="shared" si="0"/>
        <v>123.15000000000146</v>
      </c>
      <c r="G52">
        <f t="shared" si="1"/>
        <v>272.44999999999709</v>
      </c>
      <c r="J52">
        <v>-33.450000000000728</v>
      </c>
      <c r="K52">
        <v>97.100000000002183</v>
      </c>
    </row>
    <row r="53" spans="1:11" x14ac:dyDescent="0.2">
      <c r="A53" s="29" t="s">
        <v>323</v>
      </c>
      <c r="B53" s="29">
        <v>16994.650000000001</v>
      </c>
      <c r="C53" s="29">
        <v>17062.45</v>
      </c>
      <c r="D53" s="29">
        <v>16850.150000000001</v>
      </c>
      <c r="E53" s="29">
        <v>16985.599999999999</v>
      </c>
      <c r="F53">
        <f t="shared" si="0"/>
        <v>22.5</v>
      </c>
      <c r="G53">
        <f t="shared" si="1"/>
        <v>212.29999999999927</v>
      </c>
      <c r="J53">
        <v>-33.25</v>
      </c>
      <c r="K53">
        <v>99.149999999997817</v>
      </c>
    </row>
    <row r="54" spans="1:11" x14ac:dyDescent="0.2">
      <c r="A54" s="29" t="s">
        <v>324</v>
      </c>
      <c r="B54" s="29">
        <v>17111.8</v>
      </c>
      <c r="C54" s="29">
        <v>17145.8</v>
      </c>
      <c r="D54" s="29">
        <v>16958.150000000001</v>
      </c>
      <c r="E54" s="29">
        <v>17100.05</v>
      </c>
      <c r="F54">
        <f t="shared" si="0"/>
        <v>126.20000000000073</v>
      </c>
      <c r="G54">
        <f t="shared" si="1"/>
        <v>187.64999999999782</v>
      </c>
      <c r="J54">
        <v>-33.25</v>
      </c>
      <c r="K54">
        <v>99.400000000001455</v>
      </c>
    </row>
    <row r="55" spans="1:11" x14ac:dyDescent="0.2">
      <c r="A55" s="29" t="s">
        <v>325</v>
      </c>
      <c r="B55" s="29">
        <v>17066.599999999999</v>
      </c>
      <c r="C55" s="29">
        <v>17066.599999999999</v>
      </c>
      <c r="D55" s="29">
        <v>16828.349999999999</v>
      </c>
      <c r="E55" s="29">
        <v>16988.400000000001</v>
      </c>
      <c r="F55">
        <f t="shared" si="0"/>
        <v>-33.450000000000728</v>
      </c>
      <c r="G55">
        <f t="shared" si="1"/>
        <v>238.25</v>
      </c>
      <c r="J55">
        <v>-31.849999999998545</v>
      </c>
      <c r="K55">
        <v>99.700000000000728</v>
      </c>
    </row>
    <row r="56" spans="1:11" x14ac:dyDescent="0.2">
      <c r="A56" s="29" t="s">
        <v>326</v>
      </c>
      <c r="B56" s="29">
        <v>17060.400000000001</v>
      </c>
      <c r="C56" s="29">
        <v>17127.7</v>
      </c>
      <c r="D56" s="29">
        <v>17016</v>
      </c>
      <c r="E56" s="29">
        <v>17107.5</v>
      </c>
      <c r="F56">
        <f t="shared" si="0"/>
        <v>72</v>
      </c>
      <c r="G56">
        <f t="shared" si="1"/>
        <v>111.70000000000073</v>
      </c>
      <c r="J56">
        <v>-29.400000000001455</v>
      </c>
      <c r="K56">
        <v>100.10000000000218</v>
      </c>
    </row>
    <row r="57" spans="1:11" x14ac:dyDescent="0.2">
      <c r="A57" s="29" t="s">
        <v>327</v>
      </c>
      <c r="B57" s="29">
        <v>17177.45</v>
      </c>
      <c r="C57" s="29">
        <v>17207.25</v>
      </c>
      <c r="D57" s="29">
        <v>17107.849999999999</v>
      </c>
      <c r="E57" s="29">
        <v>17151.900000000001</v>
      </c>
      <c r="F57">
        <f t="shared" si="0"/>
        <v>69.950000000000728</v>
      </c>
      <c r="G57">
        <f t="shared" si="1"/>
        <v>99.400000000001455</v>
      </c>
      <c r="J57">
        <v>-29.400000000001455</v>
      </c>
      <c r="K57">
        <v>101.30000000000291</v>
      </c>
    </row>
    <row r="58" spans="1:11" x14ac:dyDescent="0.2">
      <c r="A58" s="29" t="s">
        <v>328</v>
      </c>
      <c r="B58" s="29">
        <v>17097.400000000001</v>
      </c>
      <c r="C58" s="29">
        <v>17205.400000000001</v>
      </c>
      <c r="D58" s="29">
        <v>17045.3</v>
      </c>
      <c r="E58" s="29">
        <v>17076.900000000001</v>
      </c>
      <c r="F58">
        <f t="shared" si="0"/>
        <v>-54.5</v>
      </c>
      <c r="G58">
        <f t="shared" si="1"/>
        <v>160.10000000000218</v>
      </c>
      <c r="J58">
        <v>-28.799999999999272</v>
      </c>
      <c r="K58">
        <v>102.15000000000146</v>
      </c>
    </row>
    <row r="59" spans="1:11" x14ac:dyDescent="0.2">
      <c r="A59" s="29" t="s">
        <v>329</v>
      </c>
      <c r="B59" s="29">
        <v>17076.2</v>
      </c>
      <c r="C59" s="29">
        <v>17109.45</v>
      </c>
      <c r="D59" s="29">
        <v>16917.349999999999</v>
      </c>
      <c r="E59" s="29">
        <v>16945.05</v>
      </c>
      <c r="F59">
        <f t="shared" si="0"/>
        <v>-0.7000000000007276</v>
      </c>
      <c r="G59">
        <f t="shared" si="1"/>
        <v>192.10000000000218</v>
      </c>
      <c r="J59">
        <v>-28.25</v>
      </c>
      <c r="K59">
        <v>102.20000000000073</v>
      </c>
    </row>
    <row r="60" spans="1:11" x14ac:dyDescent="0.2">
      <c r="A60" s="29" t="s">
        <v>330</v>
      </c>
      <c r="B60" s="29">
        <v>16984.3</v>
      </c>
      <c r="C60" s="29">
        <v>17091</v>
      </c>
      <c r="D60" s="29">
        <v>16918.55</v>
      </c>
      <c r="E60" s="29">
        <v>16985.7</v>
      </c>
      <c r="F60">
        <f t="shared" si="0"/>
        <v>39.25</v>
      </c>
      <c r="G60">
        <f t="shared" si="1"/>
        <v>172.45000000000073</v>
      </c>
      <c r="J60">
        <v>-27.650000000001455</v>
      </c>
      <c r="K60">
        <v>102.39999999999782</v>
      </c>
    </row>
    <row r="61" spans="1:11" x14ac:dyDescent="0.2">
      <c r="A61" s="29" t="s">
        <v>331</v>
      </c>
      <c r="B61" s="29">
        <v>17031.75</v>
      </c>
      <c r="C61" s="29">
        <v>17061.75</v>
      </c>
      <c r="D61" s="29">
        <v>16913.75</v>
      </c>
      <c r="E61" s="29">
        <v>16951.7</v>
      </c>
      <c r="F61">
        <f t="shared" si="0"/>
        <v>46.049999999999272</v>
      </c>
      <c r="G61">
        <f t="shared" si="1"/>
        <v>148</v>
      </c>
      <c r="J61">
        <v>-27</v>
      </c>
      <c r="K61">
        <v>102.39999999999782</v>
      </c>
    </row>
    <row r="62" spans="1:11" x14ac:dyDescent="0.2">
      <c r="A62" s="29" t="s">
        <v>257</v>
      </c>
      <c r="B62" s="29">
        <v>16977.3</v>
      </c>
      <c r="C62" s="29">
        <v>17126.150000000001</v>
      </c>
      <c r="D62" s="29">
        <v>16940.599999999999</v>
      </c>
      <c r="E62" s="29">
        <v>17080.7</v>
      </c>
      <c r="F62">
        <f t="shared" si="0"/>
        <v>25.599999999998545</v>
      </c>
      <c r="G62">
        <f t="shared" si="1"/>
        <v>185.55000000000291</v>
      </c>
      <c r="J62">
        <v>-24.950000000000728</v>
      </c>
      <c r="K62">
        <v>102.95000000000073</v>
      </c>
    </row>
    <row r="63" spans="1:11" x14ac:dyDescent="0.2">
      <c r="A63" s="29" t="s">
        <v>332</v>
      </c>
      <c r="B63" s="29">
        <v>17210.349999999999</v>
      </c>
      <c r="C63" s="29">
        <v>17381.599999999999</v>
      </c>
      <c r="D63" s="29">
        <v>17204.650000000001</v>
      </c>
      <c r="E63" s="29">
        <v>17359.75</v>
      </c>
      <c r="F63">
        <f t="shared" si="0"/>
        <v>129.64999999999782</v>
      </c>
      <c r="G63">
        <f t="shared" si="1"/>
        <v>176.94999999999709</v>
      </c>
      <c r="J63">
        <v>-23.25</v>
      </c>
      <c r="K63">
        <v>105.45000000000073</v>
      </c>
    </row>
    <row r="64" spans="1:11" x14ac:dyDescent="0.2">
      <c r="A64" s="29" t="s">
        <v>333</v>
      </c>
      <c r="B64" s="29">
        <v>17427.95</v>
      </c>
      <c r="C64" s="29">
        <v>17428.05</v>
      </c>
      <c r="D64" s="29">
        <v>17312.75</v>
      </c>
      <c r="E64" s="29">
        <v>17398.05</v>
      </c>
      <c r="F64">
        <f t="shared" si="0"/>
        <v>68.200000000000728</v>
      </c>
      <c r="G64">
        <f t="shared" si="1"/>
        <v>115.29999999999927</v>
      </c>
      <c r="J64">
        <v>-23.200000000000728</v>
      </c>
      <c r="K64">
        <v>107.84999999999854</v>
      </c>
    </row>
    <row r="65" spans="1:11" x14ac:dyDescent="0.2">
      <c r="A65" s="29" t="s">
        <v>334</v>
      </c>
      <c r="B65" s="29">
        <v>17422.3</v>
      </c>
      <c r="C65" s="29">
        <v>17570.55</v>
      </c>
      <c r="D65" s="29">
        <v>17402.7</v>
      </c>
      <c r="E65" s="29">
        <v>17557.05</v>
      </c>
      <c r="F65">
        <f t="shared" si="0"/>
        <v>24.25</v>
      </c>
      <c r="G65">
        <f t="shared" si="1"/>
        <v>167.84999999999854</v>
      </c>
      <c r="J65">
        <v>-23.049999999999272</v>
      </c>
      <c r="K65">
        <v>108.45000000000073</v>
      </c>
    </row>
    <row r="66" spans="1:11" x14ac:dyDescent="0.2">
      <c r="A66" s="29" t="s">
        <v>335</v>
      </c>
      <c r="B66" s="29">
        <v>17533.849999999999</v>
      </c>
      <c r="C66" s="29">
        <v>17638.7</v>
      </c>
      <c r="D66" s="29">
        <v>17502.849999999999</v>
      </c>
      <c r="E66" s="29">
        <v>17599.150000000001</v>
      </c>
      <c r="F66">
        <f t="shared" si="0"/>
        <v>-23.200000000000728</v>
      </c>
      <c r="G66">
        <f t="shared" si="1"/>
        <v>135.85000000000218</v>
      </c>
      <c r="J66">
        <v>-21.850000000002183</v>
      </c>
      <c r="K66">
        <v>108.5</v>
      </c>
    </row>
    <row r="67" spans="1:11" x14ac:dyDescent="0.2">
      <c r="A67" s="29" t="s">
        <v>336</v>
      </c>
      <c r="B67" s="29">
        <v>17634.900000000001</v>
      </c>
      <c r="C67" s="29">
        <v>17694.099999999999</v>
      </c>
      <c r="D67" s="29">
        <v>17597.95</v>
      </c>
      <c r="E67" s="29">
        <v>17624.05</v>
      </c>
      <c r="F67">
        <f t="shared" ref="F67:F130" si="2">B67-E66</f>
        <v>35.75</v>
      </c>
      <c r="G67">
        <f t="shared" ref="G67:G130" si="3">C67-D67</f>
        <v>96.149999999997817</v>
      </c>
      <c r="J67">
        <v>-21.05000000000291</v>
      </c>
      <c r="K67">
        <v>108.64999999999782</v>
      </c>
    </row>
    <row r="68" spans="1:11" x14ac:dyDescent="0.2">
      <c r="A68" s="29" t="s">
        <v>337</v>
      </c>
      <c r="B68" s="29">
        <v>17704.8</v>
      </c>
      <c r="C68" s="29">
        <v>17748.75</v>
      </c>
      <c r="D68" s="29">
        <v>17655.150000000001</v>
      </c>
      <c r="E68" s="29">
        <v>17722.3</v>
      </c>
      <c r="F68">
        <f t="shared" si="2"/>
        <v>80.75</v>
      </c>
      <c r="G68">
        <f t="shared" si="3"/>
        <v>93.599999999998545</v>
      </c>
      <c r="J68">
        <v>-16.950000000000728</v>
      </c>
      <c r="K68">
        <v>108.75</v>
      </c>
    </row>
    <row r="69" spans="1:11" x14ac:dyDescent="0.2">
      <c r="A69" s="29" t="s">
        <v>338</v>
      </c>
      <c r="B69" s="29">
        <v>17759.55</v>
      </c>
      <c r="C69" s="29">
        <v>17825.75</v>
      </c>
      <c r="D69" s="29">
        <v>17717.25</v>
      </c>
      <c r="E69" s="29">
        <v>17812.400000000001</v>
      </c>
      <c r="F69">
        <f t="shared" si="2"/>
        <v>37.25</v>
      </c>
      <c r="G69">
        <f t="shared" si="3"/>
        <v>108.5</v>
      </c>
      <c r="J69">
        <v>-16.5</v>
      </c>
      <c r="K69">
        <v>108.89999999999782</v>
      </c>
    </row>
    <row r="70" spans="1:11" x14ac:dyDescent="0.2">
      <c r="A70" s="29" t="s">
        <v>339</v>
      </c>
      <c r="B70" s="29">
        <v>17807.3</v>
      </c>
      <c r="C70" s="29">
        <v>17842.150000000001</v>
      </c>
      <c r="D70" s="29">
        <v>17729.650000000001</v>
      </c>
      <c r="E70" s="29">
        <v>17828</v>
      </c>
      <c r="F70">
        <f t="shared" si="2"/>
        <v>-5.1000000000021828</v>
      </c>
      <c r="G70">
        <f t="shared" si="3"/>
        <v>112.5</v>
      </c>
      <c r="J70">
        <v>-15.950000000000728</v>
      </c>
      <c r="K70">
        <v>109.25</v>
      </c>
    </row>
    <row r="71" spans="1:11" x14ac:dyDescent="0.2">
      <c r="A71" s="29" t="s">
        <v>340</v>
      </c>
      <c r="B71" s="29">
        <v>17863</v>
      </c>
      <c r="C71" s="29">
        <v>17863</v>
      </c>
      <c r="D71" s="29">
        <v>17574.05</v>
      </c>
      <c r="E71" s="29">
        <v>17706.849999999999</v>
      </c>
      <c r="F71">
        <f t="shared" si="2"/>
        <v>35</v>
      </c>
      <c r="G71">
        <f t="shared" si="3"/>
        <v>288.95000000000073</v>
      </c>
      <c r="J71">
        <v>-15.899999999997817</v>
      </c>
      <c r="K71">
        <v>109.30000000000291</v>
      </c>
    </row>
    <row r="72" spans="1:11" x14ac:dyDescent="0.2">
      <c r="A72" s="29" t="s">
        <v>341</v>
      </c>
      <c r="B72" s="29">
        <v>17766.599999999999</v>
      </c>
      <c r="C72" s="29">
        <v>17766.599999999999</v>
      </c>
      <c r="D72" s="29">
        <v>17610.2</v>
      </c>
      <c r="E72" s="29">
        <v>17660.150000000001</v>
      </c>
      <c r="F72">
        <f t="shared" si="2"/>
        <v>59.75</v>
      </c>
      <c r="G72">
        <f t="shared" si="3"/>
        <v>156.39999999999782</v>
      </c>
      <c r="J72">
        <v>-15.549999999999272</v>
      </c>
      <c r="K72">
        <v>109.44999999999709</v>
      </c>
    </row>
    <row r="73" spans="1:11" x14ac:dyDescent="0.2">
      <c r="A73" s="29" t="s">
        <v>342</v>
      </c>
      <c r="B73" s="29">
        <v>17653.349999999999</v>
      </c>
      <c r="C73" s="29">
        <v>17666.150000000001</v>
      </c>
      <c r="D73" s="29">
        <v>17579.849999999999</v>
      </c>
      <c r="E73" s="29">
        <v>17618.75</v>
      </c>
      <c r="F73">
        <f t="shared" si="2"/>
        <v>-6.8000000000029104</v>
      </c>
      <c r="G73">
        <f t="shared" si="3"/>
        <v>86.30000000000291</v>
      </c>
      <c r="J73">
        <v>-15.549999999999272</v>
      </c>
      <c r="K73">
        <v>109.79999999999927</v>
      </c>
    </row>
    <row r="74" spans="1:11" x14ac:dyDescent="0.2">
      <c r="A74" s="29" t="s">
        <v>343</v>
      </c>
      <c r="B74" s="29">
        <v>17638.599999999999</v>
      </c>
      <c r="C74" s="29">
        <v>17684.45</v>
      </c>
      <c r="D74" s="29">
        <v>17584.349999999999</v>
      </c>
      <c r="E74" s="29">
        <v>17624.45</v>
      </c>
      <c r="F74">
        <f t="shared" si="2"/>
        <v>19.849999999998545</v>
      </c>
      <c r="G74">
        <f t="shared" si="3"/>
        <v>100.10000000000218</v>
      </c>
      <c r="J74">
        <v>-15.150000000001455</v>
      </c>
      <c r="K74">
        <v>109.84999999999854</v>
      </c>
    </row>
    <row r="75" spans="1:11" x14ac:dyDescent="0.2">
      <c r="A75" s="29" t="s">
        <v>344</v>
      </c>
      <c r="B75" s="29">
        <v>17639.75</v>
      </c>
      <c r="C75" s="29">
        <v>17663.2</v>
      </c>
      <c r="D75" s="29">
        <v>17553.95</v>
      </c>
      <c r="E75" s="29">
        <v>17624.05</v>
      </c>
      <c r="F75">
        <f t="shared" si="2"/>
        <v>15.299999999999272</v>
      </c>
      <c r="G75">
        <f t="shared" si="3"/>
        <v>109.25</v>
      </c>
      <c r="J75">
        <v>-14.75</v>
      </c>
      <c r="K75">
        <v>110</v>
      </c>
    </row>
    <row r="76" spans="1:11" x14ac:dyDescent="0.2">
      <c r="A76" s="29" t="s">
        <v>345</v>
      </c>
      <c r="B76" s="29">
        <v>17707.55</v>
      </c>
      <c r="C76" s="29">
        <v>17754.5</v>
      </c>
      <c r="D76" s="29">
        <v>17612.5</v>
      </c>
      <c r="E76" s="29">
        <v>17743.400000000001</v>
      </c>
      <c r="F76">
        <f t="shared" si="2"/>
        <v>83.5</v>
      </c>
      <c r="G76">
        <f t="shared" si="3"/>
        <v>142</v>
      </c>
      <c r="J76">
        <v>-14.450000000000728</v>
      </c>
      <c r="K76">
        <v>110.69999999999709</v>
      </c>
    </row>
    <row r="77" spans="1:11" x14ac:dyDescent="0.2">
      <c r="A77" s="29" t="s">
        <v>346</v>
      </c>
      <c r="B77" s="29">
        <v>17761.55</v>
      </c>
      <c r="C77" s="29">
        <v>17807.45</v>
      </c>
      <c r="D77" s="29">
        <v>17716.849999999999</v>
      </c>
      <c r="E77" s="29">
        <v>17769.25</v>
      </c>
      <c r="F77">
        <f t="shared" si="2"/>
        <v>18.149999999997817</v>
      </c>
      <c r="G77">
        <f t="shared" si="3"/>
        <v>90.600000000002183</v>
      </c>
      <c r="J77">
        <v>-13.799999999999272</v>
      </c>
      <c r="K77">
        <v>111.09999999999854</v>
      </c>
    </row>
    <row r="78" spans="1:11" x14ac:dyDescent="0.2">
      <c r="A78" s="29" t="s">
        <v>347</v>
      </c>
      <c r="B78" s="29">
        <v>17767.3</v>
      </c>
      <c r="C78" s="29">
        <v>17827.75</v>
      </c>
      <c r="D78" s="29">
        <v>17711.2</v>
      </c>
      <c r="E78" s="29">
        <v>17813.599999999999</v>
      </c>
      <c r="F78">
        <f t="shared" si="2"/>
        <v>-1.9500000000007276</v>
      </c>
      <c r="G78">
        <f t="shared" si="3"/>
        <v>116.54999999999927</v>
      </c>
      <c r="J78">
        <v>-12.799999999999272</v>
      </c>
      <c r="K78">
        <v>111.40000000000146</v>
      </c>
    </row>
    <row r="79" spans="1:11" x14ac:dyDescent="0.2">
      <c r="A79" s="29" t="s">
        <v>258</v>
      </c>
      <c r="B79" s="29">
        <v>17813.099999999999</v>
      </c>
      <c r="C79" s="29">
        <v>17931.599999999999</v>
      </c>
      <c r="D79" s="29">
        <v>17797.900000000001</v>
      </c>
      <c r="E79" s="29">
        <v>17915.05</v>
      </c>
      <c r="F79">
        <f t="shared" si="2"/>
        <v>-0.5</v>
      </c>
      <c r="G79">
        <f t="shared" si="3"/>
        <v>133.69999999999709</v>
      </c>
      <c r="J79">
        <v>-12.399999999997817</v>
      </c>
      <c r="K79">
        <v>111.70000000000073</v>
      </c>
    </row>
    <row r="80" spans="1:11" x14ac:dyDescent="0.2">
      <c r="A80" s="29" t="s">
        <v>348</v>
      </c>
      <c r="B80" s="29">
        <v>17950.400000000001</v>
      </c>
      <c r="C80" s="29">
        <v>18089.150000000001</v>
      </c>
      <c r="D80" s="29">
        <v>17885.3</v>
      </c>
      <c r="E80" s="29">
        <v>18065</v>
      </c>
      <c r="F80">
        <f t="shared" si="2"/>
        <v>35.350000000002183</v>
      </c>
      <c r="G80">
        <f t="shared" si="3"/>
        <v>203.85000000000218</v>
      </c>
      <c r="J80">
        <v>-9.4500000000007276</v>
      </c>
      <c r="K80">
        <v>112.30000000000291</v>
      </c>
    </row>
    <row r="81" spans="1:11" x14ac:dyDescent="0.2">
      <c r="A81" s="29" t="s">
        <v>349</v>
      </c>
      <c r="B81" s="29">
        <v>18124.8</v>
      </c>
      <c r="C81" s="29">
        <v>18180.25</v>
      </c>
      <c r="D81" s="29">
        <v>18101.75</v>
      </c>
      <c r="E81" s="29">
        <v>18147.650000000001</v>
      </c>
      <c r="F81">
        <f t="shared" si="2"/>
        <v>59.799999999999272</v>
      </c>
      <c r="G81">
        <f t="shared" si="3"/>
        <v>78.5</v>
      </c>
      <c r="J81">
        <v>-8.8499999999985448</v>
      </c>
      <c r="K81">
        <v>112.5</v>
      </c>
    </row>
    <row r="82" spans="1:11" x14ac:dyDescent="0.2">
      <c r="A82" s="29" t="s">
        <v>350</v>
      </c>
      <c r="B82" s="29">
        <v>18113.8</v>
      </c>
      <c r="C82" s="29">
        <v>18116.349999999999</v>
      </c>
      <c r="D82" s="29">
        <v>18042.400000000001</v>
      </c>
      <c r="E82" s="29">
        <v>18089.849999999999</v>
      </c>
      <c r="F82">
        <f t="shared" si="2"/>
        <v>-33.850000000002183</v>
      </c>
      <c r="G82">
        <f t="shared" si="3"/>
        <v>73.94999999999709</v>
      </c>
      <c r="J82">
        <v>-7.7000000000007276</v>
      </c>
      <c r="K82">
        <v>113.29999999999927</v>
      </c>
    </row>
    <row r="83" spans="1:11" x14ac:dyDescent="0.2">
      <c r="A83" s="29" t="s">
        <v>351</v>
      </c>
      <c r="B83" s="29">
        <v>18081</v>
      </c>
      <c r="C83" s="29">
        <v>18267.45</v>
      </c>
      <c r="D83" s="29">
        <v>18066.7</v>
      </c>
      <c r="E83" s="29">
        <v>18255.8</v>
      </c>
      <c r="F83">
        <f t="shared" si="2"/>
        <v>-8.8499999999985448</v>
      </c>
      <c r="G83">
        <f t="shared" si="3"/>
        <v>200.75</v>
      </c>
      <c r="J83">
        <v>-6.8000000000029104</v>
      </c>
      <c r="K83">
        <v>113.39999999999782</v>
      </c>
    </row>
    <row r="84" spans="1:11" x14ac:dyDescent="0.2">
      <c r="A84" s="29" t="s">
        <v>352</v>
      </c>
      <c r="B84" s="29">
        <v>18117.3</v>
      </c>
      <c r="C84" s="29">
        <v>18216.95</v>
      </c>
      <c r="D84" s="29">
        <v>18055.45</v>
      </c>
      <c r="E84" s="29">
        <v>18069</v>
      </c>
      <c r="F84">
        <f t="shared" si="2"/>
        <v>-138.5</v>
      </c>
      <c r="G84">
        <f t="shared" si="3"/>
        <v>161.5</v>
      </c>
      <c r="J84">
        <v>-5.2999999999992724</v>
      </c>
      <c r="K84">
        <v>113.54999999999927</v>
      </c>
    </row>
    <row r="85" spans="1:11" x14ac:dyDescent="0.2">
      <c r="A85" s="29" t="s">
        <v>353</v>
      </c>
      <c r="B85" s="29">
        <v>18120.599999999999</v>
      </c>
      <c r="C85" s="29">
        <v>18286.95</v>
      </c>
      <c r="D85" s="29">
        <v>18100.3</v>
      </c>
      <c r="E85" s="29">
        <v>18264.400000000001</v>
      </c>
      <c r="F85">
        <f t="shared" si="2"/>
        <v>51.599999999998545</v>
      </c>
      <c r="G85">
        <f t="shared" si="3"/>
        <v>186.65000000000146</v>
      </c>
      <c r="J85">
        <v>-5.1000000000021828</v>
      </c>
      <c r="K85">
        <v>114.54999999999927</v>
      </c>
    </row>
    <row r="86" spans="1:11" x14ac:dyDescent="0.2">
      <c r="A86" s="29" t="s">
        <v>354</v>
      </c>
      <c r="B86" s="29">
        <v>18303.400000000001</v>
      </c>
      <c r="C86" s="29">
        <v>18344.2</v>
      </c>
      <c r="D86" s="29">
        <v>18229.650000000001</v>
      </c>
      <c r="E86" s="29">
        <v>18265.95</v>
      </c>
      <c r="F86">
        <f t="shared" si="2"/>
        <v>39</v>
      </c>
      <c r="G86">
        <f t="shared" si="3"/>
        <v>114.54999999999927</v>
      </c>
      <c r="J86">
        <v>-4.7000000000007276</v>
      </c>
      <c r="K86">
        <v>114.79999999999927</v>
      </c>
    </row>
    <row r="87" spans="1:11" x14ac:dyDescent="0.2">
      <c r="A87" s="29" t="s">
        <v>355</v>
      </c>
      <c r="B87" s="29">
        <v>18313.599999999999</v>
      </c>
      <c r="C87" s="29">
        <v>18326.75</v>
      </c>
      <c r="D87" s="29">
        <v>18211.95</v>
      </c>
      <c r="E87" s="29">
        <v>18315.099999999999</v>
      </c>
      <c r="F87">
        <f t="shared" si="2"/>
        <v>47.649999999997817</v>
      </c>
      <c r="G87">
        <f t="shared" si="3"/>
        <v>114.79999999999927</v>
      </c>
      <c r="J87">
        <v>-4.1000000000021828</v>
      </c>
      <c r="K87">
        <v>115</v>
      </c>
    </row>
    <row r="88" spans="1:11" x14ac:dyDescent="0.2">
      <c r="A88" s="29" t="s">
        <v>356</v>
      </c>
      <c r="B88" s="29">
        <v>18357.8</v>
      </c>
      <c r="C88" s="29">
        <v>18389.7</v>
      </c>
      <c r="D88" s="29">
        <v>18270.400000000001</v>
      </c>
      <c r="E88" s="29">
        <v>18297</v>
      </c>
      <c r="F88">
        <f t="shared" si="2"/>
        <v>42.700000000000728</v>
      </c>
      <c r="G88">
        <f t="shared" si="3"/>
        <v>119.29999999999927</v>
      </c>
      <c r="J88">
        <v>-3.7000000000007276</v>
      </c>
      <c r="K88">
        <v>115.29999999999927</v>
      </c>
    </row>
    <row r="89" spans="1:11" x14ac:dyDescent="0.2">
      <c r="A89" s="29" t="s">
        <v>357</v>
      </c>
      <c r="B89" s="29">
        <v>18273.75</v>
      </c>
      <c r="C89" s="29">
        <v>18342.75</v>
      </c>
      <c r="D89" s="29">
        <v>18194.55</v>
      </c>
      <c r="E89" s="29">
        <v>18314.8</v>
      </c>
      <c r="F89">
        <f t="shared" si="2"/>
        <v>-23.25</v>
      </c>
      <c r="G89">
        <f t="shared" si="3"/>
        <v>148.20000000000073</v>
      </c>
      <c r="J89">
        <v>-3.6500000000014552</v>
      </c>
      <c r="K89">
        <v>115.75</v>
      </c>
    </row>
    <row r="90" spans="1:11" x14ac:dyDescent="0.2">
      <c r="A90" s="29" t="s">
        <v>358</v>
      </c>
      <c r="B90" s="29">
        <v>18339.3</v>
      </c>
      <c r="C90" s="29">
        <v>18458.900000000001</v>
      </c>
      <c r="D90" s="29">
        <v>18287.900000000001</v>
      </c>
      <c r="E90" s="29">
        <v>18398.849999999999</v>
      </c>
      <c r="F90">
        <f t="shared" si="2"/>
        <v>24.5</v>
      </c>
      <c r="G90">
        <f t="shared" si="3"/>
        <v>171</v>
      </c>
      <c r="J90">
        <v>-3.25</v>
      </c>
      <c r="K90">
        <v>116.54999999999927</v>
      </c>
    </row>
    <row r="91" spans="1:11" x14ac:dyDescent="0.2">
      <c r="A91" s="29" t="s">
        <v>359</v>
      </c>
      <c r="B91" s="29">
        <v>18432.349999999999</v>
      </c>
      <c r="C91" s="29">
        <v>18432.349999999999</v>
      </c>
      <c r="D91" s="29">
        <v>18264.349999999999</v>
      </c>
      <c r="E91" s="29">
        <v>18286.5</v>
      </c>
      <c r="F91">
        <f t="shared" si="2"/>
        <v>33.5</v>
      </c>
      <c r="G91">
        <f t="shared" si="3"/>
        <v>168</v>
      </c>
      <c r="J91">
        <v>-3.2000000000007276</v>
      </c>
      <c r="K91">
        <v>116.84999999999854</v>
      </c>
    </row>
    <row r="92" spans="1:11" x14ac:dyDescent="0.2">
      <c r="A92" s="29" t="s">
        <v>360</v>
      </c>
      <c r="B92" s="29">
        <v>18300.45</v>
      </c>
      <c r="C92" s="29">
        <v>18309</v>
      </c>
      <c r="D92" s="29">
        <v>18115.349999999999</v>
      </c>
      <c r="E92" s="29">
        <v>18181.75</v>
      </c>
      <c r="F92">
        <f t="shared" si="2"/>
        <v>13.950000000000728</v>
      </c>
      <c r="G92">
        <f t="shared" si="3"/>
        <v>193.65000000000146</v>
      </c>
      <c r="J92">
        <v>-3.1000000000021828</v>
      </c>
      <c r="K92">
        <v>117.14999999999782</v>
      </c>
    </row>
    <row r="93" spans="1:11" x14ac:dyDescent="0.2">
      <c r="A93" s="29" t="s">
        <v>361</v>
      </c>
      <c r="B93" s="29">
        <v>18287.5</v>
      </c>
      <c r="C93" s="29">
        <v>18297.2</v>
      </c>
      <c r="D93" s="29">
        <v>18104.849999999999</v>
      </c>
      <c r="E93" s="29">
        <v>18129.95</v>
      </c>
      <c r="F93">
        <f t="shared" si="2"/>
        <v>105.75</v>
      </c>
      <c r="G93">
        <f t="shared" si="3"/>
        <v>192.35000000000218</v>
      </c>
      <c r="J93">
        <v>-2.3000000000029104</v>
      </c>
      <c r="K93">
        <v>117.45000000000073</v>
      </c>
    </row>
    <row r="94" spans="1:11" x14ac:dyDescent="0.2">
      <c r="A94" s="29" t="s">
        <v>362</v>
      </c>
      <c r="B94" s="29">
        <v>18186.150000000001</v>
      </c>
      <c r="C94" s="29">
        <v>18218.099999999999</v>
      </c>
      <c r="D94" s="29">
        <v>18060.400000000001</v>
      </c>
      <c r="E94" s="29">
        <v>18203.400000000001</v>
      </c>
      <c r="F94">
        <f t="shared" si="2"/>
        <v>56.200000000000728</v>
      </c>
      <c r="G94">
        <f t="shared" si="3"/>
        <v>157.69999999999709</v>
      </c>
      <c r="J94">
        <v>-1.9500000000007276</v>
      </c>
      <c r="K94">
        <v>118.04999999999927</v>
      </c>
    </row>
    <row r="95" spans="1:11" x14ac:dyDescent="0.2">
      <c r="A95" s="29" t="s">
        <v>363</v>
      </c>
      <c r="B95" s="29">
        <v>18201.099999999999</v>
      </c>
      <c r="C95" s="29">
        <v>18335.25</v>
      </c>
      <c r="D95" s="29">
        <v>18178.849999999999</v>
      </c>
      <c r="E95" s="29">
        <v>18314.400000000001</v>
      </c>
      <c r="F95">
        <f t="shared" si="2"/>
        <v>-2.3000000000029104</v>
      </c>
      <c r="G95">
        <f t="shared" si="3"/>
        <v>156.40000000000146</v>
      </c>
      <c r="J95">
        <v>-1.8999999999978172</v>
      </c>
      <c r="K95">
        <v>119.29999999999927</v>
      </c>
    </row>
    <row r="96" spans="1:11" x14ac:dyDescent="0.2">
      <c r="A96" s="29" t="s">
        <v>364</v>
      </c>
      <c r="B96" s="29">
        <v>18362.900000000001</v>
      </c>
      <c r="C96" s="29">
        <v>18419.75</v>
      </c>
      <c r="D96" s="29">
        <v>18324.2</v>
      </c>
      <c r="E96" s="29">
        <v>18348</v>
      </c>
      <c r="F96">
        <f t="shared" si="2"/>
        <v>48.5</v>
      </c>
      <c r="G96">
        <f t="shared" si="3"/>
        <v>95.549999999999272</v>
      </c>
      <c r="J96">
        <v>-1.4500000000007276</v>
      </c>
      <c r="K96">
        <v>120.05000000000291</v>
      </c>
    </row>
    <row r="97" spans="1:11" x14ac:dyDescent="0.2">
      <c r="A97" s="29" t="s">
        <v>365</v>
      </c>
      <c r="B97" s="29">
        <v>18294.8</v>
      </c>
      <c r="C97" s="29">
        <v>18392.599999999999</v>
      </c>
      <c r="D97" s="29">
        <v>18262.95</v>
      </c>
      <c r="E97" s="29">
        <v>18285.400000000001</v>
      </c>
      <c r="F97">
        <f t="shared" si="2"/>
        <v>-53.200000000000728</v>
      </c>
      <c r="G97">
        <f t="shared" si="3"/>
        <v>129.64999999999782</v>
      </c>
      <c r="J97">
        <v>-1.0500000000029104</v>
      </c>
      <c r="K97">
        <v>120.20000000000073</v>
      </c>
    </row>
    <row r="98" spans="1:11" x14ac:dyDescent="0.2">
      <c r="A98" s="29" t="s">
        <v>259</v>
      </c>
      <c r="B98" s="29">
        <v>18268.900000000001</v>
      </c>
      <c r="C98" s="29">
        <v>18338.099999999999</v>
      </c>
      <c r="D98" s="29">
        <v>18202.400000000001</v>
      </c>
      <c r="E98" s="29">
        <v>18321.150000000001</v>
      </c>
      <c r="F98">
        <f t="shared" si="2"/>
        <v>-16.5</v>
      </c>
      <c r="G98">
        <f t="shared" si="3"/>
        <v>135.69999999999709</v>
      </c>
      <c r="J98">
        <v>-0.75</v>
      </c>
      <c r="K98">
        <v>120.39999999999782</v>
      </c>
    </row>
    <row r="99" spans="1:11" x14ac:dyDescent="0.2">
      <c r="A99" s="29" t="s">
        <v>366</v>
      </c>
      <c r="B99" s="29">
        <v>18368.349999999999</v>
      </c>
      <c r="C99" s="29">
        <v>18508.55</v>
      </c>
      <c r="D99" s="29">
        <v>18333.150000000001</v>
      </c>
      <c r="E99" s="29">
        <v>18499.349999999999</v>
      </c>
      <c r="F99">
        <f t="shared" si="2"/>
        <v>47.19999999999709</v>
      </c>
      <c r="G99">
        <f t="shared" si="3"/>
        <v>175.39999999999782</v>
      </c>
      <c r="J99">
        <v>-0.7000000000007276</v>
      </c>
      <c r="K99">
        <v>121.10000000000218</v>
      </c>
    </row>
    <row r="100" spans="1:11" x14ac:dyDescent="0.2">
      <c r="A100" s="29" t="s">
        <v>367</v>
      </c>
      <c r="B100" s="29">
        <v>18619.150000000001</v>
      </c>
      <c r="C100" s="29">
        <v>18641.2</v>
      </c>
      <c r="D100" s="29">
        <v>18581.25</v>
      </c>
      <c r="E100" s="29">
        <v>18598.650000000001</v>
      </c>
      <c r="F100">
        <f t="shared" si="2"/>
        <v>119.80000000000291</v>
      </c>
      <c r="G100">
        <f t="shared" si="3"/>
        <v>59.950000000000728</v>
      </c>
      <c r="J100">
        <v>-0.64999999999781721</v>
      </c>
      <c r="K100">
        <v>121.25</v>
      </c>
    </row>
    <row r="101" spans="1:11" x14ac:dyDescent="0.2">
      <c r="A101" s="29" t="s">
        <v>368</v>
      </c>
      <c r="B101" s="29">
        <v>18606.650000000001</v>
      </c>
      <c r="C101" s="29">
        <v>18662.45</v>
      </c>
      <c r="D101" s="29">
        <v>18575.5</v>
      </c>
      <c r="E101" s="29">
        <v>18633.849999999999</v>
      </c>
      <c r="F101">
        <f t="shared" si="2"/>
        <v>8</v>
      </c>
      <c r="G101">
        <f t="shared" si="3"/>
        <v>86.950000000000728</v>
      </c>
      <c r="J101">
        <v>-0.5</v>
      </c>
      <c r="K101">
        <v>121.70000000000073</v>
      </c>
    </row>
    <row r="102" spans="1:11" x14ac:dyDescent="0.2">
      <c r="A102" s="29" t="s">
        <v>369</v>
      </c>
      <c r="B102" s="29">
        <v>18594.2</v>
      </c>
      <c r="C102" s="29">
        <v>18603.900000000001</v>
      </c>
      <c r="D102" s="29">
        <v>18483.849999999999</v>
      </c>
      <c r="E102" s="29">
        <v>18534.400000000001</v>
      </c>
      <c r="F102">
        <f t="shared" si="2"/>
        <v>-39.649999999997817</v>
      </c>
      <c r="G102">
        <f t="shared" si="3"/>
        <v>120.05000000000291</v>
      </c>
      <c r="J102">
        <v>-0.15000000000145519</v>
      </c>
      <c r="K102">
        <v>121.84999999999854</v>
      </c>
    </row>
    <row r="103" spans="1:11" x14ac:dyDescent="0.2">
      <c r="A103" s="29" t="s">
        <v>370</v>
      </c>
      <c r="B103" s="29">
        <v>18579.400000000001</v>
      </c>
      <c r="C103" s="29">
        <v>18580.3</v>
      </c>
      <c r="D103" s="29">
        <v>18464.55</v>
      </c>
      <c r="E103" s="29">
        <v>18487.75</v>
      </c>
      <c r="F103">
        <f t="shared" si="2"/>
        <v>45</v>
      </c>
      <c r="G103">
        <f t="shared" si="3"/>
        <v>115.75</v>
      </c>
      <c r="J103">
        <v>0.59999999999854481</v>
      </c>
      <c r="K103">
        <v>122.34999999999854</v>
      </c>
    </row>
    <row r="104" spans="1:11" x14ac:dyDescent="0.2">
      <c r="A104" s="29" t="s">
        <v>371</v>
      </c>
      <c r="B104" s="29">
        <v>18550.849999999999</v>
      </c>
      <c r="C104" s="29">
        <v>18573.7</v>
      </c>
      <c r="D104" s="29">
        <v>18478.400000000001</v>
      </c>
      <c r="E104" s="29">
        <v>18534.099999999999</v>
      </c>
      <c r="F104">
        <f t="shared" si="2"/>
        <v>63.099999999998545</v>
      </c>
      <c r="G104">
        <f t="shared" si="3"/>
        <v>95.299999999999272</v>
      </c>
      <c r="J104">
        <v>0.64999999999781721</v>
      </c>
      <c r="K104">
        <v>122.5</v>
      </c>
    </row>
    <row r="105" spans="1:11" x14ac:dyDescent="0.2">
      <c r="A105" s="29" t="s">
        <v>372</v>
      </c>
      <c r="B105" s="29">
        <v>18612</v>
      </c>
      <c r="C105" s="29">
        <v>18640.150000000001</v>
      </c>
      <c r="D105" s="29">
        <v>18582.8</v>
      </c>
      <c r="E105" s="29">
        <v>18593.849999999999</v>
      </c>
      <c r="F105">
        <f t="shared" si="2"/>
        <v>77.900000000001455</v>
      </c>
      <c r="G105">
        <f t="shared" si="3"/>
        <v>57.350000000002183</v>
      </c>
      <c r="J105">
        <v>1.7999999999992724</v>
      </c>
      <c r="K105">
        <v>122.59999999999854</v>
      </c>
    </row>
    <row r="106" spans="1:11" x14ac:dyDescent="0.2">
      <c r="A106" s="29" t="s">
        <v>373</v>
      </c>
      <c r="B106" s="29">
        <v>18600.8</v>
      </c>
      <c r="C106" s="29">
        <v>18622.75</v>
      </c>
      <c r="D106" s="29">
        <v>18531.599999999999</v>
      </c>
      <c r="E106" s="29">
        <v>18599</v>
      </c>
      <c r="F106">
        <f t="shared" si="2"/>
        <v>6.9500000000007276</v>
      </c>
      <c r="G106">
        <f t="shared" si="3"/>
        <v>91.150000000001455</v>
      </c>
      <c r="J106">
        <v>2.5</v>
      </c>
      <c r="K106">
        <v>123.45000000000073</v>
      </c>
    </row>
    <row r="107" spans="1:11" x14ac:dyDescent="0.2">
      <c r="A107" s="29" t="s">
        <v>374</v>
      </c>
      <c r="B107" s="29">
        <v>18665.599999999999</v>
      </c>
      <c r="C107" s="29">
        <v>18738.95</v>
      </c>
      <c r="D107" s="29">
        <v>18636</v>
      </c>
      <c r="E107" s="29">
        <v>18726.400000000001</v>
      </c>
      <c r="F107">
        <f t="shared" si="2"/>
        <v>66.599999999998545</v>
      </c>
      <c r="G107">
        <f t="shared" si="3"/>
        <v>102.95000000000073</v>
      </c>
      <c r="J107">
        <v>2.5999999999985448</v>
      </c>
      <c r="K107">
        <v>124.20000000000073</v>
      </c>
    </row>
    <row r="108" spans="1:11" x14ac:dyDescent="0.2">
      <c r="A108" s="29" t="s">
        <v>375</v>
      </c>
      <c r="B108" s="29">
        <v>18725.349999999999</v>
      </c>
      <c r="C108" s="29">
        <v>18777.900000000001</v>
      </c>
      <c r="D108" s="29">
        <v>18615.599999999999</v>
      </c>
      <c r="E108" s="29">
        <v>18634.55</v>
      </c>
      <c r="F108">
        <f t="shared" si="2"/>
        <v>-1.0500000000029104</v>
      </c>
      <c r="G108">
        <f t="shared" si="3"/>
        <v>162.30000000000291</v>
      </c>
      <c r="J108">
        <v>3.4500000000007276</v>
      </c>
      <c r="K108">
        <v>124.20000000000073</v>
      </c>
    </row>
    <row r="109" spans="1:11" x14ac:dyDescent="0.2">
      <c r="A109" s="29" t="s">
        <v>376</v>
      </c>
      <c r="B109" s="29">
        <v>18655.900000000001</v>
      </c>
      <c r="C109" s="29">
        <v>18676.650000000001</v>
      </c>
      <c r="D109" s="29">
        <v>18555.400000000001</v>
      </c>
      <c r="E109" s="29">
        <v>18563.400000000001</v>
      </c>
      <c r="F109">
        <f t="shared" si="2"/>
        <v>21.350000000002183</v>
      </c>
      <c r="G109">
        <f t="shared" si="3"/>
        <v>121.25</v>
      </c>
      <c r="J109">
        <v>3.9500000000007276</v>
      </c>
      <c r="K109">
        <v>124.25</v>
      </c>
    </row>
    <row r="110" spans="1:11" x14ac:dyDescent="0.2">
      <c r="A110" s="29" t="s">
        <v>377</v>
      </c>
      <c r="B110" s="29">
        <v>18595.05</v>
      </c>
      <c r="C110" s="29">
        <v>18633.599999999999</v>
      </c>
      <c r="D110" s="29">
        <v>18559.75</v>
      </c>
      <c r="E110" s="29">
        <v>18601.5</v>
      </c>
      <c r="F110">
        <f t="shared" si="2"/>
        <v>31.649999999997817</v>
      </c>
      <c r="G110">
        <f t="shared" si="3"/>
        <v>73.849999999998545</v>
      </c>
      <c r="J110">
        <v>4.3500000000021828</v>
      </c>
      <c r="K110">
        <v>124.45000000000073</v>
      </c>
    </row>
    <row r="111" spans="1:11" x14ac:dyDescent="0.2">
      <c r="A111" s="29" t="s">
        <v>378</v>
      </c>
      <c r="B111" s="29">
        <v>18631.8</v>
      </c>
      <c r="C111" s="29">
        <v>18728.900000000001</v>
      </c>
      <c r="D111" s="29">
        <v>18631.8</v>
      </c>
      <c r="E111" s="29">
        <v>18716.150000000001</v>
      </c>
      <c r="F111">
        <f t="shared" si="2"/>
        <v>30.299999999999272</v>
      </c>
      <c r="G111">
        <f t="shared" si="3"/>
        <v>97.100000000002183</v>
      </c>
      <c r="J111">
        <v>4.7000000000007276</v>
      </c>
      <c r="K111">
        <v>124.60000000000218</v>
      </c>
    </row>
    <row r="112" spans="1:11" x14ac:dyDescent="0.2">
      <c r="A112" s="29" t="s">
        <v>379</v>
      </c>
      <c r="B112" s="29">
        <v>18744.599999999999</v>
      </c>
      <c r="C112" s="29">
        <v>18769.7</v>
      </c>
      <c r="D112" s="29">
        <v>18690</v>
      </c>
      <c r="E112" s="29">
        <v>18755.900000000001</v>
      </c>
      <c r="F112">
        <f t="shared" si="2"/>
        <v>28.44999999999709</v>
      </c>
      <c r="G112">
        <f t="shared" si="3"/>
        <v>79.700000000000728</v>
      </c>
      <c r="J112">
        <v>6.1500000000014552</v>
      </c>
      <c r="K112">
        <v>125.04999999999927</v>
      </c>
    </row>
    <row r="113" spans="1:11" x14ac:dyDescent="0.2">
      <c r="A113" s="29" t="s">
        <v>380</v>
      </c>
      <c r="B113" s="29">
        <v>18774.45</v>
      </c>
      <c r="C113" s="29">
        <v>18794.099999999999</v>
      </c>
      <c r="D113" s="29">
        <v>18669.05</v>
      </c>
      <c r="E113" s="29">
        <v>18688.099999999999</v>
      </c>
      <c r="F113">
        <f t="shared" si="2"/>
        <v>18.549999999999272</v>
      </c>
      <c r="G113">
        <f t="shared" si="3"/>
        <v>125.04999999999927</v>
      </c>
      <c r="J113">
        <v>6.25</v>
      </c>
      <c r="K113">
        <v>125.35000000000218</v>
      </c>
    </row>
    <row r="114" spans="1:11" x14ac:dyDescent="0.2">
      <c r="A114" s="29" t="s">
        <v>381</v>
      </c>
      <c r="B114" s="29">
        <v>18723.3</v>
      </c>
      <c r="C114" s="29">
        <v>18864.7</v>
      </c>
      <c r="D114" s="29">
        <v>18710.5</v>
      </c>
      <c r="E114" s="29">
        <v>18826</v>
      </c>
      <c r="F114">
        <f t="shared" si="2"/>
        <v>35.200000000000728</v>
      </c>
      <c r="G114">
        <f t="shared" si="3"/>
        <v>154.20000000000073</v>
      </c>
      <c r="J114">
        <v>6.2999999999992724</v>
      </c>
      <c r="K114">
        <v>125.65000000000146</v>
      </c>
    </row>
    <row r="115" spans="1:11" x14ac:dyDescent="0.2">
      <c r="A115" s="29" t="s">
        <v>382</v>
      </c>
      <c r="B115" s="29">
        <v>18873.3</v>
      </c>
      <c r="C115" s="29">
        <v>18881.45</v>
      </c>
      <c r="D115" s="29">
        <v>18719.150000000001</v>
      </c>
      <c r="E115" s="29">
        <v>18755.45</v>
      </c>
      <c r="F115">
        <f t="shared" si="2"/>
        <v>47.299999999999272</v>
      </c>
      <c r="G115">
        <f t="shared" si="3"/>
        <v>162.29999999999927</v>
      </c>
      <c r="J115">
        <v>6.9500000000007276</v>
      </c>
      <c r="K115">
        <v>127</v>
      </c>
    </row>
    <row r="116" spans="1:11" x14ac:dyDescent="0.2">
      <c r="A116" s="29" t="s">
        <v>383</v>
      </c>
      <c r="B116" s="29">
        <v>18752.349999999999</v>
      </c>
      <c r="C116" s="29">
        <v>18839.7</v>
      </c>
      <c r="D116" s="29">
        <v>18660.650000000001</v>
      </c>
      <c r="E116" s="29">
        <v>18816.7</v>
      </c>
      <c r="F116">
        <f t="shared" si="2"/>
        <v>-3.1000000000021828</v>
      </c>
      <c r="G116">
        <f t="shared" si="3"/>
        <v>179.04999999999927</v>
      </c>
      <c r="J116">
        <v>7.5999999999985448</v>
      </c>
      <c r="K116">
        <v>127.09999999999854</v>
      </c>
    </row>
    <row r="117" spans="1:11" x14ac:dyDescent="0.2">
      <c r="A117" s="29" t="s">
        <v>384</v>
      </c>
      <c r="B117" s="29">
        <v>18849.400000000001</v>
      </c>
      <c r="C117" s="29">
        <v>18875.900000000001</v>
      </c>
      <c r="D117" s="29">
        <v>18794.849999999999</v>
      </c>
      <c r="E117" s="29">
        <v>18856.849999999999</v>
      </c>
      <c r="F117">
        <f t="shared" si="2"/>
        <v>32.700000000000728</v>
      </c>
      <c r="G117">
        <f t="shared" si="3"/>
        <v>81.05000000000291</v>
      </c>
      <c r="J117">
        <v>7.75</v>
      </c>
      <c r="K117">
        <v>127.15000000000146</v>
      </c>
    </row>
    <row r="118" spans="1:11" x14ac:dyDescent="0.2">
      <c r="A118" s="29" t="s">
        <v>385</v>
      </c>
      <c r="B118" s="29">
        <v>18853.599999999999</v>
      </c>
      <c r="C118" s="29">
        <v>18886.599999999999</v>
      </c>
      <c r="D118" s="29">
        <v>18759.5</v>
      </c>
      <c r="E118" s="29">
        <v>18771.25</v>
      </c>
      <c r="F118">
        <f t="shared" si="2"/>
        <v>-3.25</v>
      </c>
      <c r="G118">
        <f t="shared" si="3"/>
        <v>127.09999999999854</v>
      </c>
      <c r="J118">
        <v>7.9500000000007276</v>
      </c>
      <c r="K118">
        <v>128</v>
      </c>
    </row>
    <row r="119" spans="1:11" x14ac:dyDescent="0.2">
      <c r="A119" s="29" t="s">
        <v>386</v>
      </c>
      <c r="B119" s="29">
        <v>18741.849999999999</v>
      </c>
      <c r="C119" s="29">
        <v>18756.400000000001</v>
      </c>
      <c r="D119" s="29">
        <v>18647.099999999999</v>
      </c>
      <c r="E119" s="29">
        <v>18665.5</v>
      </c>
      <c r="F119">
        <f t="shared" si="2"/>
        <v>-29.400000000001455</v>
      </c>
      <c r="G119">
        <f t="shared" si="3"/>
        <v>109.30000000000291</v>
      </c>
      <c r="J119">
        <v>8</v>
      </c>
      <c r="K119">
        <v>128.19999999999709</v>
      </c>
    </row>
    <row r="120" spans="1:11" x14ac:dyDescent="0.2">
      <c r="A120" s="29" t="s">
        <v>387</v>
      </c>
      <c r="B120" s="29">
        <v>18682.349999999999</v>
      </c>
      <c r="C120" s="29">
        <v>18722.05</v>
      </c>
      <c r="D120" s="29">
        <v>18646.7</v>
      </c>
      <c r="E120" s="29">
        <v>18691.2</v>
      </c>
      <c r="F120">
        <f t="shared" si="2"/>
        <v>16.849999999998545</v>
      </c>
      <c r="G120">
        <f t="shared" si="3"/>
        <v>75.349999999998545</v>
      </c>
      <c r="J120">
        <v>8.25</v>
      </c>
      <c r="K120">
        <v>128.65000000000146</v>
      </c>
    </row>
    <row r="121" spans="1:11" x14ac:dyDescent="0.2">
      <c r="A121" s="29" t="s">
        <v>388</v>
      </c>
      <c r="B121" s="29">
        <v>18748.55</v>
      </c>
      <c r="C121" s="29">
        <v>18829.25</v>
      </c>
      <c r="D121" s="29">
        <v>18714.25</v>
      </c>
      <c r="E121" s="29">
        <v>18817.400000000001</v>
      </c>
      <c r="F121">
        <f t="shared" si="2"/>
        <v>57.349999999998545</v>
      </c>
      <c r="G121">
        <f t="shared" si="3"/>
        <v>115</v>
      </c>
      <c r="J121">
        <v>8.9500000000007276</v>
      </c>
      <c r="K121">
        <v>129.25</v>
      </c>
    </row>
    <row r="122" spans="1:11" x14ac:dyDescent="0.2">
      <c r="A122" s="29" t="s">
        <v>260</v>
      </c>
      <c r="B122" s="29">
        <v>18908.150000000001</v>
      </c>
      <c r="C122" s="29">
        <v>19011.25</v>
      </c>
      <c r="D122" s="29">
        <v>18861.349999999999</v>
      </c>
      <c r="E122" s="29">
        <v>18972.099999999999</v>
      </c>
      <c r="F122">
        <f t="shared" si="2"/>
        <v>90.75</v>
      </c>
      <c r="G122">
        <f t="shared" si="3"/>
        <v>149.90000000000146</v>
      </c>
      <c r="J122">
        <v>9</v>
      </c>
      <c r="K122">
        <v>129.25</v>
      </c>
    </row>
    <row r="123" spans="1:11" x14ac:dyDescent="0.2">
      <c r="A123" s="29" t="s">
        <v>389</v>
      </c>
      <c r="B123" s="29">
        <v>19076.849999999999</v>
      </c>
      <c r="C123" s="29">
        <v>19201.7</v>
      </c>
      <c r="D123" s="29">
        <v>19024.599999999999</v>
      </c>
      <c r="E123" s="29">
        <v>19189.05</v>
      </c>
      <c r="F123">
        <f t="shared" si="2"/>
        <v>104.75</v>
      </c>
      <c r="G123">
        <f t="shared" si="3"/>
        <v>177.10000000000218</v>
      </c>
      <c r="J123">
        <v>9.0499999999992724</v>
      </c>
      <c r="K123">
        <v>129.64999999999782</v>
      </c>
    </row>
    <row r="124" spans="1:11" x14ac:dyDescent="0.2">
      <c r="A124" s="29" t="s">
        <v>390</v>
      </c>
      <c r="B124" s="29">
        <v>19246.5</v>
      </c>
      <c r="C124" s="29">
        <v>19345.099999999999</v>
      </c>
      <c r="D124" s="29">
        <v>19234.400000000001</v>
      </c>
      <c r="E124" s="29">
        <v>19322.55</v>
      </c>
      <c r="F124">
        <f t="shared" si="2"/>
        <v>57.450000000000728</v>
      </c>
      <c r="G124">
        <f t="shared" si="3"/>
        <v>110.69999999999709</v>
      </c>
      <c r="J124">
        <v>9.2999999999992724</v>
      </c>
      <c r="K124">
        <v>129.65000000000146</v>
      </c>
    </row>
    <row r="125" spans="1:11" x14ac:dyDescent="0.2">
      <c r="A125" s="29" t="s">
        <v>391</v>
      </c>
      <c r="B125" s="29">
        <v>19406.599999999999</v>
      </c>
      <c r="C125" s="29">
        <v>19434.150000000001</v>
      </c>
      <c r="D125" s="29">
        <v>19300</v>
      </c>
      <c r="E125" s="29">
        <v>19389</v>
      </c>
      <c r="F125">
        <f t="shared" si="2"/>
        <v>84.049999999999272</v>
      </c>
      <c r="G125">
        <f t="shared" si="3"/>
        <v>134.15000000000146</v>
      </c>
      <c r="J125">
        <v>9.4499999999970896</v>
      </c>
      <c r="K125">
        <v>132.59999999999854</v>
      </c>
    </row>
    <row r="126" spans="1:11" x14ac:dyDescent="0.2">
      <c r="A126" s="29" t="s">
        <v>392</v>
      </c>
      <c r="B126" s="29">
        <v>19405.95</v>
      </c>
      <c r="C126" s="29">
        <v>19421.599999999999</v>
      </c>
      <c r="D126" s="29">
        <v>19339.599999999999</v>
      </c>
      <c r="E126" s="29">
        <v>19398.5</v>
      </c>
      <c r="F126">
        <f t="shared" si="2"/>
        <v>16.950000000000728</v>
      </c>
      <c r="G126">
        <f t="shared" si="3"/>
        <v>82</v>
      </c>
      <c r="J126">
        <v>10.099999999998545</v>
      </c>
      <c r="K126">
        <v>132.60000000000218</v>
      </c>
    </row>
    <row r="127" spans="1:11" x14ac:dyDescent="0.2">
      <c r="A127" s="29" t="s">
        <v>393</v>
      </c>
      <c r="B127" s="29">
        <v>19385.7</v>
      </c>
      <c r="C127" s="29">
        <v>19512.2</v>
      </c>
      <c r="D127" s="29">
        <v>19373</v>
      </c>
      <c r="E127" s="29">
        <v>19497.3</v>
      </c>
      <c r="F127">
        <f t="shared" si="2"/>
        <v>-12.799999999999272</v>
      </c>
      <c r="G127">
        <f t="shared" si="3"/>
        <v>139.20000000000073</v>
      </c>
      <c r="J127">
        <v>10.5</v>
      </c>
      <c r="K127">
        <v>132.75</v>
      </c>
    </row>
    <row r="128" spans="1:11" x14ac:dyDescent="0.2">
      <c r="A128" s="29" t="s">
        <v>394</v>
      </c>
      <c r="B128" s="29">
        <v>19422.8</v>
      </c>
      <c r="C128" s="29">
        <v>19523.599999999999</v>
      </c>
      <c r="D128" s="29">
        <v>19303.599999999999</v>
      </c>
      <c r="E128" s="29">
        <v>19331.8</v>
      </c>
      <c r="F128">
        <f t="shared" si="2"/>
        <v>-74.5</v>
      </c>
      <c r="G128">
        <f t="shared" si="3"/>
        <v>220</v>
      </c>
      <c r="J128">
        <v>11.150000000001455</v>
      </c>
      <c r="K128">
        <v>132.80000000000291</v>
      </c>
    </row>
    <row r="129" spans="1:11" x14ac:dyDescent="0.2">
      <c r="A129" s="29" t="s">
        <v>395</v>
      </c>
      <c r="B129" s="29">
        <v>19400.349999999999</v>
      </c>
      <c r="C129" s="29">
        <v>19435.849999999999</v>
      </c>
      <c r="D129" s="29">
        <v>19327.099999999999</v>
      </c>
      <c r="E129" s="29">
        <v>19355.900000000001</v>
      </c>
      <c r="F129">
        <f t="shared" si="2"/>
        <v>68.549999999999272</v>
      </c>
      <c r="G129">
        <f t="shared" si="3"/>
        <v>108.75</v>
      </c>
      <c r="J129">
        <v>11.350000000002183</v>
      </c>
      <c r="K129">
        <v>133.69999999999709</v>
      </c>
    </row>
    <row r="130" spans="1:11" x14ac:dyDescent="0.2">
      <c r="A130" s="29" t="s">
        <v>396</v>
      </c>
      <c r="B130" s="29">
        <v>19427.099999999999</v>
      </c>
      <c r="C130" s="29">
        <v>19515.099999999999</v>
      </c>
      <c r="D130" s="29">
        <v>19406.45</v>
      </c>
      <c r="E130" s="29">
        <v>19439.400000000001</v>
      </c>
      <c r="F130">
        <f t="shared" si="2"/>
        <v>71.19999999999709</v>
      </c>
      <c r="G130">
        <f t="shared" si="3"/>
        <v>108.64999999999782</v>
      </c>
      <c r="J130">
        <v>11.900000000001455</v>
      </c>
      <c r="K130">
        <v>134.09999999999854</v>
      </c>
    </row>
    <row r="131" spans="1:11" x14ac:dyDescent="0.2">
      <c r="A131" s="29" t="s">
        <v>397</v>
      </c>
      <c r="B131" s="29">
        <v>19497.45</v>
      </c>
      <c r="C131" s="29">
        <v>19507.7</v>
      </c>
      <c r="D131" s="29">
        <v>19361.75</v>
      </c>
      <c r="E131" s="29">
        <v>19384.3</v>
      </c>
      <c r="F131">
        <f t="shared" ref="F131:F194" si="4">B131-E130</f>
        <v>58.049999999999272</v>
      </c>
      <c r="G131">
        <f t="shared" ref="G131:G194" si="5">C131-D131</f>
        <v>145.95000000000073</v>
      </c>
      <c r="J131">
        <v>13.799999999999272</v>
      </c>
      <c r="K131">
        <v>134.15000000000146</v>
      </c>
    </row>
    <row r="132" spans="1:11" x14ac:dyDescent="0.2">
      <c r="A132" s="29" t="s">
        <v>398</v>
      </c>
      <c r="B132" s="29">
        <v>19495.2</v>
      </c>
      <c r="C132" s="29">
        <v>19567</v>
      </c>
      <c r="D132" s="29">
        <v>19385.8</v>
      </c>
      <c r="E132" s="29">
        <v>19413.75</v>
      </c>
      <c r="F132">
        <f t="shared" si="4"/>
        <v>110.90000000000146</v>
      </c>
      <c r="G132">
        <f t="shared" si="5"/>
        <v>181.20000000000073</v>
      </c>
      <c r="J132">
        <v>13.900000000001455</v>
      </c>
      <c r="K132">
        <v>135.29999999999927</v>
      </c>
    </row>
    <row r="133" spans="1:11" x14ac:dyDescent="0.2">
      <c r="A133" s="29" t="s">
        <v>399</v>
      </c>
      <c r="B133" s="29">
        <v>19493.45</v>
      </c>
      <c r="C133" s="29">
        <v>19595.349999999999</v>
      </c>
      <c r="D133" s="29">
        <v>19433.5</v>
      </c>
      <c r="E133" s="29">
        <v>19564.5</v>
      </c>
      <c r="F133">
        <f t="shared" si="4"/>
        <v>79.700000000000728</v>
      </c>
      <c r="G133">
        <f t="shared" si="5"/>
        <v>161.84999999999854</v>
      </c>
      <c r="J133">
        <v>13.950000000000728</v>
      </c>
      <c r="K133">
        <v>135.69999999999709</v>
      </c>
    </row>
    <row r="134" spans="1:11" x14ac:dyDescent="0.2">
      <c r="A134" s="29" t="s">
        <v>400</v>
      </c>
      <c r="B134" s="29">
        <v>19612.150000000001</v>
      </c>
      <c r="C134" s="29">
        <v>19731.849999999999</v>
      </c>
      <c r="D134" s="29">
        <v>19562.95</v>
      </c>
      <c r="E134" s="29">
        <v>19711.45</v>
      </c>
      <c r="F134">
        <f t="shared" si="4"/>
        <v>47.650000000001455</v>
      </c>
      <c r="G134">
        <f t="shared" si="5"/>
        <v>168.89999999999782</v>
      </c>
      <c r="J134">
        <v>15.299999999999272</v>
      </c>
      <c r="K134">
        <v>135.85000000000218</v>
      </c>
    </row>
    <row r="135" spans="1:11" x14ac:dyDescent="0.2">
      <c r="A135" s="29" t="s">
        <v>401</v>
      </c>
      <c r="B135" s="29">
        <v>19787.5</v>
      </c>
      <c r="C135" s="29">
        <v>19819.45</v>
      </c>
      <c r="D135" s="29">
        <v>19690.2</v>
      </c>
      <c r="E135" s="29">
        <v>19749.25</v>
      </c>
      <c r="F135">
        <f t="shared" si="4"/>
        <v>76.049999999999272</v>
      </c>
      <c r="G135">
        <f t="shared" si="5"/>
        <v>129.25</v>
      </c>
      <c r="J135">
        <v>15.75</v>
      </c>
      <c r="K135">
        <v>136.45000000000073</v>
      </c>
    </row>
    <row r="136" spans="1:11" x14ac:dyDescent="0.2">
      <c r="A136" s="29" t="s">
        <v>402</v>
      </c>
      <c r="B136" s="29">
        <v>19802.95</v>
      </c>
      <c r="C136" s="29">
        <v>19851.7</v>
      </c>
      <c r="D136" s="29">
        <v>19727.45</v>
      </c>
      <c r="E136" s="29">
        <v>19833.150000000001</v>
      </c>
      <c r="F136">
        <f t="shared" si="4"/>
        <v>53.700000000000728</v>
      </c>
      <c r="G136">
        <f t="shared" si="5"/>
        <v>124.25</v>
      </c>
      <c r="J136">
        <v>15.799999999999272</v>
      </c>
      <c r="K136">
        <v>137.10000000000218</v>
      </c>
    </row>
    <row r="137" spans="1:11" x14ac:dyDescent="0.2">
      <c r="A137" s="29" t="s">
        <v>403</v>
      </c>
      <c r="B137" s="29">
        <v>19831.7</v>
      </c>
      <c r="C137" s="29">
        <v>19991.849999999999</v>
      </c>
      <c r="D137" s="29">
        <v>19758.400000000001</v>
      </c>
      <c r="E137" s="29">
        <v>19979.150000000001</v>
      </c>
      <c r="F137">
        <f t="shared" si="4"/>
        <v>-1.4500000000007276</v>
      </c>
      <c r="G137">
        <f t="shared" si="5"/>
        <v>233.44999999999709</v>
      </c>
      <c r="J137">
        <v>15.899999999997817</v>
      </c>
      <c r="K137">
        <v>138.54999999999927</v>
      </c>
    </row>
    <row r="138" spans="1:11" x14ac:dyDescent="0.2">
      <c r="A138" s="29" t="s">
        <v>404</v>
      </c>
      <c r="B138" s="29">
        <v>19800.45</v>
      </c>
      <c r="C138" s="29">
        <v>19887.400000000001</v>
      </c>
      <c r="D138" s="29">
        <v>19700</v>
      </c>
      <c r="E138" s="29">
        <v>19745</v>
      </c>
      <c r="F138">
        <f t="shared" si="4"/>
        <v>-178.70000000000073</v>
      </c>
      <c r="G138">
        <f t="shared" si="5"/>
        <v>187.40000000000146</v>
      </c>
      <c r="J138">
        <v>16.600000000002183</v>
      </c>
      <c r="K138">
        <v>138.79999999999927</v>
      </c>
    </row>
    <row r="139" spans="1:11" x14ac:dyDescent="0.2">
      <c r="A139" s="29" t="s">
        <v>405</v>
      </c>
      <c r="B139" s="29">
        <v>19748.45</v>
      </c>
      <c r="C139" s="29">
        <v>19782.75</v>
      </c>
      <c r="D139" s="29">
        <v>19658.3</v>
      </c>
      <c r="E139" s="29">
        <v>19672.349999999999</v>
      </c>
      <c r="F139">
        <f t="shared" si="4"/>
        <v>3.4500000000007276</v>
      </c>
      <c r="G139">
        <f t="shared" si="5"/>
        <v>124.45000000000073</v>
      </c>
      <c r="J139">
        <v>16.849999999998545</v>
      </c>
      <c r="K139">
        <v>139.20000000000073</v>
      </c>
    </row>
    <row r="140" spans="1:11" x14ac:dyDescent="0.2">
      <c r="A140" s="29" t="s">
        <v>406</v>
      </c>
      <c r="B140" s="29">
        <v>19729.349999999999</v>
      </c>
      <c r="C140" s="29">
        <v>19729.349999999999</v>
      </c>
      <c r="D140" s="29">
        <v>19615.95</v>
      </c>
      <c r="E140" s="29">
        <v>19680.599999999999</v>
      </c>
      <c r="F140">
        <f t="shared" si="4"/>
        <v>57</v>
      </c>
      <c r="G140">
        <f t="shared" si="5"/>
        <v>113.39999999999782</v>
      </c>
      <c r="J140">
        <v>16.950000000000728</v>
      </c>
      <c r="K140">
        <v>139.65000000000146</v>
      </c>
    </row>
    <row r="141" spans="1:11" x14ac:dyDescent="0.2">
      <c r="A141" s="29" t="s">
        <v>407</v>
      </c>
      <c r="B141" s="29">
        <v>19733.349999999999</v>
      </c>
      <c r="C141" s="29">
        <v>19825.599999999999</v>
      </c>
      <c r="D141" s="29">
        <v>19716.7</v>
      </c>
      <c r="E141" s="29">
        <v>19778.3</v>
      </c>
      <c r="F141">
        <f t="shared" si="4"/>
        <v>52.75</v>
      </c>
      <c r="G141">
        <f t="shared" si="5"/>
        <v>108.89999999999782</v>
      </c>
      <c r="J141">
        <v>17.649999999997817</v>
      </c>
      <c r="K141">
        <v>139.79999999999927</v>
      </c>
    </row>
    <row r="142" spans="1:11" x14ac:dyDescent="0.2">
      <c r="A142" s="29" t="s">
        <v>261</v>
      </c>
      <c r="B142" s="29">
        <v>19850.900000000001</v>
      </c>
      <c r="C142" s="29">
        <v>19867.55</v>
      </c>
      <c r="D142" s="29">
        <v>19603.55</v>
      </c>
      <c r="E142" s="29">
        <v>19659.900000000001</v>
      </c>
      <c r="F142">
        <f t="shared" si="4"/>
        <v>72.600000000002183</v>
      </c>
      <c r="G142">
        <f t="shared" si="5"/>
        <v>264</v>
      </c>
      <c r="J142">
        <v>18.149999999997817</v>
      </c>
      <c r="K142">
        <v>140.10000000000218</v>
      </c>
    </row>
    <row r="143" spans="1:11" x14ac:dyDescent="0.2">
      <c r="A143" s="29" t="s">
        <v>408</v>
      </c>
      <c r="B143" s="29">
        <v>19659.75</v>
      </c>
      <c r="C143" s="29">
        <v>19695.900000000001</v>
      </c>
      <c r="D143" s="29">
        <v>19563.099999999999</v>
      </c>
      <c r="E143" s="29">
        <v>19646.05</v>
      </c>
      <c r="F143">
        <f t="shared" si="4"/>
        <v>-0.15000000000145519</v>
      </c>
      <c r="G143">
        <f t="shared" si="5"/>
        <v>132.80000000000291</v>
      </c>
      <c r="J143">
        <v>18.299999999999272</v>
      </c>
      <c r="K143">
        <v>140.75</v>
      </c>
    </row>
    <row r="144" spans="1:11" x14ac:dyDescent="0.2">
      <c r="A144" s="29" t="s">
        <v>409</v>
      </c>
      <c r="B144" s="29">
        <v>19666.349999999999</v>
      </c>
      <c r="C144" s="29">
        <v>19772.75</v>
      </c>
      <c r="D144" s="29">
        <v>19597.599999999999</v>
      </c>
      <c r="E144" s="29">
        <v>19753.8</v>
      </c>
      <c r="F144">
        <f t="shared" si="4"/>
        <v>20.299999999999272</v>
      </c>
      <c r="G144">
        <f t="shared" si="5"/>
        <v>175.15000000000146</v>
      </c>
      <c r="J144">
        <v>18.549999999999272</v>
      </c>
      <c r="K144">
        <v>141.15000000000146</v>
      </c>
    </row>
    <row r="145" spans="1:11" x14ac:dyDescent="0.2">
      <c r="A145" s="29" t="s">
        <v>410</v>
      </c>
      <c r="B145" s="29">
        <v>19784</v>
      </c>
      <c r="C145" s="29">
        <v>19795.599999999999</v>
      </c>
      <c r="D145" s="29">
        <v>19704.599999999999</v>
      </c>
      <c r="E145" s="29">
        <v>19733.55</v>
      </c>
      <c r="F145">
        <f t="shared" si="4"/>
        <v>30.200000000000728</v>
      </c>
      <c r="G145">
        <f t="shared" si="5"/>
        <v>91</v>
      </c>
      <c r="J145">
        <v>19.849999999998545</v>
      </c>
      <c r="K145">
        <v>142</v>
      </c>
    </row>
    <row r="146" spans="1:11" x14ac:dyDescent="0.2">
      <c r="A146" s="29" t="s">
        <v>411</v>
      </c>
      <c r="B146" s="29">
        <v>19655.400000000001</v>
      </c>
      <c r="C146" s="29">
        <v>19678.25</v>
      </c>
      <c r="D146" s="29">
        <v>19423.55</v>
      </c>
      <c r="E146" s="29">
        <v>19526.55</v>
      </c>
      <c r="F146">
        <f t="shared" si="4"/>
        <v>-78.149999999997817</v>
      </c>
      <c r="G146">
        <f t="shared" si="5"/>
        <v>254.70000000000073</v>
      </c>
      <c r="J146">
        <v>20.099999999998545</v>
      </c>
      <c r="K146">
        <v>142.80000000000291</v>
      </c>
    </row>
    <row r="147" spans="1:11" x14ac:dyDescent="0.2">
      <c r="A147" s="29" t="s">
        <v>412</v>
      </c>
      <c r="B147" s="29">
        <v>19463.75</v>
      </c>
      <c r="C147" s="29">
        <v>19537.650000000001</v>
      </c>
      <c r="D147" s="29">
        <v>19296.45</v>
      </c>
      <c r="E147" s="29">
        <v>19381.650000000001</v>
      </c>
      <c r="F147">
        <f t="shared" si="4"/>
        <v>-62.799999999999272</v>
      </c>
      <c r="G147">
        <f t="shared" si="5"/>
        <v>241.20000000000073</v>
      </c>
      <c r="J147">
        <v>20.299999999999272</v>
      </c>
      <c r="K147">
        <v>142.85000000000218</v>
      </c>
    </row>
    <row r="148" spans="1:11" x14ac:dyDescent="0.2">
      <c r="A148" s="29" t="s">
        <v>413</v>
      </c>
      <c r="B148" s="29">
        <v>19462.8</v>
      </c>
      <c r="C148" s="29">
        <v>19538.849999999999</v>
      </c>
      <c r="D148" s="29">
        <v>19436.45</v>
      </c>
      <c r="E148" s="29">
        <v>19517</v>
      </c>
      <c r="F148">
        <f t="shared" si="4"/>
        <v>81.149999999997817</v>
      </c>
      <c r="G148">
        <f t="shared" si="5"/>
        <v>102.39999999999782</v>
      </c>
      <c r="J148">
        <v>20.350000000002183</v>
      </c>
      <c r="K148">
        <v>143.39999999999782</v>
      </c>
    </row>
    <row r="149" spans="1:11" x14ac:dyDescent="0.2">
      <c r="A149" s="29" t="s">
        <v>414</v>
      </c>
      <c r="B149" s="29">
        <v>19576.849999999999</v>
      </c>
      <c r="C149" s="29">
        <v>19620.45</v>
      </c>
      <c r="D149" s="29">
        <v>19524.8</v>
      </c>
      <c r="E149" s="29">
        <v>19597.3</v>
      </c>
      <c r="F149">
        <f t="shared" si="4"/>
        <v>59.849999999998545</v>
      </c>
      <c r="G149">
        <f t="shared" si="5"/>
        <v>95.650000000001455</v>
      </c>
      <c r="J149">
        <v>21</v>
      </c>
      <c r="K149">
        <v>143.54999999999927</v>
      </c>
    </row>
    <row r="150" spans="1:11" x14ac:dyDescent="0.2">
      <c r="A150" s="29" t="s">
        <v>415</v>
      </c>
      <c r="B150" s="29">
        <v>19627.2</v>
      </c>
      <c r="C150" s="29">
        <v>19634.400000000001</v>
      </c>
      <c r="D150" s="29">
        <v>19533.099999999999</v>
      </c>
      <c r="E150" s="29">
        <v>19570.849999999999</v>
      </c>
      <c r="F150">
        <f t="shared" si="4"/>
        <v>29.900000000001455</v>
      </c>
      <c r="G150">
        <f t="shared" si="5"/>
        <v>101.30000000000291</v>
      </c>
      <c r="J150">
        <v>21.349999999998545</v>
      </c>
      <c r="K150">
        <v>144.95000000000073</v>
      </c>
    </row>
    <row r="151" spans="1:11" x14ac:dyDescent="0.2">
      <c r="A151" s="29" t="s">
        <v>416</v>
      </c>
      <c r="B151" s="29">
        <v>19578.8</v>
      </c>
      <c r="C151" s="29">
        <v>19645.5</v>
      </c>
      <c r="D151" s="29">
        <v>19467.5</v>
      </c>
      <c r="E151" s="29">
        <v>19632.55</v>
      </c>
      <c r="F151">
        <f t="shared" si="4"/>
        <v>7.9500000000007276</v>
      </c>
      <c r="G151">
        <f t="shared" si="5"/>
        <v>178</v>
      </c>
      <c r="J151">
        <v>21.350000000002183</v>
      </c>
      <c r="K151">
        <v>145</v>
      </c>
    </row>
    <row r="152" spans="1:11" x14ac:dyDescent="0.2">
      <c r="A152" s="29" t="s">
        <v>417</v>
      </c>
      <c r="B152" s="29">
        <v>19605.55</v>
      </c>
      <c r="C152" s="29">
        <v>19623.599999999999</v>
      </c>
      <c r="D152" s="29">
        <v>19495.400000000001</v>
      </c>
      <c r="E152" s="29">
        <v>19543.099999999999</v>
      </c>
      <c r="F152">
        <f t="shared" si="4"/>
        <v>-27</v>
      </c>
      <c r="G152">
        <f t="shared" si="5"/>
        <v>128.19999999999709</v>
      </c>
      <c r="J152">
        <v>21.450000000000728</v>
      </c>
      <c r="K152">
        <v>145.95000000000073</v>
      </c>
    </row>
    <row r="153" spans="1:11" x14ac:dyDescent="0.2">
      <c r="A153" s="29" t="s">
        <v>418</v>
      </c>
      <c r="B153" s="29">
        <v>19554.25</v>
      </c>
      <c r="C153" s="29">
        <v>19557.75</v>
      </c>
      <c r="D153" s="29">
        <v>19412.75</v>
      </c>
      <c r="E153" s="29">
        <v>19428.3</v>
      </c>
      <c r="F153">
        <f t="shared" si="4"/>
        <v>11.150000000001455</v>
      </c>
      <c r="G153">
        <f t="shared" si="5"/>
        <v>145</v>
      </c>
      <c r="J153">
        <v>22.5</v>
      </c>
      <c r="K153">
        <v>147.70000000000073</v>
      </c>
    </row>
    <row r="154" spans="1:11" x14ac:dyDescent="0.2">
      <c r="A154" s="29" t="s">
        <v>419</v>
      </c>
      <c r="B154" s="29">
        <v>19383.95</v>
      </c>
      <c r="C154" s="29">
        <v>19465.849999999999</v>
      </c>
      <c r="D154" s="29">
        <v>19257.900000000001</v>
      </c>
      <c r="E154" s="29">
        <v>19434.55</v>
      </c>
      <c r="F154">
        <f t="shared" si="4"/>
        <v>-44.349999999998545</v>
      </c>
      <c r="G154">
        <f t="shared" si="5"/>
        <v>207.94999999999709</v>
      </c>
      <c r="J154">
        <v>23.349999999998545</v>
      </c>
      <c r="K154">
        <v>147.75</v>
      </c>
    </row>
    <row r="155" spans="1:11" x14ac:dyDescent="0.2">
      <c r="A155" s="29" t="s">
        <v>420</v>
      </c>
      <c r="B155" s="29">
        <v>19369</v>
      </c>
      <c r="C155" s="29">
        <v>19482.75</v>
      </c>
      <c r="D155" s="29">
        <v>19317.2</v>
      </c>
      <c r="E155" s="29">
        <v>19465</v>
      </c>
      <c r="F155">
        <f t="shared" si="4"/>
        <v>-65.549999999999272</v>
      </c>
      <c r="G155">
        <f t="shared" si="5"/>
        <v>165.54999999999927</v>
      </c>
      <c r="J155">
        <v>23.5</v>
      </c>
      <c r="K155">
        <v>148</v>
      </c>
    </row>
    <row r="156" spans="1:11" x14ac:dyDescent="0.2">
      <c r="A156" s="29" t="s">
        <v>421</v>
      </c>
      <c r="B156" s="29">
        <v>19450.55</v>
      </c>
      <c r="C156" s="29">
        <v>19461.55</v>
      </c>
      <c r="D156" s="29">
        <v>19326.25</v>
      </c>
      <c r="E156" s="29">
        <v>19365.25</v>
      </c>
      <c r="F156">
        <f t="shared" si="4"/>
        <v>-14.450000000000728</v>
      </c>
      <c r="G156">
        <f t="shared" si="5"/>
        <v>135.29999999999927</v>
      </c>
      <c r="J156">
        <v>23.950000000000728</v>
      </c>
      <c r="K156">
        <v>148.20000000000073</v>
      </c>
    </row>
    <row r="157" spans="1:11" x14ac:dyDescent="0.2">
      <c r="A157" s="29" t="s">
        <v>422</v>
      </c>
      <c r="B157" s="29">
        <v>19301.75</v>
      </c>
      <c r="C157" s="29">
        <v>19373.8</v>
      </c>
      <c r="D157" s="29">
        <v>19253.599999999999</v>
      </c>
      <c r="E157" s="29">
        <v>19310.150000000001</v>
      </c>
      <c r="F157">
        <f t="shared" si="4"/>
        <v>-63.5</v>
      </c>
      <c r="G157">
        <f t="shared" si="5"/>
        <v>120.20000000000073</v>
      </c>
      <c r="J157">
        <v>24.25</v>
      </c>
      <c r="K157">
        <v>148.35000000000218</v>
      </c>
    </row>
    <row r="158" spans="1:11" x14ac:dyDescent="0.2">
      <c r="A158" s="29" t="s">
        <v>423</v>
      </c>
      <c r="B158" s="29">
        <v>19320.650000000001</v>
      </c>
      <c r="C158" s="29">
        <v>19425.95</v>
      </c>
      <c r="D158" s="29">
        <v>19296.3</v>
      </c>
      <c r="E158" s="29">
        <v>19393.599999999999</v>
      </c>
      <c r="F158">
        <f t="shared" si="4"/>
        <v>10.5</v>
      </c>
      <c r="G158">
        <f t="shared" si="5"/>
        <v>129.65000000000146</v>
      </c>
      <c r="J158">
        <v>24.5</v>
      </c>
      <c r="K158">
        <v>149.5</v>
      </c>
    </row>
    <row r="159" spans="1:11" x14ac:dyDescent="0.2">
      <c r="A159" s="29" t="s">
        <v>424</v>
      </c>
      <c r="B159" s="29">
        <v>19417.099999999999</v>
      </c>
      <c r="C159" s="29">
        <v>19443.5</v>
      </c>
      <c r="D159" s="29">
        <v>19381.3</v>
      </c>
      <c r="E159" s="29">
        <v>19396.45</v>
      </c>
      <c r="F159">
        <f t="shared" si="4"/>
        <v>23.5</v>
      </c>
      <c r="G159">
        <f t="shared" si="5"/>
        <v>62.200000000000728</v>
      </c>
      <c r="J159">
        <v>25.099999999998545</v>
      </c>
      <c r="K159">
        <v>149.65000000000146</v>
      </c>
    </row>
    <row r="160" spans="1:11" x14ac:dyDescent="0.2">
      <c r="A160" s="29" t="s">
        <v>425</v>
      </c>
      <c r="B160" s="29">
        <v>19439.2</v>
      </c>
      <c r="C160" s="29">
        <v>19472.05</v>
      </c>
      <c r="D160" s="29">
        <v>19366.599999999999</v>
      </c>
      <c r="E160" s="29">
        <v>19444</v>
      </c>
      <c r="F160">
        <f t="shared" si="4"/>
        <v>42.75</v>
      </c>
      <c r="G160">
        <f t="shared" si="5"/>
        <v>105.45000000000073</v>
      </c>
      <c r="J160">
        <v>25.149999999997817</v>
      </c>
      <c r="K160">
        <v>149.90000000000146</v>
      </c>
    </row>
    <row r="161" spans="1:11" x14ac:dyDescent="0.2">
      <c r="A161" s="29" t="s">
        <v>426</v>
      </c>
      <c r="B161" s="29">
        <v>19535.150000000001</v>
      </c>
      <c r="C161" s="29">
        <v>19584.45</v>
      </c>
      <c r="D161" s="29">
        <v>19369</v>
      </c>
      <c r="E161" s="29">
        <v>19386.7</v>
      </c>
      <c r="F161">
        <f t="shared" si="4"/>
        <v>91.150000000001455</v>
      </c>
      <c r="G161">
        <f t="shared" si="5"/>
        <v>215.45000000000073</v>
      </c>
      <c r="J161">
        <v>25.5</v>
      </c>
      <c r="K161">
        <v>151.29999999999927</v>
      </c>
    </row>
    <row r="162" spans="1:11" x14ac:dyDescent="0.2">
      <c r="A162" s="29" t="s">
        <v>427</v>
      </c>
      <c r="B162" s="29">
        <v>19297.400000000001</v>
      </c>
      <c r="C162" s="29">
        <v>19339.55</v>
      </c>
      <c r="D162" s="29">
        <v>19229.7</v>
      </c>
      <c r="E162" s="29">
        <v>19265.8</v>
      </c>
      <c r="F162">
        <f t="shared" si="4"/>
        <v>-89.299999999999272</v>
      </c>
      <c r="G162">
        <f t="shared" si="5"/>
        <v>109.84999999999854</v>
      </c>
      <c r="J162">
        <v>25.599999999998545</v>
      </c>
      <c r="K162">
        <v>152</v>
      </c>
    </row>
    <row r="163" spans="1:11" x14ac:dyDescent="0.2">
      <c r="A163" s="29" t="s">
        <v>428</v>
      </c>
      <c r="B163" s="29">
        <v>19298.349999999999</v>
      </c>
      <c r="C163" s="29">
        <v>19366.849999999999</v>
      </c>
      <c r="D163" s="29">
        <v>19249.7</v>
      </c>
      <c r="E163" s="29">
        <v>19306.05</v>
      </c>
      <c r="F163">
        <f t="shared" si="4"/>
        <v>32.549999999999272</v>
      </c>
      <c r="G163">
        <f t="shared" si="5"/>
        <v>117.14999999999782</v>
      </c>
      <c r="J163">
        <v>26.400000000001455</v>
      </c>
      <c r="K163">
        <v>152</v>
      </c>
    </row>
    <row r="164" spans="1:11" x14ac:dyDescent="0.2">
      <c r="A164" s="29" t="s">
        <v>429</v>
      </c>
      <c r="B164" s="29">
        <v>19374.849999999999</v>
      </c>
      <c r="C164" s="29">
        <v>19377.900000000001</v>
      </c>
      <c r="D164" s="29">
        <v>19309.099999999999</v>
      </c>
      <c r="E164" s="29">
        <v>19342.650000000001</v>
      </c>
      <c r="F164">
        <f t="shared" si="4"/>
        <v>68.799999999999272</v>
      </c>
      <c r="G164">
        <f t="shared" si="5"/>
        <v>68.80000000000291</v>
      </c>
      <c r="J164">
        <v>26.450000000000728</v>
      </c>
      <c r="K164">
        <v>152.34999999999854</v>
      </c>
    </row>
    <row r="165" spans="1:11" x14ac:dyDescent="0.2">
      <c r="A165" s="29" t="s">
        <v>430</v>
      </c>
      <c r="B165" s="29">
        <v>19433.45</v>
      </c>
      <c r="C165" s="29">
        <v>19452.8</v>
      </c>
      <c r="D165" s="29">
        <v>19334.75</v>
      </c>
      <c r="E165" s="29">
        <v>19347.45</v>
      </c>
      <c r="F165">
        <f t="shared" si="4"/>
        <v>90.799999999999272</v>
      </c>
      <c r="G165">
        <f t="shared" si="5"/>
        <v>118.04999999999927</v>
      </c>
      <c r="J165">
        <v>26.5</v>
      </c>
      <c r="K165">
        <v>152.59999999999854</v>
      </c>
    </row>
    <row r="166" spans="1:11" x14ac:dyDescent="0.2">
      <c r="A166" s="29" t="s">
        <v>262</v>
      </c>
      <c r="B166" s="29">
        <v>19375.55</v>
      </c>
      <c r="C166" s="29">
        <v>19388.2</v>
      </c>
      <c r="D166" s="29">
        <v>19223.650000000001</v>
      </c>
      <c r="E166" s="29">
        <v>19253.8</v>
      </c>
      <c r="F166">
        <f t="shared" si="4"/>
        <v>28.099999999998545</v>
      </c>
      <c r="G166">
        <f t="shared" si="5"/>
        <v>164.54999999999927</v>
      </c>
      <c r="J166">
        <v>27.950000000000728</v>
      </c>
      <c r="K166">
        <v>152.80000000000291</v>
      </c>
    </row>
    <row r="167" spans="1:11" x14ac:dyDescent="0.2">
      <c r="A167" s="29" t="s">
        <v>431</v>
      </c>
      <c r="B167" s="29">
        <v>19258.150000000001</v>
      </c>
      <c r="C167" s="29">
        <v>19458.55</v>
      </c>
      <c r="D167" s="29">
        <v>19255.7</v>
      </c>
      <c r="E167" s="29">
        <v>19435.3</v>
      </c>
      <c r="F167">
        <f t="shared" si="4"/>
        <v>4.3500000000021828</v>
      </c>
      <c r="G167">
        <f t="shared" si="5"/>
        <v>202.84999999999854</v>
      </c>
      <c r="J167">
        <v>28.099999999998545</v>
      </c>
      <c r="K167">
        <v>152.89999999999782</v>
      </c>
    </row>
    <row r="168" spans="1:11" x14ac:dyDescent="0.2">
      <c r="A168" s="29" t="s">
        <v>432</v>
      </c>
      <c r="B168" s="29">
        <v>19525.05</v>
      </c>
      <c r="C168" s="29">
        <v>19545.150000000001</v>
      </c>
      <c r="D168" s="29">
        <v>19432.849999999999</v>
      </c>
      <c r="E168" s="29">
        <v>19528.8</v>
      </c>
      <c r="F168">
        <f t="shared" si="4"/>
        <v>89.75</v>
      </c>
      <c r="G168">
        <f t="shared" si="5"/>
        <v>112.30000000000291</v>
      </c>
      <c r="J168">
        <v>28.44999999999709</v>
      </c>
      <c r="K168">
        <v>153.5</v>
      </c>
    </row>
    <row r="169" spans="1:11" x14ac:dyDescent="0.2">
      <c r="A169" s="29" t="s">
        <v>433</v>
      </c>
      <c r="B169" s="29">
        <v>19564.650000000001</v>
      </c>
      <c r="C169" s="29">
        <v>19587.05</v>
      </c>
      <c r="D169" s="29">
        <v>19525.75</v>
      </c>
      <c r="E169" s="29">
        <v>19574.900000000001</v>
      </c>
      <c r="F169">
        <f t="shared" si="4"/>
        <v>35.850000000002183</v>
      </c>
      <c r="G169">
        <f t="shared" si="5"/>
        <v>61.299999999999272</v>
      </c>
      <c r="J169">
        <v>28.799999999999272</v>
      </c>
      <c r="K169">
        <v>154.20000000000073</v>
      </c>
    </row>
    <row r="170" spans="1:11" x14ac:dyDescent="0.2">
      <c r="A170" s="29" t="s">
        <v>434</v>
      </c>
      <c r="B170" s="29">
        <v>19581.2</v>
      </c>
      <c r="C170" s="29">
        <v>19636.45</v>
      </c>
      <c r="D170" s="29">
        <v>19491.5</v>
      </c>
      <c r="E170" s="29">
        <v>19611.05</v>
      </c>
      <c r="F170">
        <f t="shared" si="4"/>
        <v>6.2999999999992724</v>
      </c>
      <c r="G170">
        <f t="shared" si="5"/>
        <v>144.95000000000073</v>
      </c>
      <c r="J170">
        <v>29.900000000001455</v>
      </c>
      <c r="K170">
        <v>154.35000000000218</v>
      </c>
    </row>
    <row r="171" spans="1:11" x14ac:dyDescent="0.2">
      <c r="A171" s="29" t="s">
        <v>435</v>
      </c>
      <c r="B171" s="29">
        <v>19598.650000000001</v>
      </c>
      <c r="C171" s="29">
        <v>19737</v>
      </c>
      <c r="D171" s="29">
        <v>19550.05</v>
      </c>
      <c r="E171" s="29">
        <v>19727.05</v>
      </c>
      <c r="F171">
        <f t="shared" si="4"/>
        <v>-12.399999999997817</v>
      </c>
      <c r="G171">
        <f t="shared" si="5"/>
        <v>186.95000000000073</v>
      </c>
      <c r="J171">
        <v>30.200000000000728</v>
      </c>
      <c r="K171">
        <v>154.5</v>
      </c>
    </row>
    <row r="172" spans="1:11" x14ac:dyDescent="0.2">
      <c r="A172" s="29" t="s">
        <v>436</v>
      </c>
      <c r="B172" s="29">
        <v>19774.8</v>
      </c>
      <c r="C172" s="29">
        <v>19867.150000000001</v>
      </c>
      <c r="D172" s="29">
        <v>19727.05</v>
      </c>
      <c r="E172" s="29">
        <v>19819.95</v>
      </c>
      <c r="F172">
        <f t="shared" si="4"/>
        <v>47.75</v>
      </c>
      <c r="G172">
        <f t="shared" si="5"/>
        <v>140.10000000000218</v>
      </c>
      <c r="J172">
        <v>30.299999999999272</v>
      </c>
      <c r="K172">
        <v>154.54999999999927</v>
      </c>
    </row>
    <row r="173" spans="1:11" x14ac:dyDescent="0.2">
      <c r="A173" s="29" t="s">
        <v>437</v>
      </c>
      <c r="B173" s="29">
        <v>19890</v>
      </c>
      <c r="C173" s="29">
        <v>20008.150000000001</v>
      </c>
      <c r="D173" s="29">
        <v>19865.349999999999</v>
      </c>
      <c r="E173" s="29">
        <v>19996.349999999999</v>
      </c>
      <c r="F173">
        <f t="shared" si="4"/>
        <v>70.049999999999272</v>
      </c>
      <c r="G173">
        <f t="shared" si="5"/>
        <v>142.80000000000291</v>
      </c>
      <c r="J173">
        <v>31.25</v>
      </c>
      <c r="K173">
        <v>156.39999999999782</v>
      </c>
    </row>
    <row r="174" spans="1:11" x14ac:dyDescent="0.2">
      <c r="A174" s="29" t="s">
        <v>438</v>
      </c>
      <c r="B174" s="29">
        <v>20110.150000000001</v>
      </c>
      <c r="C174" s="29">
        <v>20110.349999999999</v>
      </c>
      <c r="D174" s="29">
        <v>19914.650000000001</v>
      </c>
      <c r="E174" s="29">
        <v>19993.2</v>
      </c>
      <c r="F174">
        <f t="shared" si="4"/>
        <v>113.80000000000291</v>
      </c>
      <c r="G174">
        <f t="shared" si="5"/>
        <v>195.69999999999709</v>
      </c>
      <c r="J174">
        <v>31.649999999997817</v>
      </c>
      <c r="K174">
        <v>156.40000000000146</v>
      </c>
    </row>
    <row r="175" spans="1:11" x14ac:dyDescent="0.2">
      <c r="A175" s="29" t="s">
        <v>439</v>
      </c>
      <c r="B175" s="29">
        <v>19989.5</v>
      </c>
      <c r="C175" s="29">
        <v>20096.900000000001</v>
      </c>
      <c r="D175" s="29">
        <v>19944.099999999999</v>
      </c>
      <c r="E175" s="29">
        <v>20070</v>
      </c>
      <c r="F175">
        <f t="shared" si="4"/>
        <v>-3.7000000000007276</v>
      </c>
      <c r="G175">
        <f t="shared" si="5"/>
        <v>152.80000000000291</v>
      </c>
      <c r="J175">
        <v>32.549999999999272</v>
      </c>
      <c r="K175">
        <v>157.69999999999709</v>
      </c>
    </row>
    <row r="176" spans="1:11" x14ac:dyDescent="0.2">
      <c r="A176" s="29" t="s">
        <v>440</v>
      </c>
      <c r="B176" s="29">
        <v>20127.95</v>
      </c>
      <c r="C176" s="29">
        <v>20167.650000000001</v>
      </c>
      <c r="D176" s="29">
        <v>20043.45</v>
      </c>
      <c r="E176" s="29">
        <v>20103.099999999999</v>
      </c>
      <c r="F176">
        <f t="shared" si="4"/>
        <v>57.950000000000728</v>
      </c>
      <c r="G176">
        <f t="shared" si="5"/>
        <v>124.20000000000073</v>
      </c>
      <c r="J176">
        <v>32.700000000000728</v>
      </c>
      <c r="K176">
        <v>158.04999999999927</v>
      </c>
    </row>
    <row r="177" spans="1:11" x14ac:dyDescent="0.2">
      <c r="A177" s="29" t="s">
        <v>441</v>
      </c>
      <c r="B177" s="29">
        <v>20156.45</v>
      </c>
      <c r="C177" s="29">
        <v>20222.45</v>
      </c>
      <c r="D177" s="29">
        <v>20129.7</v>
      </c>
      <c r="E177" s="29">
        <v>20192.349999999999</v>
      </c>
      <c r="F177">
        <f t="shared" si="4"/>
        <v>53.350000000002183</v>
      </c>
      <c r="G177">
        <f t="shared" si="5"/>
        <v>92.75</v>
      </c>
      <c r="J177">
        <v>32.94999999999709</v>
      </c>
      <c r="K177">
        <v>158.60000000000218</v>
      </c>
    </row>
    <row r="178" spans="1:11" x14ac:dyDescent="0.2">
      <c r="A178" s="29" t="s">
        <v>442</v>
      </c>
      <c r="B178" s="29">
        <v>20155.95</v>
      </c>
      <c r="C178" s="29">
        <v>20195.349999999999</v>
      </c>
      <c r="D178" s="29">
        <v>20115.7</v>
      </c>
      <c r="E178" s="29">
        <v>20133.3</v>
      </c>
      <c r="F178">
        <f t="shared" si="4"/>
        <v>-36.399999999997817</v>
      </c>
      <c r="G178">
        <f t="shared" si="5"/>
        <v>79.649999999997817</v>
      </c>
      <c r="J178">
        <v>33.5</v>
      </c>
      <c r="K178">
        <v>159.04999999999927</v>
      </c>
    </row>
    <row r="179" spans="1:11" x14ac:dyDescent="0.2">
      <c r="A179" s="29" t="s">
        <v>443</v>
      </c>
      <c r="B179" s="29">
        <v>19980.75</v>
      </c>
      <c r="C179" s="29">
        <v>20050.650000000001</v>
      </c>
      <c r="D179" s="29">
        <v>19878.849999999999</v>
      </c>
      <c r="E179" s="29">
        <v>19901.400000000001</v>
      </c>
      <c r="F179">
        <f t="shared" si="4"/>
        <v>-152.54999999999927</v>
      </c>
      <c r="G179">
        <f t="shared" si="5"/>
        <v>171.80000000000291</v>
      </c>
      <c r="J179">
        <v>35</v>
      </c>
      <c r="K179">
        <v>160.10000000000218</v>
      </c>
    </row>
    <row r="180" spans="1:11" x14ac:dyDescent="0.2">
      <c r="A180" s="29" t="s">
        <v>444</v>
      </c>
      <c r="B180" s="29">
        <v>19840.55</v>
      </c>
      <c r="C180" s="29">
        <v>19848.75</v>
      </c>
      <c r="D180" s="29">
        <v>19709.95</v>
      </c>
      <c r="E180" s="29">
        <v>19742.349999999999</v>
      </c>
      <c r="F180">
        <f t="shared" si="4"/>
        <v>-60.850000000002183</v>
      </c>
      <c r="G180">
        <f t="shared" si="5"/>
        <v>138.79999999999927</v>
      </c>
      <c r="J180">
        <v>35.200000000000728</v>
      </c>
      <c r="K180">
        <v>160.95000000000073</v>
      </c>
    </row>
    <row r="181" spans="1:11" x14ac:dyDescent="0.2">
      <c r="A181" s="29" t="s">
        <v>445</v>
      </c>
      <c r="B181" s="29">
        <v>19744.849999999999</v>
      </c>
      <c r="C181" s="29">
        <v>19798.650000000001</v>
      </c>
      <c r="D181" s="29">
        <v>19657.5</v>
      </c>
      <c r="E181" s="29">
        <v>19674.25</v>
      </c>
      <c r="F181">
        <f t="shared" si="4"/>
        <v>2.5</v>
      </c>
      <c r="G181">
        <f t="shared" si="5"/>
        <v>141.15000000000146</v>
      </c>
      <c r="J181">
        <v>35.350000000002183</v>
      </c>
      <c r="K181">
        <v>161.5</v>
      </c>
    </row>
    <row r="182" spans="1:11" x14ac:dyDescent="0.2">
      <c r="A182" s="29" t="s">
        <v>446</v>
      </c>
      <c r="B182" s="29">
        <v>19678.2</v>
      </c>
      <c r="C182" s="29">
        <v>19734.150000000001</v>
      </c>
      <c r="D182" s="29">
        <v>19601.55</v>
      </c>
      <c r="E182" s="29">
        <v>19674.55</v>
      </c>
      <c r="F182">
        <f t="shared" si="4"/>
        <v>3.9500000000007276</v>
      </c>
      <c r="G182">
        <f t="shared" si="5"/>
        <v>132.60000000000218</v>
      </c>
      <c r="J182">
        <v>35.75</v>
      </c>
      <c r="K182">
        <v>161.84999999999854</v>
      </c>
    </row>
    <row r="183" spans="1:11" x14ac:dyDescent="0.2">
      <c r="A183" s="29" t="s">
        <v>447</v>
      </c>
      <c r="B183" s="29">
        <v>19682.8</v>
      </c>
      <c r="C183" s="29">
        <v>19699.349999999999</v>
      </c>
      <c r="D183" s="29">
        <v>19637.45</v>
      </c>
      <c r="E183" s="29">
        <v>19664.7</v>
      </c>
      <c r="F183">
        <f t="shared" si="4"/>
        <v>8.25</v>
      </c>
      <c r="G183">
        <f t="shared" si="5"/>
        <v>61.899999999997817</v>
      </c>
      <c r="J183">
        <v>35.850000000002183</v>
      </c>
      <c r="K183">
        <v>162.29999999999927</v>
      </c>
    </row>
    <row r="184" spans="1:11" x14ac:dyDescent="0.2">
      <c r="A184" s="29" t="s">
        <v>448</v>
      </c>
      <c r="B184" s="29">
        <v>19637.05</v>
      </c>
      <c r="C184" s="29">
        <v>19730.7</v>
      </c>
      <c r="D184" s="29">
        <v>19554</v>
      </c>
      <c r="E184" s="29">
        <v>19716.45</v>
      </c>
      <c r="F184">
        <f t="shared" si="4"/>
        <v>-27.650000000001455</v>
      </c>
      <c r="G184">
        <f t="shared" si="5"/>
        <v>176.70000000000073</v>
      </c>
      <c r="J184">
        <v>36.799999999999272</v>
      </c>
      <c r="K184">
        <v>162.30000000000291</v>
      </c>
    </row>
    <row r="185" spans="1:11" x14ac:dyDescent="0.2">
      <c r="A185" s="29" t="s">
        <v>263</v>
      </c>
      <c r="B185" s="29">
        <v>19761.8</v>
      </c>
      <c r="C185" s="29">
        <v>19766.650000000001</v>
      </c>
      <c r="D185" s="29">
        <v>19492.099999999999</v>
      </c>
      <c r="E185" s="29">
        <v>19523.55</v>
      </c>
      <c r="F185">
        <f t="shared" si="4"/>
        <v>45.349999999998545</v>
      </c>
      <c r="G185">
        <f t="shared" si="5"/>
        <v>274.55000000000291</v>
      </c>
      <c r="J185">
        <v>37.25</v>
      </c>
      <c r="K185">
        <v>164.25</v>
      </c>
    </row>
    <row r="186" spans="1:11" x14ac:dyDescent="0.2">
      <c r="A186" s="29" t="s">
        <v>449</v>
      </c>
      <c r="B186" s="29">
        <v>19581.2</v>
      </c>
      <c r="C186" s="29">
        <v>19726.25</v>
      </c>
      <c r="D186" s="29">
        <v>19551.05</v>
      </c>
      <c r="E186" s="29">
        <v>19638.3</v>
      </c>
      <c r="F186">
        <f t="shared" si="4"/>
        <v>57.650000000001455</v>
      </c>
      <c r="G186">
        <f t="shared" si="5"/>
        <v>175.20000000000073</v>
      </c>
      <c r="J186">
        <v>38.150000000001455</v>
      </c>
      <c r="K186">
        <v>164.54999999999927</v>
      </c>
    </row>
    <row r="187" spans="1:11" x14ac:dyDescent="0.2">
      <c r="A187" s="29" t="s">
        <v>450</v>
      </c>
      <c r="B187" s="29">
        <v>19622.400000000001</v>
      </c>
      <c r="C187" s="29">
        <v>19623.2</v>
      </c>
      <c r="D187" s="29">
        <v>19479.650000000001</v>
      </c>
      <c r="E187" s="29">
        <v>19528.75</v>
      </c>
      <c r="F187">
        <f t="shared" si="4"/>
        <v>-15.899999999997817</v>
      </c>
      <c r="G187">
        <f t="shared" si="5"/>
        <v>143.54999999999927</v>
      </c>
      <c r="J187">
        <v>39</v>
      </c>
      <c r="K187">
        <v>164.64999999999782</v>
      </c>
    </row>
    <row r="188" spans="1:11" x14ac:dyDescent="0.2">
      <c r="A188" s="29" t="s">
        <v>451</v>
      </c>
      <c r="B188" s="29">
        <v>19446.3</v>
      </c>
      <c r="C188" s="29">
        <v>19457.8</v>
      </c>
      <c r="D188" s="29">
        <v>19333.599999999999</v>
      </c>
      <c r="E188" s="29">
        <v>19436.099999999999</v>
      </c>
      <c r="F188">
        <f t="shared" si="4"/>
        <v>-82.450000000000728</v>
      </c>
      <c r="G188">
        <f t="shared" si="5"/>
        <v>124.20000000000073</v>
      </c>
      <c r="J188">
        <v>39.25</v>
      </c>
      <c r="K188">
        <v>165.54999999999927</v>
      </c>
    </row>
    <row r="189" spans="1:11" x14ac:dyDescent="0.2">
      <c r="A189" s="29" t="s">
        <v>452</v>
      </c>
      <c r="B189" s="29">
        <v>19521.849999999999</v>
      </c>
      <c r="C189" s="29">
        <v>19576.95</v>
      </c>
      <c r="D189" s="29">
        <v>19487.3</v>
      </c>
      <c r="E189" s="29">
        <v>19545.75</v>
      </c>
      <c r="F189">
        <f t="shared" si="4"/>
        <v>85.75</v>
      </c>
      <c r="G189">
        <f t="shared" si="5"/>
        <v>89.650000000001455</v>
      </c>
      <c r="J189">
        <v>39.94999999999709</v>
      </c>
      <c r="K189">
        <v>165.60000000000218</v>
      </c>
    </row>
    <row r="190" spans="1:11" x14ac:dyDescent="0.2">
      <c r="A190" s="29" t="s">
        <v>453</v>
      </c>
      <c r="B190" s="29">
        <v>19621.2</v>
      </c>
      <c r="C190" s="29">
        <v>19675.75</v>
      </c>
      <c r="D190" s="29">
        <v>19589.400000000001</v>
      </c>
      <c r="E190" s="29">
        <v>19653.5</v>
      </c>
      <c r="F190">
        <f t="shared" si="4"/>
        <v>75.450000000000728</v>
      </c>
      <c r="G190">
        <f t="shared" si="5"/>
        <v>86.349999999998545</v>
      </c>
      <c r="J190">
        <v>40.799999999999272</v>
      </c>
      <c r="K190">
        <v>167.29999999999927</v>
      </c>
    </row>
    <row r="191" spans="1:11" x14ac:dyDescent="0.2">
      <c r="A191" s="29" t="s">
        <v>454</v>
      </c>
      <c r="B191" s="29">
        <v>19539.45</v>
      </c>
      <c r="C191" s="29">
        <v>19588.95</v>
      </c>
      <c r="D191" s="29">
        <v>19480.5</v>
      </c>
      <c r="E191" s="29">
        <v>19512.349999999999</v>
      </c>
      <c r="F191">
        <f t="shared" si="4"/>
        <v>-114.04999999999927</v>
      </c>
      <c r="G191">
        <f t="shared" si="5"/>
        <v>108.45000000000073</v>
      </c>
      <c r="J191">
        <v>42.700000000000728</v>
      </c>
      <c r="K191">
        <v>167.84999999999854</v>
      </c>
    </row>
    <row r="192" spans="1:11" x14ac:dyDescent="0.2">
      <c r="A192" s="29" t="s">
        <v>455</v>
      </c>
      <c r="B192" s="29">
        <v>19565.599999999999</v>
      </c>
      <c r="C192" s="29">
        <v>19717.8</v>
      </c>
      <c r="D192" s="29">
        <v>19565.45</v>
      </c>
      <c r="E192" s="29">
        <v>19689.849999999999</v>
      </c>
      <c r="F192">
        <f t="shared" si="4"/>
        <v>53.25</v>
      </c>
      <c r="G192">
        <f t="shared" si="5"/>
        <v>152.34999999999854</v>
      </c>
      <c r="J192">
        <v>42.75</v>
      </c>
      <c r="K192">
        <v>168</v>
      </c>
    </row>
    <row r="193" spans="1:11" x14ac:dyDescent="0.2">
      <c r="A193" s="29" t="s">
        <v>456</v>
      </c>
      <c r="B193" s="29">
        <v>19767</v>
      </c>
      <c r="C193" s="29">
        <v>19839.2</v>
      </c>
      <c r="D193" s="29">
        <v>19756.95</v>
      </c>
      <c r="E193" s="29">
        <v>19811.349999999999</v>
      </c>
      <c r="F193">
        <f t="shared" si="4"/>
        <v>77.150000000001455</v>
      </c>
      <c r="G193">
        <f t="shared" si="5"/>
        <v>82.25</v>
      </c>
      <c r="J193">
        <v>42.899999999997817</v>
      </c>
      <c r="K193">
        <v>168.89999999999782</v>
      </c>
    </row>
    <row r="194" spans="1:11" x14ac:dyDescent="0.2">
      <c r="A194" s="29" t="s">
        <v>457</v>
      </c>
      <c r="B194" s="29">
        <v>19822.7</v>
      </c>
      <c r="C194" s="29">
        <v>19843.3</v>
      </c>
      <c r="D194" s="29">
        <v>19772.650000000001</v>
      </c>
      <c r="E194" s="29">
        <v>19794</v>
      </c>
      <c r="F194">
        <f t="shared" si="4"/>
        <v>11.350000000002183</v>
      </c>
      <c r="G194">
        <f t="shared" si="5"/>
        <v>70.649999999997817</v>
      </c>
      <c r="J194">
        <v>45</v>
      </c>
      <c r="K194">
        <v>169.45000000000073</v>
      </c>
    </row>
    <row r="195" spans="1:11" x14ac:dyDescent="0.2">
      <c r="A195" s="29" t="s">
        <v>458</v>
      </c>
      <c r="B195" s="29">
        <v>19654.55</v>
      </c>
      <c r="C195" s="29">
        <v>19805.400000000001</v>
      </c>
      <c r="D195" s="29">
        <v>19635.3</v>
      </c>
      <c r="E195" s="29">
        <v>19751.05</v>
      </c>
      <c r="F195">
        <f t="shared" ref="F195:F258" si="6">B195-E194</f>
        <v>-139.45000000000073</v>
      </c>
      <c r="G195">
        <f t="shared" ref="G195:G258" si="7">C195-D195</f>
        <v>170.10000000000218</v>
      </c>
      <c r="J195">
        <v>45.349999999998545</v>
      </c>
      <c r="K195">
        <v>169.75</v>
      </c>
    </row>
    <row r="196" spans="1:11" x14ac:dyDescent="0.2">
      <c r="A196" s="29" t="s">
        <v>459</v>
      </c>
      <c r="B196" s="29">
        <v>19737.25</v>
      </c>
      <c r="C196" s="29">
        <v>19781.3</v>
      </c>
      <c r="D196" s="29">
        <v>19691.849999999999</v>
      </c>
      <c r="E196" s="29">
        <v>19731.75</v>
      </c>
      <c r="F196">
        <f t="shared" si="6"/>
        <v>-13.799999999999272</v>
      </c>
      <c r="G196">
        <f t="shared" si="7"/>
        <v>89.450000000000728</v>
      </c>
      <c r="J196">
        <v>46.049999999999272</v>
      </c>
      <c r="K196">
        <v>170.10000000000218</v>
      </c>
    </row>
    <row r="197" spans="1:11" x14ac:dyDescent="0.2">
      <c r="A197" s="29" t="s">
        <v>460</v>
      </c>
      <c r="B197" s="29">
        <v>19843.2</v>
      </c>
      <c r="C197" s="29">
        <v>19849.75</v>
      </c>
      <c r="D197" s="29">
        <v>19775.650000000001</v>
      </c>
      <c r="E197" s="29">
        <v>19811.5</v>
      </c>
      <c r="F197">
        <f t="shared" si="6"/>
        <v>111.45000000000073</v>
      </c>
      <c r="G197">
        <f t="shared" si="7"/>
        <v>74.099999999998545</v>
      </c>
      <c r="J197">
        <v>47.150000000001455</v>
      </c>
      <c r="K197">
        <v>170.75</v>
      </c>
    </row>
    <row r="198" spans="1:11" x14ac:dyDescent="0.2">
      <c r="A198" s="29" t="s">
        <v>461</v>
      </c>
      <c r="B198" s="29">
        <v>19820.45</v>
      </c>
      <c r="C198" s="29">
        <v>19840.95</v>
      </c>
      <c r="D198" s="29">
        <v>19659.95</v>
      </c>
      <c r="E198" s="29">
        <v>19671.099999999999</v>
      </c>
      <c r="F198">
        <f t="shared" si="6"/>
        <v>8.9500000000007276</v>
      </c>
      <c r="G198">
        <f t="shared" si="7"/>
        <v>181</v>
      </c>
      <c r="J198">
        <v>47.19999999999709</v>
      </c>
      <c r="K198">
        <v>171</v>
      </c>
    </row>
    <row r="199" spans="1:11" x14ac:dyDescent="0.2">
      <c r="A199" s="29" t="s">
        <v>462</v>
      </c>
      <c r="B199" s="29">
        <v>19545.2</v>
      </c>
      <c r="C199" s="29">
        <v>19681.8</v>
      </c>
      <c r="D199" s="29">
        <v>19512.349999999999</v>
      </c>
      <c r="E199" s="29">
        <v>19624.7</v>
      </c>
      <c r="F199">
        <f t="shared" si="6"/>
        <v>-125.89999999999782</v>
      </c>
      <c r="G199">
        <f t="shared" si="7"/>
        <v>169.45000000000073</v>
      </c>
      <c r="J199">
        <v>47.299999999999272</v>
      </c>
      <c r="K199">
        <v>171.80000000000291</v>
      </c>
    </row>
    <row r="200" spans="1:11" x14ac:dyDescent="0.2">
      <c r="A200" s="29" t="s">
        <v>463</v>
      </c>
      <c r="B200" s="29">
        <v>19542.150000000001</v>
      </c>
      <c r="C200" s="29">
        <v>19593.8</v>
      </c>
      <c r="D200" s="29">
        <v>19518.7</v>
      </c>
      <c r="E200" s="29">
        <v>19542.650000000001</v>
      </c>
      <c r="F200">
        <f t="shared" si="6"/>
        <v>-82.549999999999272</v>
      </c>
      <c r="G200">
        <f t="shared" si="7"/>
        <v>75.099999999998545</v>
      </c>
      <c r="J200">
        <v>47.649999999997817</v>
      </c>
      <c r="K200">
        <v>172.45000000000073</v>
      </c>
    </row>
    <row r="201" spans="1:11" x14ac:dyDescent="0.2">
      <c r="A201" s="29" t="s">
        <v>464</v>
      </c>
      <c r="B201" s="29">
        <v>19521.599999999999</v>
      </c>
      <c r="C201" s="29">
        <v>19556.849999999999</v>
      </c>
      <c r="D201" s="29">
        <v>19257.849999999999</v>
      </c>
      <c r="E201" s="29">
        <v>19281.75</v>
      </c>
      <c r="F201">
        <f t="shared" si="6"/>
        <v>-21.05000000000291</v>
      </c>
      <c r="G201">
        <f t="shared" si="7"/>
        <v>299</v>
      </c>
      <c r="J201">
        <v>47.650000000001455</v>
      </c>
      <c r="K201">
        <v>174.20000000000073</v>
      </c>
    </row>
    <row r="202" spans="1:11" x14ac:dyDescent="0.2">
      <c r="A202" s="29" t="s">
        <v>465</v>
      </c>
      <c r="B202" s="29">
        <v>19286.45</v>
      </c>
      <c r="C202" s="29">
        <v>19347.3</v>
      </c>
      <c r="D202" s="29">
        <v>19074.150000000001</v>
      </c>
      <c r="E202" s="29">
        <v>19122.150000000001</v>
      </c>
      <c r="F202">
        <f t="shared" si="6"/>
        <v>4.7000000000007276</v>
      </c>
      <c r="G202">
        <f t="shared" si="7"/>
        <v>273.14999999999782</v>
      </c>
      <c r="J202">
        <v>47.75</v>
      </c>
      <c r="K202">
        <v>174.54999999999927</v>
      </c>
    </row>
    <row r="203" spans="1:11" x14ac:dyDescent="0.2">
      <c r="A203" s="29" t="s">
        <v>264</v>
      </c>
      <c r="B203" s="29">
        <v>19027.25</v>
      </c>
      <c r="C203" s="29">
        <v>19041.7</v>
      </c>
      <c r="D203" s="29">
        <v>18837.849999999999</v>
      </c>
      <c r="E203" s="29">
        <v>18857.25</v>
      </c>
      <c r="F203">
        <f t="shared" si="6"/>
        <v>-94.900000000001455</v>
      </c>
      <c r="G203">
        <f t="shared" si="7"/>
        <v>203.85000000000218</v>
      </c>
      <c r="J203">
        <v>48.25</v>
      </c>
      <c r="K203">
        <v>174.59999999999854</v>
      </c>
    </row>
    <row r="204" spans="1:11" x14ac:dyDescent="0.2">
      <c r="A204" s="29" t="s">
        <v>466</v>
      </c>
      <c r="B204" s="29">
        <v>18928.75</v>
      </c>
      <c r="C204" s="29">
        <v>19076.150000000001</v>
      </c>
      <c r="D204" s="29">
        <v>18926.650000000001</v>
      </c>
      <c r="E204" s="29">
        <v>19047.25</v>
      </c>
      <c r="F204">
        <f t="shared" si="6"/>
        <v>71.5</v>
      </c>
      <c r="G204">
        <f t="shared" si="7"/>
        <v>149.5</v>
      </c>
      <c r="J204">
        <v>48.5</v>
      </c>
      <c r="K204">
        <v>175.15000000000146</v>
      </c>
    </row>
    <row r="205" spans="1:11" x14ac:dyDescent="0.2">
      <c r="A205" s="29" t="s">
        <v>467</v>
      </c>
      <c r="B205" s="29">
        <v>19053.400000000001</v>
      </c>
      <c r="C205" s="29">
        <v>19158.5</v>
      </c>
      <c r="D205" s="29">
        <v>18940</v>
      </c>
      <c r="E205" s="29">
        <v>19140.900000000001</v>
      </c>
      <c r="F205">
        <f t="shared" si="6"/>
        <v>6.1500000000014552</v>
      </c>
      <c r="G205">
        <f t="shared" si="7"/>
        <v>218.5</v>
      </c>
      <c r="J205">
        <v>49.25</v>
      </c>
      <c r="K205">
        <v>175.20000000000073</v>
      </c>
    </row>
    <row r="206" spans="1:11" x14ac:dyDescent="0.2">
      <c r="A206" s="29" t="s">
        <v>468</v>
      </c>
      <c r="B206" s="29">
        <v>19232.95</v>
      </c>
      <c r="C206" s="29">
        <v>19233.7</v>
      </c>
      <c r="D206" s="29">
        <v>19056.45</v>
      </c>
      <c r="E206" s="29">
        <v>19079.599999999999</v>
      </c>
      <c r="F206">
        <f t="shared" si="6"/>
        <v>92.049999999999272</v>
      </c>
      <c r="G206">
        <f t="shared" si="7"/>
        <v>177.25</v>
      </c>
      <c r="J206">
        <v>49.950000000000728</v>
      </c>
      <c r="K206">
        <v>175.39999999999782</v>
      </c>
    </row>
    <row r="207" spans="1:11" x14ac:dyDescent="0.2">
      <c r="A207" s="29" t="s">
        <v>469</v>
      </c>
      <c r="B207" s="29">
        <v>19064.05</v>
      </c>
      <c r="C207" s="29">
        <v>19096.05</v>
      </c>
      <c r="D207" s="29">
        <v>18973.7</v>
      </c>
      <c r="E207" s="29">
        <v>18989.150000000001</v>
      </c>
      <c r="F207">
        <f t="shared" si="6"/>
        <v>-15.549999999999272</v>
      </c>
      <c r="G207">
        <f t="shared" si="7"/>
        <v>122.34999999999854</v>
      </c>
      <c r="J207">
        <v>51.599999999998545</v>
      </c>
      <c r="K207">
        <v>176.65000000000146</v>
      </c>
    </row>
    <row r="208" spans="1:11" x14ac:dyDescent="0.2">
      <c r="A208" s="29" t="s">
        <v>470</v>
      </c>
      <c r="B208" s="29">
        <v>19120</v>
      </c>
      <c r="C208" s="29">
        <v>19175.25</v>
      </c>
      <c r="D208" s="29">
        <v>19064.150000000001</v>
      </c>
      <c r="E208" s="29">
        <v>19133.25</v>
      </c>
      <c r="F208">
        <f t="shared" si="6"/>
        <v>130.84999999999854</v>
      </c>
      <c r="G208">
        <f t="shared" si="7"/>
        <v>111.09999999999854</v>
      </c>
      <c r="J208">
        <v>51.899999999997817</v>
      </c>
      <c r="K208">
        <v>176.70000000000073</v>
      </c>
    </row>
    <row r="209" spans="1:11" x14ac:dyDescent="0.2">
      <c r="A209" s="29" t="s">
        <v>471</v>
      </c>
      <c r="B209" s="29">
        <v>19241</v>
      </c>
      <c r="C209" s="29">
        <v>19276.25</v>
      </c>
      <c r="D209" s="29">
        <v>19210.900000000001</v>
      </c>
      <c r="E209" s="29">
        <v>19230.599999999999</v>
      </c>
      <c r="F209">
        <f t="shared" si="6"/>
        <v>107.75</v>
      </c>
      <c r="G209">
        <f t="shared" si="7"/>
        <v>65.349999999998545</v>
      </c>
      <c r="J209">
        <v>52.75</v>
      </c>
      <c r="K209">
        <v>176.94999999999709</v>
      </c>
    </row>
    <row r="210" spans="1:11" x14ac:dyDescent="0.2">
      <c r="A210" s="29" t="s">
        <v>472</v>
      </c>
      <c r="B210" s="29">
        <v>19345.849999999999</v>
      </c>
      <c r="C210" s="29">
        <v>19423</v>
      </c>
      <c r="D210" s="29">
        <v>19309.7</v>
      </c>
      <c r="E210" s="29">
        <v>19411.75</v>
      </c>
      <c r="F210">
        <f t="shared" si="6"/>
        <v>115.25</v>
      </c>
      <c r="G210">
        <f t="shared" si="7"/>
        <v>113.29999999999927</v>
      </c>
      <c r="J210">
        <v>53.25</v>
      </c>
      <c r="K210">
        <v>177.10000000000218</v>
      </c>
    </row>
    <row r="211" spans="1:11" x14ac:dyDescent="0.2">
      <c r="A211" s="29" t="s">
        <v>473</v>
      </c>
      <c r="B211" s="29">
        <v>19404.05</v>
      </c>
      <c r="C211" s="29">
        <v>19423.5</v>
      </c>
      <c r="D211" s="29">
        <v>19329.099999999999</v>
      </c>
      <c r="E211" s="29">
        <v>19406.7</v>
      </c>
      <c r="F211">
        <f t="shared" si="6"/>
        <v>-7.7000000000007276</v>
      </c>
      <c r="G211">
        <f t="shared" si="7"/>
        <v>94.400000000001455</v>
      </c>
      <c r="J211">
        <v>53.350000000002183</v>
      </c>
      <c r="K211">
        <v>177.25</v>
      </c>
    </row>
    <row r="212" spans="1:11" x14ac:dyDescent="0.2">
      <c r="A212" s="29" t="s">
        <v>474</v>
      </c>
      <c r="B212" s="29">
        <v>19449.599999999999</v>
      </c>
      <c r="C212" s="29">
        <v>19464.400000000001</v>
      </c>
      <c r="D212" s="29">
        <v>19401.5</v>
      </c>
      <c r="E212" s="29">
        <v>19443.5</v>
      </c>
      <c r="F212">
        <f t="shared" si="6"/>
        <v>42.899999999997817</v>
      </c>
      <c r="G212">
        <f t="shared" si="7"/>
        <v>62.900000000001455</v>
      </c>
      <c r="J212">
        <v>53.5</v>
      </c>
      <c r="K212">
        <v>177.95000000000073</v>
      </c>
    </row>
    <row r="213" spans="1:11" x14ac:dyDescent="0.2">
      <c r="A213" s="29" t="s">
        <v>475</v>
      </c>
      <c r="B213" s="29">
        <v>19457.400000000001</v>
      </c>
      <c r="C213" s="29">
        <v>19463.900000000001</v>
      </c>
      <c r="D213" s="29">
        <v>19378.349999999999</v>
      </c>
      <c r="E213" s="29">
        <v>19395.3</v>
      </c>
      <c r="F213">
        <f t="shared" si="6"/>
        <v>13.900000000001455</v>
      </c>
      <c r="G213">
        <f t="shared" si="7"/>
        <v>85.55000000000291</v>
      </c>
      <c r="J213">
        <v>53.700000000000728</v>
      </c>
      <c r="K213">
        <v>178</v>
      </c>
    </row>
    <row r="214" spans="1:11" x14ac:dyDescent="0.2">
      <c r="A214" s="29" t="s">
        <v>476</v>
      </c>
      <c r="B214" s="29">
        <v>19351.849999999999</v>
      </c>
      <c r="C214" s="29">
        <v>19451.3</v>
      </c>
      <c r="D214" s="29">
        <v>19329.45</v>
      </c>
      <c r="E214" s="29">
        <v>19425.349999999999</v>
      </c>
      <c r="F214">
        <f t="shared" si="6"/>
        <v>-43.450000000000728</v>
      </c>
      <c r="G214">
        <f t="shared" si="7"/>
        <v>121.84999999999854</v>
      </c>
      <c r="J214">
        <v>54.950000000000728</v>
      </c>
      <c r="K214">
        <v>178.5</v>
      </c>
    </row>
    <row r="215" spans="1:11" x14ac:dyDescent="0.2">
      <c r="A215" s="29" t="s">
        <v>477</v>
      </c>
      <c r="B215" s="29">
        <v>19547.25</v>
      </c>
      <c r="C215" s="29">
        <v>19547.25</v>
      </c>
      <c r="D215" s="29">
        <v>19510.25</v>
      </c>
      <c r="E215" s="29">
        <v>19525.55</v>
      </c>
      <c r="F215">
        <f t="shared" si="6"/>
        <v>121.90000000000146</v>
      </c>
      <c r="G215">
        <f t="shared" si="7"/>
        <v>37</v>
      </c>
      <c r="J215">
        <v>56.149999999997817</v>
      </c>
      <c r="K215">
        <v>179.04999999999927</v>
      </c>
    </row>
    <row r="216" spans="1:11" x14ac:dyDescent="0.2">
      <c r="A216" s="29" t="s">
        <v>478</v>
      </c>
      <c r="B216" s="29">
        <v>19486.75</v>
      </c>
      <c r="C216" s="29">
        <v>19494.400000000001</v>
      </c>
      <c r="D216" s="29">
        <v>19414.75</v>
      </c>
      <c r="E216" s="29">
        <v>19443.55</v>
      </c>
      <c r="F216">
        <f t="shared" si="6"/>
        <v>-38.799999999999272</v>
      </c>
      <c r="G216">
        <f t="shared" si="7"/>
        <v>79.650000000001455</v>
      </c>
      <c r="J216">
        <v>56.200000000000728</v>
      </c>
      <c r="K216">
        <v>179.95000000000073</v>
      </c>
    </row>
    <row r="217" spans="1:11" x14ac:dyDescent="0.2">
      <c r="A217" s="29" t="s">
        <v>479</v>
      </c>
      <c r="B217" s="29">
        <v>19651.400000000001</v>
      </c>
      <c r="C217" s="29">
        <v>19693.2</v>
      </c>
      <c r="D217" s="29">
        <v>19579.650000000001</v>
      </c>
      <c r="E217" s="29">
        <v>19675.45</v>
      </c>
      <c r="F217">
        <f t="shared" si="6"/>
        <v>207.85000000000218</v>
      </c>
      <c r="G217">
        <f t="shared" si="7"/>
        <v>113.54999999999927</v>
      </c>
      <c r="J217">
        <v>56.30000000000291</v>
      </c>
      <c r="K217">
        <v>180.29999999999927</v>
      </c>
    </row>
    <row r="218" spans="1:11" x14ac:dyDescent="0.2">
      <c r="A218" s="29" t="s">
        <v>480</v>
      </c>
      <c r="B218" s="29">
        <v>19674.7</v>
      </c>
      <c r="C218" s="29">
        <v>19875.25</v>
      </c>
      <c r="D218" s="29">
        <v>19627</v>
      </c>
      <c r="E218" s="29">
        <v>19765.2</v>
      </c>
      <c r="F218">
        <f t="shared" si="6"/>
        <v>-0.75</v>
      </c>
      <c r="G218">
        <f t="shared" si="7"/>
        <v>248.25</v>
      </c>
      <c r="J218">
        <v>57</v>
      </c>
      <c r="K218">
        <v>180.5</v>
      </c>
    </row>
    <row r="219" spans="1:11" x14ac:dyDescent="0.2">
      <c r="A219" s="29" t="s">
        <v>481</v>
      </c>
      <c r="B219" s="29">
        <v>19674.75</v>
      </c>
      <c r="C219" s="29">
        <v>19806</v>
      </c>
      <c r="D219" s="29">
        <v>19667.45</v>
      </c>
      <c r="E219" s="29">
        <v>19731.8</v>
      </c>
      <c r="F219">
        <f t="shared" si="6"/>
        <v>-90.450000000000728</v>
      </c>
      <c r="G219">
        <f t="shared" si="7"/>
        <v>138.54999999999927</v>
      </c>
      <c r="J219">
        <v>57.349999999998545</v>
      </c>
      <c r="K219">
        <v>181</v>
      </c>
    </row>
    <row r="220" spans="1:11" x14ac:dyDescent="0.2">
      <c r="A220" s="29" t="s">
        <v>482</v>
      </c>
      <c r="B220" s="29">
        <v>19731.150000000001</v>
      </c>
      <c r="C220" s="29">
        <v>19756.45</v>
      </c>
      <c r="D220" s="29">
        <v>19670.5</v>
      </c>
      <c r="E220" s="29">
        <v>19694</v>
      </c>
      <c r="F220">
        <f t="shared" si="6"/>
        <v>-0.64999999999781721</v>
      </c>
      <c r="G220">
        <f t="shared" si="7"/>
        <v>85.950000000000728</v>
      </c>
      <c r="J220">
        <v>57.450000000000728</v>
      </c>
      <c r="K220">
        <v>181.20000000000073</v>
      </c>
    </row>
    <row r="221" spans="1:11" x14ac:dyDescent="0.2">
      <c r="A221" s="29" t="s">
        <v>483</v>
      </c>
      <c r="B221" s="29">
        <v>19770.900000000001</v>
      </c>
      <c r="C221" s="29">
        <v>19829.099999999999</v>
      </c>
      <c r="D221" s="29">
        <v>19754.05</v>
      </c>
      <c r="E221" s="29">
        <v>19783.400000000001</v>
      </c>
      <c r="F221">
        <f t="shared" si="6"/>
        <v>76.900000000001455</v>
      </c>
      <c r="G221">
        <f t="shared" si="7"/>
        <v>75.049999999999272</v>
      </c>
      <c r="J221">
        <v>57.650000000001455</v>
      </c>
      <c r="K221">
        <v>184.14999999999782</v>
      </c>
    </row>
    <row r="222" spans="1:11" x14ac:dyDescent="0.2">
      <c r="A222" s="29" t="s">
        <v>484</v>
      </c>
      <c r="B222" s="29">
        <v>19784</v>
      </c>
      <c r="C222" s="29">
        <v>19825.55</v>
      </c>
      <c r="D222" s="29">
        <v>19703.849999999999</v>
      </c>
      <c r="E222" s="29">
        <v>19811.849999999999</v>
      </c>
      <c r="F222">
        <f t="shared" si="6"/>
        <v>0.59999999999854481</v>
      </c>
      <c r="G222">
        <f t="shared" si="7"/>
        <v>121.70000000000073</v>
      </c>
      <c r="J222">
        <v>57.950000000000728</v>
      </c>
      <c r="K222">
        <v>185.09999999999854</v>
      </c>
    </row>
    <row r="223" spans="1:11" x14ac:dyDescent="0.2">
      <c r="A223" s="29" t="s">
        <v>485</v>
      </c>
      <c r="B223" s="29">
        <v>19828.45</v>
      </c>
      <c r="C223" s="29">
        <v>19875.150000000001</v>
      </c>
      <c r="D223" s="29">
        <v>19786.75</v>
      </c>
      <c r="E223" s="29">
        <v>19802</v>
      </c>
      <c r="F223">
        <f t="shared" si="6"/>
        <v>16.600000000002183</v>
      </c>
      <c r="G223">
        <f t="shared" si="7"/>
        <v>88.400000000001455</v>
      </c>
      <c r="J223">
        <v>58.049999999999272</v>
      </c>
      <c r="K223">
        <v>185.20000000000073</v>
      </c>
    </row>
    <row r="224" spans="1:11" x14ac:dyDescent="0.2">
      <c r="A224" s="29" t="s">
        <v>486</v>
      </c>
      <c r="B224" s="29">
        <v>19809.599999999999</v>
      </c>
      <c r="C224" s="29">
        <v>19832.849999999999</v>
      </c>
      <c r="D224" s="29">
        <v>19768.849999999999</v>
      </c>
      <c r="E224" s="29">
        <v>19794.7</v>
      </c>
      <c r="F224">
        <f t="shared" si="6"/>
        <v>7.5999999999985448</v>
      </c>
      <c r="G224">
        <f t="shared" si="7"/>
        <v>64</v>
      </c>
      <c r="J224">
        <v>59</v>
      </c>
      <c r="K224">
        <v>185.25</v>
      </c>
    </row>
    <row r="225" spans="1:11" x14ac:dyDescent="0.2">
      <c r="A225" s="29" t="s">
        <v>487</v>
      </c>
      <c r="B225" s="29">
        <v>19844.650000000001</v>
      </c>
      <c r="C225" s="29">
        <v>19916.849999999999</v>
      </c>
      <c r="D225" s="29">
        <v>19800</v>
      </c>
      <c r="E225" s="29">
        <v>19889.7</v>
      </c>
      <c r="F225">
        <f t="shared" si="6"/>
        <v>49.950000000000728</v>
      </c>
      <c r="G225">
        <f t="shared" si="7"/>
        <v>116.84999999999854</v>
      </c>
      <c r="J225">
        <v>59</v>
      </c>
      <c r="K225">
        <v>185.55000000000291</v>
      </c>
    </row>
    <row r="226" spans="1:11" x14ac:dyDescent="0.2">
      <c r="A226" s="29" t="s">
        <v>488</v>
      </c>
      <c r="B226" s="29">
        <v>19976.55</v>
      </c>
      <c r="C226" s="29">
        <v>20104.650000000001</v>
      </c>
      <c r="D226" s="29">
        <v>19956.3</v>
      </c>
      <c r="E226" s="29">
        <v>20096.599999999999</v>
      </c>
      <c r="F226">
        <f t="shared" si="6"/>
        <v>86.849999999998545</v>
      </c>
      <c r="G226">
        <f t="shared" si="7"/>
        <v>148.35000000000218</v>
      </c>
      <c r="J226">
        <v>59.75</v>
      </c>
      <c r="K226">
        <v>185.94999999999709</v>
      </c>
    </row>
    <row r="227" spans="1:11" x14ac:dyDescent="0.2">
      <c r="A227" s="29" t="s">
        <v>265</v>
      </c>
      <c r="B227" s="29">
        <v>20108.5</v>
      </c>
      <c r="C227" s="29">
        <v>20158.7</v>
      </c>
      <c r="D227" s="29">
        <v>20015.849999999999</v>
      </c>
      <c r="E227" s="29">
        <v>20133.150000000001</v>
      </c>
      <c r="F227">
        <f t="shared" si="6"/>
        <v>11.900000000001455</v>
      </c>
      <c r="G227">
        <f t="shared" si="7"/>
        <v>142.85000000000218</v>
      </c>
      <c r="J227">
        <v>59.799999999999272</v>
      </c>
      <c r="K227">
        <v>186.65000000000146</v>
      </c>
    </row>
    <row r="228" spans="1:11" x14ac:dyDescent="0.2">
      <c r="A228" s="29" t="s">
        <v>489</v>
      </c>
      <c r="B228" s="29">
        <v>20194.099999999999</v>
      </c>
      <c r="C228" s="29">
        <v>20291.55</v>
      </c>
      <c r="D228" s="29">
        <v>20183.7</v>
      </c>
      <c r="E228" s="29">
        <v>20267.900000000001</v>
      </c>
      <c r="F228">
        <f t="shared" si="6"/>
        <v>60.94999999999709</v>
      </c>
      <c r="G228">
        <f t="shared" si="7"/>
        <v>107.84999999999854</v>
      </c>
      <c r="J228">
        <v>59.849999999998545</v>
      </c>
      <c r="K228">
        <v>186.95000000000073</v>
      </c>
    </row>
    <row r="229" spans="1:11" x14ac:dyDescent="0.2">
      <c r="A229" s="29" t="s">
        <v>490</v>
      </c>
      <c r="B229" s="29">
        <v>20601.95</v>
      </c>
      <c r="C229" s="29">
        <v>20702.650000000001</v>
      </c>
      <c r="D229" s="29">
        <v>20507.75</v>
      </c>
      <c r="E229" s="29">
        <v>20686.8</v>
      </c>
      <c r="F229">
        <f t="shared" si="6"/>
        <v>334.04999999999927</v>
      </c>
      <c r="G229">
        <f t="shared" si="7"/>
        <v>194.90000000000146</v>
      </c>
      <c r="J229">
        <v>60.25</v>
      </c>
      <c r="K229">
        <v>187.40000000000146</v>
      </c>
    </row>
    <row r="230" spans="1:11" x14ac:dyDescent="0.2">
      <c r="A230" s="29" t="s">
        <v>491</v>
      </c>
      <c r="B230" s="29">
        <v>20808.900000000001</v>
      </c>
      <c r="C230" s="29">
        <v>20864.05</v>
      </c>
      <c r="D230" s="29">
        <v>20711.150000000001</v>
      </c>
      <c r="E230" s="29">
        <v>20855.099999999999</v>
      </c>
      <c r="F230">
        <f t="shared" si="6"/>
        <v>122.10000000000218</v>
      </c>
      <c r="G230">
        <f t="shared" si="7"/>
        <v>152.89999999999782</v>
      </c>
      <c r="J230">
        <v>60.94999999999709</v>
      </c>
      <c r="K230">
        <v>187.64999999999782</v>
      </c>
    </row>
    <row r="231" spans="1:11" x14ac:dyDescent="0.2">
      <c r="A231" s="29" t="s">
        <v>492</v>
      </c>
      <c r="B231" s="29">
        <v>20950.75</v>
      </c>
      <c r="C231" s="29">
        <v>20961.95</v>
      </c>
      <c r="D231" s="29">
        <v>20852.150000000001</v>
      </c>
      <c r="E231" s="29">
        <v>20937.7</v>
      </c>
      <c r="F231">
        <f t="shared" si="6"/>
        <v>95.650000000001455</v>
      </c>
      <c r="G231">
        <f t="shared" si="7"/>
        <v>109.79999999999927</v>
      </c>
      <c r="J231">
        <v>61.200000000000728</v>
      </c>
      <c r="K231">
        <v>189.20000000000073</v>
      </c>
    </row>
    <row r="232" spans="1:11" x14ac:dyDescent="0.2">
      <c r="A232" s="29" t="s">
        <v>493</v>
      </c>
      <c r="B232" s="29">
        <v>20932.400000000001</v>
      </c>
      <c r="C232" s="29">
        <v>20941.25</v>
      </c>
      <c r="D232" s="29">
        <v>20850.8</v>
      </c>
      <c r="E232" s="29">
        <v>20901.150000000001</v>
      </c>
      <c r="F232">
        <f t="shared" si="6"/>
        <v>-5.2999999999992724</v>
      </c>
      <c r="G232">
        <f t="shared" si="7"/>
        <v>90.450000000000728</v>
      </c>
      <c r="J232">
        <v>62.75</v>
      </c>
      <c r="K232">
        <v>192.10000000000218</v>
      </c>
    </row>
    <row r="233" spans="1:11" x14ac:dyDescent="0.2">
      <c r="A233" s="29" t="s">
        <v>494</v>
      </c>
      <c r="B233" s="29">
        <v>20934.099999999999</v>
      </c>
      <c r="C233" s="29">
        <v>21006.1</v>
      </c>
      <c r="D233" s="29">
        <v>20862.7</v>
      </c>
      <c r="E233" s="29">
        <v>20969.400000000001</v>
      </c>
      <c r="F233">
        <f t="shared" si="6"/>
        <v>32.94999999999709</v>
      </c>
      <c r="G233">
        <f t="shared" si="7"/>
        <v>143.39999999999782</v>
      </c>
      <c r="J233">
        <v>63.099999999998545</v>
      </c>
      <c r="K233">
        <v>192.35000000000218</v>
      </c>
    </row>
    <row r="234" spans="1:11" x14ac:dyDescent="0.2">
      <c r="A234" s="29" t="s">
        <v>495</v>
      </c>
      <c r="B234" s="29">
        <v>20965.3</v>
      </c>
      <c r="C234" s="29">
        <v>21026.1</v>
      </c>
      <c r="D234" s="29">
        <v>20923.7</v>
      </c>
      <c r="E234" s="29">
        <v>20997.1</v>
      </c>
      <c r="F234">
        <f t="shared" si="6"/>
        <v>-4.1000000000021828</v>
      </c>
      <c r="G234">
        <f t="shared" si="7"/>
        <v>102.39999999999782</v>
      </c>
      <c r="J234">
        <v>65.400000000001455</v>
      </c>
      <c r="K234">
        <v>193.14999999999782</v>
      </c>
    </row>
    <row r="235" spans="1:11" x14ac:dyDescent="0.2">
      <c r="A235" s="29" t="s">
        <v>496</v>
      </c>
      <c r="B235" s="29">
        <v>21018.55</v>
      </c>
      <c r="C235" s="29">
        <v>21037.9</v>
      </c>
      <c r="D235" s="29">
        <v>20867.150000000001</v>
      </c>
      <c r="E235" s="29">
        <v>20906.400000000001</v>
      </c>
      <c r="F235">
        <f t="shared" si="6"/>
        <v>21.450000000000728</v>
      </c>
      <c r="G235">
        <f t="shared" si="7"/>
        <v>170.75</v>
      </c>
      <c r="J235">
        <v>65.5</v>
      </c>
      <c r="K235">
        <v>193.19999999999709</v>
      </c>
    </row>
    <row r="236" spans="1:11" x14ac:dyDescent="0.2">
      <c r="A236" s="29" t="s">
        <v>497</v>
      </c>
      <c r="B236" s="29">
        <v>20929.75</v>
      </c>
      <c r="C236" s="29">
        <v>20950</v>
      </c>
      <c r="D236" s="29">
        <v>20769.5</v>
      </c>
      <c r="E236" s="29">
        <v>20926.349999999999</v>
      </c>
      <c r="F236">
        <f t="shared" si="6"/>
        <v>23.349999999998545</v>
      </c>
      <c r="G236">
        <f t="shared" si="7"/>
        <v>180.5</v>
      </c>
      <c r="J236">
        <v>66.5</v>
      </c>
      <c r="K236">
        <v>193.65000000000146</v>
      </c>
    </row>
    <row r="237" spans="1:11" x14ac:dyDescent="0.2">
      <c r="A237" s="29" t="s">
        <v>498</v>
      </c>
      <c r="B237" s="29">
        <v>21110.400000000001</v>
      </c>
      <c r="C237" s="29">
        <v>21210.9</v>
      </c>
      <c r="D237" s="29">
        <v>21074.45</v>
      </c>
      <c r="E237" s="29">
        <v>21182.7</v>
      </c>
      <c r="F237">
        <f t="shared" si="6"/>
        <v>184.05000000000291</v>
      </c>
      <c r="G237">
        <f t="shared" si="7"/>
        <v>136.45000000000073</v>
      </c>
      <c r="J237">
        <v>66.599999999998545</v>
      </c>
      <c r="K237">
        <v>194.90000000000146</v>
      </c>
    </row>
    <row r="238" spans="1:11" x14ac:dyDescent="0.2">
      <c r="A238" s="29" t="s">
        <v>499</v>
      </c>
      <c r="B238" s="29">
        <v>21287.45</v>
      </c>
      <c r="C238" s="29">
        <v>21492.3</v>
      </c>
      <c r="D238" s="29">
        <v>21235.3</v>
      </c>
      <c r="E238" s="29">
        <v>21456.65</v>
      </c>
      <c r="F238">
        <f t="shared" si="6"/>
        <v>104.75</v>
      </c>
      <c r="G238">
        <f t="shared" si="7"/>
        <v>257</v>
      </c>
      <c r="J238">
        <v>67.25</v>
      </c>
      <c r="K238">
        <v>195.69999999999709</v>
      </c>
    </row>
    <row r="239" spans="1:11" x14ac:dyDescent="0.2">
      <c r="A239" s="29" t="s">
        <v>500</v>
      </c>
      <c r="B239" s="29">
        <v>21434.799999999999</v>
      </c>
      <c r="C239" s="29">
        <v>21482.799999999999</v>
      </c>
      <c r="D239" s="29">
        <v>21365.35</v>
      </c>
      <c r="E239" s="29">
        <v>21418.65</v>
      </c>
      <c r="F239">
        <f t="shared" si="6"/>
        <v>-21.850000000002183</v>
      </c>
      <c r="G239">
        <f t="shared" si="7"/>
        <v>117.45000000000073</v>
      </c>
      <c r="J239">
        <v>68.200000000000728</v>
      </c>
      <c r="K239">
        <v>196</v>
      </c>
    </row>
    <row r="240" spans="1:11" x14ac:dyDescent="0.2">
      <c r="A240" s="29" t="s">
        <v>501</v>
      </c>
      <c r="B240" s="29">
        <v>21477.65</v>
      </c>
      <c r="C240" s="29">
        <v>21505.05</v>
      </c>
      <c r="D240" s="29">
        <v>21337.75</v>
      </c>
      <c r="E240" s="29">
        <v>21453.1</v>
      </c>
      <c r="F240">
        <f t="shared" si="6"/>
        <v>59</v>
      </c>
      <c r="G240">
        <f t="shared" si="7"/>
        <v>167.29999999999927</v>
      </c>
      <c r="J240">
        <v>68.200000000000728</v>
      </c>
      <c r="K240">
        <v>196.54999999999927</v>
      </c>
    </row>
    <row r="241" spans="1:11" x14ac:dyDescent="0.2">
      <c r="A241" s="29" t="s">
        <v>502</v>
      </c>
      <c r="B241" s="29">
        <v>21543.5</v>
      </c>
      <c r="C241" s="29">
        <v>21593</v>
      </c>
      <c r="D241" s="29">
        <v>21087.35</v>
      </c>
      <c r="E241" s="29">
        <v>21150.15</v>
      </c>
      <c r="F241">
        <f t="shared" si="6"/>
        <v>90.400000000001455</v>
      </c>
      <c r="G241">
        <f t="shared" si="7"/>
        <v>505.65000000000146</v>
      </c>
      <c r="J241">
        <v>68.549999999999272</v>
      </c>
      <c r="K241">
        <v>198.15000000000146</v>
      </c>
    </row>
    <row r="242" spans="1:11" x14ac:dyDescent="0.2">
      <c r="A242" s="29" t="s">
        <v>503</v>
      </c>
      <c r="B242" s="29">
        <v>21033.95</v>
      </c>
      <c r="C242" s="29">
        <v>21288.35</v>
      </c>
      <c r="D242" s="29">
        <v>20976.799999999999</v>
      </c>
      <c r="E242" s="29">
        <v>21255.05</v>
      </c>
      <c r="F242">
        <f t="shared" si="6"/>
        <v>-116.20000000000073</v>
      </c>
      <c r="G242">
        <f t="shared" si="7"/>
        <v>311.54999999999927</v>
      </c>
      <c r="J242">
        <v>68.799999999999272</v>
      </c>
      <c r="K242">
        <v>198.75</v>
      </c>
    </row>
    <row r="243" spans="1:11" x14ac:dyDescent="0.2">
      <c r="A243" s="29" t="s">
        <v>504</v>
      </c>
      <c r="B243" s="29">
        <v>21295.85</v>
      </c>
      <c r="C243" s="29">
        <v>21390.5</v>
      </c>
      <c r="D243" s="29">
        <v>21232.45</v>
      </c>
      <c r="E243" s="29">
        <v>21349.4</v>
      </c>
      <c r="F243">
        <f t="shared" si="6"/>
        <v>40.799999999999272</v>
      </c>
      <c r="G243">
        <f t="shared" si="7"/>
        <v>158.04999999999927</v>
      </c>
      <c r="J243">
        <v>69.299999999999272</v>
      </c>
      <c r="K243">
        <v>199.89999999999782</v>
      </c>
    </row>
    <row r="244" spans="1:11" x14ac:dyDescent="0.2">
      <c r="A244" s="29" t="s">
        <v>505</v>
      </c>
      <c r="B244" s="29">
        <v>21365.200000000001</v>
      </c>
      <c r="C244" s="29">
        <v>21477.15</v>
      </c>
      <c r="D244" s="29">
        <v>21329.45</v>
      </c>
      <c r="E244" s="29">
        <v>21441.35</v>
      </c>
      <c r="F244">
        <f t="shared" si="6"/>
        <v>15.799999999999272</v>
      </c>
      <c r="G244">
        <f t="shared" si="7"/>
        <v>147.70000000000073</v>
      </c>
      <c r="J244">
        <v>69.44999999999709</v>
      </c>
      <c r="K244">
        <v>199.94999999999709</v>
      </c>
    </row>
    <row r="245" spans="1:11" x14ac:dyDescent="0.2">
      <c r="A245" s="29" t="s">
        <v>506</v>
      </c>
      <c r="B245" s="29">
        <v>21497.65</v>
      </c>
      <c r="C245" s="29">
        <v>21675.75</v>
      </c>
      <c r="D245" s="29">
        <v>21495.8</v>
      </c>
      <c r="E245" s="29">
        <v>21654.75</v>
      </c>
      <c r="F245">
        <f t="shared" si="6"/>
        <v>56.30000000000291</v>
      </c>
      <c r="G245">
        <f t="shared" si="7"/>
        <v>179.95000000000073</v>
      </c>
      <c r="J245">
        <v>69.950000000000728</v>
      </c>
      <c r="K245">
        <v>200.75</v>
      </c>
    </row>
    <row r="246" spans="1:11" x14ac:dyDescent="0.2">
      <c r="A246" s="29" t="s">
        <v>266</v>
      </c>
      <c r="B246" s="29">
        <v>21715</v>
      </c>
      <c r="C246" s="29">
        <v>21801.45</v>
      </c>
      <c r="D246" s="29">
        <v>21678</v>
      </c>
      <c r="E246" s="29">
        <v>21778.7</v>
      </c>
      <c r="F246">
        <f t="shared" si="6"/>
        <v>60.25</v>
      </c>
      <c r="G246">
        <f t="shared" si="7"/>
        <v>123.45000000000073</v>
      </c>
      <c r="J246">
        <v>70.049999999999272</v>
      </c>
      <c r="K246">
        <v>202.84999999999854</v>
      </c>
    </row>
    <row r="247" spans="1:11" x14ac:dyDescent="0.2">
      <c r="A247" s="29" t="s">
        <v>507</v>
      </c>
      <c r="B247" s="29">
        <v>21737.65</v>
      </c>
      <c r="C247" s="29">
        <v>21770.3</v>
      </c>
      <c r="D247" s="29">
        <v>21676.9</v>
      </c>
      <c r="E247" s="29">
        <v>21731.4</v>
      </c>
      <c r="F247">
        <f t="shared" si="6"/>
        <v>-41.049999999999272</v>
      </c>
      <c r="G247">
        <f t="shared" si="7"/>
        <v>93.399999999997817</v>
      </c>
      <c r="J247">
        <v>71.19999999999709</v>
      </c>
      <c r="K247">
        <v>203.85000000000218</v>
      </c>
    </row>
    <row r="248" spans="1:11" x14ac:dyDescent="0.2">
      <c r="A248" s="29" t="s">
        <v>508</v>
      </c>
      <c r="B248" s="29">
        <v>21727.75</v>
      </c>
      <c r="C248" s="29">
        <v>21834.35</v>
      </c>
      <c r="D248" s="29">
        <v>21680.85</v>
      </c>
      <c r="E248" s="29">
        <v>21741.9</v>
      </c>
      <c r="F248">
        <f t="shared" si="6"/>
        <v>-3.6500000000014552</v>
      </c>
      <c r="G248">
        <f t="shared" si="7"/>
        <v>153.5</v>
      </c>
      <c r="J248">
        <v>71.5</v>
      </c>
      <c r="K248">
        <v>203.85000000000218</v>
      </c>
    </row>
    <row r="249" spans="1:11" x14ac:dyDescent="0.2">
      <c r="A249" s="29" t="s">
        <v>509</v>
      </c>
      <c r="B249" s="29">
        <v>21751.35</v>
      </c>
      <c r="C249" s="29">
        <v>21755.599999999999</v>
      </c>
      <c r="D249" s="29">
        <v>21555.65</v>
      </c>
      <c r="E249" s="29">
        <v>21665.8</v>
      </c>
      <c r="F249">
        <f t="shared" si="6"/>
        <v>9.4499999999970896</v>
      </c>
      <c r="G249">
        <f t="shared" si="7"/>
        <v>199.94999999999709</v>
      </c>
      <c r="J249">
        <v>72</v>
      </c>
      <c r="K249">
        <v>205.25</v>
      </c>
    </row>
    <row r="250" spans="1:11" x14ac:dyDescent="0.2">
      <c r="A250" s="29" t="s">
        <v>510</v>
      </c>
      <c r="B250" s="29">
        <v>21661.1</v>
      </c>
      <c r="C250" s="29">
        <v>21677</v>
      </c>
      <c r="D250" s="29">
        <v>21500.35</v>
      </c>
      <c r="E250" s="29">
        <v>21517.35</v>
      </c>
      <c r="F250">
        <f t="shared" si="6"/>
        <v>-4.7000000000007276</v>
      </c>
      <c r="G250">
        <f t="shared" si="7"/>
        <v>176.65000000000146</v>
      </c>
      <c r="J250">
        <v>72.549999999999272</v>
      </c>
      <c r="K250">
        <v>206.60000000000218</v>
      </c>
    </row>
    <row r="251" spans="1:11" x14ac:dyDescent="0.2">
      <c r="A251" s="29" t="s">
        <v>511</v>
      </c>
      <c r="B251" s="29">
        <v>21605.8</v>
      </c>
      <c r="C251" s="29">
        <v>21685.65</v>
      </c>
      <c r="D251" s="29">
        <v>21564.55</v>
      </c>
      <c r="E251" s="29">
        <v>21658.6</v>
      </c>
      <c r="F251">
        <f t="shared" si="6"/>
        <v>88.450000000000728</v>
      </c>
      <c r="G251">
        <f t="shared" si="7"/>
        <v>121.10000000000218</v>
      </c>
      <c r="J251">
        <v>72.600000000002183</v>
      </c>
      <c r="K251">
        <v>207.15000000000146</v>
      </c>
    </row>
    <row r="252" spans="1:11" x14ac:dyDescent="0.2">
      <c r="A252" s="29" t="s">
        <v>512</v>
      </c>
      <c r="B252" s="29">
        <v>21705.75</v>
      </c>
      <c r="C252" s="29">
        <v>21749.599999999999</v>
      </c>
      <c r="D252" s="29">
        <v>21629.200000000001</v>
      </c>
      <c r="E252" s="29">
        <v>21710.799999999999</v>
      </c>
      <c r="F252">
        <f t="shared" si="6"/>
        <v>47.150000000001455</v>
      </c>
      <c r="G252">
        <f t="shared" si="7"/>
        <v>120.39999999999782</v>
      </c>
      <c r="J252">
        <v>75.450000000000728</v>
      </c>
      <c r="K252">
        <v>207.94999999999709</v>
      </c>
    </row>
    <row r="253" spans="1:11" x14ac:dyDescent="0.2">
      <c r="A253" s="29" t="s">
        <v>513</v>
      </c>
      <c r="B253" s="29">
        <v>21747.599999999999</v>
      </c>
      <c r="C253" s="29">
        <v>21763.95</v>
      </c>
      <c r="D253" s="29">
        <v>21492.9</v>
      </c>
      <c r="E253" s="29">
        <v>21513</v>
      </c>
      <c r="F253">
        <f t="shared" si="6"/>
        <v>36.799999999999272</v>
      </c>
      <c r="G253">
        <f t="shared" si="7"/>
        <v>271.04999999999927</v>
      </c>
      <c r="J253">
        <v>76.049999999999272</v>
      </c>
      <c r="K253">
        <v>207.95000000000073</v>
      </c>
    </row>
    <row r="254" spans="1:11" x14ac:dyDescent="0.2">
      <c r="A254" s="29" t="s">
        <v>514</v>
      </c>
      <c r="B254" s="29">
        <v>21653.599999999999</v>
      </c>
      <c r="C254" s="29">
        <v>21724.45</v>
      </c>
      <c r="D254" s="29">
        <v>21517.85</v>
      </c>
      <c r="E254" s="29">
        <v>21544.85</v>
      </c>
      <c r="F254">
        <f t="shared" si="6"/>
        <v>140.59999999999854</v>
      </c>
      <c r="G254">
        <f t="shared" si="7"/>
        <v>206.60000000000218</v>
      </c>
      <c r="J254">
        <v>76.55000000000291</v>
      </c>
      <c r="K254">
        <v>211.95000000000073</v>
      </c>
    </row>
    <row r="255" spans="1:11" x14ac:dyDescent="0.2">
      <c r="A255" s="29" t="s">
        <v>515</v>
      </c>
      <c r="B255" s="29">
        <v>21529.3</v>
      </c>
      <c r="C255" s="29">
        <v>21641.85</v>
      </c>
      <c r="D255" s="29">
        <v>21448.65</v>
      </c>
      <c r="E255" s="29">
        <v>21618.7</v>
      </c>
      <c r="F255">
        <f t="shared" si="6"/>
        <v>-15.549999999999272</v>
      </c>
      <c r="G255">
        <f t="shared" si="7"/>
        <v>193.19999999999709</v>
      </c>
      <c r="J255">
        <v>76.900000000001455</v>
      </c>
      <c r="K255">
        <v>212.29999999999927</v>
      </c>
    </row>
    <row r="256" spans="1:11" x14ac:dyDescent="0.2">
      <c r="A256" s="29" t="s">
        <v>516</v>
      </c>
      <c r="B256" s="29">
        <v>21688</v>
      </c>
      <c r="C256" s="29">
        <v>21726.5</v>
      </c>
      <c r="D256" s="29">
        <v>21593.75</v>
      </c>
      <c r="E256" s="29">
        <v>21647.200000000001</v>
      </c>
      <c r="F256">
        <f t="shared" si="6"/>
        <v>69.299999999999272</v>
      </c>
      <c r="G256">
        <f t="shared" si="7"/>
        <v>132.75</v>
      </c>
      <c r="J256">
        <v>77.150000000001455</v>
      </c>
      <c r="K256">
        <v>213.09999999999854</v>
      </c>
    </row>
    <row r="257" spans="1:11" x14ac:dyDescent="0.2">
      <c r="A257" s="29" t="s">
        <v>517</v>
      </c>
      <c r="B257" s="29">
        <v>21773.55</v>
      </c>
      <c r="C257" s="29">
        <v>21928.25</v>
      </c>
      <c r="D257" s="29">
        <v>21715.15</v>
      </c>
      <c r="E257" s="29">
        <v>21894.55</v>
      </c>
      <c r="F257">
        <f t="shared" si="6"/>
        <v>126.34999999999854</v>
      </c>
      <c r="G257">
        <f t="shared" si="7"/>
        <v>213.09999999999854</v>
      </c>
      <c r="J257">
        <v>77.900000000001455</v>
      </c>
      <c r="K257">
        <v>213.85000000000218</v>
      </c>
    </row>
    <row r="258" spans="1:11" x14ac:dyDescent="0.2">
      <c r="A258" s="29" t="s">
        <v>518</v>
      </c>
      <c r="B258" s="29">
        <v>22053.15</v>
      </c>
      <c r="C258" s="29">
        <v>22115.55</v>
      </c>
      <c r="D258" s="29">
        <v>21963.55</v>
      </c>
      <c r="E258" s="29">
        <v>22097.45</v>
      </c>
      <c r="F258">
        <f t="shared" si="6"/>
        <v>158.60000000000218</v>
      </c>
      <c r="G258">
        <f t="shared" si="7"/>
        <v>152</v>
      </c>
      <c r="J258">
        <v>78.900000000001455</v>
      </c>
      <c r="K258">
        <v>215.45000000000073</v>
      </c>
    </row>
    <row r="259" spans="1:11" x14ac:dyDescent="0.2">
      <c r="A259" s="29" t="s">
        <v>519</v>
      </c>
      <c r="B259" s="29">
        <v>22080.5</v>
      </c>
      <c r="C259" s="29">
        <v>22124.15</v>
      </c>
      <c r="D259" s="29">
        <v>21969.8</v>
      </c>
      <c r="E259" s="29">
        <v>22032.3</v>
      </c>
      <c r="F259">
        <f t="shared" ref="F259:F314" si="8">B259-E258</f>
        <v>-16.950000000000728</v>
      </c>
      <c r="G259">
        <f t="shared" ref="G259:G314" si="9">C259-D259</f>
        <v>154.35000000000218</v>
      </c>
      <c r="J259">
        <v>79.150000000001455</v>
      </c>
      <c r="K259">
        <v>217.04999999999927</v>
      </c>
    </row>
    <row r="260" spans="1:11" x14ac:dyDescent="0.2">
      <c r="A260" s="29" t="s">
        <v>520</v>
      </c>
      <c r="B260" s="29">
        <v>21647.25</v>
      </c>
      <c r="C260" s="29">
        <v>21851.5</v>
      </c>
      <c r="D260" s="29">
        <v>21550.45</v>
      </c>
      <c r="E260" s="29">
        <v>21571.95</v>
      </c>
      <c r="F260">
        <f t="shared" si="8"/>
        <v>-385.04999999999927</v>
      </c>
      <c r="G260">
        <f t="shared" si="9"/>
        <v>301.04999999999927</v>
      </c>
      <c r="J260">
        <v>79.700000000000728</v>
      </c>
      <c r="K260">
        <v>218.5</v>
      </c>
    </row>
    <row r="261" spans="1:11" x14ac:dyDescent="0.2">
      <c r="A261" s="29" t="s">
        <v>521</v>
      </c>
      <c r="B261" s="29">
        <v>21414.2</v>
      </c>
      <c r="C261" s="29">
        <v>21539.4</v>
      </c>
      <c r="D261" s="29">
        <v>21285.55</v>
      </c>
      <c r="E261" s="29">
        <v>21462.25</v>
      </c>
      <c r="F261">
        <f t="shared" si="8"/>
        <v>-157.75</v>
      </c>
      <c r="G261">
        <f t="shared" si="9"/>
        <v>253.85000000000218</v>
      </c>
      <c r="J261">
        <v>80.099999999998545</v>
      </c>
      <c r="K261">
        <v>219.34999999999854</v>
      </c>
    </row>
    <row r="262" spans="1:11" x14ac:dyDescent="0.2">
      <c r="A262" s="29" t="s">
        <v>522</v>
      </c>
      <c r="B262" s="29">
        <v>21615.200000000001</v>
      </c>
      <c r="C262" s="29">
        <v>21670.6</v>
      </c>
      <c r="D262" s="29">
        <v>21575</v>
      </c>
      <c r="E262" s="29">
        <v>21622.400000000001</v>
      </c>
      <c r="F262">
        <f t="shared" si="8"/>
        <v>152.95000000000073</v>
      </c>
      <c r="G262">
        <f t="shared" si="9"/>
        <v>95.599999999998545</v>
      </c>
      <c r="J262">
        <v>80.5</v>
      </c>
      <c r="K262">
        <v>220</v>
      </c>
    </row>
    <row r="263" spans="1:11" x14ac:dyDescent="0.2">
      <c r="A263" s="29" t="s">
        <v>523</v>
      </c>
      <c r="B263" s="29">
        <v>21706.15</v>
      </c>
      <c r="C263" s="29">
        <v>21720.3</v>
      </c>
      <c r="D263" s="29">
        <v>21541.8</v>
      </c>
      <c r="E263" s="29">
        <v>21571.8</v>
      </c>
      <c r="F263">
        <f t="shared" si="8"/>
        <v>83.75</v>
      </c>
      <c r="G263">
        <f t="shared" si="9"/>
        <v>178.5</v>
      </c>
      <c r="J263">
        <v>80.75</v>
      </c>
      <c r="K263">
        <v>220.70000000000073</v>
      </c>
    </row>
    <row r="264" spans="1:11" x14ac:dyDescent="0.2">
      <c r="A264" s="29" t="s">
        <v>524</v>
      </c>
      <c r="B264" s="29">
        <v>21716.7</v>
      </c>
      <c r="C264" s="29">
        <v>21750.25</v>
      </c>
      <c r="D264" s="29">
        <v>21192.6</v>
      </c>
      <c r="E264" s="29">
        <v>21238.799999999999</v>
      </c>
      <c r="F264">
        <f t="shared" si="8"/>
        <v>144.90000000000146</v>
      </c>
      <c r="G264">
        <f t="shared" si="9"/>
        <v>557.65000000000146</v>
      </c>
      <c r="J264">
        <v>81.149999999997817</v>
      </c>
      <c r="K264">
        <v>222.40000000000146</v>
      </c>
    </row>
    <row r="265" spans="1:11" x14ac:dyDescent="0.2">
      <c r="A265" s="29" t="s">
        <v>525</v>
      </c>
      <c r="B265" s="29">
        <v>21185.25</v>
      </c>
      <c r="C265" s="29">
        <v>21482.35</v>
      </c>
      <c r="D265" s="29">
        <v>21137.200000000001</v>
      </c>
      <c r="E265" s="29">
        <v>21453.95</v>
      </c>
      <c r="F265">
        <f t="shared" si="8"/>
        <v>-53.549999999999272</v>
      </c>
      <c r="G265">
        <f t="shared" si="9"/>
        <v>345.14999999999782</v>
      </c>
      <c r="J265">
        <v>82.5</v>
      </c>
      <c r="K265">
        <v>223.45000000000073</v>
      </c>
    </row>
    <row r="266" spans="1:11" x14ac:dyDescent="0.2">
      <c r="A266" s="29" t="s">
        <v>267</v>
      </c>
      <c r="B266" s="29">
        <v>21454.6</v>
      </c>
      <c r="C266" s="29">
        <v>21459</v>
      </c>
      <c r="D266" s="29">
        <v>21247.05</v>
      </c>
      <c r="E266" s="29">
        <v>21352.6</v>
      </c>
      <c r="F266">
        <f t="shared" si="8"/>
        <v>0.64999999999781721</v>
      </c>
      <c r="G266">
        <f t="shared" si="9"/>
        <v>211.95000000000073</v>
      </c>
      <c r="J266">
        <v>83.5</v>
      </c>
      <c r="K266">
        <v>225.09999999999854</v>
      </c>
    </row>
    <row r="267" spans="1:11" x14ac:dyDescent="0.2">
      <c r="A267" s="29" t="s">
        <v>526</v>
      </c>
      <c r="B267" s="29">
        <v>21433.1</v>
      </c>
      <c r="C267" s="29">
        <v>21763.25</v>
      </c>
      <c r="D267" s="29">
        <v>21429.599999999999</v>
      </c>
      <c r="E267" s="29">
        <v>21737.599999999999</v>
      </c>
      <c r="F267">
        <f t="shared" si="8"/>
        <v>80.5</v>
      </c>
      <c r="G267">
        <f t="shared" si="9"/>
        <v>333.65000000000146</v>
      </c>
      <c r="J267">
        <v>83.75</v>
      </c>
      <c r="K267">
        <v>227.70000000000073</v>
      </c>
    </row>
    <row r="268" spans="1:11" x14ac:dyDescent="0.2">
      <c r="A268" s="29" t="s">
        <v>527</v>
      </c>
      <c r="B268" s="29">
        <v>21775.75</v>
      </c>
      <c r="C268" s="29">
        <v>21813.05</v>
      </c>
      <c r="D268" s="29">
        <v>21501.8</v>
      </c>
      <c r="E268" s="29">
        <v>21522.1</v>
      </c>
      <c r="F268">
        <f t="shared" si="8"/>
        <v>38.150000000001455</v>
      </c>
      <c r="G268">
        <f t="shared" si="9"/>
        <v>311.25</v>
      </c>
      <c r="J268">
        <v>84.049999999999272</v>
      </c>
      <c r="K268">
        <v>233.44999999999709</v>
      </c>
    </row>
    <row r="269" spans="1:11" x14ac:dyDescent="0.2">
      <c r="A269" s="29" t="s">
        <v>528</v>
      </c>
      <c r="B269" s="29">
        <v>21487.25</v>
      </c>
      <c r="C269" s="29">
        <v>21741.35</v>
      </c>
      <c r="D269" s="29">
        <v>21448.85</v>
      </c>
      <c r="E269" s="29">
        <v>21725.7</v>
      </c>
      <c r="F269">
        <f t="shared" si="8"/>
        <v>-34.849999999998545</v>
      </c>
      <c r="G269">
        <f t="shared" si="9"/>
        <v>292.5</v>
      </c>
      <c r="J269">
        <v>85.75</v>
      </c>
      <c r="K269">
        <v>237.34999999999854</v>
      </c>
    </row>
    <row r="270" spans="1:11" x14ac:dyDescent="0.2">
      <c r="A270" s="29" t="s">
        <v>529</v>
      </c>
      <c r="B270" s="29">
        <v>21780.65</v>
      </c>
      <c r="C270" s="29">
        <v>21832.95</v>
      </c>
      <c r="D270" s="29">
        <v>21658.75</v>
      </c>
      <c r="E270" s="29">
        <v>21697.45</v>
      </c>
      <c r="F270">
        <f t="shared" si="8"/>
        <v>54.950000000000728</v>
      </c>
      <c r="G270">
        <f t="shared" si="9"/>
        <v>174.20000000000073</v>
      </c>
      <c r="J270">
        <v>86</v>
      </c>
      <c r="K270">
        <v>237.55000000000291</v>
      </c>
    </row>
    <row r="271" spans="1:11" x14ac:dyDescent="0.2">
      <c r="A271" s="29" t="s">
        <v>530</v>
      </c>
      <c r="B271" s="29">
        <v>21812.75</v>
      </c>
      <c r="C271" s="29">
        <v>22126.799999999999</v>
      </c>
      <c r="D271" s="29">
        <v>21805.55</v>
      </c>
      <c r="E271" s="29">
        <v>21853.8</v>
      </c>
      <c r="F271">
        <f t="shared" si="8"/>
        <v>115.29999999999927</v>
      </c>
      <c r="G271">
        <f t="shared" si="9"/>
        <v>321.25</v>
      </c>
      <c r="J271">
        <v>86.849999999998545</v>
      </c>
      <c r="K271">
        <v>238.25</v>
      </c>
    </row>
    <row r="272" spans="1:11" x14ac:dyDescent="0.2">
      <c r="A272" s="29" t="s">
        <v>531</v>
      </c>
      <c r="B272" s="29">
        <v>21921.05</v>
      </c>
      <c r="C272" s="29">
        <v>21964.3</v>
      </c>
      <c r="D272" s="29">
        <v>21726.95</v>
      </c>
      <c r="E272" s="29">
        <v>21771.7</v>
      </c>
      <c r="F272">
        <f t="shared" si="8"/>
        <v>67.25</v>
      </c>
      <c r="G272">
        <f t="shared" si="9"/>
        <v>237.34999999999854</v>
      </c>
      <c r="J272">
        <v>88.450000000000728</v>
      </c>
      <c r="K272">
        <v>241.20000000000073</v>
      </c>
    </row>
    <row r="273" spans="1:11" x14ac:dyDescent="0.2">
      <c r="A273" s="29" t="s">
        <v>532</v>
      </c>
      <c r="B273" s="29">
        <v>21825.200000000001</v>
      </c>
      <c r="C273" s="29">
        <v>21951.4</v>
      </c>
      <c r="D273" s="29">
        <v>21737.55</v>
      </c>
      <c r="E273" s="29">
        <v>21929.4</v>
      </c>
      <c r="F273">
        <f t="shared" si="8"/>
        <v>53.5</v>
      </c>
      <c r="G273">
        <f t="shared" si="9"/>
        <v>213.85000000000218</v>
      </c>
      <c r="J273">
        <v>89.75</v>
      </c>
      <c r="K273">
        <v>243.04999999999927</v>
      </c>
    </row>
    <row r="274" spans="1:11" x14ac:dyDescent="0.2">
      <c r="A274" s="29" t="s">
        <v>533</v>
      </c>
      <c r="B274" s="29">
        <v>22045.05</v>
      </c>
      <c r="C274" s="29">
        <v>22053.3</v>
      </c>
      <c r="D274" s="29">
        <v>21860.15</v>
      </c>
      <c r="E274" s="29">
        <v>21930.5</v>
      </c>
      <c r="F274">
        <f t="shared" si="8"/>
        <v>115.64999999999782</v>
      </c>
      <c r="G274">
        <f t="shared" si="9"/>
        <v>193.14999999999782</v>
      </c>
      <c r="J274">
        <v>90.400000000001455</v>
      </c>
      <c r="K274">
        <v>248.25</v>
      </c>
    </row>
    <row r="275" spans="1:11" x14ac:dyDescent="0.2">
      <c r="A275" s="29" t="s">
        <v>534</v>
      </c>
      <c r="B275" s="29">
        <v>22009.65</v>
      </c>
      <c r="C275" s="29">
        <v>22011.05</v>
      </c>
      <c r="D275" s="29">
        <v>21665.3</v>
      </c>
      <c r="E275" s="29">
        <v>21717.95</v>
      </c>
      <c r="F275">
        <f t="shared" si="8"/>
        <v>79.150000000001455</v>
      </c>
      <c r="G275">
        <f t="shared" si="9"/>
        <v>345.75</v>
      </c>
      <c r="J275">
        <v>90.75</v>
      </c>
      <c r="K275">
        <v>251.45000000000073</v>
      </c>
    </row>
    <row r="276" spans="1:11" x14ac:dyDescent="0.2">
      <c r="A276" s="29" t="s">
        <v>535</v>
      </c>
      <c r="B276" s="29">
        <v>21727</v>
      </c>
      <c r="C276" s="29">
        <v>21804.45</v>
      </c>
      <c r="D276" s="29">
        <v>21629.9</v>
      </c>
      <c r="E276" s="29">
        <v>21782.5</v>
      </c>
      <c r="F276">
        <f t="shared" si="8"/>
        <v>9.0499999999992724</v>
      </c>
      <c r="G276">
        <f t="shared" si="9"/>
        <v>174.54999999999927</v>
      </c>
      <c r="J276">
        <v>90.799999999999272</v>
      </c>
      <c r="K276">
        <v>251.85000000000218</v>
      </c>
    </row>
    <row r="277" spans="1:11" x14ac:dyDescent="0.2">
      <c r="A277" s="29" t="s">
        <v>536</v>
      </c>
      <c r="B277" s="29">
        <v>21800.799999999999</v>
      </c>
      <c r="C277" s="29">
        <v>21831.7</v>
      </c>
      <c r="D277" s="29">
        <v>21574.75</v>
      </c>
      <c r="E277" s="29">
        <v>21616.05</v>
      </c>
      <c r="F277">
        <f t="shared" si="8"/>
        <v>18.299999999999272</v>
      </c>
      <c r="G277">
        <f t="shared" si="9"/>
        <v>256.95000000000073</v>
      </c>
      <c r="J277">
        <v>90.799999999999272</v>
      </c>
      <c r="K277">
        <v>253.85000000000218</v>
      </c>
    </row>
    <row r="278" spans="1:11" x14ac:dyDescent="0.2">
      <c r="A278" s="29" t="s">
        <v>537</v>
      </c>
      <c r="B278" s="29">
        <v>21664.3</v>
      </c>
      <c r="C278" s="29">
        <v>21766.799999999999</v>
      </c>
      <c r="D278" s="29">
        <v>21543.35</v>
      </c>
      <c r="E278" s="29">
        <v>21743.25</v>
      </c>
      <c r="F278">
        <f t="shared" si="8"/>
        <v>48.25</v>
      </c>
      <c r="G278">
        <f t="shared" si="9"/>
        <v>223.45000000000073</v>
      </c>
      <c r="J278">
        <v>91.150000000001455</v>
      </c>
      <c r="K278">
        <v>254.44999999999709</v>
      </c>
    </row>
    <row r="279" spans="1:11" x14ac:dyDescent="0.2">
      <c r="A279" s="29" t="s">
        <v>538</v>
      </c>
      <c r="B279" s="29">
        <v>21578.15</v>
      </c>
      <c r="C279" s="29">
        <v>21870.85</v>
      </c>
      <c r="D279" s="29">
        <v>21530.2</v>
      </c>
      <c r="E279" s="29">
        <v>21840.05</v>
      </c>
      <c r="F279">
        <f t="shared" si="8"/>
        <v>-165.09999999999854</v>
      </c>
      <c r="G279">
        <f t="shared" si="9"/>
        <v>340.64999999999782</v>
      </c>
      <c r="J279">
        <v>92.049999999999272</v>
      </c>
      <c r="K279">
        <v>254.70000000000073</v>
      </c>
    </row>
    <row r="280" spans="1:11" x14ac:dyDescent="0.2">
      <c r="A280" s="29" t="s">
        <v>539</v>
      </c>
      <c r="B280" s="29">
        <v>21906.55</v>
      </c>
      <c r="C280" s="29">
        <v>21953.85</v>
      </c>
      <c r="D280" s="29">
        <v>21794.799999999999</v>
      </c>
      <c r="E280" s="29">
        <v>21910.75</v>
      </c>
      <c r="F280">
        <f t="shared" si="8"/>
        <v>66.5</v>
      </c>
      <c r="G280">
        <f t="shared" si="9"/>
        <v>159.04999999999927</v>
      </c>
      <c r="J280">
        <v>93.099999999998545</v>
      </c>
      <c r="K280">
        <v>256.95000000000073</v>
      </c>
    </row>
    <row r="281" spans="1:11" x14ac:dyDescent="0.2">
      <c r="A281" s="29" t="s">
        <v>540</v>
      </c>
      <c r="B281" s="29">
        <v>22020.3</v>
      </c>
      <c r="C281" s="29">
        <v>22068.65</v>
      </c>
      <c r="D281" s="29">
        <v>21968.95</v>
      </c>
      <c r="E281" s="29">
        <v>22040.7</v>
      </c>
      <c r="F281">
        <f t="shared" si="8"/>
        <v>109.54999999999927</v>
      </c>
      <c r="G281">
        <f t="shared" si="9"/>
        <v>99.700000000000728</v>
      </c>
      <c r="J281">
        <v>95.650000000001455</v>
      </c>
      <c r="K281">
        <v>257</v>
      </c>
    </row>
    <row r="282" spans="1:11" x14ac:dyDescent="0.2">
      <c r="A282" s="29" t="s">
        <v>541</v>
      </c>
      <c r="B282" s="29">
        <v>22103.45</v>
      </c>
      <c r="C282" s="29">
        <v>22186.65</v>
      </c>
      <c r="D282" s="29">
        <v>22021.05</v>
      </c>
      <c r="E282" s="29">
        <v>22122.25</v>
      </c>
      <c r="F282">
        <f t="shared" si="8"/>
        <v>62.75</v>
      </c>
      <c r="G282">
        <f t="shared" si="9"/>
        <v>165.60000000000218</v>
      </c>
      <c r="J282">
        <v>96.5</v>
      </c>
      <c r="K282">
        <v>264</v>
      </c>
    </row>
    <row r="283" spans="1:11" x14ac:dyDescent="0.2">
      <c r="A283" s="29" t="s">
        <v>542</v>
      </c>
      <c r="B283" s="29">
        <v>22099.200000000001</v>
      </c>
      <c r="C283" s="29">
        <v>22215.599999999999</v>
      </c>
      <c r="D283" s="29">
        <v>22045.85</v>
      </c>
      <c r="E283" s="29">
        <v>22196.95</v>
      </c>
      <c r="F283">
        <f t="shared" si="8"/>
        <v>-23.049999999999272</v>
      </c>
      <c r="G283">
        <f t="shared" si="9"/>
        <v>169.75</v>
      </c>
      <c r="J283">
        <v>104.75</v>
      </c>
      <c r="K283">
        <v>271.04999999999927</v>
      </c>
    </row>
    <row r="284" spans="1:11" x14ac:dyDescent="0.2">
      <c r="A284" s="29" t="s">
        <v>543</v>
      </c>
      <c r="B284" s="29">
        <v>22248.85</v>
      </c>
      <c r="C284" s="29">
        <v>22249.4</v>
      </c>
      <c r="D284" s="29">
        <v>21997.95</v>
      </c>
      <c r="E284" s="29">
        <v>22055.05</v>
      </c>
      <c r="F284">
        <f t="shared" si="8"/>
        <v>51.899999999997817</v>
      </c>
      <c r="G284">
        <f t="shared" si="9"/>
        <v>251.45000000000073</v>
      </c>
      <c r="J284">
        <v>104.75</v>
      </c>
      <c r="K284">
        <v>271.59999999999854</v>
      </c>
    </row>
    <row r="285" spans="1:11" x14ac:dyDescent="0.2">
      <c r="A285" s="29" t="s">
        <v>544</v>
      </c>
      <c r="B285" s="29">
        <v>22081.55</v>
      </c>
      <c r="C285" s="29">
        <v>22252.5</v>
      </c>
      <c r="D285" s="29">
        <v>21875.25</v>
      </c>
      <c r="E285" s="29">
        <v>22217.45</v>
      </c>
      <c r="F285">
        <f t="shared" si="8"/>
        <v>26.5</v>
      </c>
      <c r="G285">
        <f t="shared" si="9"/>
        <v>377.25</v>
      </c>
      <c r="J285">
        <v>105.75</v>
      </c>
      <c r="K285">
        <v>272.44999999999709</v>
      </c>
    </row>
    <row r="286" spans="1:11" x14ac:dyDescent="0.2">
      <c r="A286" s="29" t="s">
        <v>545</v>
      </c>
      <c r="B286" s="29">
        <v>22290</v>
      </c>
      <c r="C286" s="29">
        <v>22297.5</v>
      </c>
      <c r="D286" s="29">
        <v>22186.1</v>
      </c>
      <c r="E286" s="29">
        <v>22212.7</v>
      </c>
      <c r="F286">
        <f t="shared" si="8"/>
        <v>72.549999999999272</v>
      </c>
      <c r="G286">
        <f t="shared" si="9"/>
        <v>111.40000000000146</v>
      </c>
      <c r="J286">
        <v>107.75</v>
      </c>
      <c r="K286">
        <v>272.85000000000218</v>
      </c>
    </row>
    <row r="287" spans="1:11" x14ac:dyDescent="0.2">
      <c r="A287" s="29" t="s">
        <v>546</v>
      </c>
      <c r="B287" s="29">
        <v>22169.200000000001</v>
      </c>
      <c r="C287" s="29">
        <v>22202.15</v>
      </c>
      <c r="D287" s="29">
        <v>22075.15</v>
      </c>
      <c r="E287" s="29">
        <v>22122.05</v>
      </c>
      <c r="F287">
        <f t="shared" si="8"/>
        <v>-43.5</v>
      </c>
      <c r="G287">
        <f t="shared" si="9"/>
        <v>127</v>
      </c>
      <c r="J287">
        <v>109.54999999999927</v>
      </c>
      <c r="K287">
        <v>273.14999999999782</v>
      </c>
    </row>
    <row r="288" spans="1:11" x14ac:dyDescent="0.2">
      <c r="A288" s="29" t="s">
        <v>547</v>
      </c>
      <c r="B288" s="29">
        <v>22090.2</v>
      </c>
      <c r="C288" s="29">
        <v>22218.25</v>
      </c>
      <c r="D288" s="29">
        <v>22085.65</v>
      </c>
      <c r="E288" s="29">
        <v>22198.35</v>
      </c>
      <c r="F288">
        <f t="shared" si="8"/>
        <v>-31.849999999998545</v>
      </c>
      <c r="G288">
        <f t="shared" si="9"/>
        <v>132.59999999999854</v>
      </c>
      <c r="J288">
        <v>110.90000000000146</v>
      </c>
      <c r="K288">
        <v>274.55000000000291</v>
      </c>
    </row>
    <row r="289" spans="1:11" x14ac:dyDescent="0.2">
      <c r="A289" s="29" t="s">
        <v>548</v>
      </c>
      <c r="B289" s="29">
        <v>22214.1</v>
      </c>
      <c r="C289" s="29">
        <v>22229.15</v>
      </c>
      <c r="D289" s="29">
        <v>21915.85</v>
      </c>
      <c r="E289" s="29">
        <v>21951.15</v>
      </c>
      <c r="F289">
        <f t="shared" si="8"/>
        <v>15.75</v>
      </c>
      <c r="G289">
        <f t="shared" si="9"/>
        <v>313.30000000000291</v>
      </c>
      <c r="J289">
        <v>111.34999999999854</v>
      </c>
      <c r="K289">
        <v>286.09999999999854</v>
      </c>
    </row>
    <row r="290" spans="1:11" x14ac:dyDescent="0.2">
      <c r="A290" s="29" t="s">
        <v>268</v>
      </c>
      <c r="B290" s="29">
        <v>21935.200000000001</v>
      </c>
      <c r="C290" s="29">
        <v>22060.55</v>
      </c>
      <c r="D290" s="29">
        <v>21860.65</v>
      </c>
      <c r="E290" s="29">
        <v>21982.799999999999</v>
      </c>
      <c r="F290">
        <f t="shared" si="8"/>
        <v>-15.950000000000728</v>
      </c>
      <c r="G290">
        <f t="shared" si="9"/>
        <v>199.89999999999782</v>
      </c>
      <c r="J290">
        <v>111.45000000000073</v>
      </c>
      <c r="K290">
        <v>287.09999999999854</v>
      </c>
    </row>
    <row r="291" spans="1:11" x14ac:dyDescent="0.2">
      <c r="A291" s="29" t="s">
        <v>549</v>
      </c>
      <c r="B291" s="29">
        <v>22048.3</v>
      </c>
      <c r="C291" s="29">
        <v>22353.3</v>
      </c>
      <c r="D291" s="29">
        <v>22047.75</v>
      </c>
      <c r="E291" s="29">
        <v>22338.75</v>
      </c>
      <c r="F291">
        <f t="shared" si="8"/>
        <v>65.5</v>
      </c>
      <c r="G291">
        <f t="shared" si="9"/>
        <v>305.54999999999927</v>
      </c>
      <c r="J291">
        <v>113.80000000000291</v>
      </c>
      <c r="K291">
        <v>288.95000000000073</v>
      </c>
    </row>
    <row r="292" spans="1:11" x14ac:dyDescent="0.2">
      <c r="A292" s="29" t="s">
        <v>550</v>
      </c>
      <c r="B292" s="29">
        <v>22406.95</v>
      </c>
      <c r="C292" s="29">
        <v>22419.55</v>
      </c>
      <c r="D292" s="29">
        <v>22367.05</v>
      </c>
      <c r="E292" s="29">
        <v>22378.400000000001</v>
      </c>
      <c r="F292">
        <f t="shared" si="8"/>
        <v>68.200000000000728</v>
      </c>
      <c r="G292">
        <f t="shared" si="9"/>
        <v>52.5</v>
      </c>
      <c r="J292">
        <v>115.25</v>
      </c>
      <c r="K292">
        <v>292.5</v>
      </c>
    </row>
    <row r="293" spans="1:11" x14ac:dyDescent="0.2">
      <c r="A293" s="29" t="s">
        <v>551</v>
      </c>
      <c r="B293" s="29">
        <v>22403.5</v>
      </c>
      <c r="C293" s="29">
        <v>22440.9</v>
      </c>
      <c r="D293" s="29">
        <v>22358.3</v>
      </c>
      <c r="E293" s="29">
        <v>22405.599999999999</v>
      </c>
      <c r="F293">
        <f t="shared" si="8"/>
        <v>25.099999999998545</v>
      </c>
      <c r="G293">
        <f t="shared" si="9"/>
        <v>82.600000000002183</v>
      </c>
      <c r="J293">
        <v>115.29999999999927</v>
      </c>
      <c r="K293">
        <v>297.40000000000146</v>
      </c>
    </row>
    <row r="294" spans="1:11" x14ac:dyDescent="0.2">
      <c r="A294" s="29" t="s">
        <v>552</v>
      </c>
      <c r="B294" s="29">
        <v>22371.25</v>
      </c>
      <c r="C294" s="29">
        <v>22416.9</v>
      </c>
      <c r="D294" s="29">
        <v>22269.15</v>
      </c>
      <c r="E294" s="29">
        <v>22356.3</v>
      </c>
      <c r="F294">
        <f t="shared" si="8"/>
        <v>-34.349999999998545</v>
      </c>
      <c r="G294">
        <f t="shared" si="9"/>
        <v>147.75</v>
      </c>
      <c r="J294">
        <v>115.64999999999782</v>
      </c>
      <c r="K294">
        <v>299</v>
      </c>
    </row>
    <row r="295" spans="1:11" x14ac:dyDescent="0.2">
      <c r="A295" s="29" t="s">
        <v>553</v>
      </c>
      <c r="B295" s="29">
        <v>22327.5</v>
      </c>
      <c r="C295" s="29">
        <v>22497.200000000001</v>
      </c>
      <c r="D295" s="29">
        <v>22224.35</v>
      </c>
      <c r="E295" s="29">
        <v>22474.05</v>
      </c>
      <c r="F295">
        <f t="shared" si="8"/>
        <v>-28.799999999999272</v>
      </c>
      <c r="G295">
        <f t="shared" si="9"/>
        <v>272.85000000000218</v>
      </c>
      <c r="J295">
        <v>119.80000000000291</v>
      </c>
      <c r="K295">
        <v>301.04999999999927</v>
      </c>
    </row>
    <row r="296" spans="1:11" x14ac:dyDescent="0.2">
      <c r="A296" s="29" t="s">
        <v>554</v>
      </c>
      <c r="B296" s="29">
        <v>22505.3</v>
      </c>
      <c r="C296" s="29">
        <v>22525.65</v>
      </c>
      <c r="D296" s="29">
        <v>22430</v>
      </c>
      <c r="E296" s="29">
        <v>22493.55</v>
      </c>
      <c r="F296">
        <f t="shared" si="8"/>
        <v>31.25</v>
      </c>
      <c r="G296">
        <f t="shared" si="9"/>
        <v>95.650000000001455</v>
      </c>
      <c r="J296">
        <v>121.90000000000146</v>
      </c>
      <c r="K296">
        <v>303.60000000000218</v>
      </c>
    </row>
    <row r="297" spans="1:11" x14ac:dyDescent="0.2">
      <c r="A297" s="29" t="s">
        <v>555</v>
      </c>
      <c r="B297" s="29">
        <v>22517.5</v>
      </c>
      <c r="C297" s="29">
        <v>22526.6</v>
      </c>
      <c r="D297" s="29">
        <v>22307.25</v>
      </c>
      <c r="E297" s="29">
        <v>22332.65</v>
      </c>
      <c r="F297">
        <f t="shared" si="8"/>
        <v>23.950000000000728</v>
      </c>
      <c r="G297">
        <f t="shared" si="9"/>
        <v>219.34999999999854</v>
      </c>
      <c r="J297">
        <v>122.10000000000218</v>
      </c>
      <c r="K297">
        <v>305.54999999999927</v>
      </c>
    </row>
    <row r="298" spans="1:11" x14ac:dyDescent="0.2">
      <c r="A298" s="29" t="s">
        <v>556</v>
      </c>
      <c r="B298" s="29">
        <v>22334.45</v>
      </c>
      <c r="C298" s="29">
        <v>22452.55</v>
      </c>
      <c r="D298" s="29">
        <v>22256</v>
      </c>
      <c r="E298" s="29">
        <v>22335.7</v>
      </c>
      <c r="F298">
        <f t="shared" si="8"/>
        <v>1.7999999999992724</v>
      </c>
      <c r="G298">
        <f t="shared" si="9"/>
        <v>196.54999999999927</v>
      </c>
      <c r="J298">
        <v>123.15000000000146</v>
      </c>
      <c r="K298">
        <v>311.25</v>
      </c>
    </row>
    <row r="299" spans="1:11" x14ac:dyDescent="0.2">
      <c r="A299" s="29" t="s">
        <v>557</v>
      </c>
      <c r="B299" s="29">
        <v>22432.2</v>
      </c>
      <c r="C299" s="29">
        <v>22446.75</v>
      </c>
      <c r="D299" s="29">
        <v>21905.65</v>
      </c>
      <c r="E299" s="29">
        <v>21997.7</v>
      </c>
      <c r="F299">
        <f t="shared" si="8"/>
        <v>96.5</v>
      </c>
      <c r="G299">
        <f t="shared" si="9"/>
        <v>541.09999999999854</v>
      </c>
      <c r="J299">
        <v>126.20000000000073</v>
      </c>
      <c r="K299">
        <v>311.54999999999927</v>
      </c>
    </row>
    <row r="300" spans="1:11" x14ac:dyDescent="0.2">
      <c r="A300" s="29" t="s">
        <v>558</v>
      </c>
      <c r="B300" s="29">
        <v>21982.55</v>
      </c>
      <c r="C300" s="29">
        <v>22204.6</v>
      </c>
      <c r="D300" s="29">
        <v>21917.5</v>
      </c>
      <c r="E300" s="29">
        <v>22146.65</v>
      </c>
      <c r="F300">
        <f t="shared" si="8"/>
        <v>-15.150000000001455</v>
      </c>
      <c r="G300">
        <f t="shared" si="9"/>
        <v>287.09999999999854</v>
      </c>
      <c r="J300">
        <v>126.34999999999854</v>
      </c>
      <c r="K300">
        <v>313.30000000000291</v>
      </c>
    </row>
    <row r="301" spans="1:11" x14ac:dyDescent="0.2">
      <c r="A301" s="29" t="s">
        <v>559</v>
      </c>
      <c r="B301" s="29">
        <v>22064.85</v>
      </c>
      <c r="C301" s="29">
        <v>22120.9</v>
      </c>
      <c r="D301" s="29">
        <v>21931.7</v>
      </c>
      <c r="E301" s="29">
        <v>22023.35</v>
      </c>
      <c r="F301">
        <f t="shared" si="8"/>
        <v>-81.80000000000291</v>
      </c>
      <c r="G301">
        <f t="shared" si="9"/>
        <v>189.20000000000073</v>
      </c>
      <c r="J301">
        <v>128.09999999999854</v>
      </c>
      <c r="K301">
        <v>315.20000000000073</v>
      </c>
    </row>
    <row r="302" spans="1:11" x14ac:dyDescent="0.2">
      <c r="A302" s="29" t="s">
        <v>560</v>
      </c>
      <c r="B302" s="29">
        <v>21990.1</v>
      </c>
      <c r="C302" s="29">
        <v>22123.7</v>
      </c>
      <c r="D302" s="29">
        <v>21916.55</v>
      </c>
      <c r="E302" s="29">
        <v>22055.7</v>
      </c>
      <c r="F302">
        <f t="shared" si="8"/>
        <v>-33.25</v>
      </c>
      <c r="G302">
        <f t="shared" si="9"/>
        <v>207.15000000000146</v>
      </c>
      <c r="J302">
        <v>129.34999999999854</v>
      </c>
      <c r="K302">
        <v>321.25</v>
      </c>
    </row>
    <row r="303" spans="1:11" x14ac:dyDescent="0.2">
      <c r="A303" s="29" t="s">
        <v>561</v>
      </c>
      <c r="B303" s="29">
        <v>21946.45</v>
      </c>
      <c r="C303" s="29">
        <v>21978.3</v>
      </c>
      <c r="D303" s="29">
        <v>21793.1</v>
      </c>
      <c r="E303" s="29">
        <v>21817.45</v>
      </c>
      <c r="F303">
        <f t="shared" si="8"/>
        <v>-109.25</v>
      </c>
      <c r="G303">
        <f t="shared" si="9"/>
        <v>185.20000000000073</v>
      </c>
      <c r="J303">
        <v>129.64999999999782</v>
      </c>
      <c r="K303">
        <v>333.65000000000146</v>
      </c>
    </row>
    <row r="304" spans="1:11" x14ac:dyDescent="0.2">
      <c r="A304" s="29" t="s">
        <v>562</v>
      </c>
      <c r="B304" s="29">
        <v>21843.9</v>
      </c>
      <c r="C304" s="29">
        <v>21930.9</v>
      </c>
      <c r="D304" s="29">
        <v>21710.2</v>
      </c>
      <c r="E304" s="29">
        <v>21839.1</v>
      </c>
      <c r="F304">
        <f t="shared" si="8"/>
        <v>26.450000000000728</v>
      </c>
      <c r="G304">
        <f t="shared" si="9"/>
        <v>220.70000000000073</v>
      </c>
      <c r="J304">
        <v>130.84999999999854</v>
      </c>
      <c r="K304">
        <v>340.64999999999782</v>
      </c>
    </row>
    <row r="305" spans="1:11" x14ac:dyDescent="0.2">
      <c r="A305" s="29" t="s">
        <v>563</v>
      </c>
      <c r="B305" s="29">
        <v>21989.9</v>
      </c>
      <c r="C305" s="29">
        <v>22080.95</v>
      </c>
      <c r="D305" s="29">
        <v>21941.3</v>
      </c>
      <c r="E305" s="29">
        <v>22011.95</v>
      </c>
      <c r="F305">
        <f t="shared" si="8"/>
        <v>150.80000000000291</v>
      </c>
      <c r="G305">
        <f t="shared" si="9"/>
        <v>139.65000000000146</v>
      </c>
      <c r="J305">
        <v>140.59999999999854</v>
      </c>
      <c r="K305">
        <v>345.14999999999782</v>
      </c>
    </row>
    <row r="306" spans="1:11" x14ac:dyDescent="0.2">
      <c r="A306" s="29" t="s">
        <v>564</v>
      </c>
      <c r="B306" s="29">
        <v>21932.2</v>
      </c>
      <c r="C306" s="29">
        <v>22180.7</v>
      </c>
      <c r="D306" s="29">
        <v>21883.3</v>
      </c>
      <c r="E306" s="29">
        <v>22096.75</v>
      </c>
      <c r="F306">
        <f t="shared" si="8"/>
        <v>-79.75</v>
      </c>
      <c r="G306">
        <f t="shared" si="9"/>
        <v>297.40000000000146</v>
      </c>
      <c r="J306">
        <v>144.90000000000146</v>
      </c>
      <c r="K306">
        <v>345.75</v>
      </c>
    </row>
    <row r="307" spans="1:11" x14ac:dyDescent="0.2">
      <c r="A307" s="29" t="s">
        <v>565</v>
      </c>
      <c r="B307" s="29">
        <v>21947.9</v>
      </c>
      <c r="C307" s="29">
        <v>22073.200000000001</v>
      </c>
      <c r="D307" s="29">
        <v>21947.55</v>
      </c>
      <c r="E307" s="29">
        <v>22004.7</v>
      </c>
      <c r="F307">
        <f t="shared" si="8"/>
        <v>-148.84999999999854</v>
      </c>
      <c r="G307">
        <f t="shared" si="9"/>
        <v>125.65000000000146</v>
      </c>
      <c r="J307">
        <v>149.44999999999709</v>
      </c>
      <c r="K307">
        <v>352.40000000000146</v>
      </c>
    </row>
    <row r="308" spans="1:11" x14ac:dyDescent="0.2">
      <c r="A308" s="29" t="s">
        <v>566</v>
      </c>
      <c r="B308" s="29">
        <v>22053.95</v>
      </c>
      <c r="C308" s="29">
        <v>22193.599999999999</v>
      </c>
      <c r="D308" s="29">
        <v>22052.85</v>
      </c>
      <c r="E308" s="29">
        <v>22123.65</v>
      </c>
      <c r="F308">
        <f t="shared" si="8"/>
        <v>49.25</v>
      </c>
      <c r="G308">
        <f t="shared" si="9"/>
        <v>140.75</v>
      </c>
      <c r="J308">
        <v>150.80000000000291</v>
      </c>
      <c r="K308">
        <v>377.25</v>
      </c>
    </row>
    <row r="309" spans="1:11" x14ac:dyDescent="0.2">
      <c r="A309" s="29" t="s">
        <v>269</v>
      </c>
      <c r="B309" s="29">
        <v>22163.599999999999</v>
      </c>
      <c r="C309" s="29">
        <v>22516</v>
      </c>
      <c r="D309" s="29">
        <v>22163.599999999999</v>
      </c>
      <c r="E309" s="29">
        <v>22326.9</v>
      </c>
      <c r="F309">
        <f t="shared" si="8"/>
        <v>39.94999999999709</v>
      </c>
      <c r="G309">
        <f t="shared" si="9"/>
        <v>352.40000000000146</v>
      </c>
      <c r="J309">
        <v>152.95000000000073</v>
      </c>
      <c r="K309">
        <v>391.20000000000073</v>
      </c>
    </row>
    <row r="310" spans="1:11" x14ac:dyDescent="0.2">
      <c r="A310" s="29" t="s">
        <v>567</v>
      </c>
      <c r="B310" s="29">
        <v>22455</v>
      </c>
      <c r="C310" s="29">
        <v>22529.95</v>
      </c>
      <c r="D310" s="29">
        <v>22427.75</v>
      </c>
      <c r="E310" s="29">
        <v>22462</v>
      </c>
      <c r="F310">
        <f t="shared" si="8"/>
        <v>128.09999999999854</v>
      </c>
      <c r="G310">
        <f t="shared" si="9"/>
        <v>102.20000000000073</v>
      </c>
      <c r="J310">
        <v>157.44999999999709</v>
      </c>
      <c r="K310">
        <v>416.45000000000073</v>
      </c>
    </row>
    <row r="311" spans="1:11" x14ac:dyDescent="0.2">
      <c r="A311" s="29" t="s">
        <v>568</v>
      </c>
      <c r="B311" s="29">
        <v>22458.799999999999</v>
      </c>
      <c r="C311" s="29">
        <v>22497.599999999999</v>
      </c>
      <c r="D311" s="29">
        <v>22388.15</v>
      </c>
      <c r="E311" s="29">
        <v>22453.3</v>
      </c>
      <c r="F311">
        <f t="shared" si="8"/>
        <v>-3.2000000000007276</v>
      </c>
      <c r="G311">
        <f t="shared" si="9"/>
        <v>109.44999999999709</v>
      </c>
      <c r="J311">
        <v>158.60000000000218</v>
      </c>
      <c r="K311">
        <v>505.65000000000146</v>
      </c>
    </row>
    <row r="312" spans="1:11" x14ac:dyDescent="0.2">
      <c r="A312" s="29" t="s">
        <v>569</v>
      </c>
      <c r="B312" s="29">
        <v>22385.7</v>
      </c>
      <c r="C312" s="29">
        <v>22521.1</v>
      </c>
      <c r="D312" s="29">
        <v>22346.5</v>
      </c>
      <c r="E312" s="29">
        <v>22434.65</v>
      </c>
      <c r="F312">
        <f t="shared" si="8"/>
        <v>-67.599999999998545</v>
      </c>
      <c r="G312">
        <f t="shared" si="9"/>
        <v>174.59999999999854</v>
      </c>
      <c r="J312">
        <v>184.05000000000291</v>
      </c>
      <c r="K312">
        <v>541.09999999999854</v>
      </c>
    </row>
    <row r="313" spans="1:11" x14ac:dyDescent="0.2">
      <c r="A313" s="29" t="s">
        <v>570</v>
      </c>
      <c r="B313" s="29">
        <v>22592.1</v>
      </c>
      <c r="C313" s="29">
        <v>22619</v>
      </c>
      <c r="D313" s="29">
        <v>22303.8</v>
      </c>
      <c r="E313" s="29">
        <v>22514.65</v>
      </c>
      <c r="F313">
        <f t="shared" si="8"/>
        <v>157.44999999999709</v>
      </c>
      <c r="G313">
        <f t="shared" si="9"/>
        <v>315.20000000000073</v>
      </c>
      <c r="J313">
        <v>207.85000000000218</v>
      </c>
      <c r="K313">
        <v>557.65000000000146</v>
      </c>
    </row>
    <row r="314" spans="1:11" x14ac:dyDescent="0.2">
      <c r="A314" s="29" t="s">
        <v>571</v>
      </c>
      <c r="B314" s="29">
        <v>22486.400000000001</v>
      </c>
      <c r="C314" s="29">
        <v>22537.599999999999</v>
      </c>
      <c r="D314" s="29">
        <v>22427.599999999999</v>
      </c>
      <c r="E314" s="29">
        <v>22513.7</v>
      </c>
      <c r="F314">
        <f t="shared" si="8"/>
        <v>-28.25</v>
      </c>
      <c r="G314">
        <f t="shared" si="9"/>
        <v>110</v>
      </c>
      <c r="J314">
        <v>334.04999999999927</v>
      </c>
      <c r="K314">
        <v>618.79999999999927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total</vt:lpstr>
      <vt:lpstr>Agreement</vt:lpstr>
      <vt:lpstr>Crypto</vt:lpstr>
      <vt:lpstr>month wise 2024-25</vt:lpstr>
      <vt:lpstr>covered call</vt:lpstr>
      <vt:lpstr>P-bfly+Call</vt:lpstr>
      <vt:lpstr>All Weekly Fly</vt:lpstr>
      <vt:lpstr>NF Weekly Fly</vt:lpstr>
      <vt:lpstr>Nifty Daily Range</vt:lpstr>
      <vt:lpstr>NF Weekly Range</vt:lpstr>
      <vt:lpstr>BNF Daily Range</vt:lpstr>
      <vt:lpstr>month wise 2023-24</vt:lpstr>
      <vt:lpstr>laptops</vt:lpstr>
      <vt:lpstr>Sheet7</vt:lpstr>
      <vt:lpstr>Sheet6</vt:lpstr>
      <vt:lpstr>graphs 2023-24</vt:lpstr>
      <vt:lpstr>graphs 2024-25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Aniket Bhadane</cp:lastModifiedBy>
  <dcterms:created xsi:type="dcterms:W3CDTF">2023-02-10T05:24:19Z</dcterms:created>
  <dcterms:modified xsi:type="dcterms:W3CDTF">2024-08-14T10:07:12Z</dcterms:modified>
</cp:coreProperties>
</file>