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F2E0BEDD-3495-CA48-88AD-E92D01B5A8CE}" xr6:coauthVersionLast="47" xr6:coauthVersionMax="47" xr10:uidLastSave="{00000000-0000-0000-0000-000000000000}"/>
  <bookViews>
    <workbookView xWindow="0" yWindow="760" windowWidth="34560" windowHeight="20140" activeTab="3" xr2:uid="{2F6EBC25-3AA2-2041-A9CD-E7098B4FE5BF}"/>
  </bookViews>
  <sheets>
    <sheet name="total" sheetId="1" r:id="rId1"/>
    <sheet name="month wise 2024-25" sheetId="17" r:id="rId2"/>
    <sheet name="graphs 2024-25" sheetId="18" r:id="rId3"/>
    <sheet name="covered call" sheetId="12" r:id="rId4"/>
    <sheet name="month wise 2023-24" sheetId="5" r:id="rId5"/>
    <sheet name="graphs 2023-24" sheetId="7" r:id="rId6"/>
    <sheet name="P-bfly+Call" sheetId="19" r:id="rId7"/>
    <sheet name="NF Weekly Fly" sheetId="28" r:id="rId8"/>
    <sheet name="Nifty Daily Range" sheetId="23" r:id="rId9"/>
    <sheet name="BNF Daily Range" sheetId="24" r:id="rId10"/>
    <sheet name="laptops" sheetId="9" r:id="rId11"/>
    <sheet name="Sheet7" sheetId="13" r:id="rId12"/>
    <sheet name="Sheet11" sheetId="27" r:id="rId13"/>
    <sheet name="Sheet3" sheetId="16" r:id="rId14"/>
    <sheet name="Sheet4" sheetId="30" r:id="rId15"/>
  </sheets>
  <definedNames>
    <definedName name="_xlnm._FilterDatabase" localSheetId="3" hidden="1">'covered call'!$A$1:$AQ$8</definedName>
    <definedName name="_xlnm._FilterDatabase" localSheetId="5" hidden="1">'graphs 2023-24'!$A$1:$B$100</definedName>
    <definedName name="_xlnm._FilterDatabase" localSheetId="2" hidden="1">'graphs 2024-25'!$A$1:$B$100</definedName>
    <definedName name="_xlnm._FilterDatabase" localSheetId="10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9" i="17" l="1"/>
  <c r="AF69" i="17"/>
  <c r="E44" i="17"/>
  <c r="E39" i="17"/>
  <c r="K3" i="1"/>
  <c r="H3" i="1"/>
  <c r="E3" i="1"/>
  <c r="E9" i="1" s="1"/>
  <c r="B3" i="1"/>
  <c r="K11" i="1"/>
  <c r="H11" i="1"/>
  <c r="E11" i="1"/>
  <c r="B11" i="1"/>
  <c r="K17" i="1"/>
  <c r="K9" i="1"/>
  <c r="H17" i="1"/>
  <c r="H9" i="1"/>
  <c r="E17" i="1"/>
  <c r="F39" i="13"/>
  <c r="I37" i="13"/>
  <c r="K37" i="13" s="1"/>
  <c r="C17" i="17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8" i="30"/>
  <c r="L7" i="30"/>
  <c r="H10" i="30"/>
  <c r="H9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8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7" i="30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K18" i="1" l="1"/>
  <c r="H18" i="1"/>
  <c r="E18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G3" i="27" l="1"/>
  <c r="G4" i="27"/>
  <c r="G5" i="27"/>
  <c r="G6" i="27"/>
  <c r="G2" i="27"/>
  <c r="E3" i="27"/>
  <c r="E4" i="27"/>
  <c r="E5" i="27"/>
  <c r="E6" i="27"/>
  <c r="E2" i="27"/>
  <c r="C3" i="27"/>
  <c r="C4" i="27"/>
  <c r="C5" i="27"/>
  <c r="C6" i="27"/>
  <c r="C2" i="27"/>
  <c r="G314" i="24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L8" i="12" l="1"/>
  <c r="E12" i="18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AB36" i="17"/>
  <c r="AD38" i="17" s="1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M63" i="17" s="1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R39" i="17"/>
  <c r="O39" i="17"/>
  <c r="P39" i="17" s="1"/>
  <c r="N39" i="17"/>
  <c r="N38" i="17"/>
  <c r="N37" i="17"/>
  <c r="R36" i="17"/>
  <c r="T38" i="17" s="1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V81" i="17"/>
  <c r="V82" i="17" s="1"/>
  <c r="W80" i="17"/>
  <c r="W81" i="17" s="1"/>
  <c r="W82" i="17" s="1"/>
  <c r="V80" i="17"/>
  <c r="W79" i="17"/>
  <c r="V79" i="17"/>
  <c r="T75" i="17"/>
  <c r="S75" i="17"/>
  <c r="M75" i="17"/>
  <c r="T74" i="17"/>
  <c r="S74" i="17"/>
  <c r="T73" i="17"/>
  <c r="S73" i="17" s="1"/>
  <c r="T72" i="17"/>
  <c r="S72" i="17" s="1"/>
  <c r="T71" i="17"/>
  <c r="S71" i="17"/>
  <c r="M71" i="17"/>
  <c r="J71" i="17"/>
  <c r="T70" i="17"/>
  <c r="S70" i="17"/>
  <c r="AB69" i="17"/>
  <c r="AB71" i="17" s="1"/>
  <c r="AB72" i="17" s="1"/>
  <c r="AC75" i="17" s="1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E7" i="16"/>
  <c r="B10" i="16"/>
  <c r="B9" i="16"/>
  <c r="B7" i="16"/>
  <c r="B6" i="16"/>
  <c r="D37" i="13"/>
  <c r="B37" i="13"/>
  <c r="AO25" i="12"/>
  <c r="H36" i="17" l="1"/>
  <c r="J38" i="17" s="1"/>
  <c r="AM4" i="17"/>
  <c r="AM7" i="17" s="1"/>
  <c r="AH63" i="17"/>
  <c r="AM36" i="17"/>
  <c r="AB39" i="17"/>
  <c r="H39" i="17"/>
  <c r="Y75" i="17"/>
  <c r="X71" i="17"/>
  <c r="X73" i="17"/>
  <c r="Y71" i="17"/>
  <c r="W74" i="17"/>
  <c r="W71" i="17"/>
  <c r="X70" i="17"/>
  <c r="X74" i="17"/>
  <c r="Y72" i="17"/>
  <c r="Y70" i="17"/>
  <c r="Y74" i="17"/>
  <c r="W31" i="17"/>
  <c r="W30" i="17"/>
  <c r="AB4" i="17"/>
  <c r="X25" i="17"/>
  <c r="X20" i="17"/>
  <c r="W62" i="17"/>
  <c r="M31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O6" i="17"/>
  <c r="AH30" i="17"/>
  <c r="W75" i="17"/>
  <c r="W73" i="17"/>
  <c r="AO24" i="12"/>
  <c r="L7" i="12" s="1"/>
  <c r="N6" i="12"/>
  <c r="AO23" i="12"/>
  <c r="H13" i="12"/>
  <c r="AO22" i="12"/>
  <c r="N14" i="12"/>
  <c r="Z14" i="12" s="1"/>
  <c r="F36" i="13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N9" i="12"/>
  <c r="Z9" i="12" s="1"/>
  <c r="N10" i="12"/>
  <c r="Z10" i="12" s="1"/>
  <c r="N11" i="12"/>
  <c r="Z11" i="12" s="1"/>
  <c r="N12" i="12"/>
  <c r="Z12" i="12" s="1"/>
  <c r="N13" i="12"/>
  <c r="Z13" i="12" s="1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N4" i="12"/>
  <c r="Z4" i="12" s="1"/>
  <c r="N3" i="12"/>
  <c r="AH25" i="5"/>
  <c r="Z7" i="12" l="1"/>
  <c r="L6" i="12"/>
  <c r="AM39" i="17"/>
  <c r="AO38" i="17"/>
  <c r="AD6" i="17"/>
  <c r="AB7" i="17"/>
  <c r="R7" i="17"/>
  <c r="T6" i="17"/>
  <c r="C30" i="17"/>
  <c r="C31" i="17"/>
  <c r="H4" i="17"/>
  <c r="Z6" i="12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17" i="1"/>
  <c r="AH63" i="5" l="1"/>
  <c r="AM36" i="5"/>
  <c r="AH30" i="5"/>
  <c r="AH31" i="5"/>
  <c r="AM4" i="5"/>
  <c r="AH62" i="5"/>
  <c r="J71" i="5"/>
  <c r="I6" i="12"/>
  <c r="L2" i="12"/>
  <c r="Z2" i="12" s="1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L3" i="12"/>
  <c r="Z3" i="12" s="1"/>
  <c r="G2" i="12"/>
  <c r="AA2" i="12" l="1"/>
  <c r="I3" i="12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B18" i="1" l="1"/>
  <c r="AC36" i="5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29" i="1"/>
  <c r="B30" i="1"/>
  <c r="B31" i="1"/>
  <c r="B32" i="1"/>
  <c r="B33" i="1"/>
  <c r="B34" i="1"/>
  <c r="B35" i="1"/>
  <c r="B36" i="1"/>
  <c r="B28" i="1"/>
  <c r="E41" i="5"/>
  <c r="D25" i="5"/>
  <c r="H4" i="5" s="1"/>
  <c r="C58" i="5"/>
  <c r="C25" i="5"/>
  <c r="E52" i="5"/>
  <c r="E46" i="5"/>
  <c r="E36" i="5"/>
  <c r="E30" i="5"/>
  <c r="H36" i="1" l="1"/>
  <c r="I36" i="1"/>
  <c r="E19" i="5"/>
  <c r="E14" i="5"/>
  <c r="E10" i="5"/>
  <c r="E6" i="5"/>
  <c r="E2" i="5"/>
  <c r="C17" i="1" l="1"/>
  <c r="E51" i="1"/>
  <c r="E52" i="1" s="1"/>
  <c r="E53" i="1" s="1"/>
  <c r="E54" i="1" s="1"/>
  <c r="E55" i="1" s="1"/>
  <c r="E56" i="1" s="1"/>
  <c r="D51" i="1"/>
  <c r="D52" i="1" s="1"/>
  <c r="D53" i="1" s="1"/>
  <c r="D54" i="1" s="1"/>
  <c r="D55" i="1" s="1"/>
  <c r="D56" i="1" s="1"/>
  <c r="F51" i="1"/>
  <c r="F52" i="1" s="1"/>
  <c r="F53" i="1" s="1"/>
  <c r="F54" i="1" s="1"/>
  <c r="F55" i="1" s="1"/>
  <c r="F56" i="1" s="1"/>
  <c r="B37" i="1" l="1"/>
  <c r="H29" i="1"/>
  <c r="H30" i="1"/>
  <c r="H31" i="1"/>
  <c r="H32" i="1"/>
  <c r="H33" i="1"/>
  <c r="H37" i="1" l="1"/>
  <c r="I37" i="1"/>
  <c r="B38" i="1"/>
  <c r="H34" i="1"/>
  <c r="I34" i="1"/>
  <c r="I38" i="1" l="1"/>
  <c r="H38" i="1"/>
  <c r="B39" i="1"/>
  <c r="H6" i="5"/>
  <c r="H34" i="5"/>
  <c r="B40" i="1" l="1"/>
  <c r="H40" i="1" s="1"/>
  <c r="B41" i="1" l="1"/>
  <c r="H41" i="1" s="1"/>
  <c r="B42" i="1" l="1"/>
  <c r="B43" i="1" l="1"/>
  <c r="B44" i="1" l="1"/>
  <c r="B45" i="1" l="1"/>
  <c r="H45" i="1" s="1"/>
  <c r="B46" i="1" l="1"/>
  <c r="H46" i="1" s="1"/>
  <c r="I46" i="1" s="1"/>
  <c r="B47" i="1" l="1"/>
  <c r="H47" i="1" s="1"/>
  <c r="I47" i="1" s="1"/>
  <c r="G51" i="1"/>
  <c r="B48" i="1" l="1"/>
  <c r="H48" i="1" s="1"/>
  <c r="I48" i="1" s="1"/>
  <c r="G52" i="1"/>
  <c r="B49" i="1" l="1"/>
  <c r="G53" i="1"/>
  <c r="H49" i="1" l="1"/>
  <c r="I49" i="1"/>
  <c r="C51" i="1"/>
  <c r="B50" i="1"/>
  <c r="G54" i="1"/>
  <c r="H50" i="1" l="1"/>
  <c r="I50" i="1"/>
  <c r="C52" i="1"/>
  <c r="B51" i="1"/>
  <c r="G55" i="1"/>
  <c r="C53" i="1" l="1"/>
  <c r="B52" i="1"/>
  <c r="G56" i="1"/>
  <c r="C54" i="1" l="1"/>
  <c r="B53" i="1"/>
  <c r="C55" i="1" l="1"/>
  <c r="B54" i="1"/>
  <c r="C56" i="1" l="1"/>
  <c r="B56" i="1" s="1"/>
  <c r="B55" i="1"/>
  <c r="E9" i="7"/>
  <c r="E15" i="7" s="1"/>
</calcChain>
</file>

<file path=xl/sharedStrings.xml><?xml version="1.0" encoding="utf-8"?>
<sst xmlns="http://schemas.openxmlformats.org/spreadsheetml/2006/main" count="1725" uniqueCount="917">
  <si>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</si>
  <si>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</si>
  <si>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</si>
  <si>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</si>
  <si>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</si>
  <si>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</si>
  <si>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</si>
  <si>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</si>
  <si>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</si>
  <si>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</si>
  <si>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</si>
  <si>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</si>
  <si>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</si>
  <si>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</si>
  <si>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</si>
  <si>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</si>
  <si>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</si>
  <si>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</si>
  <si>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</si>
  <si>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</si>
  <si>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</si>
  <si>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</si>
  <si>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</si>
  <si>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</si>
  <si>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</si>
  <si>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</si>
  <si>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</si>
  <si>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</si>
  <si>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</si>
  <si>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</si>
  <si>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</si>
  <si>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</si>
  <si>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</si>
  <si>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</si>
  <si>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</si>
  <si>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</si>
  <si>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</si>
  <si>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</si>
  <si>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</si>
  <si>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</si>
  <si>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</si>
  <si>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</si>
  <si>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</si>
  <si>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</si>
  <si>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</si>
  <si>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</si>
  <si>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</si>
  <si>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</si>
  <si>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</si>
  <si>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</si>
  <si>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</si>
  <si>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</si>
  <si>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</si>
  <si>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</si>
  <si>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</si>
  <si>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</si>
  <si>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</si>
  <si>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</si>
  <si>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</si>
  <si>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</si>
  <si>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</si>
  <si>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</si>
  <si>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</si>
  <si>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</si>
  <si>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</si>
  <si>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</si>
  <si>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</si>
  <si>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</si>
  <si>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</si>
  <si>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</si>
  <si>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</si>
  <si>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</si>
  <si>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</si>
  <si>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</si>
  <si>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</si>
  <si>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</si>
  <si>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</si>
  <si>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</si>
  <si>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</si>
  <si>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</si>
  <si>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</si>
  <si>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</si>
  <si>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</si>
  <si>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</si>
  <si>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</si>
  <si>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</si>
  <si>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</si>
  <si>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</si>
  <si>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</si>
  <si>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</si>
  <si>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</si>
  <si>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</si>
  <si>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</si>
  <si>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</si>
  <si>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</si>
  <si>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</si>
  <si>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</si>
  <si>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</si>
  <si>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</si>
  <si>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</si>
  <si>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</si>
  <si>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</si>
  <si>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</si>
  <si>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</si>
  <si>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</si>
  <si>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</si>
  <si>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</si>
  <si>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</si>
  <si>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</si>
  <si>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</si>
  <si>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</si>
  <si>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</si>
  <si>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</si>
  <si>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</si>
  <si>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</si>
  <si>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</si>
  <si>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</si>
  <si>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</si>
  <si>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</si>
  <si>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</si>
  <si>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</si>
  <si>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</si>
  <si>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</si>
  <si>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</si>
  <si>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</si>
  <si>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</si>
  <si>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</si>
  <si>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</si>
  <si>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</si>
  <si>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</si>
  <si>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</si>
  <si>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</si>
  <si>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</si>
  <si>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</si>
  <si>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</si>
  <si>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</si>
  <si>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</si>
  <si>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</si>
  <si>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</si>
  <si>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</si>
  <si>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</si>
  <si>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</si>
  <si>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</si>
  <si>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</si>
  <si>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</si>
  <si>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</si>
  <si>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</si>
  <si>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</si>
  <si>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</si>
  <si>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</si>
  <si>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</si>
  <si>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</si>
  <si>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</si>
  <si>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</si>
  <si>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</si>
  <si>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</si>
  <si>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</si>
  <si>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</si>
  <si>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Cum 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</si>
  <si>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</si>
  <si>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</si>
  <si>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</si>
  <si>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</si>
  <si>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</si>
  <si>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</si>
  <si>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</si>
  <si>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</si>
  <si>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</si>
  <si>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</si>
  <si>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</si>
  <si>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</si>
  <si>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</si>
  <si>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</si>
  <si>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</si>
  <si>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</si>
  <si>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</si>
  <si>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</si>
  <si>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</si>
  <si>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</si>
  <si>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</si>
  <si>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</si>
  <si>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</si>
  <si>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</si>
  <si>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</si>
  <si>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</si>
  <si>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</si>
  <si>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</si>
  <si>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</si>
  <si>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</si>
  <si>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</si>
  <si>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</si>
  <si>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</si>
  <si>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</si>
  <si>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</si>
  <si>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</si>
  <si>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</si>
  <si>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</si>
  <si>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fan</t>
  </si>
  <si>
    <t>50*4</t>
  </si>
  <si>
    <t>light</t>
  </si>
  <si>
    <t>15*6</t>
  </si>
  <si>
    <t>purifier</t>
  </si>
  <si>
    <t>tv</t>
  </si>
  <si>
    <t>hours</t>
  </si>
  <si>
    <t>W</t>
  </si>
  <si>
    <t>Ah Battery</t>
  </si>
  <si>
    <t>VA Inverter</t>
  </si>
  <si>
    <t>800 VA Inverter</t>
  </si>
  <si>
    <t>100-150 W Battery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</si>
  <si>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</si>
  <si>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</si>
  <si>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</si>
  <si>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</si>
  <si>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</si>
  <si>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</si>
  <si>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</si>
  <si>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</si>
  <si>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</si>
  <si>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</si>
  <si>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</si>
  <si>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</si>
  <si>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</si>
  <si>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</si>
  <si>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</si>
  <si>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</si>
  <si>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</si>
  <si>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</si>
  <si>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</si>
  <si>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</si>
  <si>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</si>
  <si>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</si>
  <si>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</si>
  <si>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</si>
  <si>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</si>
  <si>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</si>
  <si>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</si>
  <si>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</si>
  <si>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</si>
  <si>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</si>
  <si>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</si>
  <si>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</si>
  <si>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</si>
  <si>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</si>
  <si>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</si>
  <si>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</si>
  <si>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</si>
  <si>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</si>
  <si>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</si>
  <si>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</si>
  <si>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</si>
  <si>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</si>
  <si>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</si>
  <si>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</si>
  <si>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</si>
  <si>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</si>
  <si>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</si>
  <si>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</si>
  <si>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</si>
  <si>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</si>
  <si>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</si>
  <si>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</si>
  <si>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</si>
  <si>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</si>
  <si>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</si>
  <si>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</si>
  <si>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</si>
  <si>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</si>
  <si>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</si>
  <si>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</si>
  <si>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</si>
  <si>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</si>
  <si>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</si>
  <si>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</si>
  <si>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</si>
  <si>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</si>
  <si>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</si>
  <si>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</si>
  <si>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</si>
  <si>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</si>
  <si>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</si>
  <si>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</si>
  <si>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</si>
  <si>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</si>
  <si>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</si>
  <si>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</si>
  <si>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</si>
  <si>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</si>
  <si>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</si>
  <si>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</si>
  <si>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</si>
  <si>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</si>
  <si>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</si>
  <si>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</si>
  <si>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</si>
  <si>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</si>
  <si>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</si>
  <si>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</si>
  <si>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</si>
  <si>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</si>
  <si>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</si>
  <si>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</si>
  <si>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</si>
  <si>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</si>
  <si>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</si>
  <si>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</si>
  <si>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</si>
  <si>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</si>
  <si>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</si>
  <si>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</si>
  <si>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</si>
  <si>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</si>
  <si>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</si>
  <si>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</si>
  <si>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</si>
  <si>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</si>
  <si>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</si>
  <si>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</si>
  <si>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</si>
  <si>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</si>
  <si>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</si>
  <si>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</si>
  <si>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</si>
  <si>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</si>
  <si>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</si>
  <si>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</si>
  <si>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</si>
  <si>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</si>
  <si>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</si>
  <si>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</si>
  <si>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</si>
  <si>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</si>
  <si>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</si>
  <si>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</si>
  <si>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</si>
  <si>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</si>
  <si>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</si>
  <si>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</si>
  <si>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</si>
  <si>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</si>
  <si>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</si>
  <si>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</si>
  <si>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</si>
  <si>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</si>
  <si>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</si>
  <si>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</si>
  <si>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</si>
  <si>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</si>
  <si>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</si>
  <si>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</si>
  <si>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</si>
  <si>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</si>
  <si>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</si>
  <si>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</si>
  <si>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</si>
  <si>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</si>
  <si>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</si>
  <si>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</si>
  <si>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</si>
  <si>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</si>
  <si>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</si>
  <si>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</si>
  <si>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</si>
  <si>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</si>
  <si>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</si>
  <si>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</si>
  <si>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</si>
  <si>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</si>
  <si>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</si>
  <si>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</si>
  <si>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</si>
  <si>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</si>
  <si>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</si>
  <si>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</si>
  <si>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</si>
  <si>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</si>
  <si>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</si>
  <si>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</si>
  <si>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</si>
  <si>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</si>
  <si>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</si>
  <si>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</si>
  <si>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</si>
  <si>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</si>
  <si>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</si>
  <si>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</si>
  <si>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</si>
  <si>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</si>
  <si>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</si>
  <si>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</si>
  <si>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</si>
  <si>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</si>
  <si>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</si>
  <si>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</si>
  <si>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</si>
  <si>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</si>
  <si>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</si>
  <si>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</si>
  <si>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</si>
  <si>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</si>
  <si>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</si>
  <si>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</si>
  <si>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</si>
  <si>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</si>
  <si>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</si>
  <si>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</si>
  <si>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</si>
  <si>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</si>
  <si>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</si>
  <si>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</si>
  <si>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</si>
  <si>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</si>
  <si>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</si>
  <si>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</si>
  <si>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</si>
  <si>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</si>
  <si>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</si>
  <si>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</si>
  <si>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</si>
  <si>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</si>
  <si>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</si>
  <si>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</si>
  <si>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</si>
  <si>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</si>
  <si>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</si>
  <si>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</si>
  <si>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</si>
  <si>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</si>
  <si>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</si>
  <si>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</si>
  <si>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</si>
  <si>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</si>
  <si>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</si>
  <si>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</si>
  <si>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</si>
  <si>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</si>
  <si>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</si>
  <si>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</si>
  <si>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</si>
  <si>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</si>
  <si>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</si>
  <si>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</si>
  <si>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</si>
  <si>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</si>
  <si>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</si>
  <si>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</si>
  <si>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</si>
  <si>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</si>
  <si>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</si>
  <si>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</si>
  <si>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</si>
  <si>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</si>
  <si>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</si>
  <si>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</si>
  <si>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</si>
  <si>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</si>
  <si>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</si>
  <si>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</si>
  <si>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</si>
  <si>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</si>
  <si>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</si>
  <si>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</si>
  <si>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</si>
  <si>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</si>
  <si>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</si>
  <si>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</si>
  <si>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</si>
  <si>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</si>
  <si>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</si>
  <si>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</si>
  <si>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</si>
  <si>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</si>
  <si>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</si>
  <si>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</si>
  <si>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</si>
  <si>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</si>
  <si>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</si>
  <si>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</si>
  <si>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</si>
  <si>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</si>
  <si>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</si>
  <si>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</si>
  <si>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</si>
  <si>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</si>
  <si>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</si>
  <si>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</si>
  <si>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</si>
  <si>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</si>
  <si>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</si>
  <si>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</si>
  <si>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</si>
  <si>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</si>
  <si>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</si>
  <si>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</si>
  <si>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</si>
  <si>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</si>
  <si>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</si>
  <si>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</si>
  <si>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</si>
  <si>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</si>
  <si>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</si>
  <si>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</si>
  <si>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</si>
  <si>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</si>
  <si>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</si>
  <si>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</si>
  <si>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</si>
  <si>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</si>
  <si>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</si>
  <si>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</si>
  <si>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</si>
  <si>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</si>
  <si>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</si>
  <si>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</si>
  <si>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</si>
  <si>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</si>
  <si>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</si>
  <si>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</si>
  <si>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</si>
  <si>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</si>
  <si>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</si>
  <si>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</si>
  <si>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</si>
  <si>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</si>
  <si>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</si>
  <si>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</si>
  <si>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</si>
  <si>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</si>
  <si>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</si>
  <si>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</si>
  <si>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</si>
  <si>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</si>
  <si>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</si>
  <si>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</si>
  <si>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</si>
  <si>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</si>
  <si>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</si>
  <si>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</si>
  <si>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</si>
  <si>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</si>
  <si>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</si>
  <si>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</si>
  <si>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</si>
  <si>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</si>
  <si>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</si>
  <si>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</si>
  <si>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</si>
  <si>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</si>
  <si>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</si>
  <si>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</si>
  <si>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</si>
  <si>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</si>
  <si>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</si>
  <si>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</si>
  <si>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</si>
  <si>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</si>
  <si>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</si>
  <si>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</si>
  <si>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</si>
  <si>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</si>
  <si>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</si>
  <si>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</si>
  <si>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</si>
  <si>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</si>
  <si>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</si>
  <si>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</si>
  <si>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</si>
  <si>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</si>
  <si>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</si>
  <si>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</si>
  <si>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</si>
  <si>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</si>
  <si>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</si>
  <si>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</si>
  <si>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</si>
  <si>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</si>
  <si>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</si>
  <si>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</si>
  <si>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</si>
  <si>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</si>
  <si>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</si>
  <si>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</si>
  <si>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</si>
  <si>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</si>
  <si>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</si>
  <si>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</si>
  <si>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</si>
  <si>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</si>
  <si>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</si>
  <si>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Nifty</t>
  </si>
  <si>
    <t>icici</t>
  </si>
  <si>
    <t>ratio</t>
  </si>
  <si>
    <t>hdfc</t>
  </si>
  <si>
    <t>bees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</si>
  <si>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</si>
  <si>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</si>
  <si>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</si>
  <si>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</si>
  <si>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</si>
  <si>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</si>
  <si>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</si>
  <si>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</si>
  <si>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</si>
  <si>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</si>
  <si>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</si>
  <si>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</si>
  <si>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</si>
  <si>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</si>
  <si>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</si>
  <si>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</si>
  <si>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</si>
  <si>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</si>
  <si>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</si>
  <si>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</si>
  <si>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</si>
  <si>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</si>
  <si>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</si>
  <si>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</si>
  <si>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</si>
  <si>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</si>
  <si>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</si>
  <si>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</si>
  <si>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</si>
  <si>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</si>
  <si>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</si>
  <si>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</si>
  <si>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</si>
  <si>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</si>
  <si>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</si>
  <si>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</si>
  <si>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</si>
  <si>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</si>
  <si>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</si>
  <si>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</si>
  <si>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</si>
  <si>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</si>
  <si>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</si>
  <si>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</si>
  <si>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</si>
  <si>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</si>
  <si>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</si>
  <si>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</si>
  <si>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</si>
  <si>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</si>
  <si>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</si>
  <si>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</si>
  <si>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</si>
  <si>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</si>
  <si>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</si>
  <si>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</si>
  <si>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</si>
  <si>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</si>
  <si>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</si>
  <si>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</si>
  <si>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</si>
  <si>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</si>
  <si>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</si>
  <si>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</si>
  <si>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</si>
  <si>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</si>
  <si>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</si>
  <si>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</si>
  <si>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</si>
  <si>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</si>
  <si>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</si>
  <si>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</si>
  <si>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</si>
  <si>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</si>
  <si>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</si>
  <si>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</si>
  <si>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</si>
  <si>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</si>
  <si>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</si>
  <si>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</si>
  <si>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</si>
  <si>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</si>
  <si>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</si>
  <si>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</si>
  <si>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</si>
  <si>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</si>
  <si>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</si>
  <si>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</si>
  <si>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</si>
  <si>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</si>
  <si>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</si>
  <si>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</si>
  <si>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</si>
  <si>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</si>
  <si>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</si>
  <si>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</si>
  <si>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</si>
  <si>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</si>
  <si>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</si>
  <si>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</si>
  <si>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</si>
  <si>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</si>
  <si>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</si>
  <si>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</si>
  <si>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</si>
  <si>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</si>
  <si>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</si>
  <si>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</si>
  <si>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</si>
  <si>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</si>
  <si>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</si>
  <si>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</si>
  <si>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</si>
  <si>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</si>
  <si>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</si>
  <si>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</si>
  <si>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</si>
  <si>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</si>
  <si>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</si>
  <si>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</si>
  <si>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</si>
  <si>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</si>
  <si>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</si>
  <si>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</si>
  <si>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</si>
  <si>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</si>
  <si>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</si>
  <si>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</si>
  <si>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</si>
  <si>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</si>
  <si>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</si>
  <si>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</si>
  <si>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</si>
  <si>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</si>
  <si>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</si>
  <si>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</si>
  <si>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</si>
  <si>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</si>
  <si>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</si>
  <si>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</si>
  <si>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</si>
  <si>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</si>
  <si>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</si>
  <si>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</si>
  <si>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</si>
  <si>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</si>
  <si>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</si>
  <si>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</si>
  <si>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</si>
  <si>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</si>
  <si>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</si>
  <si>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</si>
  <si>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</si>
  <si>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</si>
  <si>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</si>
  <si>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</si>
  <si>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</si>
  <si>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</si>
  <si>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</si>
  <si>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</si>
  <si>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</si>
  <si>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</si>
  <si>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</si>
  <si>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</si>
  <si>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</si>
  <si>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</si>
  <si>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</si>
  <si>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</si>
  <si>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</si>
  <si>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</si>
  <si>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</si>
  <si>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</si>
  <si>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</si>
  <si>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</si>
  <si>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</si>
  <si>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</si>
  <si>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</si>
  <si>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</si>
  <si>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</si>
  <si>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</si>
  <si>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</si>
  <si>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</si>
  <si>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</si>
  <si>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</si>
  <si>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</si>
  <si>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</si>
  <si>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</si>
  <si>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</si>
  <si>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</si>
  <si>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</si>
  <si>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</si>
  <si>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</si>
  <si>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</si>
  <si>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</si>
  <si>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</si>
  <si>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</si>
  <si>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</si>
  <si>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</si>
  <si>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</si>
  <si>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</si>
  <si>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</si>
  <si>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</si>
  <si>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</si>
  <si>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</si>
  <si>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</si>
  <si>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</si>
  <si>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</si>
  <si>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</si>
  <si>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</si>
  <si>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</si>
  <si>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</si>
  <si>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</si>
  <si>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</si>
  <si>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</si>
  <si>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</si>
  <si>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</si>
  <si>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</si>
  <si>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</si>
  <si>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</si>
  <si>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</si>
  <si>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</si>
  <si>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</si>
  <si>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</si>
  <si>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</si>
  <si>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</si>
  <si>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</si>
  <si>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</si>
  <si>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</si>
  <si>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</si>
  <si>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</si>
  <si>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</si>
  <si>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</si>
  <si>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</si>
  <si>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</si>
  <si>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</si>
  <si>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</si>
  <si>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</si>
  <si>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</si>
  <si>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</si>
  <si>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</si>
  <si>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</si>
  <si>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</si>
  <si>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</si>
  <si>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</si>
  <si>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</si>
  <si>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</si>
  <si>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</si>
  <si>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</si>
  <si>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</si>
  <si>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</si>
  <si>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</si>
  <si>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</si>
  <si>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</si>
  <si>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</si>
  <si>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</si>
  <si>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</si>
  <si>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</si>
  <si>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</si>
  <si>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</si>
  <si>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</si>
  <si>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</si>
  <si>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</si>
  <si>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</si>
  <si>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</si>
  <si>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</si>
  <si>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</si>
  <si>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</si>
  <si>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</si>
  <si>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</si>
  <si>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</si>
  <si>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</si>
  <si>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</si>
  <si>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</si>
  <si>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</si>
  <si>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</si>
  <si>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</si>
  <si>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</si>
  <si>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</si>
  <si>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</si>
  <si>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</si>
  <si>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</si>
  <si>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</si>
  <si>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</si>
  <si>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</si>
  <si>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</si>
  <si>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</si>
  <si>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</si>
  <si>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</si>
  <si>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</si>
  <si>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</si>
  <si>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</si>
  <si>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</si>
  <si>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</si>
  <si>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</si>
  <si>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</si>
  <si>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</si>
  <si>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</si>
  <si>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</si>
  <si>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</si>
  <si>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</si>
  <si>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</si>
  <si>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</si>
  <si>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</si>
  <si>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</si>
  <si>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</si>
  <si>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</si>
  <si>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</si>
  <si>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</si>
  <si>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</si>
  <si>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</si>
  <si>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</si>
  <si>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</si>
  <si>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</si>
  <si>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</si>
  <si>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</si>
  <si>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</si>
  <si>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</si>
  <si>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</si>
  <si>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</si>
  <si>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</si>
  <si>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Bond - Will receive Rs. 940000 (9400 * 100) on Maturity 27 June 2024. Interest will be received on Dec 27 and June 27 of Rs 31443 each. Loss will be 11450 (951450 - 940000)</t>
  </si>
  <si>
    <t>Aug</t>
  </si>
  <si>
    <t>capital invested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</si>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</sst>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12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3.5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4" fontId="2" fillId="0" borderId="0" xfId="0" applyNumberFormat="1" applyFont="1"/>
    <xf numFmtId="0" fontId="3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5" fillId="0" borderId="0" xfId="0" applyFont="1"/>
    <xf numFmtId="10" fontId="1" fillId="0" borderId="0" xfId="0" applyNumberFormat="1" applyFont="1"/>
    <xf numFmtId="16" fontId="0" fillId="0" borderId="0" xfId="0" applyNumberFormat="1"/>
    <xf numFmtId="0" fontId="6" fillId="0" borderId="0" xfId="0" applyFont="1"/>
    <xf numFmtId="10" fontId="0" fillId="0" borderId="0" xfId="0" applyNumberFormat="1"/>
    <xf numFmtId="3" fontId="0" fillId="0" borderId="0" xfId="0" applyNumberFormat="1"/>
    <xf numFmtId="0" fontId="7" fillId="0" borderId="0" xfId="2"/>
    <xf numFmtId="0" fontId="0" fillId="2" borderId="0" xfId="0" applyFill="1"/>
    <xf numFmtId="0" fontId="7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8" fillId="0" borderId="0" xfId="0" applyFont="1"/>
    <xf numFmtId="4" fontId="0" fillId="0" borderId="0" xfId="0" applyNumberFormat="1"/>
    <xf numFmtId="0" fontId="9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1" fillId="0" borderId="0" xfId="0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</xdr:row>
      <xdr:rowOff>146050</xdr:rowOff>
    </xdr:from>
    <xdr:to>
      <xdr:col>24</xdr:col>
      <xdr:colOff>152400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56"/>
  <sheetViews>
    <sheetView workbookViewId="0">
      <selection activeCell="P9" sqref="P9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2">
        <v>45413</v>
      </c>
      <c r="D1" s="22" t="s">
        <v>218</v>
      </c>
      <c r="G1" s="22" t="s">
        <v>219</v>
      </c>
      <c r="J1" s="22" t="s">
        <v>914</v>
      </c>
    </row>
    <row r="2" spans="1:20" ht="18" x14ac:dyDescent="0.2">
      <c r="A2" t="s">
        <v>0</v>
      </c>
      <c r="B2" s="14">
        <v>951450</v>
      </c>
      <c r="D2" t="s">
        <v>0</v>
      </c>
      <c r="E2" s="14">
        <v>951450</v>
      </c>
      <c r="G2" t="s">
        <v>0</v>
      </c>
      <c r="H2" s="14">
        <v>951450</v>
      </c>
      <c r="J2" t="s">
        <v>0</v>
      </c>
      <c r="K2" s="14">
        <v>951450</v>
      </c>
      <c r="O2" s="10"/>
    </row>
    <row r="3" spans="1:20" x14ac:dyDescent="0.2">
      <c r="A3" t="s">
        <v>15</v>
      </c>
      <c r="B3" s="14">
        <f>$B$22+$D$22</f>
        <v>668528</v>
      </c>
      <c r="D3" t="s">
        <v>15</v>
      </c>
      <c r="E3" s="14">
        <f>$B$22+$D$22</f>
        <v>668528</v>
      </c>
      <c r="G3" t="s">
        <v>15</v>
      </c>
      <c r="H3" s="14">
        <f>$B$22+$D$22</f>
        <v>668528</v>
      </c>
      <c r="J3" t="s">
        <v>15</v>
      </c>
      <c r="K3" s="14">
        <f>$B$22+$D$22</f>
        <v>668528</v>
      </c>
    </row>
    <row r="4" spans="1:20" x14ac:dyDescent="0.2">
      <c r="A4" t="s">
        <v>8</v>
      </c>
      <c r="B4" s="14">
        <v>1419634.129</v>
      </c>
      <c r="D4" t="s">
        <v>8</v>
      </c>
      <c r="E4" s="14">
        <v>1419634.129</v>
      </c>
      <c r="G4" t="s">
        <v>8</v>
      </c>
      <c r="H4" s="14">
        <v>1419634.129</v>
      </c>
      <c r="J4" t="s">
        <v>8</v>
      </c>
      <c r="K4" s="14">
        <v>1419634.129</v>
      </c>
    </row>
    <row r="5" spans="1:20" x14ac:dyDescent="0.2">
      <c r="A5" t="s">
        <v>9</v>
      </c>
      <c r="B5" s="14">
        <v>905550.13699999999</v>
      </c>
      <c r="D5" t="s">
        <v>9</v>
      </c>
      <c r="E5" s="14">
        <v>905550.13699999999</v>
      </c>
      <c r="G5" t="s">
        <v>9</v>
      </c>
      <c r="H5" s="14">
        <v>905550.13699999999</v>
      </c>
      <c r="J5" t="s">
        <v>9</v>
      </c>
      <c r="K5" s="14">
        <v>905550.13699999999</v>
      </c>
      <c r="L5" s="14"/>
    </row>
    <row r="6" spans="1:20" x14ac:dyDescent="0.2">
      <c r="A6" t="s">
        <v>10</v>
      </c>
      <c r="B6" s="14">
        <v>3489132.5150000001</v>
      </c>
      <c r="D6" t="s">
        <v>10</v>
      </c>
      <c r="E6" s="14">
        <v>3489132.5150000001</v>
      </c>
      <c r="G6" t="s">
        <v>10</v>
      </c>
      <c r="H6" s="14">
        <v>3489132.5150000001</v>
      </c>
      <c r="J6" t="s">
        <v>10</v>
      </c>
      <c r="K6" s="14">
        <v>3489132.5150000001</v>
      </c>
    </row>
    <row r="7" spans="1:20" x14ac:dyDescent="0.2">
      <c r="A7" t="s">
        <v>11</v>
      </c>
      <c r="B7" s="14">
        <v>5119373.7110000001</v>
      </c>
      <c r="D7" t="s">
        <v>11</v>
      </c>
      <c r="E7" s="14">
        <v>5119373.7110000001</v>
      </c>
      <c r="G7" t="s">
        <v>11</v>
      </c>
      <c r="H7" s="14">
        <v>5119373.7110000001</v>
      </c>
      <c r="J7" t="s">
        <v>11</v>
      </c>
      <c r="K7" s="14">
        <v>5119373.7110000001</v>
      </c>
    </row>
    <row r="8" spans="1:20" x14ac:dyDescent="0.2">
      <c r="A8" t="s">
        <v>30</v>
      </c>
      <c r="B8" s="14">
        <v>2503512.219</v>
      </c>
      <c r="D8" t="s">
        <v>30</v>
      </c>
      <c r="E8" s="14">
        <v>2503512.219</v>
      </c>
      <c r="G8" t="s">
        <v>30</v>
      </c>
      <c r="H8" s="14">
        <v>2503512.219</v>
      </c>
      <c r="J8" t="s">
        <v>30</v>
      </c>
      <c r="K8" s="14">
        <v>2503512.219</v>
      </c>
      <c r="S8" s="13"/>
      <c r="T8" s="13"/>
    </row>
    <row r="9" spans="1:20" x14ac:dyDescent="0.2">
      <c r="A9" t="s">
        <v>7</v>
      </c>
      <c r="B9" s="14">
        <f>SUM(B2:B8)</f>
        <v>15057180.710999999</v>
      </c>
      <c r="D9" t="s">
        <v>7</v>
      </c>
      <c r="E9" s="14">
        <f>SUM(E2:E8)</f>
        <v>15057180.710999999</v>
      </c>
      <c r="G9" t="s">
        <v>7</v>
      </c>
      <c r="H9" s="14">
        <f>SUM(H2:H8)</f>
        <v>15057180.710999999</v>
      </c>
      <c r="J9" t="s">
        <v>7</v>
      </c>
      <c r="K9" s="14">
        <f>SUM(K2:K8)</f>
        <v>15057180.710999999</v>
      </c>
    </row>
    <row r="10" spans="1:20" x14ac:dyDescent="0.2">
      <c r="P10" s="7"/>
      <c r="S10" s="8"/>
      <c r="T10" s="8"/>
    </row>
    <row r="11" spans="1:20" x14ac:dyDescent="0.2">
      <c r="A11" t="s">
        <v>5</v>
      </c>
      <c r="B11" s="14">
        <f>$A$25+$B$25+$C$25</f>
        <v>7897295.6380000003</v>
      </c>
      <c r="D11" t="s">
        <v>5</v>
      </c>
      <c r="E11" s="14">
        <f>$A$25+$B$25+$C$25</f>
        <v>7897295.6380000003</v>
      </c>
      <c r="G11" t="s">
        <v>5</v>
      </c>
      <c r="H11" s="14">
        <f>$A$25+$B$25+$C$25</f>
        <v>7897295.6380000003</v>
      </c>
      <c r="J11" t="s">
        <v>5</v>
      </c>
      <c r="K11" s="14">
        <f>$A$25+$B$25+$C$25</f>
        <v>7897295.6380000003</v>
      </c>
      <c r="R11" s="14"/>
      <c r="T11" s="14"/>
    </row>
    <row r="12" spans="1:20" x14ac:dyDescent="0.2">
      <c r="A12" t="s">
        <v>4</v>
      </c>
      <c r="B12" s="14">
        <v>228388.64</v>
      </c>
      <c r="D12" t="s">
        <v>4</v>
      </c>
      <c r="E12" s="14">
        <v>228388.64</v>
      </c>
      <c r="G12" t="s">
        <v>4</v>
      </c>
      <c r="H12" s="14">
        <v>228388.64</v>
      </c>
      <c r="J12" t="s">
        <v>4</v>
      </c>
      <c r="K12" s="14">
        <v>228388.64</v>
      </c>
      <c r="R12" s="14"/>
      <c r="T12" s="14"/>
    </row>
    <row r="13" spans="1:20" x14ac:dyDescent="0.2">
      <c r="A13" t="s">
        <v>2</v>
      </c>
      <c r="B13" s="14">
        <v>641244</v>
      </c>
      <c r="D13" t="s">
        <v>2</v>
      </c>
      <c r="E13" s="14">
        <v>641244</v>
      </c>
      <c r="G13" t="s">
        <v>2</v>
      </c>
      <c r="H13" s="14">
        <v>641244</v>
      </c>
      <c r="J13" t="s">
        <v>2</v>
      </c>
      <c r="K13" s="14">
        <v>641244</v>
      </c>
      <c r="R13" s="14"/>
      <c r="T13" s="14"/>
    </row>
    <row r="14" spans="1:20" x14ac:dyDescent="0.2">
      <c r="A14" t="s">
        <v>6</v>
      </c>
      <c r="B14">
        <v>300</v>
      </c>
      <c r="D14" t="s">
        <v>6</v>
      </c>
      <c r="E14">
        <v>300</v>
      </c>
      <c r="G14" t="s">
        <v>6</v>
      </c>
      <c r="H14">
        <v>300</v>
      </c>
      <c r="J14" t="s">
        <v>6</v>
      </c>
      <c r="K14">
        <v>300</v>
      </c>
      <c r="R14" s="14"/>
      <c r="T14" s="14"/>
    </row>
    <row r="15" spans="1:20" x14ac:dyDescent="0.2">
      <c r="A15" t="s">
        <v>1</v>
      </c>
      <c r="B15" s="14">
        <v>102530</v>
      </c>
      <c r="D15" t="s">
        <v>1</v>
      </c>
      <c r="E15" s="14">
        <v>102530</v>
      </c>
      <c r="G15" t="s">
        <v>1</v>
      </c>
      <c r="H15" s="14">
        <v>102530</v>
      </c>
      <c r="J15" t="s">
        <v>1</v>
      </c>
      <c r="K15" s="14">
        <v>102530</v>
      </c>
      <c r="P15" s="7"/>
      <c r="R15" s="14"/>
      <c r="T15" s="14"/>
    </row>
    <row r="16" spans="1:20" x14ac:dyDescent="0.2">
      <c r="A16" t="s">
        <v>3</v>
      </c>
      <c r="B16" s="14">
        <v>480000</v>
      </c>
      <c r="D16" t="s">
        <v>3</v>
      </c>
      <c r="E16" s="14">
        <v>480000</v>
      </c>
      <c r="G16" t="s">
        <v>3</v>
      </c>
      <c r="H16" s="14">
        <v>480000</v>
      </c>
      <c r="J16" t="s">
        <v>3</v>
      </c>
      <c r="K16" s="14">
        <v>480000</v>
      </c>
      <c r="R16" s="14"/>
      <c r="T16" s="14"/>
    </row>
    <row r="17" spans="1:20" x14ac:dyDescent="0.2">
      <c r="A17" t="s">
        <v>12</v>
      </c>
      <c r="B17" s="14">
        <f>8075000+70000+3700000</f>
        <v>11845000</v>
      </c>
      <c r="C17">
        <f>B17*7%</f>
        <v>829150.00000000012</v>
      </c>
      <c r="D17" t="s">
        <v>12</v>
      </c>
      <c r="E17" s="14">
        <f>8075000+70000+3700000</f>
        <v>11845000</v>
      </c>
      <c r="G17" t="s">
        <v>12</v>
      </c>
      <c r="H17" s="14">
        <f>8075000+70000+3700000</f>
        <v>11845000</v>
      </c>
      <c r="J17" t="s">
        <v>12</v>
      </c>
      <c r="K17" s="14">
        <f>8075000+70000+3700000</f>
        <v>11845000</v>
      </c>
      <c r="T17" s="14"/>
    </row>
    <row r="18" spans="1:20" x14ac:dyDescent="0.2">
      <c r="A18" t="s">
        <v>13</v>
      </c>
      <c r="B18" s="14">
        <f>SUM(B9:B16)-B17</f>
        <v>12561938.989</v>
      </c>
      <c r="C18" s="14"/>
      <c r="D18" t="s">
        <v>13</v>
      </c>
      <c r="E18" s="14">
        <f>SUM(E9:E16)-E17</f>
        <v>12561938.989</v>
      </c>
      <c r="G18" t="s">
        <v>13</v>
      </c>
      <c r="H18" s="14">
        <f>SUM(H9:H16)-H17</f>
        <v>12561938.989</v>
      </c>
      <c r="J18" t="s">
        <v>13</v>
      </c>
      <c r="K18" s="14">
        <f>SUM(K9:K16)-K17</f>
        <v>12561938.989</v>
      </c>
      <c r="T18" s="14"/>
    </row>
    <row r="19" spans="1:20" ht="18" x14ac:dyDescent="0.2">
      <c r="D19" s="2"/>
      <c r="G19" s="3"/>
      <c r="T19" s="14"/>
    </row>
    <row r="20" spans="1:20" ht="18" x14ac:dyDescent="0.2">
      <c r="A20" t="s">
        <v>912</v>
      </c>
      <c r="E20" s="1"/>
      <c r="P20" s="7"/>
      <c r="T20" s="14"/>
    </row>
    <row r="21" spans="1:20" ht="18" x14ac:dyDescent="0.2">
      <c r="A21" t="s">
        <v>913</v>
      </c>
      <c r="E21" s="3"/>
      <c r="Q21" s="8"/>
      <c r="S21" s="4"/>
    </row>
    <row r="22" spans="1:20" x14ac:dyDescent="0.2">
      <c r="A22" t="s">
        <v>126</v>
      </c>
      <c r="B22">
        <v>473831</v>
      </c>
      <c r="C22" t="s">
        <v>127</v>
      </c>
      <c r="D22">
        <v>194697</v>
      </c>
      <c r="E22" s="22">
        <v>45251</v>
      </c>
    </row>
    <row r="23" spans="1:20" ht="18" x14ac:dyDescent="0.2">
      <c r="B23" s="1"/>
    </row>
    <row r="24" spans="1:20" x14ac:dyDescent="0.2">
      <c r="A24" t="s">
        <v>118</v>
      </c>
      <c r="B24" t="s">
        <v>182</v>
      </c>
      <c r="C24" t="s">
        <v>183</v>
      </c>
    </row>
    <row r="25" spans="1:20" x14ac:dyDescent="0.2">
      <c r="A25" s="14">
        <v>1133271.92</v>
      </c>
      <c r="B25" s="26">
        <v>3380314.264</v>
      </c>
      <c r="C25" s="19">
        <v>3383709.4539999999</v>
      </c>
      <c r="P25" s="7"/>
    </row>
    <row r="26" spans="1:20" ht="18" x14ac:dyDescent="0.2">
      <c r="B26" s="10"/>
      <c r="Q26" s="8"/>
      <c r="S26" s="4"/>
    </row>
    <row r="27" spans="1:20" ht="16" customHeight="1" x14ac:dyDescent="0.2">
      <c r="A27" t="s">
        <v>14</v>
      </c>
      <c r="B27" t="s">
        <v>7</v>
      </c>
      <c r="C27" t="s">
        <v>11</v>
      </c>
      <c r="D27" t="s">
        <v>9</v>
      </c>
      <c r="E27" t="s">
        <v>10</v>
      </c>
      <c r="F27" t="s">
        <v>8</v>
      </c>
      <c r="G27" t="s">
        <v>30</v>
      </c>
      <c r="H27" t="s">
        <v>16</v>
      </c>
    </row>
    <row r="28" spans="1:20" x14ac:dyDescent="0.2">
      <c r="A28" s="11">
        <v>45139</v>
      </c>
      <c r="B28">
        <f t="shared" ref="B28:B56" si="0">SUM(C28:G28)</f>
        <v>10372881</v>
      </c>
      <c r="C28">
        <v>4853183</v>
      </c>
      <c r="D28">
        <v>861632</v>
      </c>
      <c r="E28">
        <v>3307408</v>
      </c>
      <c r="F28">
        <v>1350658</v>
      </c>
    </row>
    <row r="29" spans="1:20" x14ac:dyDescent="0.2">
      <c r="A29" s="11">
        <v>45143</v>
      </c>
      <c r="B29">
        <f t="shared" si="0"/>
        <v>10380708</v>
      </c>
      <c r="C29">
        <v>4856936</v>
      </c>
      <c r="D29">
        <v>862216</v>
      </c>
      <c r="E29">
        <v>3309974</v>
      </c>
      <c r="F29">
        <v>1351582</v>
      </c>
      <c r="H29" s="5">
        <f t="shared" ref="H29:H34" si="1">(B29-B$28)/(A29-A$28)</f>
        <v>1956.75</v>
      </c>
    </row>
    <row r="30" spans="1:20" x14ac:dyDescent="0.2">
      <c r="A30" s="11">
        <v>45145</v>
      </c>
      <c r="B30">
        <f t="shared" si="0"/>
        <v>10384397</v>
      </c>
      <c r="C30">
        <v>4858673</v>
      </c>
      <c r="D30">
        <v>862512</v>
      </c>
      <c r="E30">
        <v>3311171</v>
      </c>
      <c r="F30">
        <v>1352041</v>
      </c>
      <c r="H30" s="5">
        <f t="shared" si="1"/>
        <v>1919.3333333333333</v>
      </c>
      <c r="P30" s="7"/>
    </row>
    <row r="31" spans="1:20" x14ac:dyDescent="0.2">
      <c r="A31" s="11">
        <v>45149</v>
      </c>
      <c r="B31">
        <f t="shared" si="0"/>
        <v>10391027</v>
      </c>
      <c r="C31">
        <v>4861725</v>
      </c>
      <c r="D31">
        <v>863102</v>
      </c>
      <c r="E31">
        <v>3313236</v>
      </c>
      <c r="F31">
        <v>1352964</v>
      </c>
      <c r="H31" s="5">
        <f t="shared" si="1"/>
        <v>1814.6</v>
      </c>
      <c r="S31" s="4"/>
    </row>
    <row r="32" spans="1:20" x14ac:dyDescent="0.2">
      <c r="A32" s="11">
        <v>45155</v>
      </c>
      <c r="B32">
        <f t="shared" si="0"/>
        <v>10402237</v>
      </c>
      <c r="C32">
        <v>4866953</v>
      </c>
      <c r="D32">
        <v>864019</v>
      </c>
      <c r="E32">
        <v>3316859</v>
      </c>
      <c r="F32">
        <v>1354406</v>
      </c>
      <c r="H32" s="5">
        <f t="shared" si="1"/>
        <v>1834.75</v>
      </c>
    </row>
    <row r="33" spans="1:16" x14ac:dyDescent="0.2">
      <c r="A33" s="11">
        <v>45160</v>
      </c>
      <c r="B33">
        <f t="shared" si="0"/>
        <v>10411575</v>
      </c>
      <c r="C33">
        <v>4871272</v>
      </c>
      <c r="D33">
        <v>864804</v>
      </c>
      <c r="E33">
        <v>3319866</v>
      </c>
      <c r="F33">
        <v>1355633</v>
      </c>
      <c r="H33" s="5">
        <f t="shared" si="1"/>
        <v>1842.5714285714287</v>
      </c>
    </row>
    <row r="34" spans="1:16" x14ac:dyDescent="0.2">
      <c r="A34" s="11">
        <v>45169</v>
      </c>
      <c r="B34">
        <f t="shared" si="0"/>
        <v>10429162</v>
      </c>
      <c r="C34">
        <v>4879610</v>
      </c>
      <c r="D34">
        <v>866225</v>
      </c>
      <c r="E34">
        <v>3325457</v>
      </c>
      <c r="F34">
        <v>1357870</v>
      </c>
      <c r="H34" s="5">
        <f t="shared" si="1"/>
        <v>1876.0333333333333</v>
      </c>
      <c r="I34">
        <f>B34-B28</f>
        <v>56281</v>
      </c>
      <c r="P34" s="9"/>
    </row>
    <row r="35" spans="1:16" x14ac:dyDescent="0.2">
      <c r="A35" s="11">
        <v>45170</v>
      </c>
      <c r="B35">
        <f t="shared" si="0"/>
        <v>10981184</v>
      </c>
      <c r="C35">
        <v>4880568</v>
      </c>
      <c r="D35">
        <v>866384</v>
      </c>
      <c r="E35">
        <v>3326115</v>
      </c>
      <c r="F35">
        <v>1358117</v>
      </c>
      <c r="G35">
        <v>550000</v>
      </c>
      <c r="H35" s="5"/>
      <c r="P35" s="9"/>
    </row>
    <row r="36" spans="1:16" x14ac:dyDescent="0.2">
      <c r="A36" s="11">
        <v>45188</v>
      </c>
      <c r="B36">
        <f t="shared" si="0"/>
        <v>11019366</v>
      </c>
      <c r="C36">
        <v>4897726</v>
      </c>
      <c r="D36">
        <v>869345</v>
      </c>
      <c r="E36">
        <v>3337831</v>
      </c>
      <c r="F36">
        <v>1362764</v>
      </c>
      <c r="G36">
        <v>551700</v>
      </c>
      <c r="H36" s="5">
        <f>(B36-B$35)/(A36-A$35)</f>
        <v>2121.2222222222222</v>
      </c>
      <c r="I36">
        <f>B36-B35</f>
        <v>38182</v>
      </c>
      <c r="P36" s="9"/>
    </row>
    <row r="37" spans="1:16" x14ac:dyDescent="0.2">
      <c r="A37" s="11">
        <v>45197</v>
      </c>
      <c r="B37">
        <f t="shared" si="0"/>
        <v>11035850</v>
      </c>
      <c r="C37">
        <v>4905013</v>
      </c>
      <c r="D37">
        <v>870618</v>
      </c>
      <c r="E37">
        <v>3342849</v>
      </c>
      <c r="F37">
        <v>1364761</v>
      </c>
      <c r="G37">
        <v>552609</v>
      </c>
      <c r="H37" s="5">
        <f>(B37-B$35)/(A37-A$35)</f>
        <v>2024.6666666666667</v>
      </c>
      <c r="I37">
        <f>B37-B35</f>
        <v>54666</v>
      </c>
    </row>
    <row r="38" spans="1:16" x14ac:dyDescent="0.2">
      <c r="A38" s="11">
        <v>45199</v>
      </c>
      <c r="B38">
        <f t="shared" si="0"/>
        <v>11040837</v>
      </c>
      <c r="C38">
        <v>4907300</v>
      </c>
      <c r="D38">
        <v>870940</v>
      </c>
      <c r="E38">
        <v>3344436</v>
      </c>
      <c r="F38">
        <v>1365273</v>
      </c>
      <c r="G38">
        <v>552888</v>
      </c>
      <c r="H38" s="5">
        <f>(B38-B$35)/(A38-A$35)</f>
        <v>2057</v>
      </c>
      <c r="I38">
        <f>B38-B35</f>
        <v>59653</v>
      </c>
    </row>
    <row r="39" spans="1:16" x14ac:dyDescent="0.2">
      <c r="A39" s="11">
        <v>45215</v>
      </c>
      <c r="B39">
        <f t="shared" si="0"/>
        <v>12424047</v>
      </c>
      <c r="C39" s="14">
        <v>4921779</v>
      </c>
      <c r="D39" s="14">
        <v>873501</v>
      </c>
      <c r="E39" s="14">
        <v>3354349</v>
      </c>
      <c r="F39" s="14">
        <v>1369317</v>
      </c>
      <c r="G39" s="14">
        <v>1905101</v>
      </c>
      <c r="H39" s="5"/>
    </row>
    <row r="40" spans="1:16" x14ac:dyDescent="0.2">
      <c r="A40" s="11">
        <v>45230</v>
      </c>
      <c r="B40">
        <f t="shared" si="0"/>
        <v>12458582</v>
      </c>
      <c r="C40" s="14">
        <v>4935361</v>
      </c>
      <c r="D40" s="14">
        <v>875903</v>
      </c>
      <c r="E40" s="14">
        <v>3363563</v>
      </c>
      <c r="F40" s="14">
        <v>1373094</v>
      </c>
      <c r="G40" s="14">
        <v>1910661</v>
      </c>
      <c r="H40" s="5">
        <f>(B40-B$39)/(A40-A$39)</f>
        <v>2302.3333333333335</v>
      </c>
    </row>
    <row r="41" spans="1:16" x14ac:dyDescent="0.2">
      <c r="A41" s="11">
        <v>45231</v>
      </c>
      <c r="B41">
        <f t="shared" si="0"/>
        <v>12460983</v>
      </c>
      <c r="C41" s="14">
        <v>4936284</v>
      </c>
      <c r="D41" s="14">
        <v>876064</v>
      </c>
      <c r="E41" s="14">
        <v>3364228</v>
      </c>
      <c r="F41" s="14">
        <v>1373346</v>
      </c>
      <c r="G41" s="14">
        <v>1911061</v>
      </c>
      <c r="H41" s="5">
        <f>(B41-B$39)/(A41-A$39)</f>
        <v>2308.5</v>
      </c>
    </row>
    <row r="42" spans="1:16" x14ac:dyDescent="0.2">
      <c r="A42" s="11">
        <v>45237</v>
      </c>
      <c r="B42">
        <f t="shared" si="0"/>
        <v>12975928</v>
      </c>
      <c r="C42" s="14">
        <v>4942076</v>
      </c>
      <c r="D42" s="14">
        <v>877024</v>
      </c>
      <c r="E42" s="14">
        <v>3368169</v>
      </c>
      <c r="F42" s="14">
        <v>1374861</v>
      </c>
      <c r="G42" s="14">
        <v>2413798</v>
      </c>
      <c r="H42" s="5"/>
    </row>
    <row r="43" spans="1:16" x14ac:dyDescent="0.2">
      <c r="A43" s="11">
        <v>45251</v>
      </c>
      <c r="B43">
        <f t="shared" si="0"/>
        <v>13010142</v>
      </c>
      <c r="C43" s="14">
        <v>4955062</v>
      </c>
      <c r="D43" s="14">
        <v>879288</v>
      </c>
      <c r="E43" s="14">
        <v>3377095</v>
      </c>
      <c r="F43" s="14">
        <v>1378414</v>
      </c>
      <c r="G43" s="14">
        <v>2420283</v>
      </c>
      <c r="H43" s="5"/>
    </row>
    <row r="44" spans="1:16" x14ac:dyDescent="0.2">
      <c r="A44" s="11">
        <v>45263</v>
      </c>
      <c r="B44">
        <f t="shared" si="0"/>
        <v>13038553</v>
      </c>
      <c r="C44" s="14">
        <v>4966187</v>
      </c>
      <c r="D44" s="14">
        <v>881236</v>
      </c>
      <c r="E44" s="14">
        <v>3384746</v>
      </c>
      <c r="F44" s="14">
        <v>1381463</v>
      </c>
      <c r="G44" s="14">
        <v>2424921</v>
      </c>
      <c r="H44" s="5"/>
    </row>
    <row r="45" spans="1:16" x14ac:dyDescent="0.2">
      <c r="A45" s="11">
        <v>45271</v>
      </c>
      <c r="B45">
        <f t="shared" si="0"/>
        <v>13058185.940000001</v>
      </c>
      <c r="C45" s="14">
        <v>4973946.0250000004</v>
      </c>
      <c r="D45" s="14">
        <v>882527.86</v>
      </c>
      <c r="E45" s="14">
        <v>3389958.8969999999</v>
      </c>
      <c r="F45" s="14">
        <v>1383490.4550000001</v>
      </c>
      <c r="G45" s="14">
        <v>2428262.7030000002</v>
      </c>
      <c r="H45" s="5">
        <f>(B45-B$44)/(A45-A$44)</f>
        <v>2454.1175000001676</v>
      </c>
    </row>
    <row r="46" spans="1:16" x14ac:dyDescent="0.2">
      <c r="A46" s="11">
        <v>45288</v>
      </c>
      <c r="B46">
        <f t="shared" si="0"/>
        <v>13100485</v>
      </c>
      <c r="C46" s="14">
        <v>4989664</v>
      </c>
      <c r="D46" s="14">
        <v>885283</v>
      </c>
      <c r="E46" s="14">
        <v>3400727</v>
      </c>
      <c r="F46" s="14">
        <v>1387812</v>
      </c>
      <c r="G46" s="14">
        <v>2436999</v>
      </c>
      <c r="H46" s="5">
        <f>(B46-B$44)/(A46-A$44)</f>
        <v>2477.2800000000002</v>
      </c>
      <c r="I46">
        <f>H46*30</f>
        <v>74318.400000000009</v>
      </c>
    </row>
    <row r="47" spans="1:16" x14ac:dyDescent="0.2">
      <c r="A47" s="11">
        <v>45323</v>
      </c>
      <c r="B47">
        <f t="shared" si="0"/>
        <v>13192133.528999999</v>
      </c>
      <c r="C47" s="14">
        <v>5025202.9040000001</v>
      </c>
      <c r="D47" s="14">
        <v>890996.58900000004</v>
      </c>
      <c r="E47" s="14">
        <v>3425040.3539999998</v>
      </c>
      <c r="F47" s="14">
        <v>1396778.7620000001</v>
      </c>
      <c r="G47" s="14">
        <v>2454114.92</v>
      </c>
      <c r="H47" s="5">
        <f>(B47-B$46)/(A47-A$46)</f>
        <v>2618.5293999999762</v>
      </c>
      <c r="I47">
        <f>H47*30</f>
        <v>78555.881999999285</v>
      </c>
    </row>
    <row r="48" spans="1:16" x14ac:dyDescent="0.2">
      <c r="A48" s="11">
        <v>45352</v>
      </c>
      <c r="B48">
        <f t="shared" si="0"/>
        <v>13269434.576000001</v>
      </c>
      <c r="C48" s="14">
        <v>5054935.03</v>
      </c>
      <c r="D48" s="14">
        <v>895646.71900000004</v>
      </c>
      <c r="E48" s="14">
        <v>3445230.1430000002</v>
      </c>
      <c r="F48" s="14">
        <v>1404083.797</v>
      </c>
      <c r="G48" s="14">
        <v>2469538.8870000001</v>
      </c>
      <c r="H48" s="5">
        <f>(B48-B$47)/(A48-A$47)</f>
        <v>2665.5533448276592</v>
      </c>
      <c r="I48">
        <f>H48*30</f>
        <v>79966.600344829771</v>
      </c>
    </row>
    <row r="49" spans="1:9" x14ac:dyDescent="0.2">
      <c r="A49" s="11">
        <v>45380</v>
      </c>
      <c r="B49">
        <f t="shared" si="0"/>
        <v>13348687.256000001</v>
      </c>
      <c r="C49" s="14">
        <v>5085099.5990000004</v>
      </c>
      <c r="D49" s="26">
        <v>900180.56</v>
      </c>
      <c r="E49" s="14">
        <v>3465503.95</v>
      </c>
      <c r="F49" s="14">
        <v>1411205.328</v>
      </c>
      <c r="G49" s="5">
        <v>2486697.8190000001</v>
      </c>
      <c r="H49" s="5">
        <f>(B49-B$48)/(A49-A$48)</f>
        <v>2830.4528571428464</v>
      </c>
      <c r="I49">
        <f>B49-B48</f>
        <v>79252.679999999702</v>
      </c>
    </row>
    <row r="50" spans="1:9" x14ac:dyDescent="0.2">
      <c r="A50" s="11">
        <v>45413</v>
      </c>
      <c r="B50">
        <f t="shared" si="0"/>
        <v>13437202.711000001</v>
      </c>
      <c r="C50" s="14">
        <v>5119373.7110000001</v>
      </c>
      <c r="D50" s="14">
        <v>905550.13699999999</v>
      </c>
      <c r="E50" s="14">
        <v>3489132.5150000001</v>
      </c>
      <c r="F50" s="14">
        <v>1419634.129</v>
      </c>
      <c r="G50" s="14">
        <v>2503512.219</v>
      </c>
      <c r="H50" s="5">
        <f>(B50-B$49)/(A50-A$49)</f>
        <v>2682.2865151515175</v>
      </c>
      <c r="I50">
        <f>B50-B49</f>
        <v>88515.455000000075</v>
      </c>
    </row>
    <row r="51" spans="1:9" x14ac:dyDescent="0.2">
      <c r="A51" s="11"/>
      <c r="B51">
        <f t="shared" si="0"/>
        <v>13437202.711000001</v>
      </c>
      <c r="C51">
        <f t="shared" ref="C51:C56" si="2">C50</f>
        <v>5119373.7110000001</v>
      </c>
      <c r="D51">
        <f>D50</f>
        <v>905550.13699999999</v>
      </c>
      <c r="E51">
        <f t="shared" ref="E51:E56" si="3">E50</f>
        <v>3489132.5150000001</v>
      </c>
      <c r="F51">
        <f t="shared" ref="F51:G56" si="4">F50</f>
        <v>1419634.129</v>
      </c>
      <c r="G51">
        <f t="shared" si="4"/>
        <v>2503512.219</v>
      </c>
      <c r="H51" s="5"/>
    </row>
    <row r="52" spans="1:9" x14ac:dyDescent="0.2">
      <c r="A52" s="11"/>
      <c r="B52">
        <f t="shared" si="0"/>
        <v>13437202.711000001</v>
      </c>
      <c r="C52">
        <f t="shared" si="2"/>
        <v>5119373.7110000001</v>
      </c>
      <c r="D52">
        <f t="shared" ref="D52:D56" si="5">D51</f>
        <v>905550.13699999999</v>
      </c>
      <c r="E52">
        <f t="shared" si="3"/>
        <v>3489132.5150000001</v>
      </c>
      <c r="F52">
        <f t="shared" si="4"/>
        <v>1419634.129</v>
      </c>
      <c r="G52">
        <f t="shared" si="4"/>
        <v>2503512.219</v>
      </c>
      <c r="H52" s="5"/>
    </row>
    <row r="53" spans="1:9" x14ac:dyDescent="0.2">
      <c r="A53" s="11"/>
      <c r="B53">
        <f t="shared" si="0"/>
        <v>13437202.711000001</v>
      </c>
      <c r="C53">
        <f t="shared" si="2"/>
        <v>5119373.7110000001</v>
      </c>
      <c r="D53">
        <f t="shared" si="5"/>
        <v>905550.13699999999</v>
      </c>
      <c r="E53">
        <f t="shared" si="3"/>
        <v>3489132.5150000001</v>
      </c>
      <c r="F53">
        <f t="shared" si="4"/>
        <v>1419634.129</v>
      </c>
      <c r="G53">
        <f t="shared" si="4"/>
        <v>2503512.219</v>
      </c>
      <c r="H53" s="5"/>
    </row>
    <row r="54" spans="1:9" x14ac:dyDescent="0.2">
      <c r="A54" s="11"/>
      <c r="B54">
        <f t="shared" si="0"/>
        <v>13437202.711000001</v>
      </c>
      <c r="C54">
        <f t="shared" si="2"/>
        <v>5119373.7110000001</v>
      </c>
      <c r="D54">
        <f t="shared" si="5"/>
        <v>905550.13699999999</v>
      </c>
      <c r="E54">
        <f t="shared" si="3"/>
        <v>3489132.5150000001</v>
      </c>
      <c r="F54">
        <f t="shared" si="4"/>
        <v>1419634.129</v>
      </c>
      <c r="G54">
        <f t="shared" si="4"/>
        <v>2503512.219</v>
      </c>
      <c r="H54" s="5"/>
    </row>
    <row r="55" spans="1:9" x14ac:dyDescent="0.2">
      <c r="A55" s="11"/>
      <c r="B55">
        <f t="shared" si="0"/>
        <v>13437202.711000001</v>
      </c>
      <c r="C55">
        <f t="shared" si="2"/>
        <v>5119373.7110000001</v>
      </c>
      <c r="D55">
        <f t="shared" si="5"/>
        <v>905550.13699999999</v>
      </c>
      <c r="E55">
        <f t="shared" si="3"/>
        <v>3489132.5150000001</v>
      </c>
      <c r="F55">
        <f t="shared" si="4"/>
        <v>1419634.129</v>
      </c>
      <c r="G55">
        <f t="shared" si="4"/>
        <v>2503512.219</v>
      </c>
      <c r="H55" s="5"/>
    </row>
    <row r="56" spans="1:9" x14ac:dyDescent="0.2">
      <c r="A56" s="11"/>
      <c r="B56">
        <f t="shared" si="0"/>
        <v>13437202.711000001</v>
      </c>
      <c r="C56">
        <f t="shared" si="2"/>
        <v>5119373.7110000001</v>
      </c>
      <c r="D56">
        <f t="shared" si="5"/>
        <v>905550.13699999999</v>
      </c>
      <c r="E56">
        <f t="shared" si="3"/>
        <v>3489132.5150000001</v>
      </c>
      <c r="F56">
        <f t="shared" si="4"/>
        <v>1419634.129</v>
      </c>
      <c r="G56">
        <f t="shared" si="4"/>
        <v>2503512.219</v>
      </c>
      <c r="H56" s="5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282</v>
      </c>
      <c r="C1" t="s">
        <v>283</v>
      </c>
      <c r="D1" t="s">
        <v>284</v>
      </c>
      <c r="E1" t="s">
        <v>285</v>
      </c>
      <c r="F1" s="31" t="s">
        <v>584</v>
      </c>
      <c r="G1" s="31" t="s">
        <v>585</v>
      </c>
      <c r="I1" t="s">
        <v>586</v>
      </c>
      <c r="J1" t="s">
        <v>587</v>
      </c>
    </row>
    <row r="2" spans="1:10" x14ac:dyDescent="0.2">
      <c r="A2" t="s">
        <v>286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287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288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289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290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291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292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293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294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295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296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297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298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299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300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301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302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267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303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304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305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306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307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308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309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310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311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312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313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314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315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316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317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318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319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320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321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268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322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323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324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325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326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327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328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329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330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331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332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333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334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335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336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337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338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339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340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341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342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343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269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344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345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346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347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348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349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350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351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352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353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354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355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356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357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358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359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270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360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361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362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363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364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365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366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367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368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369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370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371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372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373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374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375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376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377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271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378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379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380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381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382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383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384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385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386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387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388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389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390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391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392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393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394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395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396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397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398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399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400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272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401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402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403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404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405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406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407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408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409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410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411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412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413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414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415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416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417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418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419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273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420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421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422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423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424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425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426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427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428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429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430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431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432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433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434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435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436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437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438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439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440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441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442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274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443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444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445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446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447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448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449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450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451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452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453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454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455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456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457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458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459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460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275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461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462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463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464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465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466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467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468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469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470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471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472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473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474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475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476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477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276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478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479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480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481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482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483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484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485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486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487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488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489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490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491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492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493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494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495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496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497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498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499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500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277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501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502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503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504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505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506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507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508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509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510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511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512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513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514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515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516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517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518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278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519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520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521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522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523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524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525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526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527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528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529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530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531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532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533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534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535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536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537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279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538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539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540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541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542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543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544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545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546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547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548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549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550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551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552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553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554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555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556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557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558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559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560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280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561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562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563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564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565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566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567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568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569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570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571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572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573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574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575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576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577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578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281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579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580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581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582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583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5" t="s">
        <v>91</v>
      </c>
    </row>
    <row r="5" spans="1:10" s="16" customFormat="1" x14ac:dyDescent="0.2">
      <c r="A5" s="16" t="s">
        <v>70</v>
      </c>
      <c r="B5" s="16">
        <v>7735</v>
      </c>
      <c r="C5" s="16" t="s">
        <v>63</v>
      </c>
      <c r="D5" s="16">
        <v>16</v>
      </c>
      <c r="E5" s="16">
        <v>4</v>
      </c>
      <c r="F5" s="16">
        <v>512</v>
      </c>
      <c r="H5" s="16">
        <v>15.6</v>
      </c>
      <c r="I5" s="16">
        <v>75000</v>
      </c>
      <c r="J5" s="17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5" t="s">
        <v>69</v>
      </c>
    </row>
    <row r="7" spans="1:10" s="16" customFormat="1" x14ac:dyDescent="0.2">
      <c r="A7" s="16" t="s">
        <v>79</v>
      </c>
      <c r="B7" s="16">
        <v>13</v>
      </c>
      <c r="C7" s="16" t="s">
        <v>75</v>
      </c>
      <c r="D7" s="16">
        <v>16</v>
      </c>
      <c r="E7" s="16">
        <v>6</v>
      </c>
      <c r="F7" s="16">
        <v>1</v>
      </c>
      <c r="G7" s="16">
        <v>2.6</v>
      </c>
      <c r="H7" s="16">
        <v>16</v>
      </c>
      <c r="I7" s="16">
        <v>110000</v>
      </c>
      <c r="J7" s="16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5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5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5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5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6" customFormat="1" x14ac:dyDescent="0.2">
      <c r="A22" s="16" t="s">
        <v>72</v>
      </c>
      <c r="B22" s="16">
        <v>7840</v>
      </c>
      <c r="C22" s="16" t="s">
        <v>63</v>
      </c>
      <c r="D22" s="16">
        <v>16</v>
      </c>
      <c r="E22" s="16">
        <v>6</v>
      </c>
      <c r="F22" s="16">
        <v>1</v>
      </c>
      <c r="H22" s="16">
        <v>16.100000000000001</v>
      </c>
      <c r="I22" s="16">
        <v>85000</v>
      </c>
      <c r="J22" s="17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B2:V39"/>
  <sheetViews>
    <sheetView workbookViewId="0">
      <selection activeCell="M21" sqref="M21"/>
    </sheetView>
  </sheetViews>
  <sheetFormatPr baseColWidth="10" defaultRowHeight="16" x14ac:dyDescent="0.2"/>
  <cols>
    <col min="16" max="16" width="8.5" customWidth="1"/>
    <col min="17" max="17" width="22.5" bestFit="1" customWidth="1"/>
    <col min="21" max="21" width="11.33203125" bestFit="1" customWidth="1"/>
  </cols>
  <sheetData>
    <row r="2" spans="2:22" x14ac:dyDescent="0.2">
      <c r="B2">
        <v>148000</v>
      </c>
      <c r="D2">
        <v>30</v>
      </c>
      <c r="I2">
        <v>174505</v>
      </c>
    </row>
    <row r="3" spans="2:22" x14ac:dyDescent="0.2">
      <c r="B3">
        <v>1231</v>
      </c>
      <c r="D3">
        <v>100</v>
      </c>
      <c r="I3">
        <v>1656</v>
      </c>
    </row>
    <row r="4" spans="2:22" x14ac:dyDescent="0.2">
      <c r="B4">
        <v>200</v>
      </c>
      <c r="D4">
        <v>30</v>
      </c>
      <c r="I4">
        <v>42</v>
      </c>
      <c r="U4" s="26"/>
      <c r="V4" s="13"/>
    </row>
    <row r="5" spans="2:22" x14ac:dyDescent="0.2">
      <c r="B5">
        <v>50</v>
      </c>
      <c r="D5">
        <v>2000</v>
      </c>
      <c r="I5">
        <v>1100</v>
      </c>
      <c r="U5" s="26"/>
      <c r="V5" s="13"/>
    </row>
    <row r="6" spans="2:22" x14ac:dyDescent="0.2">
      <c r="B6">
        <v>1700</v>
      </c>
      <c r="D6">
        <v>500</v>
      </c>
      <c r="I6">
        <v>4905</v>
      </c>
      <c r="U6" s="26"/>
      <c r="V6" s="13"/>
    </row>
    <row r="7" spans="2:22" x14ac:dyDescent="0.2">
      <c r="B7">
        <v>2000</v>
      </c>
      <c r="D7">
        <v>805</v>
      </c>
      <c r="I7">
        <v>260</v>
      </c>
      <c r="U7" s="26"/>
      <c r="V7" s="13"/>
    </row>
    <row r="8" spans="2:22" x14ac:dyDescent="0.2">
      <c r="B8">
        <v>1070</v>
      </c>
      <c r="D8">
        <v>478</v>
      </c>
      <c r="I8">
        <v>30</v>
      </c>
      <c r="U8" s="26"/>
      <c r="V8" s="13"/>
    </row>
    <row r="9" spans="2:22" x14ac:dyDescent="0.2">
      <c r="B9">
        <v>1296</v>
      </c>
      <c r="I9">
        <v>179</v>
      </c>
      <c r="U9" s="26"/>
      <c r="V9" s="13"/>
    </row>
    <row r="10" spans="2:22" x14ac:dyDescent="0.2">
      <c r="B10">
        <v>1607</v>
      </c>
      <c r="I10">
        <v>30</v>
      </c>
      <c r="U10" s="26"/>
      <c r="V10" s="13"/>
    </row>
    <row r="11" spans="2:22" x14ac:dyDescent="0.2">
      <c r="B11">
        <v>81</v>
      </c>
      <c r="I11">
        <v>300</v>
      </c>
      <c r="U11" s="26"/>
      <c r="V11" s="13"/>
    </row>
    <row r="12" spans="2:22" x14ac:dyDescent="0.2">
      <c r="B12">
        <v>65</v>
      </c>
      <c r="I12">
        <v>54</v>
      </c>
      <c r="U12" s="26"/>
      <c r="V12" s="13"/>
    </row>
    <row r="13" spans="2:22" x14ac:dyDescent="0.2">
      <c r="B13">
        <v>500</v>
      </c>
      <c r="I13">
        <v>700</v>
      </c>
      <c r="U13" s="26"/>
      <c r="V13" s="13"/>
    </row>
    <row r="14" spans="2:22" x14ac:dyDescent="0.2">
      <c r="B14">
        <v>1250</v>
      </c>
      <c r="I14">
        <v>200</v>
      </c>
      <c r="V14" s="13"/>
    </row>
    <row r="15" spans="2:22" x14ac:dyDescent="0.2">
      <c r="B15">
        <v>150</v>
      </c>
      <c r="I15">
        <v>450</v>
      </c>
      <c r="U15" s="26"/>
      <c r="V15" s="13"/>
    </row>
    <row r="16" spans="2:22" x14ac:dyDescent="0.2">
      <c r="B16">
        <v>1152</v>
      </c>
      <c r="I16">
        <v>1270</v>
      </c>
      <c r="U16" s="26"/>
      <c r="V16" s="13"/>
    </row>
    <row r="17" spans="2:22" x14ac:dyDescent="0.2">
      <c r="B17">
        <v>4054</v>
      </c>
      <c r="I17">
        <v>325</v>
      </c>
      <c r="U17" s="26"/>
      <c r="V17" s="13"/>
    </row>
    <row r="18" spans="2:22" x14ac:dyDescent="0.2">
      <c r="B18">
        <v>1168</v>
      </c>
      <c r="I18">
        <v>4905</v>
      </c>
      <c r="U18" s="26"/>
      <c r="V18" s="13"/>
    </row>
    <row r="19" spans="2:22" x14ac:dyDescent="0.2">
      <c r="B19">
        <v>2000</v>
      </c>
      <c r="I19">
        <v>1530</v>
      </c>
      <c r="U19" s="26"/>
      <c r="V19" s="13"/>
    </row>
    <row r="20" spans="2:22" x14ac:dyDescent="0.2">
      <c r="B20">
        <v>1494</v>
      </c>
      <c r="I20">
        <v>14654</v>
      </c>
      <c r="U20" s="26"/>
      <c r="V20" s="13"/>
    </row>
    <row r="21" spans="2:22" x14ac:dyDescent="0.2">
      <c r="B21">
        <v>1400</v>
      </c>
      <c r="I21">
        <v>180</v>
      </c>
      <c r="U21" s="26"/>
      <c r="V21" s="13"/>
    </row>
    <row r="22" spans="2:22" x14ac:dyDescent="0.2">
      <c r="B22">
        <v>1800</v>
      </c>
      <c r="I22">
        <v>50</v>
      </c>
    </row>
    <row r="23" spans="2:22" x14ac:dyDescent="0.2">
      <c r="B23">
        <v>842</v>
      </c>
      <c r="I23">
        <v>700</v>
      </c>
    </row>
    <row r="24" spans="2:22" x14ac:dyDescent="0.2">
      <c r="B24">
        <v>930</v>
      </c>
      <c r="I24">
        <v>100</v>
      </c>
    </row>
    <row r="25" spans="2:22" x14ac:dyDescent="0.2">
      <c r="B25">
        <v>90</v>
      </c>
      <c r="I25">
        <v>100</v>
      </c>
    </row>
    <row r="26" spans="2:22" x14ac:dyDescent="0.2">
      <c r="B26">
        <v>36</v>
      </c>
      <c r="I26">
        <v>17940</v>
      </c>
    </row>
    <row r="27" spans="2:22" x14ac:dyDescent="0.2">
      <c r="B27">
        <v>179</v>
      </c>
    </row>
    <row r="28" spans="2:22" x14ac:dyDescent="0.2">
      <c r="B28">
        <v>100</v>
      </c>
    </row>
    <row r="29" spans="2:22" x14ac:dyDescent="0.2">
      <c r="B29">
        <v>60</v>
      </c>
    </row>
    <row r="33" spans="2:11" x14ac:dyDescent="0.2">
      <c r="F33">
        <v>6510</v>
      </c>
    </row>
    <row r="34" spans="2:11" x14ac:dyDescent="0.2">
      <c r="F34">
        <v>10183</v>
      </c>
    </row>
    <row r="35" spans="2:11" x14ac:dyDescent="0.2">
      <c r="F35">
        <v>6930</v>
      </c>
    </row>
    <row r="36" spans="2:11" x14ac:dyDescent="0.2">
      <c r="F36">
        <f>SUM(F33:F35)</f>
        <v>23623</v>
      </c>
      <c r="J36" t="s">
        <v>910</v>
      </c>
      <c r="K36" t="s">
        <v>911</v>
      </c>
    </row>
    <row r="37" spans="2:11" x14ac:dyDescent="0.2">
      <c r="B37">
        <f>SUM(B2:B36)</f>
        <v>174505</v>
      </c>
      <c r="D37">
        <f>SUM(D2:D36)</f>
        <v>3943</v>
      </c>
      <c r="F37">
        <v>1168</v>
      </c>
      <c r="I37">
        <f>SUM(I2:I36)</f>
        <v>226165</v>
      </c>
      <c r="J37">
        <v>209000</v>
      </c>
      <c r="K37">
        <f>J37-I37</f>
        <v>-17165</v>
      </c>
    </row>
    <row r="38" spans="2:11" x14ac:dyDescent="0.2">
      <c r="F38">
        <v>1149</v>
      </c>
    </row>
    <row r="39" spans="2:11" x14ac:dyDescent="0.2">
      <c r="F39">
        <f>F36-F37-F38</f>
        <v>21306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8981-5A5F-1645-B42B-2D05D378EFE1}">
  <dimension ref="A1:G6"/>
  <sheetViews>
    <sheetView workbookViewId="0">
      <selection activeCell="J9" sqref="J9"/>
    </sheetView>
  </sheetViews>
  <sheetFormatPr baseColWidth="10" defaultRowHeight="16" x14ac:dyDescent="0.2"/>
  <sheetData>
    <row r="1" spans="1:7" x14ac:dyDescent="0.2">
      <c r="A1" t="s">
        <v>588</v>
      </c>
      <c r="B1" t="s">
        <v>589</v>
      </c>
      <c r="C1" t="s">
        <v>590</v>
      </c>
      <c r="D1" t="s">
        <v>591</v>
      </c>
      <c r="E1" t="s">
        <v>590</v>
      </c>
      <c r="F1" t="s">
        <v>592</v>
      </c>
      <c r="G1" t="s">
        <v>590</v>
      </c>
    </row>
    <row r="2" spans="1:7" x14ac:dyDescent="0.2">
      <c r="A2">
        <v>22642.75</v>
      </c>
      <c r="B2">
        <v>233.696</v>
      </c>
      <c r="C2">
        <f>B2/A2</f>
        <v>1.0321007828112752E-2</v>
      </c>
      <c r="D2">
        <v>216.18799999999999</v>
      </c>
      <c r="E2">
        <f>D2/A2</f>
        <v>9.5477801945435068E-3</v>
      </c>
      <c r="F2">
        <v>250.74</v>
      </c>
      <c r="G2">
        <f>F2/A2</f>
        <v>1.1073743251151031E-2</v>
      </c>
    </row>
    <row r="3" spans="1:7" x14ac:dyDescent="0.2">
      <c r="A3">
        <v>22666.3</v>
      </c>
      <c r="B3">
        <v>233.94</v>
      </c>
      <c r="C3">
        <f t="shared" ref="C3:C6" si="0">B3/A3</f>
        <v>1.0321049311091797E-2</v>
      </c>
      <c r="D3">
        <v>216.41399999999999</v>
      </c>
      <c r="E3">
        <f t="shared" ref="E3:E6" si="1">D3/A3</f>
        <v>9.5478309207943073E-3</v>
      </c>
      <c r="F3">
        <v>250.75</v>
      </c>
      <c r="G3">
        <f t="shared" ref="G3:G6" si="2">F3/A3</f>
        <v>1.1062678955100744E-2</v>
      </c>
    </row>
    <row r="4" spans="1:7" x14ac:dyDescent="0.2">
      <c r="A4">
        <v>22513.7</v>
      </c>
      <c r="B4">
        <v>232.369</v>
      </c>
      <c r="C4">
        <f t="shared" si="0"/>
        <v>1.0321226630895854E-2</v>
      </c>
      <c r="D4">
        <v>214.96100000000001</v>
      </c>
      <c r="E4">
        <f t="shared" si="1"/>
        <v>9.548008545907604E-3</v>
      </c>
      <c r="F4">
        <v>249.05</v>
      </c>
      <c r="G4">
        <f t="shared" si="2"/>
        <v>1.1062153266677623E-2</v>
      </c>
    </row>
    <row r="5" spans="1:7" x14ac:dyDescent="0.2">
      <c r="A5">
        <v>22514.65</v>
      </c>
      <c r="B5">
        <v>232.381</v>
      </c>
      <c r="C5">
        <f t="shared" si="0"/>
        <v>1.0321324115631378E-2</v>
      </c>
      <c r="D5">
        <v>214.971</v>
      </c>
      <c r="E5">
        <f t="shared" si="1"/>
        <v>9.5480498253359483E-3</v>
      </c>
      <c r="F5">
        <v>249.23</v>
      </c>
      <c r="G5">
        <f t="shared" si="2"/>
        <v>1.1069681296400343E-2</v>
      </c>
    </row>
    <row r="6" spans="1:7" x14ac:dyDescent="0.2">
      <c r="A6">
        <v>22434.65</v>
      </c>
      <c r="B6">
        <v>231.56</v>
      </c>
      <c r="C6">
        <f t="shared" si="0"/>
        <v>1.0321533877283576E-2</v>
      </c>
      <c r="D6">
        <v>214.22399999999999</v>
      </c>
      <c r="E6">
        <f t="shared" si="1"/>
        <v>9.5488006276006083E-3</v>
      </c>
      <c r="F6">
        <v>248.59</v>
      </c>
      <c r="G6">
        <f t="shared" si="2"/>
        <v>1.1080627511461065E-2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2:F14"/>
  <sheetViews>
    <sheetView zoomScaleNormal="100" workbookViewId="0">
      <selection activeCell="D12" sqref="D12"/>
    </sheetView>
  </sheetViews>
  <sheetFormatPr baseColWidth="10" defaultRowHeight="16" x14ac:dyDescent="0.2"/>
  <sheetData>
    <row r="2" spans="1:6" x14ac:dyDescent="0.2">
      <c r="A2" t="s">
        <v>197</v>
      </c>
      <c r="B2">
        <v>250</v>
      </c>
      <c r="C2" t="s">
        <v>198</v>
      </c>
    </row>
    <row r="3" spans="1:6" x14ac:dyDescent="0.2">
      <c r="A3" t="s">
        <v>199</v>
      </c>
      <c r="B3">
        <v>90</v>
      </c>
      <c r="C3" t="s">
        <v>200</v>
      </c>
    </row>
    <row r="4" spans="1:6" x14ac:dyDescent="0.2">
      <c r="A4" t="s">
        <v>201</v>
      </c>
      <c r="B4">
        <v>20</v>
      </c>
    </row>
    <row r="5" spans="1:6" x14ac:dyDescent="0.2">
      <c r="A5" t="s">
        <v>202</v>
      </c>
      <c r="B5">
        <v>150</v>
      </c>
    </row>
    <row r="6" spans="1:6" x14ac:dyDescent="0.2">
      <c r="B6">
        <f>SUM(B2:B5)</f>
        <v>510</v>
      </c>
    </row>
    <row r="7" spans="1:6" x14ac:dyDescent="0.2">
      <c r="A7" s="7">
        <v>0.25</v>
      </c>
      <c r="B7">
        <f>B6*1.25</f>
        <v>637.5</v>
      </c>
      <c r="C7" t="s">
        <v>204</v>
      </c>
      <c r="D7">
        <v>0.8</v>
      </c>
      <c r="E7">
        <f>B7/D7</f>
        <v>796.875</v>
      </c>
      <c r="F7" t="s">
        <v>206</v>
      </c>
    </row>
    <row r="8" spans="1:6" x14ac:dyDescent="0.2">
      <c r="A8" t="s">
        <v>203</v>
      </c>
      <c r="B8">
        <v>2</v>
      </c>
    </row>
    <row r="9" spans="1:6" x14ac:dyDescent="0.2">
      <c r="B9">
        <f>B7*B8</f>
        <v>1275</v>
      </c>
    </row>
    <row r="10" spans="1:6" x14ac:dyDescent="0.2">
      <c r="B10">
        <f>B9/12</f>
        <v>106.25</v>
      </c>
      <c r="C10" t="s">
        <v>205</v>
      </c>
    </row>
    <row r="13" spans="1:6" x14ac:dyDescent="0.2">
      <c r="B13" t="s">
        <v>207</v>
      </c>
    </row>
    <row r="14" spans="1:6" x14ac:dyDescent="0.2">
      <c r="B14" t="s">
        <v>208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25E3-89A9-AA4A-8756-3F0A42ED0F74}">
  <dimension ref="A6:M41"/>
  <sheetViews>
    <sheetView workbookViewId="0">
      <selection activeCell="R16" sqref="R16"/>
    </sheetView>
  </sheetViews>
  <sheetFormatPr baseColWidth="10" defaultRowHeight="16" x14ac:dyDescent="0.2"/>
  <cols>
    <col min="1" max="1" width="10.83203125" customWidth="1"/>
  </cols>
  <sheetData>
    <row r="6" spans="1:13" x14ac:dyDescent="0.2">
      <c r="B6">
        <v>359.9</v>
      </c>
      <c r="I6">
        <v>359.9</v>
      </c>
      <c r="M6">
        <v>391.85</v>
      </c>
    </row>
    <row r="7" spans="1:13" x14ac:dyDescent="0.2">
      <c r="A7" s="32">
        <f>(B6-B7)/B6</f>
        <v>7.8632953598221603E-2</v>
      </c>
      <c r="B7">
        <v>331.6</v>
      </c>
      <c r="H7" s="32"/>
      <c r="I7">
        <v>0</v>
      </c>
      <c r="L7" s="32">
        <f>(M6-M7)/M6</f>
        <v>7.5539109353068831E-2</v>
      </c>
      <c r="M7">
        <v>362.25</v>
      </c>
    </row>
    <row r="8" spans="1:13" x14ac:dyDescent="0.2">
      <c r="A8" s="32">
        <f t="shared" ref="A8:A36" si="0">(B7-B8)/B7</f>
        <v>6.8305186972255821E-2</v>
      </c>
      <c r="B8">
        <v>308.95</v>
      </c>
      <c r="H8" s="32">
        <f>(I6-I8)/I6</f>
        <v>0.1415671019727702</v>
      </c>
      <c r="I8">
        <v>308.95</v>
      </c>
      <c r="L8" s="32">
        <f t="shared" ref="L8:L36" si="1">(M7-M8)/M7</f>
        <v>7.2049689440993853E-2</v>
      </c>
      <c r="M8">
        <v>336.15</v>
      </c>
    </row>
    <row r="9" spans="1:13" x14ac:dyDescent="0.2">
      <c r="A9" s="32">
        <f t="shared" si="0"/>
        <v>8.8687489885094603E-2</v>
      </c>
      <c r="B9">
        <v>281.55</v>
      </c>
      <c r="H9" s="32" t="e">
        <f t="shared" ref="H9:H36" si="2">(I7-I9)/I7</f>
        <v>#DIV/0!</v>
      </c>
      <c r="I9">
        <v>0</v>
      </c>
      <c r="L9" s="32">
        <f t="shared" si="1"/>
        <v>6.8570578610739119E-2</v>
      </c>
      <c r="M9">
        <v>313.10000000000002</v>
      </c>
    </row>
    <row r="10" spans="1:13" x14ac:dyDescent="0.2">
      <c r="A10" s="32">
        <f t="shared" si="0"/>
        <v>7.0147398330669505E-2</v>
      </c>
      <c r="B10">
        <v>261.8</v>
      </c>
      <c r="H10" s="32">
        <f>(I8-I10)/I8</f>
        <v>0.15261369153584717</v>
      </c>
      <c r="I10">
        <v>261.8</v>
      </c>
      <c r="L10" s="32">
        <f t="shared" si="1"/>
        <v>9.4378792717981511E-2</v>
      </c>
      <c r="M10">
        <v>283.55</v>
      </c>
    </row>
    <row r="11" spans="1:13" x14ac:dyDescent="0.2">
      <c r="A11" s="32">
        <f t="shared" si="0"/>
        <v>9.6065699006875491E-2</v>
      </c>
      <c r="B11">
        <v>236.65</v>
      </c>
      <c r="H11" s="32" t="e">
        <f t="shared" si="2"/>
        <v>#DIV/0!</v>
      </c>
      <c r="I11">
        <v>0</v>
      </c>
      <c r="L11" s="32">
        <f t="shared" si="1"/>
        <v>6.5420560747663586E-2</v>
      </c>
      <c r="M11">
        <v>265</v>
      </c>
    </row>
    <row r="12" spans="1:13" x14ac:dyDescent="0.2">
      <c r="A12" s="32">
        <f t="shared" si="0"/>
        <v>8.4512993872807946E-2</v>
      </c>
      <c r="B12">
        <v>216.65</v>
      </c>
      <c r="H12" s="32">
        <f t="shared" si="2"/>
        <v>0.17245989304812837</v>
      </c>
      <c r="I12">
        <v>216.65</v>
      </c>
      <c r="L12" s="32">
        <f t="shared" si="1"/>
        <v>0.10584905660377363</v>
      </c>
      <c r="M12">
        <v>236.95</v>
      </c>
    </row>
    <row r="13" spans="1:13" x14ac:dyDescent="0.2">
      <c r="A13" s="32">
        <f t="shared" si="0"/>
        <v>9.4622663281790906E-2</v>
      </c>
      <c r="B13">
        <v>196.15</v>
      </c>
      <c r="H13" s="32" t="e">
        <f t="shared" si="2"/>
        <v>#DIV/0!</v>
      </c>
      <c r="I13">
        <v>0</v>
      </c>
      <c r="L13" s="32">
        <f t="shared" si="1"/>
        <v>8.5672082717872897E-2</v>
      </c>
      <c r="M13">
        <v>216.65</v>
      </c>
    </row>
    <row r="14" spans="1:13" x14ac:dyDescent="0.2">
      <c r="A14" s="32">
        <f t="shared" si="0"/>
        <v>8.7178179964312999E-2</v>
      </c>
      <c r="B14">
        <v>179.05</v>
      </c>
      <c r="H14" s="32">
        <f t="shared" si="2"/>
        <v>0.17355181167782133</v>
      </c>
      <c r="I14">
        <v>179.05</v>
      </c>
      <c r="L14" s="32">
        <f t="shared" si="1"/>
        <v>9.4391876298176858E-2</v>
      </c>
      <c r="M14">
        <v>196.2</v>
      </c>
    </row>
    <row r="15" spans="1:13" x14ac:dyDescent="0.2">
      <c r="A15" s="32">
        <f t="shared" si="0"/>
        <v>0.10080982965652058</v>
      </c>
      <c r="B15">
        <v>161</v>
      </c>
      <c r="H15" s="32" t="e">
        <f t="shared" si="2"/>
        <v>#DIV/0!</v>
      </c>
      <c r="I15">
        <v>0</v>
      </c>
      <c r="L15" s="32">
        <f t="shared" si="1"/>
        <v>8.1294597349643172E-2</v>
      </c>
      <c r="M15">
        <v>180.25</v>
      </c>
    </row>
    <row r="16" spans="1:13" x14ac:dyDescent="0.2">
      <c r="A16" s="32">
        <f t="shared" si="0"/>
        <v>0.11770186335403719</v>
      </c>
      <c r="B16">
        <v>142.05000000000001</v>
      </c>
      <c r="H16" s="32">
        <f t="shared" si="2"/>
        <v>0.20664618821558223</v>
      </c>
      <c r="I16">
        <v>142.05000000000001</v>
      </c>
      <c r="L16" s="32">
        <f t="shared" si="1"/>
        <v>0.11234396671289876</v>
      </c>
      <c r="M16">
        <v>160</v>
      </c>
    </row>
    <row r="17" spans="1:13" x14ac:dyDescent="0.2">
      <c r="A17" s="32">
        <f t="shared" si="0"/>
        <v>7.2157690953889464E-2</v>
      </c>
      <c r="B17">
        <v>131.80000000000001</v>
      </c>
      <c r="H17" s="32" t="e">
        <f t="shared" si="2"/>
        <v>#DIV/0!</v>
      </c>
      <c r="I17">
        <v>0</v>
      </c>
      <c r="L17" s="32">
        <f t="shared" si="1"/>
        <v>8.062500000000003E-2</v>
      </c>
      <c r="M17">
        <v>147.1</v>
      </c>
    </row>
    <row r="18" spans="1:13" x14ac:dyDescent="0.2">
      <c r="A18" s="32">
        <f t="shared" si="0"/>
        <v>0.11987860394537185</v>
      </c>
      <c r="B18">
        <v>116</v>
      </c>
      <c r="H18" s="32">
        <f t="shared" si="2"/>
        <v>0.18338613164378748</v>
      </c>
      <c r="I18">
        <v>116</v>
      </c>
      <c r="L18" s="32">
        <f t="shared" si="1"/>
        <v>0.11794697484704279</v>
      </c>
      <c r="M18">
        <v>129.75</v>
      </c>
    </row>
    <row r="19" spans="1:13" x14ac:dyDescent="0.2">
      <c r="A19" s="32">
        <f t="shared" si="0"/>
        <v>8.4913793103448224E-2</v>
      </c>
      <c r="B19">
        <v>106.15</v>
      </c>
      <c r="H19" s="32" t="e">
        <f t="shared" si="2"/>
        <v>#DIV/0!</v>
      </c>
      <c r="I19">
        <v>0</v>
      </c>
      <c r="L19" s="32">
        <f t="shared" si="1"/>
        <v>9.8651252408477816E-2</v>
      </c>
      <c r="M19">
        <v>116.95</v>
      </c>
    </row>
    <row r="20" spans="1:13" x14ac:dyDescent="0.2">
      <c r="A20" s="32">
        <f t="shared" si="0"/>
        <v>7.6778144135657145E-2</v>
      </c>
      <c r="B20">
        <v>98</v>
      </c>
      <c r="H20" s="32">
        <f t="shared" si="2"/>
        <v>0.15517241379310345</v>
      </c>
      <c r="I20">
        <v>98</v>
      </c>
      <c r="L20" s="32">
        <f t="shared" si="1"/>
        <v>9.8760153911928147E-2</v>
      </c>
      <c r="M20">
        <v>105.4</v>
      </c>
    </row>
    <row r="21" spans="1:13" x14ac:dyDescent="0.2">
      <c r="A21" s="32">
        <f t="shared" si="0"/>
        <v>0.12755102040816327</v>
      </c>
      <c r="B21">
        <v>85.5</v>
      </c>
      <c r="H21" s="32" t="e">
        <f t="shared" si="2"/>
        <v>#DIV/0!</v>
      </c>
      <c r="I21">
        <v>0</v>
      </c>
      <c r="L21" s="32">
        <f t="shared" si="1"/>
        <v>0.10483870967741946</v>
      </c>
      <c r="M21">
        <v>94.35</v>
      </c>
    </row>
    <row r="22" spans="1:13" x14ac:dyDescent="0.2">
      <c r="A22" s="32">
        <f t="shared" si="0"/>
        <v>0.1122807017543859</v>
      </c>
      <c r="B22">
        <v>75.900000000000006</v>
      </c>
      <c r="H22" s="32">
        <f t="shared" si="2"/>
        <v>0.22551020408163258</v>
      </c>
      <c r="I22">
        <v>75.900000000000006</v>
      </c>
      <c r="L22" s="32">
        <f t="shared" si="1"/>
        <v>0.12453630100688926</v>
      </c>
      <c r="M22">
        <v>82.6</v>
      </c>
    </row>
    <row r="23" spans="1:13" x14ac:dyDescent="0.2">
      <c r="A23" s="32">
        <f t="shared" si="0"/>
        <v>0.10210803689064558</v>
      </c>
      <c r="B23">
        <v>68.150000000000006</v>
      </c>
      <c r="H23" s="32" t="e">
        <f t="shared" si="2"/>
        <v>#DIV/0!</v>
      </c>
      <c r="I23">
        <v>0</v>
      </c>
      <c r="L23" s="32">
        <f t="shared" si="1"/>
        <v>8.9588377723970852E-2</v>
      </c>
      <c r="M23">
        <v>75.2</v>
      </c>
    </row>
    <row r="24" spans="1:13" x14ac:dyDescent="0.2">
      <c r="A24" s="32">
        <f t="shared" si="0"/>
        <v>0.13866471019809248</v>
      </c>
      <c r="B24">
        <v>58.7</v>
      </c>
      <c r="H24" s="32">
        <f t="shared" si="2"/>
        <v>0.22661396574440054</v>
      </c>
      <c r="I24">
        <v>58.7</v>
      </c>
      <c r="L24" s="32">
        <f t="shared" si="1"/>
        <v>0.13231382978723408</v>
      </c>
      <c r="M24">
        <v>65.25</v>
      </c>
    </row>
    <row r="25" spans="1:13" x14ac:dyDescent="0.2">
      <c r="A25" s="32">
        <f t="shared" si="0"/>
        <v>8.1771720613287968E-2</v>
      </c>
      <c r="B25">
        <v>53.9</v>
      </c>
      <c r="H25" s="32" t="e">
        <f t="shared" si="2"/>
        <v>#DIV/0!</v>
      </c>
      <c r="I25">
        <v>0</v>
      </c>
      <c r="L25" s="32">
        <f t="shared" si="1"/>
        <v>0.1111111111111111</v>
      </c>
      <c r="M25">
        <v>58</v>
      </c>
    </row>
    <row r="26" spans="1:13" x14ac:dyDescent="0.2">
      <c r="A26" s="32">
        <f t="shared" si="0"/>
        <v>0.14285714285714279</v>
      </c>
      <c r="B26">
        <v>46.2</v>
      </c>
      <c r="H26" s="32">
        <f t="shared" si="2"/>
        <v>0.21294718909710392</v>
      </c>
      <c r="I26">
        <v>46.2</v>
      </c>
      <c r="L26" s="32">
        <f t="shared" si="1"/>
        <v>0.10775862068965517</v>
      </c>
      <c r="M26">
        <v>51.75</v>
      </c>
    </row>
    <row r="27" spans="1:13" x14ac:dyDescent="0.2">
      <c r="A27" s="32">
        <f t="shared" si="0"/>
        <v>6.2770562770562893E-2</v>
      </c>
      <c r="B27">
        <v>43.3</v>
      </c>
      <c r="H27" s="32" t="e">
        <f t="shared" si="2"/>
        <v>#DIV/0!</v>
      </c>
      <c r="I27">
        <v>0</v>
      </c>
      <c r="L27" s="32">
        <f t="shared" si="1"/>
        <v>0.10531400966183581</v>
      </c>
      <c r="M27">
        <v>46.3</v>
      </c>
    </row>
    <row r="28" spans="1:13" x14ac:dyDescent="0.2">
      <c r="A28" s="32">
        <f t="shared" si="0"/>
        <v>0.12586605080831401</v>
      </c>
      <c r="B28">
        <v>37.85</v>
      </c>
      <c r="H28" s="32">
        <f t="shared" si="2"/>
        <v>0.18073593073593075</v>
      </c>
      <c r="I28">
        <v>37.85</v>
      </c>
      <c r="L28" s="32">
        <f t="shared" si="1"/>
        <v>0.1090712742980561</v>
      </c>
      <c r="M28">
        <v>41.25</v>
      </c>
    </row>
    <row r="29" spans="1:13" x14ac:dyDescent="0.2">
      <c r="A29" s="32">
        <f t="shared" si="0"/>
        <v>7.6618229854689524E-2</v>
      </c>
      <c r="B29">
        <v>34.950000000000003</v>
      </c>
      <c r="H29" s="32" t="e">
        <f t="shared" si="2"/>
        <v>#DIV/0!</v>
      </c>
      <c r="I29">
        <v>0</v>
      </c>
      <c r="L29" s="32">
        <f t="shared" si="1"/>
        <v>8.1212121212121249E-2</v>
      </c>
      <c r="M29">
        <v>37.9</v>
      </c>
    </row>
    <row r="30" spans="1:13" x14ac:dyDescent="0.2">
      <c r="A30" s="32">
        <f t="shared" si="0"/>
        <v>8.011444921316177E-2</v>
      </c>
      <c r="B30">
        <v>32.15</v>
      </c>
      <c r="H30" s="32">
        <f t="shared" si="2"/>
        <v>0.15059445178335543</v>
      </c>
      <c r="I30">
        <v>32.15</v>
      </c>
      <c r="L30" s="32">
        <f t="shared" si="1"/>
        <v>0.10026385224274399</v>
      </c>
      <c r="M30">
        <v>34.1</v>
      </c>
    </row>
    <row r="31" spans="1:13" x14ac:dyDescent="0.2">
      <c r="A31" s="32">
        <f t="shared" si="0"/>
        <v>0.13996889580093314</v>
      </c>
      <c r="B31">
        <v>27.65</v>
      </c>
      <c r="H31" s="32" t="e">
        <f t="shared" si="2"/>
        <v>#DIV/0!</v>
      </c>
      <c r="I31">
        <v>0</v>
      </c>
      <c r="L31" s="32">
        <f t="shared" si="1"/>
        <v>8.6510263929618844E-2</v>
      </c>
      <c r="M31">
        <v>31.15</v>
      </c>
    </row>
    <row r="32" spans="1:13" x14ac:dyDescent="0.2">
      <c r="A32" s="32">
        <f t="shared" si="0"/>
        <v>6.1482820976491839E-2</v>
      </c>
      <c r="B32">
        <v>25.95</v>
      </c>
      <c r="H32" s="32">
        <f t="shared" si="2"/>
        <v>0.19284603421461896</v>
      </c>
      <c r="I32">
        <v>25.95</v>
      </c>
      <c r="L32" s="32">
        <f t="shared" si="1"/>
        <v>8.3467094703049693E-2</v>
      </c>
      <c r="M32">
        <v>28.55</v>
      </c>
    </row>
    <row r="33" spans="1:13" x14ac:dyDescent="0.2">
      <c r="A33" s="32">
        <f t="shared" si="0"/>
        <v>0.11368015414258187</v>
      </c>
      <c r="B33">
        <v>23</v>
      </c>
      <c r="H33" s="32" t="e">
        <f t="shared" si="2"/>
        <v>#DIV/0!</v>
      </c>
      <c r="I33">
        <v>0</v>
      </c>
      <c r="L33" s="32">
        <f t="shared" si="1"/>
        <v>8.9316987740805626E-2</v>
      </c>
      <c r="M33">
        <v>26</v>
      </c>
    </row>
    <row r="34" spans="1:13" x14ac:dyDescent="0.2">
      <c r="A34" s="32">
        <f t="shared" si="0"/>
        <v>5.652173913043481E-2</v>
      </c>
      <c r="B34">
        <v>21.7</v>
      </c>
      <c r="H34" s="32">
        <f t="shared" si="2"/>
        <v>0.16377649325626203</v>
      </c>
      <c r="I34">
        <v>21.7</v>
      </c>
      <c r="L34" s="32">
        <f t="shared" si="1"/>
        <v>3.8461538461538464E-2</v>
      </c>
      <c r="M34">
        <v>25</v>
      </c>
    </row>
    <row r="35" spans="1:13" x14ac:dyDescent="0.2">
      <c r="A35" s="32">
        <f t="shared" si="0"/>
        <v>7.8341013824884759E-2</v>
      </c>
      <c r="B35">
        <v>20</v>
      </c>
      <c r="H35" s="32" t="e">
        <f t="shared" si="2"/>
        <v>#DIV/0!</v>
      </c>
      <c r="I35">
        <v>20</v>
      </c>
      <c r="L35" s="32">
        <f t="shared" si="1"/>
        <v>0.14000000000000001</v>
      </c>
      <c r="M35">
        <v>21.5</v>
      </c>
    </row>
    <row r="36" spans="1:13" x14ac:dyDescent="0.2">
      <c r="A36" s="32">
        <f t="shared" si="0"/>
        <v>9.0000000000000038E-2</v>
      </c>
      <c r="B36">
        <v>18.2</v>
      </c>
      <c r="H36" s="32">
        <f t="shared" si="2"/>
        <v>0.16129032258064516</v>
      </c>
      <c r="I36">
        <v>18.2</v>
      </c>
      <c r="L36" s="32">
        <f t="shared" si="1"/>
        <v>1.6279069767441926E-2</v>
      </c>
      <c r="M36">
        <v>21.15</v>
      </c>
    </row>
    <row r="37" spans="1:13" x14ac:dyDescent="0.2">
      <c r="L37" s="32"/>
    </row>
    <row r="38" spans="1:13" x14ac:dyDescent="0.2">
      <c r="L38" s="32"/>
    </row>
    <row r="39" spans="1:13" x14ac:dyDescent="0.2">
      <c r="L39" s="32"/>
    </row>
    <row r="40" spans="1:13" x14ac:dyDescent="0.2">
      <c r="L40" s="32"/>
    </row>
    <row r="41" spans="1:13" x14ac:dyDescent="0.2">
      <c r="L41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opLeftCell="A15" workbookViewId="0">
      <selection activeCell="I47" sqref="I47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216</v>
      </c>
      <c r="D1">
        <v>22200000</v>
      </c>
      <c r="L1" t="s">
        <v>218</v>
      </c>
      <c r="N1">
        <v>22200000</v>
      </c>
      <c r="V1" t="s">
        <v>27</v>
      </c>
      <c r="X1">
        <v>22200000</v>
      </c>
      <c r="AG1" t="s">
        <v>41</v>
      </c>
      <c r="AI1">
        <v>22200000</v>
      </c>
    </row>
    <row r="2" spans="2:41" x14ac:dyDescent="0.2">
      <c r="B2" s="33" t="s">
        <v>17</v>
      </c>
      <c r="C2">
        <v>11906</v>
      </c>
      <c r="D2" s="19">
        <f>C2*100/D$1</f>
        <v>5.363063063063063E-2</v>
      </c>
      <c r="E2">
        <f>SUM(C2:C6)</f>
        <v>36786</v>
      </c>
      <c r="F2" s="19">
        <f>E2*100/D1</f>
        <v>0.16570270270270271</v>
      </c>
      <c r="G2" t="s">
        <v>25</v>
      </c>
      <c r="H2">
        <v>172000</v>
      </c>
      <c r="L2" s="33" t="s">
        <v>17</v>
      </c>
      <c r="N2" s="19">
        <f>M2*100/N$1</f>
        <v>0</v>
      </c>
      <c r="O2">
        <f>SUM(M2:M6)</f>
        <v>0</v>
      </c>
      <c r="P2" s="19">
        <f>O2*100/N1</f>
        <v>0</v>
      </c>
      <c r="Q2" t="s">
        <v>25</v>
      </c>
      <c r="R2">
        <v>172000</v>
      </c>
      <c r="V2" s="33" t="s">
        <v>17</v>
      </c>
      <c r="X2" s="19">
        <f>W2*100/X$1</f>
        <v>0</v>
      </c>
      <c r="Y2">
        <f>SUM(W2:W6)</f>
        <v>0</v>
      </c>
      <c r="Z2" s="19">
        <f>Y2*100/X1</f>
        <v>0</v>
      </c>
      <c r="AA2" t="s">
        <v>25</v>
      </c>
      <c r="AB2">
        <v>172000</v>
      </c>
      <c r="AG2" s="33" t="s">
        <v>17</v>
      </c>
      <c r="AI2" s="19">
        <f>AH2*100/AI$1</f>
        <v>0</v>
      </c>
      <c r="AJ2">
        <f>SUM(AH2:AH6)</f>
        <v>0</v>
      </c>
      <c r="AK2" s="19">
        <f>AJ2*100/AI1</f>
        <v>0</v>
      </c>
      <c r="AL2" t="s">
        <v>25</v>
      </c>
      <c r="AM2">
        <v>172000</v>
      </c>
    </row>
    <row r="3" spans="2:41" x14ac:dyDescent="0.2">
      <c r="B3" s="33"/>
      <c r="C3">
        <v>5402</v>
      </c>
      <c r="D3" s="19">
        <f t="shared" ref="D3:D26" si="0">C3*100/D$1</f>
        <v>2.4333333333333332E-2</v>
      </c>
      <c r="G3" t="s">
        <v>22</v>
      </c>
      <c r="H3">
        <v>131000</v>
      </c>
      <c r="L3" s="33"/>
      <c r="N3" s="19">
        <f t="shared" ref="N3:N4" si="1">M3*100/N$1</f>
        <v>0</v>
      </c>
      <c r="Q3" t="s">
        <v>22</v>
      </c>
      <c r="R3">
        <v>65000</v>
      </c>
      <c r="V3" s="33"/>
      <c r="X3" s="19">
        <f t="shared" ref="X3:X4" si="2">W3*100/X$1</f>
        <v>0</v>
      </c>
      <c r="AA3" t="s">
        <v>22</v>
      </c>
      <c r="AB3">
        <v>65000</v>
      </c>
      <c r="AG3" s="33"/>
      <c r="AI3" s="19">
        <f t="shared" ref="AI3:AI26" si="3">AH3*100/AI$1</f>
        <v>0</v>
      </c>
      <c r="AL3" t="s">
        <v>22</v>
      </c>
      <c r="AM3">
        <v>65000</v>
      </c>
    </row>
    <row r="4" spans="2:41" x14ac:dyDescent="0.2">
      <c r="B4" s="33"/>
      <c r="C4">
        <v>11065</v>
      </c>
      <c r="D4" s="19">
        <f t="shared" si="0"/>
        <v>4.984234234234234E-2</v>
      </c>
      <c r="G4" t="s">
        <v>26</v>
      </c>
      <c r="H4">
        <f>C29</f>
        <v>9920</v>
      </c>
      <c r="L4" s="33"/>
      <c r="N4" s="19">
        <f t="shared" si="1"/>
        <v>0</v>
      </c>
      <c r="Q4" t="s">
        <v>26</v>
      </c>
      <c r="R4">
        <f>M29</f>
        <v>0</v>
      </c>
      <c r="V4" s="33"/>
      <c r="X4" s="19">
        <f t="shared" si="2"/>
        <v>0</v>
      </c>
      <c r="AA4" t="s">
        <v>26</v>
      </c>
      <c r="AB4">
        <f>W29</f>
        <v>0</v>
      </c>
      <c r="AG4" s="33"/>
      <c r="AI4" s="19">
        <f t="shared" si="3"/>
        <v>0</v>
      </c>
      <c r="AL4" t="s">
        <v>26</v>
      </c>
      <c r="AM4">
        <f>AH29</f>
        <v>0</v>
      </c>
    </row>
    <row r="5" spans="2:41" x14ac:dyDescent="0.2">
      <c r="B5" s="33"/>
      <c r="C5">
        <v>1364</v>
      </c>
      <c r="D5" s="19">
        <f t="shared" si="0"/>
        <v>6.1441441441441444E-3</v>
      </c>
      <c r="G5" t="s">
        <v>179</v>
      </c>
      <c r="H5" s="5">
        <v>138157.92324210031</v>
      </c>
      <c r="L5" s="33"/>
      <c r="N5" s="19">
        <f>M5*100/N$1</f>
        <v>0</v>
      </c>
      <c r="Q5" t="s">
        <v>179</v>
      </c>
      <c r="R5">
        <v>0</v>
      </c>
      <c r="V5" s="33"/>
      <c r="X5" s="19">
        <f>W5*100/X$1</f>
        <v>0</v>
      </c>
      <c r="AA5" t="s">
        <v>179</v>
      </c>
      <c r="AB5">
        <v>0</v>
      </c>
      <c r="AG5" s="33"/>
      <c r="AI5" s="19">
        <f>AH5*100/AI$1</f>
        <v>0</v>
      </c>
      <c r="AL5" t="s">
        <v>179</v>
      </c>
      <c r="AM5">
        <v>0</v>
      </c>
    </row>
    <row r="6" spans="2:41" x14ac:dyDescent="0.2">
      <c r="B6" s="33"/>
      <c r="C6">
        <v>7049</v>
      </c>
      <c r="D6" s="19">
        <f t="shared" si="0"/>
        <v>3.1752252252252255E-2</v>
      </c>
      <c r="G6" t="s">
        <v>23</v>
      </c>
      <c r="H6">
        <v>79000</v>
      </c>
      <c r="I6" t="s">
        <v>128</v>
      </c>
      <c r="J6" s="5">
        <f>H4+H5+H6</f>
        <v>227077.92324210031</v>
      </c>
      <c r="L6" s="33"/>
      <c r="N6" s="19">
        <f t="shared" ref="N6:N26" si="4">M6*100/N$1</f>
        <v>0</v>
      </c>
      <c r="Q6" t="s">
        <v>23</v>
      </c>
      <c r="R6">
        <v>79000</v>
      </c>
      <c r="S6" t="s">
        <v>128</v>
      </c>
      <c r="T6">
        <f>R4+R5+R6</f>
        <v>79000</v>
      </c>
      <c r="V6" s="33"/>
      <c r="X6" s="19">
        <f t="shared" ref="X6:X26" si="5">W6*100/X$1</f>
        <v>0</v>
      </c>
      <c r="AA6" t="s">
        <v>23</v>
      </c>
      <c r="AB6">
        <v>79000</v>
      </c>
      <c r="AC6" t="s">
        <v>128</v>
      </c>
      <c r="AD6">
        <f>AB4+AB5+AB6</f>
        <v>79000</v>
      </c>
      <c r="AG6" s="33"/>
      <c r="AI6" s="19">
        <f t="shared" si="3"/>
        <v>0</v>
      </c>
      <c r="AL6" t="s">
        <v>23</v>
      </c>
      <c r="AM6">
        <v>79000</v>
      </c>
      <c r="AN6" t="s">
        <v>128</v>
      </c>
      <c r="AO6">
        <f>AM4+AM5+AM6</f>
        <v>79000</v>
      </c>
    </row>
    <row r="7" spans="2:41" x14ac:dyDescent="0.2">
      <c r="B7" s="33" t="s">
        <v>18</v>
      </c>
      <c r="C7">
        <v>1243</v>
      </c>
      <c r="D7" s="19">
        <f t="shared" si="0"/>
        <v>5.5990990990990993E-3</v>
      </c>
      <c r="E7">
        <f>SUM(C7:C11)</f>
        <v>-55806</v>
      </c>
      <c r="F7" s="19">
        <f>E7*100/D1</f>
        <v>-0.2513783783783784</v>
      </c>
      <c r="G7" t="s">
        <v>24</v>
      </c>
      <c r="H7" s="5">
        <f>SUM(H2:H6)</f>
        <v>530077.92324210028</v>
      </c>
      <c r="L7" s="33" t="s">
        <v>18</v>
      </c>
      <c r="N7" s="19">
        <f t="shared" si="4"/>
        <v>0</v>
      </c>
      <c r="O7">
        <f>SUM(M7:M11)</f>
        <v>0</v>
      </c>
      <c r="P7" s="19">
        <f>O7*100/N1</f>
        <v>0</v>
      </c>
      <c r="Q7" t="s">
        <v>24</v>
      </c>
      <c r="R7">
        <f>SUM(R2:R6)</f>
        <v>316000</v>
      </c>
      <c r="V7" s="33" t="s">
        <v>18</v>
      </c>
      <c r="X7" s="19">
        <f t="shared" si="5"/>
        <v>0</v>
      </c>
      <c r="Y7">
        <f>SUM(W7:W11)</f>
        <v>0</v>
      </c>
      <c r="Z7" s="19">
        <f>Y7*100/X1</f>
        <v>0</v>
      </c>
      <c r="AA7" t="s">
        <v>24</v>
      </c>
      <c r="AB7">
        <f>SUM(AB2:AB6)</f>
        <v>316000</v>
      </c>
      <c r="AG7" s="33" t="s">
        <v>18</v>
      </c>
      <c r="AI7" s="19">
        <f t="shared" si="3"/>
        <v>0</v>
      </c>
      <c r="AJ7">
        <f>SUM(AH7:AH11)</f>
        <v>0</v>
      </c>
      <c r="AK7" s="19">
        <f>AJ7*100/AI1</f>
        <v>0</v>
      </c>
      <c r="AL7" t="s">
        <v>24</v>
      </c>
      <c r="AM7">
        <f>SUM(AM2:AM6)</f>
        <v>316000</v>
      </c>
    </row>
    <row r="8" spans="2:41" x14ac:dyDescent="0.2">
      <c r="B8" s="33"/>
      <c r="C8">
        <v>1135</v>
      </c>
      <c r="D8" s="19">
        <f t="shared" si="0"/>
        <v>5.1126126126126124E-3</v>
      </c>
      <c r="H8" s="5"/>
      <c r="L8" s="33"/>
      <c r="N8" s="19">
        <f t="shared" si="4"/>
        <v>0</v>
      </c>
      <c r="R8" s="5"/>
      <c r="V8" s="33"/>
      <c r="X8" s="19">
        <f t="shared" si="5"/>
        <v>0</v>
      </c>
      <c r="AB8" s="5"/>
      <c r="AG8" s="33"/>
      <c r="AI8" s="19">
        <f t="shared" si="3"/>
        <v>0</v>
      </c>
      <c r="AM8" s="5"/>
    </row>
    <row r="9" spans="2:41" x14ac:dyDescent="0.2">
      <c r="B9" s="33"/>
      <c r="C9">
        <v>27760</v>
      </c>
      <c r="D9" s="19">
        <f t="shared" si="0"/>
        <v>0.12504504504504504</v>
      </c>
      <c r="H9" s="12"/>
      <c r="L9" s="33"/>
      <c r="N9" s="19">
        <f t="shared" si="4"/>
        <v>0</v>
      </c>
      <c r="R9" s="12"/>
      <c r="V9" s="33"/>
      <c r="X9" s="19">
        <f t="shared" si="5"/>
        <v>0</v>
      </c>
      <c r="AB9" s="12"/>
      <c r="AG9" s="33"/>
      <c r="AI9" s="19">
        <f t="shared" si="3"/>
        <v>0</v>
      </c>
      <c r="AM9" s="12"/>
    </row>
    <row r="10" spans="2:41" x14ac:dyDescent="0.2">
      <c r="B10" s="33"/>
      <c r="D10" s="19">
        <f t="shared" si="0"/>
        <v>0</v>
      </c>
      <c r="L10" s="33"/>
      <c r="N10" s="19">
        <f t="shared" si="4"/>
        <v>0</v>
      </c>
      <c r="V10" s="33"/>
      <c r="X10" s="19">
        <f t="shared" si="5"/>
        <v>0</v>
      </c>
      <c r="AG10" s="33"/>
      <c r="AI10" s="19">
        <f t="shared" si="3"/>
        <v>0</v>
      </c>
    </row>
    <row r="11" spans="2:41" x14ac:dyDescent="0.2">
      <c r="B11" s="33"/>
      <c r="C11">
        <v>-85944</v>
      </c>
      <c r="D11" s="19">
        <f t="shared" si="0"/>
        <v>-0.38713513513513514</v>
      </c>
      <c r="L11" s="33"/>
      <c r="N11" s="19">
        <f t="shared" si="4"/>
        <v>0</v>
      </c>
      <c r="V11" s="33"/>
      <c r="X11" s="19">
        <f t="shared" si="5"/>
        <v>0</v>
      </c>
      <c r="AG11" s="33"/>
      <c r="AI11" s="19">
        <f t="shared" si="3"/>
        <v>0</v>
      </c>
    </row>
    <row r="12" spans="2:41" x14ac:dyDescent="0.2">
      <c r="B12" s="33" t="s">
        <v>19</v>
      </c>
      <c r="C12">
        <v>1028</v>
      </c>
      <c r="D12" s="19">
        <f t="shared" si="0"/>
        <v>4.6306306306306303E-3</v>
      </c>
      <c r="E12">
        <f>SUM(C12:C16)</f>
        <v>11623</v>
      </c>
      <c r="F12" s="19">
        <f>E12*100/D1</f>
        <v>5.2355855855855858E-2</v>
      </c>
      <c r="L12" s="33" t="s">
        <v>19</v>
      </c>
      <c r="N12" s="19">
        <f t="shared" si="4"/>
        <v>0</v>
      </c>
      <c r="O12">
        <f>SUM(M12:M16)</f>
        <v>0</v>
      </c>
      <c r="P12" s="19">
        <f>O12*100/N1</f>
        <v>0</v>
      </c>
      <c r="V12" s="33" t="s">
        <v>19</v>
      </c>
      <c r="X12" s="19">
        <f t="shared" si="5"/>
        <v>0</v>
      </c>
      <c r="Y12">
        <f>SUM(W12:W16)</f>
        <v>0</v>
      </c>
      <c r="Z12" s="19">
        <f>Y12*100/X1</f>
        <v>0</v>
      </c>
      <c r="AG12" s="33" t="s">
        <v>19</v>
      </c>
      <c r="AI12" s="19">
        <f t="shared" si="3"/>
        <v>0</v>
      </c>
      <c r="AJ12">
        <f>SUM(AH12:AH16)</f>
        <v>0</v>
      </c>
      <c r="AK12" s="19">
        <f>AJ12*100/AI1</f>
        <v>0</v>
      </c>
    </row>
    <row r="13" spans="2:41" x14ac:dyDescent="0.2">
      <c r="B13" s="33"/>
      <c r="C13">
        <v>18486</v>
      </c>
      <c r="D13" s="19">
        <f t="shared" si="0"/>
        <v>8.3270270270270272E-2</v>
      </c>
      <c r="L13" s="33"/>
      <c r="N13" s="19">
        <f t="shared" si="4"/>
        <v>0</v>
      </c>
      <c r="V13" s="33"/>
      <c r="X13" s="19">
        <f t="shared" si="5"/>
        <v>0</v>
      </c>
      <c r="AG13" s="33"/>
      <c r="AI13" s="19">
        <f t="shared" si="3"/>
        <v>0</v>
      </c>
    </row>
    <row r="14" spans="2:41" x14ac:dyDescent="0.2">
      <c r="B14" s="33"/>
      <c r="D14" s="19">
        <f t="shared" si="0"/>
        <v>0</v>
      </c>
      <c r="L14" s="33"/>
      <c r="N14" s="19">
        <f t="shared" si="4"/>
        <v>0</v>
      </c>
      <c r="V14" s="33"/>
      <c r="X14" s="19">
        <f t="shared" si="5"/>
        <v>0</v>
      </c>
      <c r="AG14" s="33"/>
      <c r="AI14" s="19">
        <f t="shared" si="3"/>
        <v>0</v>
      </c>
    </row>
    <row r="15" spans="2:41" x14ac:dyDescent="0.2">
      <c r="B15" s="33"/>
      <c r="C15">
        <v>-7607</v>
      </c>
      <c r="D15" s="19">
        <f t="shared" si="0"/>
        <v>-3.4265765765765767E-2</v>
      </c>
      <c r="L15" s="33"/>
      <c r="N15" s="19">
        <f t="shared" si="4"/>
        <v>0</v>
      </c>
      <c r="V15" s="33"/>
      <c r="X15" s="19">
        <f t="shared" si="5"/>
        <v>0</v>
      </c>
      <c r="AG15" s="33"/>
      <c r="AI15" s="19">
        <f t="shared" si="3"/>
        <v>0</v>
      </c>
    </row>
    <row r="16" spans="2:41" x14ac:dyDescent="0.2">
      <c r="B16" s="33"/>
      <c r="C16">
        <v>-284</v>
      </c>
      <c r="D16" s="19">
        <f t="shared" si="0"/>
        <v>-1.2792792792792793E-3</v>
      </c>
      <c r="L16" s="33"/>
      <c r="N16" s="19">
        <f t="shared" si="4"/>
        <v>0</v>
      </c>
      <c r="V16" s="33"/>
      <c r="X16" s="19">
        <f t="shared" si="5"/>
        <v>0</v>
      </c>
      <c r="AG16" s="33"/>
      <c r="AI16" s="19">
        <f t="shared" si="3"/>
        <v>0</v>
      </c>
    </row>
    <row r="17" spans="2:38" x14ac:dyDescent="0.2">
      <c r="B17" s="33" t="s">
        <v>20</v>
      </c>
      <c r="C17">
        <f>-24194+4390</f>
        <v>-19804</v>
      </c>
      <c r="D17" s="19">
        <f t="shared" si="0"/>
        <v>-8.9207207207207206E-2</v>
      </c>
      <c r="E17">
        <f>SUM(C17:C21)</f>
        <v>383</v>
      </c>
      <c r="F17" s="19">
        <f>E17*100/D1</f>
        <v>1.7252252252252251E-3</v>
      </c>
      <c r="L17" s="33" t="s">
        <v>20</v>
      </c>
      <c r="N17" s="19">
        <f t="shared" si="4"/>
        <v>0</v>
      </c>
      <c r="O17">
        <f>SUM(M17:M21)</f>
        <v>0</v>
      </c>
      <c r="P17" s="19">
        <f>O17*100/N1</f>
        <v>0</v>
      </c>
      <c r="V17" s="33" t="s">
        <v>20</v>
      </c>
      <c r="X17" s="19">
        <f t="shared" si="5"/>
        <v>0</v>
      </c>
      <c r="Y17">
        <f>SUM(W17:W21)</f>
        <v>0</v>
      </c>
      <c r="Z17" s="19">
        <f>Y17*100/X1</f>
        <v>0</v>
      </c>
      <c r="AG17" s="33" t="s">
        <v>20</v>
      </c>
      <c r="AI17" s="19">
        <f t="shared" si="3"/>
        <v>0</v>
      </c>
      <c r="AJ17">
        <f>SUM(AH17:AH21)</f>
        <v>0</v>
      </c>
      <c r="AK17" s="19">
        <f>AJ17*100/AI1</f>
        <v>0</v>
      </c>
    </row>
    <row r="18" spans="2:38" x14ac:dyDescent="0.2">
      <c r="B18" s="33"/>
      <c r="C18">
        <v>6364</v>
      </c>
      <c r="D18" s="19">
        <f t="shared" si="0"/>
        <v>2.8666666666666667E-2</v>
      </c>
      <c r="L18" s="33"/>
      <c r="N18" s="19">
        <f t="shared" si="4"/>
        <v>0</v>
      </c>
      <c r="V18" s="33"/>
      <c r="X18" s="19">
        <f t="shared" si="5"/>
        <v>0</v>
      </c>
      <c r="AG18" s="33"/>
      <c r="AI18" s="19">
        <f t="shared" si="3"/>
        <v>0</v>
      </c>
    </row>
    <row r="19" spans="2:38" x14ac:dyDescent="0.2">
      <c r="B19" s="33"/>
      <c r="C19">
        <v>13823</v>
      </c>
      <c r="D19" s="19">
        <f t="shared" si="0"/>
        <v>6.2265765765765764E-2</v>
      </c>
      <c r="L19" s="33"/>
      <c r="N19" s="19">
        <f t="shared" si="4"/>
        <v>0</v>
      </c>
      <c r="V19" s="33"/>
      <c r="X19" s="19">
        <f t="shared" si="5"/>
        <v>0</v>
      </c>
      <c r="AG19" s="33"/>
      <c r="AI19" s="19">
        <f t="shared" si="3"/>
        <v>0</v>
      </c>
    </row>
    <row r="20" spans="2:38" x14ac:dyDescent="0.2">
      <c r="B20" s="33"/>
      <c r="D20" s="19">
        <f t="shared" si="0"/>
        <v>0</v>
      </c>
      <c r="L20" s="33"/>
      <c r="N20" s="19">
        <f t="shared" si="4"/>
        <v>0</v>
      </c>
      <c r="V20" s="33"/>
      <c r="X20" s="19">
        <f t="shared" si="5"/>
        <v>0</v>
      </c>
      <c r="AG20" s="33"/>
      <c r="AI20" s="19">
        <f t="shared" si="3"/>
        <v>0</v>
      </c>
    </row>
    <row r="21" spans="2:38" x14ac:dyDescent="0.2">
      <c r="B21" s="33"/>
      <c r="D21" s="19">
        <f t="shared" si="0"/>
        <v>0</v>
      </c>
      <c r="L21" s="33"/>
      <c r="N21" s="19">
        <f t="shared" si="4"/>
        <v>0</v>
      </c>
      <c r="V21" s="33"/>
      <c r="X21" s="19">
        <f t="shared" si="5"/>
        <v>0</v>
      </c>
      <c r="AG21" s="33"/>
      <c r="AI21" s="19">
        <f t="shared" si="3"/>
        <v>0</v>
      </c>
    </row>
    <row r="22" spans="2:38" x14ac:dyDescent="0.2">
      <c r="B22" s="33" t="s">
        <v>21</v>
      </c>
      <c r="D22" s="19">
        <f t="shared" si="0"/>
        <v>0</v>
      </c>
      <c r="E22">
        <f>SUM(C22:C26)</f>
        <v>16934</v>
      </c>
      <c r="F22" s="19">
        <f>E22*100/D1</f>
        <v>7.6279279279279286E-2</v>
      </c>
      <c r="L22" s="33" t="s">
        <v>21</v>
      </c>
      <c r="N22" s="19">
        <f t="shared" si="4"/>
        <v>0</v>
      </c>
      <c r="O22">
        <f>SUM(M22:M26)</f>
        <v>0</v>
      </c>
      <c r="P22" s="19">
        <f>O22*100/N1</f>
        <v>0</v>
      </c>
      <c r="V22" s="33" t="s">
        <v>21</v>
      </c>
      <c r="X22" s="19">
        <f t="shared" si="5"/>
        <v>0</v>
      </c>
      <c r="Y22">
        <f>SUM(W22:W26)</f>
        <v>0</v>
      </c>
      <c r="Z22" s="19">
        <f>Y22*100/X1</f>
        <v>0</v>
      </c>
      <c r="AG22" s="33" t="s">
        <v>21</v>
      </c>
      <c r="AI22" s="19">
        <f t="shared" si="3"/>
        <v>0</v>
      </c>
      <c r="AJ22">
        <f>SUM(AH22:AH26)</f>
        <v>0</v>
      </c>
      <c r="AK22" s="19">
        <f>AJ22*100/AI1</f>
        <v>0</v>
      </c>
    </row>
    <row r="23" spans="2:38" x14ac:dyDescent="0.2">
      <c r="B23" s="33"/>
      <c r="C23">
        <v>16934</v>
      </c>
      <c r="D23" s="19">
        <f t="shared" si="0"/>
        <v>7.6279279279279286E-2</v>
      </c>
      <c r="L23" s="33"/>
      <c r="N23" s="19">
        <f t="shared" si="4"/>
        <v>0</v>
      </c>
      <c r="V23" s="33"/>
      <c r="X23" s="19">
        <f t="shared" si="5"/>
        <v>0</v>
      </c>
      <c r="AG23" s="33"/>
      <c r="AI23" s="19">
        <f t="shared" si="3"/>
        <v>0</v>
      </c>
    </row>
    <row r="24" spans="2:38" x14ac:dyDescent="0.2">
      <c r="B24" s="33"/>
      <c r="D24" s="19">
        <f t="shared" si="0"/>
        <v>0</v>
      </c>
      <c r="L24" s="33"/>
      <c r="N24" s="19">
        <f t="shared" si="4"/>
        <v>0</v>
      </c>
      <c r="V24" s="33"/>
      <c r="X24" s="19">
        <f t="shared" si="5"/>
        <v>0</v>
      </c>
      <c r="AG24" s="33"/>
      <c r="AI24" s="19">
        <f t="shared" si="3"/>
        <v>0</v>
      </c>
    </row>
    <row r="25" spans="2:38" x14ac:dyDescent="0.2">
      <c r="B25" s="33"/>
      <c r="D25" s="19">
        <f t="shared" si="0"/>
        <v>0</v>
      </c>
      <c r="L25" s="33"/>
      <c r="N25" s="19">
        <f t="shared" si="4"/>
        <v>0</v>
      </c>
      <c r="V25" s="33"/>
      <c r="X25" s="19">
        <f t="shared" si="5"/>
        <v>0</v>
      </c>
      <c r="AG25" s="33"/>
      <c r="AI25" s="19">
        <f t="shared" si="3"/>
        <v>0</v>
      </c>
    </row>
    <row r="26" spans="2:38" x14ac:dyDescent="0.2">
      <c r="B26" s="33"/>
      <c r="D26" s="19">
        <f t="shared" si="0"/>
        <v>0</v>
      </c>
      <c r="L26" s="33"/>
      <c r="N26" s="19">
        <f t="shared" si="4"/>
        <v>0</v>
      </c>
      <c r="V26" s="33"/>
      <c r="X26" s="19">
        <f t="shared" si="5"/>
        <v>0</v>
      </c>
      <c r="AG26" s="33"/>
      <c r="AI26" s="19">
        <f t="shared" si="3"/>
        <v>0</v>
      </c>
    </row>
    <row r="27" spans="2:38" x14ac:dyDescent="0.2">
      <c r="B27" s="20"/>
      <c r="E27" s="13"/>
      <c r="F27" s="13"/>
      <c r="G27" s="13"/>
      <c r="L27" s="20"/>
      <c r="O27" s="13"/>
      <c r="P27" s="13"/>
      <c r="Q27" s="13"/>
      <c r="V27" s="20"/>
      <c r="Y27" s="13"/>
      <c r="Z27" s="13"/>
      <c r="AA27" s="13"/>
      <c r="AG27" s="20"/>
      <c r="AJ27" s="13"/>
      <c r="AK27" s="13"/>
      <c r="AL27" s="13"/>
    </row>
    <row r="29" spans="2:38" x14ac:dyDescent="0.2">
      <c r="C29">
        <f>SUM(C2:C27)</f>
        <v>9920</v>
      </c>
      <c r="M29">
        <f>SUM(M2:M27)</f>
        <v>0</v>
      </c>
      <c r="W29">
        <f>SUM(W2:W27)</f>
        <v>0</v>
      </c>
      <c r="AH29">
        <f>SUM(AH2:AH27)</f>
        <v>0</v>
      </c>
    </row>
    <row r="30" spans="2:38" x14ac:dyDescent="0.2">
      <c r="B30" t="s">
        <v>113</v>
      </c>
      <c r="C30" s="19">
        <f>C29*100/D$1</f>
        <v>4.4684684684684686E-2</v>
      </c>
      <c r="D30" s="19"/>
      <c r="L30" t="s">
        <v>113</v>
      </c>
      <c r="M30" s="19">
        <f>M29*100/N$1</f>
        <v>0</v>
      </c>
      <c r="N30" s="19"/>
      <c r="V30" t="s">
        <v>113</v>
      </c>
      <c r="W30" s="19">
        <f>W29*100/X$1</f>
        <v>0</v>
      </c>
      <c r="X30" s="19"/>
      <c r="AG30" t="s">
        <v>113</v>
      </c>
      <c r="AH30" s="19">
        <f>AH29*100/AI$1</f>
        <v>0</v>
      </c>
      <c r="AI30" s="19"/>
    </row>
    <row r="31" spans="2:38" x14ac:dyDescent="0.2">
      <c r="B31" t="s">
        <v>180</v>
      </c>
      <c r="C31" s="19">
        <f>((C29*100)+(H5*100)+(H6*100))/D$1</f>
        <v>1.0228735281175692</v>
      </c>
      <c r="D31" s="19"/>
      <c r="L31" t="s">
        <v>180</v>
      </c>
      <c r="M31" s="19">
        <f>((M29*100)+(R5*100)+(R6*100))/N$1</f>
        <v>0.35585585585585583</v>
      </c>
      <c r="N31" s="19"/>
      <c r="V31" t="s">
        <v>180</v>
      </c>
      <c r="W31" s="19">
        <f>((W29*100)+(AB5*100)+(AB6*100))/X$1</f>
        <v>0.35585585585585583</v>
      </c>
      <c r="X31" s="19"/>
      <c r="AG31" t="s">
        <v>180</v>
      </c>
      <c r="AH31" s="19">
        <f>((AH29*100)+(AM5*100)+(AM6*100))/AI$1</f>
        <v>0.35585585585585583</v>
      </c>
      <c r="AI31" s="19"/>
    </row>
    <row r="33" spans="2:41" x14ac:dyDescent="0.2">
      <c r="B33" t="s">
        <v>217</v>
      </c>
      <c r="D33">
        <v>22200000</v>
      </c>
      <c r="L33" t="s">
        <v>219</v>
      </c>
      <c r="N33">
        <v>22200000</v>
      </c>
      <c r="V33" t="s">
        <v>220</v>
      </c>
      <c r="X33">
        <v>22200000</v>
      </c>
      <c r="AG33" t="s">
        <v>112</v>
      </c>
      <c r="AI33">
        <v>22200000</v>
      </c>
    </row>
    <row r="34" spans="2:41" x14ac:dyDescent="0.2">
      <c r="B34" s="33" t="s">
        <v>17</v>
      </c>
      <c r="D34" s="19">
        <f>C34*100/D$33</f>
        <v>0</v>
      </c>
      <c r="E34">
        <f>SUM(C34:C38)</f>
        <v>5193</v>
      </c>
      <c r="F34" s="19">
        <f>E34*100/D33</f>
        <v>2.3391891891891892E-2</v>
      </c>
      <c r="G34" t="s">
        <v>25</v>
      </c>
      <c r="H34">
        <v>172000</v>
      </c>
      <c r="L34" s="33" t="s">
        <v>17</v>
      </c>
      <c r="N34" s="19">
        <f>M34*100/N$33</f>
        <v>0</v>
      </c>
      <c r="O34">
        <f>SUM(M34:M38)</f>
        <v>0</v>
      </c>
      <c r="P34" s="19">
        <f>O34*100/N33</f>
        <v>0</v>
      </c>
      <c r="Q34" t="s">
        <v>25</v>
      </c>
      <c r="R34">
        <v>172000</v>
      </c>
      <c r="V34" s="33" t="s">
        <v>17</v>
      </c>
      <c r="X34" s="19">
        <f>W34*100/X$33</f>
        <v>0</v>
      </c>
      <c r="Y34">
        <f>SUM(W34:W38)</f>
        <v>0</v>
      </c>
      <c r="Z34" s="19">
        <f>Y34*100/X33</f>
        <v>0</v>
      </c>
      <c r="AA34" t="s">
        <v>25</v>
      </c>
      <c r="AB34">
        <v>172000</v>
      </c>
      <c r="AG34" s="33" t="s">
        <v>17</v>
      </c>
      <c r="AI34" s="19">
        <f>AH34*100/AI$33</f>
        <v>0</v>
      </c>
      <c r="AJ34">
        <f>SUM(AH34:AH38)</f>
        <v>0</v>
      </c>
      <c r="AK34" s="19">
        <f>AJ34*100/AI33</f>
        <v>0</v>
      </c>
      <c r="AL34" t="s">
        <v>25</v>
      </c>
      <c r="AM34">
        <v>172000</v>
      </c>
    </row>
    <row r="35" spans="2:41" x14ac:dyDescent="0.2">
      <c r="B35" s="33"/>
      <c r="D35" s="19">
        <f t="shared" ref="D35:D58" si="6">C35*100/D$33</f>
        <v>0</v>
      </c>
      <c r="G35" t="s">
        <v>22</v>
      </c>
      <c r="H35">
        <v>65000</v>
      </c>
      <c r="L35" s="33"/>
      <c r="N35" s="19">
        <f t="shared" ref="N35:N58" si="7">M35*100/N$33</f>
        <v>0</v>
      </c>
      <c r="Q35" t="s">
        <v>22</v>
      </c>
      <c r="R35">
        <v>65000</v>
      </c>
      <c r="V35" s="33"/>
      <c r="X35" s="19">
        <f t="shared" ref="X35:X58" si="8">W35*100/X$33</f>
        <v>0</v>
      </c>
      <c r="AA35" t="s">
        <v>22</v>
      </c>
      <c r="AB35">
        <v>65000</v>
      </c>
      <c r="AG35" s="33"/>
      <c r="AI35" s="19">
        <f t="shared" ref="AI35:AI58" si="9">AH35*100/AI$33</f>
        <v>0</v>
      </c>
      <c r="AL35" t="s">
        <v>22</v>
      </c>
      <c r="AM35">
        <v>65000</v>
      </c>
    </row>
    <row r="36" spans="2:41" x14ac:dyDescent="0.2">
      <c r="B36" s="33"/>
      <c r="D36" s="19">
        <f t="shared" si="6"/>
        <v>0</v>
      </c>
      <c r="G36" t="s">
        <v>26</v>
      </c>
      <c r="H36">
        <f>C61</f>
        <v>131450</v>
      </c>
      <c r="L36" s="33"/>
      <c r="N36" s="19">
        <f t="shared" si="7"/>
        <v>0</v>
      </c>
      <c r="Q36" t="s">
        <v>26</v>
      </c>
      <c r="R36">
        <f>M61</f>
        <v>0</v>
      </c>
      <c r="V36" s="33"/>
      <c r="X36" s="19">
        <f t="shared" si="8"/>
        <v>0</v>
      </c>
      <c r="AA36" t="s">
        <v>26</v>
      </c>
      <c r="AB36">
        <f>W61</f>
        <v>0</v>
      </c>
      <c r="AG36" s="33"/>
      <c r="AI36" s="19">
        <f t="shared" si="9"/>
        <v>0</v>
      </c>
      <c r="AL36" t="s">
        <v>26</v>
      </c>
      <c r="AM36">
        <f>AH61</f>
        <v>0</v>
      </c>
    </row>
    <row r="37" spans="2:41" x14ac:dyDescent="0.2">
      <c r="B37" s="33"/>
      <c r="C37">
        <v>3540</v>
      </c>
      <c r="D37" s="19">
        <f t="shared" si="6"/>
        <v>1.5945945945945946E-2</v>
      </c>
      <c r="G37" t="s">
        <v>179</v>
      </c>
      <c r="H37">
        <v>0</v>
      </c>
      <c r="L37" s="33"/>
      <c r="N37" s="19">
        <f t="shared" si="7"/>
        <v>0</v>
      </c>
      <c r="Q37" t="s">
        <v>179</v>
      </c>
      <c r="R37">
        <v>0</v>
      </c>
      <c r="V37" s="33"/>
      <c r="X37" s="19">
        <f t="shared" si="8"/>
        <v>0</v>
      </c>
      <c r="AA37" t="s">
        <v>179</v>
      </c>
      <c r="AB37">
        <v>0</v>
      </c>
      <c r="AG37" s="33"/>
      <c r="AI37" s="19">
        <f t="shared" si="9"/>
        <v>0</v>
      </c>
      <c r="AL37" t="s">
        <v>179</v>
      </c>
      <c r="AM37">
        <v>0</v>
      </c>
    </row>
    <row r="38" spans="2:41" x14ac:dyDescent="0.2">
      <c r="B38" s="33"/>
      <c r="C38">
        <v>1653</v>
      </c>
      <c r="D38" s="19">
        <f t="shared" si="6"/>
        <v>7.4459459459459455E-3</v>
      </c>
      <c r="G38" t="s">
        <v>23</v>
      </c>
      <c r="H38">
        <v>79000</v>
      </c>
      <c r="I38" t="s">
        <v>128</v>
      </c>
      <c r="J38">
        <f>H36+H37+H38</f>
        <v>210450</v>
      </c>
      <c r="L38" s="33"/>
      <c r="N38" s="19">
        <f t="shared" si="7"/>
        <v>0</v>
      </c>
      <c r="Q38" t="s">
        <v>23</v>
      </c>
      <c r="R38">
        <v>79000</v>
      </c>
      <c r="S38" t="s">
        <v>128</v>
      </c>
      <c r="T38">
        <f>R36+R37+R38</f>
        <v>79000</v>
      </c>
      <c r="V38" s="33"/>
      <c r="X38" s="19">
        <f t="shared" si="8"/>
        <v>0</v>
      </c>
      <c r="AA38" t="s">
        <v>23</v>
      </c>
      <c r="AB38">
        <v>79000</v>
      </c>
      <c r="AC38" t="s">
        <v>128</v>
      </c>
      <c r="AD38">
        <f>AB36+AB37+AB38</f>
        <v>79000</v>
      </c>
      <c r="AG38" s="33"/>
      <c r="AI38" s="19">
        <f t="shared" si="9"/>
        <v>0</v>
      </c>
      <c r="AL38" t="s">
        <v>23</v>
      </c>
      <c r="AM38">
        <v>79000</v>
      </c>
      <c r="AN38" t="s">
        <v>128</v>
      </c>
      <c r="AO38">
        <f>AM36+AM37+AM38</f>
        <v>79000</v>
      </c>
    </row>
    <row r="39" spans="2:41" x14ac:dyDescent="0.2">
      <c r="B39" s="33" t="s">
        <v>18</v>
      </c>
      <c r="D39" s="19">
        <f t="shared" si="6"/>
        <v>0</v>
      </c>
      <c r="E39">
        <f>SUM(C39:C43)</f>
        <v>96630</v>
      </c>
      <c r="F39" s="19">
        <f>E39*100/D33</f>
        <v>0.43527027027027027</v>
      </c>
      <c r="G39" t="s">
        <v>24</v>
      </c>
      <c r="H39">
        <f>SUM(H34:H38)</f>
        <v>447450</v>
      </c>
      <c r="L39" s="33" t="s">
        <v>18</v>
      </c>
      <c r="N39" s="19">
        <f t="shared" si="7"/>
        <v>0</v>
      </c>
      <c r="O39">
        <f>SUM(M39:M43)</f>
        <v>0</v>
      </c>
      <c r="P39" s="19">
        <f>O39*100/N33</f>
        <v>0</v>
      </c>
      <c r="Q39" t="s">
        <v>24</v>
      </c>
      <c r="R39">
        <f>SUM(R34:R38)</f>
        <v>316000</v>
      </c>
      <c r="V39" s="33" t="s">
        <v>18</v>
      </c>
      <c r="X39" s="19">
        <f t="shared" si="8"/>
        <v>0</v>
      </c>
      <c r="Y39">
        <f>SUM(W39:W43)</f>
        <v>0</v>
      </c>
      <c r="Z39" s="19">
        <f>Y39*100/X33</f>
        <v>0</v>
      </c>
      <c r="AA39" t="s">
        <v>24</v>
      </c>
      <c r="AB39">
        <f>SUM(AB34:AB38)</f>
        <v>316000</v>
      </c>
      <c r="AG39" s="33" t="s">
        <v>18</v>
      </c>
      <c r="AI39" s="19">
        <f t="shared" si="9"/>
        <v>0</v>
      </c>
      <c r="AJ39">
        <f>SUM(AH39:AH43)</f>
        <v>0</v>
      </c>
      <c r="AK39" s="19">
        <f>AJ39*100/AI33</f>
        <v>0</v>
      </c>
      <c r="AL39" t="s">
        <v>24</v>
      </c>
      <c r="AM39">
        <f>SUM(AM34:AM38)</f>
        <v>316000</v>
      </c>
    </row>
    <row r="40" spans="2:41" x14ac:dyDescent="0.2">
      <c r="B40" s="33"/>
      <c r="D40" s="19">
        <f t="shared" si="6"/>
        <v>0</v>
      </c>
      <c r="L40" s="33"/>
      <c r="N40" s="19">
        <f t="shared" si="7"/>
        <v>0</v>
      </c>
      <c r="V40" s="33"/>
      <c r="X40" s="19">
        <f t="shared" si="8"/>
        <v>0</v>
      </c>
      <c r="AG40" s="33"/>
      <c r="AI40" s="19">
        <f t="shared" si="9"/>
        <v>0</v>
      </c>
    </row>
    <row r="41" spans="2:41" x14ac:dyDescent="0.2">
      <c r="B41" s="33"/>
      <c r="C41">
        <v>92350</v>
      </c>
      <c r="D41" s="19">
        <f t="shared" si="6"/>
        <v>0.41599099099099102</v>
      </c>
      <c r="H41" s="12"/>
      <c r="L41" s="33"/>
      <c r="N41" s="19">
        <f t="shared" si="7"/>
        <v>0</v>
      </c>
      <c r="R41" s="12"/>
      <c r="V41" s="33"/>
      <c r="X41" s="19">
        <f t="shared" si="8"/>
        <v>0</v>
      </c>
      <c r="AB41" s="12"/>
      <c r="AG41" s="33"/>
      <c r="AI41" s="19">
        <f t="shared" si="9"/>
        <v>0</v>
      </c>
      <c r="AM41" s="12"/>
    </row>
    <row r="42" spans="2:41" x14ac:dyDescent="0.2">
      <c r="B42" s="33"/>
      <c r="C42">
        <v>4280</v>
      </c>
      <c r="D42" s="19">
        <f t="shared" si="6"/>
        <v>1.927927927927928E-2</v>
      </c>
      <c r="L42" s="33"/>
      <c r="N42" s="19">
        <f t="shared" si="7"/>
        <v>0</v>
      </c>
      <c r="V42" s="33"/>
      <c r="X42" s="19">
        <f t="shared" si="8"/>
        <v>0</v>
      </c>
      <c r="AG42" s="33"/>
      <c r="AI42" s="19">
        <f t="shared" si="9"/>
        <v>0</v>
      </c>
    </row>
    <row r="43" spans="2:41" x14ac:dyDescent="0.2">
      <c r="B43" s="33"/>
      <c r="D43" s="19">
        <f t="shared" si="6"/>
        <v>0</v>
      </c>
      <c r="L43" s="33"/>
      <c r="N43" s="19">
        <f t="shared" si="7"/>
        <v>0</v>
      </c>
      <c r="V43" s="33"/>
      <c r="X43" s="19">
        <f t="shared" si="8"/>
        <v>0</v>
      </c>
      <c r="AG43" s="33"/>
      <c r="AI43" s="19">
        <f t="shared" si="9"/>
        <v>0</v>
      </c>
    </row>
    <row r="44" spans="2:41" x14ac:dyDescent="0.2">
      <c r="B44" s="33" t="s">
        <v>19</v>
      </c>
      <c r="D44" s="19">
        <f t="shared" si="6"/>
        <v>0</v>
      </c>
      <c r="E44">
        <f>SUM(C44:C48)</f>
        <v>29627</v>
      </c>
      <c r="F44" s="19">
        <f>E44*100/D33</f>
        <v>0.13345495495495496</v>
      </c>
      <c r="L44" s="33" t="s">
        <v>19</v>
      </c>
      <c r="N44" s="19">
        <f t="shared" si="7"/>
        <v>0</v>
      </c>
      <c r="O44">
        <f>SUM(M44:M48)</f>
        <v>0</v>
      </c>
      <c r="P44" s="19">
        <f>O44*100/N33</f>
        <v>0</v>
      </c>
      <c r="V44" s="33" t="s">
        <v>19</v>
      </c>
      <c r="X44" s="19">
        <f t="shared" si="8"/>
        <v>0</v>
      </c>
      <c r="Y44">
        <f>SUM(W44:W48)</f>
        <v>0</v>
      </c>
      <c r="Z44" s="19">
        <f>Y44*100/X33</f>
        <v>0</v>
      </c>
      <c r="AG44" s="33" t="s">
        <v>19</v>
      </c>
      <c r="AI44" s="19">
        <f t="shared" si="9"/>
        <v>0</v>
      </c>
      <c r="AJ44">
        <f>SUM(AH44:AH48)</f>
        <v>0</v>
      </c>
      <c r="AK44" s="19">
        <f>AJ44*100/AI33</f>
        <v>0</v>
      </c>
    </row>
    <row r="45" spans="2:41" x14ac:dyDescent="0.2">
      <c r="B45" s="33"/>
      <c r="C45">
        <v>15387</v>
      </c>
      <c r="D45" s="19">
        <f t="shared" si="6"/>
        <v>6.9310810810810808E-2</v>
      </c>
      <c r="L45" s="33"/>
      <c r="N45" s="19">
        <f t="shared" si="7"/>
        <v>0</v>
      </c>
      <c r="V45" s="33"/>
      <c r="X45" s="19">
        <f t="shared" si="8"/>
        <v>0</v>
      </c>
      <c r="AG45" s="33"/>
      <c r="AI45" s="19">
        <f t="shared" si="9"/>
        <v>0</v>
      </c>
    </row>
    <row r="46" spans="2:41" x14ac:dyDescent="0.2">
      <c r="B46" s="33"/>
      <c r="C46">
        <v>6591</v>
      </c>
      <c r="D46" s="19">
        <f t="shared" si="6"/>
        <v>2.968918918918919E-2</v>
      </c>
      <c r="L46" s="33"/>
      <c r="N46" s="19">
        <f t="shared" si="7"/>
        <v>0</v>
      </c>
      <c r="V46" s="33"/>
      <c r="X46" s="19">
        <f t="shared" si="8"/>
        <v>0</v>
      </c>
      <c r="AG46" s="33"/>
      <c r="AI46" s="19">
        <f t="shared" si="9"/>
        <v>0</v>
      </c>
    </row>
    <row r="47" spans="2:41" x14ac:dyDescent="0.2">
      <c r="B47" s="33"/>
      <c r="C47">
        <v>7649</v>
      </c>
      <c r="D47" s="19">
        <f t="shared" si="6"/>
        <v>3.4454954954954958E-2</v>
      </c>
      <c r="L47" s="33"/>
      <c r="N47" s="19">
        <f t="shared" si="7"/>
        <v>0</v>
      </c>
      <c r="V47" s="33"/>
      <c r="X47" s="19">
        <f t="shared" si="8"/>
        <v>0</v>
      </c>
      <c r="AG47" s="33"/>
      <c r="AI47" s="19">
        <f t="shared" si="9"/>
        <v>0</v>
      </c>
    </row>
    <row r="48" spans="2:41" x14ac:dyDescent="0.2">
      <c r="B48" s="33"/>
      <c r="D48" s="19">
        <f t="shared" si="6"/>
        <v>0</v>
      </c>
      <c r="L48" s="33"/>
      <c r="N48" s="19">
        <f t="shared" si="7"/>
        <v>0</v>
      </c>
      <c r="V48" s="33"/>
      <c r="X48" s="19">
        <f t="shared" si="8"/>
        <v>0</v>
      </c>
      <c r="AG48" s="33"/>
      <c r="AI48" s="19">
        <f t="shared" si="9"/>
        <v>0</v>
      </c>
    </row>
    <row r="49" spans="2:38" x14ac:dyDescent="0.2">
      <c r="B49" s="33" t="s">
        <v>20</v>
      </c>
      <c r="D49" s="19">
        <f t="shared" si="6"/>
        <v>0</v>
      </c>
      <c r="E49">
        <f>SUM(C49:C53)</f>
        <v>0</v>
      </c>
      <c r="F49" s="19">
        <f>E49*100/D33</f>
        <v>0</v>
      </c>
      <c r="L49" s="33" t="s">
        <v>20</v>
      </c>
      <c r="N49" s="19">
        <f t="shared" si="7"/>
        <v>0</v>
      </c>
      <c r="O49">
        <f>SUM(M49:M53)</f>
        <v>0</v>
      </c>
      <c r="P49" s="19">
        <f>O49*100/N33</f>
        <v>0</v>
      </c>
      <c r="V49" s="33" t="s">
        <v>20</v>
      </c>
      <c r="X49" s="19">
        <f t="shared" si="8"/>
        <v>0</v>
      </c>
      <c r="Y49">
        <f>SUM(W49:W53)</f>
        <v>0</v>
      </c>
      <c r="Z49" s="19">
        <f>Y49*100/X33</f>
        <v>0</v>
      </c>
      <c r="AG49" s="33" t="s">
        <v>20</v>
      </c>
      <c r="AI49" s="19">
        <f t="shared" si="9"/>
        <v>0</v>
      </c>
      <c r="AJ49">
        <f>SUM(AH49:AH53)</f>
        <v>0</v>
      </c>
      <c r="AK49" s="19">
        <f>AJ49*100/AI33</f>
        <v>0</v>
      </c>
    </row>
    <row r="50" spans="2:38" x14ac:dyDescent="0.2">
      <c r="B50" s="33"/>
      <c r="D50" s="19">
        <f t="shared" si="6"/>
        <v>0</v>
      </c>
      <c r="L50" s="33"/>
      <c r="N50" s="19">
        <f t="shared" si="7"/>
        <v>0</v>
      </c>
      <c r="V50" s="33"/>
      <c r="X50" s="19">
        <f t="shared" si="8"/>
        <v>0</v>
      </c>
      <c r="AG50" s="33"/>
      <c r="AI50" s="19">
        <f t="shared" si="9"/>
        <v>0</v>
      </c>
    </row>
    <row r="51" spans="2:38" x14ac:dyDescent="0.2">
      <c r="B51" s="33"/>
      <c r="D51" s="19">
        <f t="shared" si="6"/>
        <v>0</v>
      </c>
      <c r="L51" s="33"/>
      <c r="N51" s="19">
        <f t="shared" si="7"/>
        <v>0</v>
      </c>
      <c r="V51" s="33"/>
      <c r="X51" s="19">
        <f t="shared" si="8"/>
        <v>0</v>
      </c>
      <c r="AG51" s="33"/>
      <c r="AI51" s="19">
        <f t="shared" si="9"/>
        <v>0</v>
      </c>
    </row>
    <row r="52" spans="2:38" x14ac:dyDescent="0.2">
      <c r="B52" s="33"/>
      <c r="D52" s="19">
        <f t="shared" si="6"/>
        <v>0</v>
      </c>
      <c r="L52" s="33"/>
      <c r="N52" s="19">
        <f t="shared" si="7"/>
        <v>0</v>
      </c>
      <c r="V52" s="33"/>
      <c r="X52" s="19">
        <f t="shared" si="8"/>
        <v>0</v>
      </c>
      <c r="AG52" s="33"/>
      <c r="AI52" s="19">
        <f t="shared" si="9"/>
        <v>0</v>
      </c>
    </row>
    <row r="53" spans="2:38" x14ac:dyDescent="0.2">
      <c r="B53" s="33"/>
      <c r="D53" s="19">
        <f t="shared" si="6"/>
        <v>0</v>
      </c>
      <c r="L53" s="33"/>
      <c r="N53" s="19">
        <f t="shared" si="7"/>
        <v>0</v>
      </c>
      <c r="V53" s="33"/>
      <c r="X53" s="19">
        <f t="shared" si="8"/>
        <v>0</v>
      </c>
      <c r="AG53" s="33"/>
      <c r="AI53" s="19">
        <f t="shared" si="9"/>
        <v>0</v>
      </c>
    </row>
    <row r="54" spans="2:38" x14ac:dyDescent="0.2">
      <c r="B54" s="33" t="s">
        <v>21</v>
      </c>
      <c r="D54" s="19">
        <f t="shared" si="6"/>
        <v>0</v>
      </c>
      <c r="E54">
        <f>SUM(C54:C58)</f>
        <v>0</v>
      </c>
      <c r="F54" s="19">
        <f>E54*100/D33</f>
        <v>0</v>
      </c>
      <c r="L54" s="33" t="s">
        <v>21</v>
      </c>
      <c r="N54" s="19">
        <f t="shared" si="7"/>
        <v>0</v>
      </c>
      <c r="O54">
        <f>SUM(M54:M58)</f>
        <v>0</v>
      </c>
      <c r="P54" s="19">
        <f>O54*100/N33</f>
        <v>0</v>
      </c>
      <c r="V54" s="33" t="s">
        <v>21</v>
      </c>
      <c r="X54" s="19">
        <f t="shared" si="8"/>
        <v>0</v>
      </c>
      <c r="Y54">
        <f>SUM(W54:W58)</f>
        <v>0</v>
      </c>
      <c r="Z54" s="19">
        <f>Y54*100/X33</f>
        <v>0</v>
      </c>
      <c r="AG54" s="33" t="s">
        <v>21</v>
      </c>
      <c r="AI54" s="19">
        <f t="shared" si="9"/>
        <v>0</v>
      </c>
      <c r="AJ54">
        <f>SUM(AH54:AH58)</f>
        <v>0</v>
      </c>
      <c r="AK54" s="19">
        <f>AJ54*100/AI33</f>
        <v>0</v>
      </c>
    </row>
    <row r="55" spans="2:38" x14ac:dyDescent="0.2">
      <c r="B55" s="33"/>
      <c r="D55" s="19">
        <f t="shared" si="6"/>
        <v>0</v>
      </c>
      <c r="L55" s="33"/>
      <c r="N55" s="19">
        <f t="shared" si="7"/>
        <v>0</v>
      </c>
      <c r="V55" s="33"/>
      <c r="X55" s="19">
        <f t="shared" si="8"/>
        <v>0</v>
      </c>
      <c r="AG55" s="33"/>
      <c r="AI55" s="19">
        <f t="shared" si="9"/>
        <v>0</v>
      </c>
    </row>
    <row r="56" spans="2:38" x14ac:dyDescent="0.2">
      <c r="B56" s="33"/>
      <c r="D56" s="19">
        <f t="shared" si="6"/>
        <v>0</v>
      </c>
      <c r="L56" s="33"/>
      <c r="N56" s="19">
        <f t="shared" si="7"/>
        <v>0</v>
      </c>
      <c r="V56" s="33"/>
      <c r="X56" s="19">
        <f t="shared" si="8"/>
        <v>0</v>
      </c>
      <c r="AG56" s="33"/>
      <c r="AI56" s="19">
        <f t="shared" si="9"/>
        <v>0</v>
      </c>
    </row>
    <row r="57" spans="2:38" x14ac:dyDescent="0.2">
      <c r="B57" s="33"/>
      <c r="D57" s="19">
        <f t="shared" si="6"/>
        <v>0</v>
      </c>
      <c r="L57" s="33"/>
      <c r="N57" s="19">
        <f t="shared" si="7"/>
        <v>0</v>
      </c>
      <c r="V57" s="33"/>
      <c r="X57" s="19">
        <f t="shared" si="8"/>
        <v>0</v>
      </c>
      <c r="AG57" s="33"/>
      <c r="AI57" s="19">
        <f t="shared" si="9"/>
        <v>0</v>
      </c>
    </row>
    <row r="58" spans="2:38" x14ac:dyDescent="0.2">
      <c r="B58" s="33"/>
      <c r="D58" s="19">
        <f t="shared" si="6"/>
        <v>0</v>
      </c>
      <c r="L58" s="33"/>
      <c r="N58" s="19">
        <f t="shared" si="7"/>
        <v>0</v>
      </c>
      <c r="V58" s="33"/>
      <c r="X58" s="19">
        <f t="shared" si="8"/>
        <v>0</v>
      </c>
      <c r="AG58" s="33"/>
      <c r="AI58" s="19">
        <f t="shared" si="9"/>
        <v>0</v>
      </c>
    </row>
    <row r="59" spans="2:38" x14ac:dyDescent="0.2">
      <c r="B59" s="20"/>
      <c r="E59" s="13"/>
      <c r="F59" s="13"/>
      <c r="G59" s="13"/>
      <c r="L59" s="20"/>
      <c r="O59" s="13"/>
      <c r="P59" s="13"/>
      <c r="Q59" s="13"/>
      <c r="V59" s="20"/>
      <c r="Y59" s="13"/>
      <c r="Z59" s="13"/>
      <c r="AA59" s="13"/>
      <c r="AG59" s="20"/>
      <c r="AJ59" s="13"/>
      <c r="AK59" s="13"/>
      <c r="AL59" s="13"/>
    </row>
    <row r="61" spans="2:38" x14ac:dyDescent="0.2">
      <c r="C61">
        <f>SUM(C34:C59)</f>
        <v>131450</v>
      </c>
      <c r="M61">
        <f>SUM(M34:M59)</f>
        <v>0</v>
      </c>
      <c r="W61">
        <f>SUM(W34:W59)</f>
        <v>0</v>
      </c>
      <c r="AH61">
        <f>SUM(AH34:AH59)</f>
        <v>0</v>
      </c>
    </row>
    <row r="62" spans="2:38" x14ac:dyDescent="0.2">
      <c r="B62" t="s">
        <v>113</v>
      </c>
      <c r="C62" s="19">
        <f>C61*100/D$33</f>
        <v>0.59211711711711712</v>
      </c>
      <c r="D62" s="19"/>
      <c r="L62" t="s">
        <v>113</v>
      </c>
      <c r="M62" s="19">
        <f>M61*100/N$33</f>
        <v>0</v>
      </c>
      <c r="N62" s="19"/>
      <c r="V62" t="s">
        <v>113</v>
      </c>
      <c r="W62" s="19">
        <f>W61*100/X$33</f>
        <v>0</v>
      </c>
      <c r="X62" s="19"/>
      <c r="AG62" t="s">
        <v>113</v>
      </c>
      <c r="AH62" s="19">
        <f>AH61*100/AI$33</f>
        <v>0</v>
      </c>
      <c r="AI62" s="19"/>
    </row>
    <row r="63" spans="2:38" x14ac:dyDescent="0.2">
      <c r="B63" t="s">
        <v>180</v>
      </c>
      <c r="C63" s="19">
        <f>((C61*100)+(H37*100)+(H38*100))/D$33</f>
        <v>0.947972972972973</v>
      </c>
      <c r="D63" s="19"/>
      <c r="L63" t="s">
        <v>180</v>
      </c>
      <c r="M63" s="19">
        <f>((M61*100)+(R37*100)+(R38*100))/N$33</f>
        <v>0.35585585585585583</v>
      </c>
      <c r="N63" s="19"/>
      <c r="V63" t="s">
        <v>180</v>
      </c>
      <c r="W63" s="19">
        <f>((W61*100)+(AB37*100)+(AB38*100))/X$33</f>
        <v>0.35585585585585583</v>
      </c>
      <c r="X63" s="19"/>
      <c r="AG63" t="s">
        <v>180</v>
      </c>
      <c r="AH63" s="19">
        <f>((AH61*100)+(AM37*100)+(AM38*100))/AI$33</f>
        <v>0.35585585585585583</v>
      </c>
      <c r="AI63" s="19"/>
    </row>
    <row r="64" spans="2:38" x14ac:dyDescent="0.2">
      <c r="I64" s="5"/>
      <c r="R64" s="8"/>
      <c r="S64" s="7"/>
    </row>
    <row r="65" spans="8:35" x14ac:dyDescent="0.2">
      <c r="R65" s="8"/>
    </row>
    <row r="66" spans="8:35" x14ac:dyDescent="0.2">
      <c r="W66" t="s">
        <v>149</v>
      </c>
      <c r="X66">
        <v>22000000</v>
      </c>
    </row>
    <row r="67" spans="8:35" x14ac:dyDescent="0.2">
      <c r="W67" t="s">
        <v>37</v>
      </c>
      <c r="AA67" t="s">
        <v>115</v>
      </c>
      <c r="AB67">
        <v>22000</v>
      </c>
    </row>
    <row r="68" spans="8:35" x14ac:dyDescent="0.2">
      <c r="W68" s="13">
        <v>1E-3</v>
      </c>
      <c r="X68" s="13">
        <v>2E-3</v>
      </c>
      <c r="Y68" s="13">
        <v>3.0000000000000001E-3</v>
      </c>
      <c r="AA68" t="s">
        <v>116</v>
      </c>
      <c r="AB68">
        <v>25</v>
      </c>
      <c r="AI68" s="5"/>
    </row>
    <row r="69" spans="8:35" x14ac:dyDescent="0.2">
      <c r="Q69" t="s">
        <v>145</v>
      </c>
      <c r="R69" t="s">
        <v>116</v>
      </c>
      <c r="S69" s="24" t="s">
        <v>147</v>
      </c>
      <c r="T69" s="24" t="s">
        <v>146</v>
      </c>
      <c r="U69" s="24" t="s">
        <v>148</v>
      </c>
      <c r="V69" s="24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915</v>
      </c>
      <c r="AD69">
        <v>7420337.9670441002</v>
      </c>
      <c r="AE69" t="s">
        <v>916</v>
      </c>
      <c r="AF69">
        <f>AD69/AB69</f>
        <v>13.491523576443818</v>
      </c>
      <c r="AG69" t="s">
        <v>178</v>
      </c>
      <c r="AH69">
        <f>AB68*AF69</f>
        <v>337.28808941109543</v>
      </c>
    </row>
    <row r="70" spans="8:35" x14ac:dyDescent="0.2">
      <c r="Q70">
        <v>4</v>
      </c>
      <c r="R70">
        <v>75</v>
      </c>
      <c r="S70" s="24">
        <f t="shared" ref="S70:S75" si="10">T70/R70</f>
        <v>42</v>
      </c>
      <c r="T70" s="24">
        <f t="shared" ref="T70:T75" si="11">U70/Q70</f>
        <v>3150</v>
      </c>
      <c r="U70" s="24">
        <v>12600</v>
      </c>
      <c r="V70" s="24" t="s">
        <v>31</v>
      </c>
      <c r="W70" s="8">
        <f>W69/U70</f>
        <v>1.746031746031746</v>
      </c>
      <c r="X70" s="8">
        <f>X69/U70</f>
        <v>3.4920634920634921</v>
      </c>
      <c r="Y70" s="8">
        <f>Y69/U70</f>
        <v>5.2380952380952381</v>
      </c>
      <c r="AA70" t="s">
        <v>118</v>
      </c>
      <c r="AB70">
        <v>218.5</v>
      </c>
    </row>
    <row r="71" spans="8:35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4">
        <f t="shared" si="10"/>
        <v>40</v>
      </c>
      <c r="T71" s="24">
        <f t="shared" si="11"/>
        <v>1600</v>
      </c>
      <c r="U71" s="24">
        <v>6400</v>
      </c>
      <c r="V71" s="24" t="s">
        <v>32</v>
      </c>
      <c r="W71" s="8">
        <f>W69/U71</f>
        <v>3.4375</v>
      </c>
      <c r="X71" s="8">
        <f>X69/U71</f>
        <v>6.875</v>
      </c>
      <c r="Y71" s="8">
        <f>Y69/U71</f>
        <v>10.3125</v>
      </c>
      <c r="AA71" t="s">
        <v>119</v>
      </c>
      <c r="AB71" s="5">
        <f>AB69/AB70</f>
        <v>2517.1624713958809</v>
      </c>
      <c r="AF71" s="5"/>
    </row>
    <row r="72" spans="8:35" x14ac:dyDescent="0.2">
      <c r="L72">
        <v>1425</v>
      </c>
      <c r="Q72">
        <v>4</v>
      </c>
      <c r="R72">
        <v>15</v>
      </c>
      <c r="S72" s="24">
        <f t="shared" si="10"/>
        <v>45</v>
      </c>
      <c r="T72" s="24">
        <f t="shared" si="11"/>
        <v>675</v>
      </c>
      <c r="U72" s="24">
        <v>2700</v>
      </c>
      <c r="V72" s="24" t="s">
        <v>33</v>
      </c>
      <c r="W72" s="8">
        <f>W69/U72</f>
        <v>8.1481481481481488</v>
      </c>
      <c r="X72" s="8">
        <f>X69/U72</f>
        <v>16.296296296296298</v>
      </c>
      <c r="Y72" s="8">
        <f>Y69/U72</f>
        <v>24.444444444444443</v>
      </c>
      <c r="AA72" t="s">
        <v>121</v>
      </c>
      <c r="AB72">
        <f>AB71*AB70</f>
        <v>550000</v>
      </c>
    </row>
    <row r="73" spans="8:35" x14ac:dyDescent="0.2">
      <c r="L73">
        <v>0</v>
      </c>
      <c r="Q73">
        <v>4</v>
      </c>
      <c r="R73">
        <v>50</v>
      </c>
      <c r="S73" s="24">
        <f t="shared" si="10"/>
        <v>30</v>
      </c>
      <c r="T73" s="24">
        <f t="shared" si="11"/>
        <v>1500</v>
      </c>
      <c r="U73" s="24">
        <v>6000</v>
      </c>
      <c r="V73" s="24" t="s">
        <v>34</v>
      </c>
      <c r="W73" s="8">
        <f>W69/U73</f>
        <v>3.6666666666666665</v>
      </c>
      <c r="X73" s="8">
        <f>X69/U73</f>
        <v>7.333333333333333</v>
      </c>
      <c r="Y73" s="8">
        <f>Y69/U73</f>
        <v>11</v>
      </c>
    </row>
    <row r="74" spans="8:35" x14ac:dyDescent="0.2">
      <c r="Q74">
        <v>4</v>
      </c>
      <c r="R74">
        <v>10</v>
      </c>
      <c r="S74" s="24">
        <f t="shared" si="10"/>
        <v>45</v>
      </c>
      <c r="T74" s="24">
        <f t="shared" si="11"/>
        <v>450</v>
      </c>
      <c r="U74" s="24">
        <v>1800</v>
      </c>
      <c r="V74" s="24" t="s">
        <v>35</v>
      </c>
      <c r="W74" s="8">
        <f>W69/U74</f>
        <v>12.222222222222221</v>
      </c>
      <c r="X74" s="8">
        <f>X69/U74</f>
        <v>24.444444444444443</v>
      </c>
      <c r="Y74" s="8">
        <f>Y69/U74</f>
        <v>36.666666666666664</v>
      </c>
    </row>
    <row r="75" spans="8:35" x14ac:dyDescent="0.2">
      <c r="L75">
        <v>1800</v>
      </c>
      <c r="M75">
        <f>L75+L76+L77</f>
        <v>2430</v>
      </c>
      <c r="Q75">
        <v>4</v>
      </c>
      <c r="R75">
        <v>15</v>
      </c>
      <c r="S75" s="24">
        <f t="shared" si="10"/>
        <v>30</v>
      </c>
      <c r="T75" s="24">
        <f t="shared" si="11"/>
        <v>450</v>
      </c>
      <c r="U75" s="24">
        <v>1800</v>
      </c>
      <c r="V75" s="24" t="s">
        <v>111</v>
      </c>
      <c r="W75" s="8">
        <f>W69/U75</f>
        <v>12.222222222222221</v>
      </c>
      <c r="X75" s="8">
        <f>X69/U75</f>
        <v>24.444444444444443</v>
      </c>
      <c r="Y75" s="8">
        <f>Y69/U75</f>
        <v>36.666666666666664</v>
      </c>
      <c r="AA75" t="s">
        <v>120</v>
      </c>
      <c r="AB75" s="7">
        <v>0.08</v>
      </c>
      <c r="AC75">
        <f>AB72*AB75</f>
        <v>44000</v>
      </c>
      <c r="AF75" s="7"/>
    </row>
    <row r="76" spans="8:35" x14ac:dyDescent="0.2">
      <c r="H76" s="13"/>
      <c r="L76">
        <v>405</v>
      </c>
      <c r="AA76" t="s">
        <v>122</v>
      </c>
      <c r="AB76">
        <f>AB72-AC75</f>
        <v>506000</v>
      </c>
    </row>
    <row r="77" spans="8:35" x14ac:dyDescent="0.2">
      <c r="L77">
        <v>225</v>
      </c>
      <c r="V77" s="7">
        <v>0.35</v>
      </c>
      <c r="W77" s="7">
        <v>0.3</v>
      </c>
      <c r="AA77" t="s">
        <v>125</v>
      </c>
      <c r="AB77" s="23">
        <v>1.2E-2</v>
      </c>
      <c r="AF77" s="7"/>
    </row>
    <row r="78" spans="8:35" x14ac:dyDescent="0.2">
      <c r="U78" s="6">
        <v>45352</v>
      </c>
      <c r="V78">
        <v>12000000</v>
      </c>
      <c r="W78">
        <v>12000000</v>
      </c>
      <c r="AA78" t="s">
        <v>123</v>
      </c>
      <c r="AB78" s="5">
        <f>AB76*AB77</f>
        <v>6072</v>
      </c>
      <c r="AF78" s="5"/>
    </row>
    <row r="79" spans="8:35" x14ac:dyDescent="0.2">
      <c r="U79" s="6">
        <v>45717</v>
      </c>
      <c r="V79">
        <f>V78+V78*V77</f>
        <v>16200000</v>
      </c>
      <c r="W79">
        <f>W78+W78*W77</f>
        <v>15600000</v>
      </c>
      <c r="AA79" t="s">
        <v>124</v>
      </c>
      <c r="AB79" s="4">
        <f>AB78/AB72</f>
        <v>1.1039999999999999E-2</v>
      </c>
      <c r="AC79">
        <f>AB79*AB72</f>
        <v>6072</v>
      </c>
      <c r="AF79" s="4"/>
    </row>
    <row r="80" spans="8:35" x14ac:dyDescent="0.2">
      <c r="U80" s="6">
        <v>46082</v>
      </c>
      <c r="V80">
        <f>V79+V79*V77</f>
        <v>21870000</v>
      </c>
      <c r="W80">
        <f>W79+W79*W77</f>
        <v>20280000</v>
      </c>
    </row>
    <row r="81" spans="21:34" x14ac:dyDescent="0.2">
      <c r="U81" s="6">
        <v>46447</v>
      </c>
      <c r="V81">
        <f>V80+V80*V77</f>
        <v>29524500</v>
      </c>
      <c r="W81">
        <f>W80+W80*W77</f>
        <v>26364000</v>
      </c>
    </row>
    <row r="82" spans="21:34" x14ac:dyDescent="0.2">
      <c r="U82" s="6">
        <v>46813</v>
      </c>
      <c r="V82">
        <f>V81+V81*V77</f>
        <v>39858075</v>
      </c>
      <c r="W82">
        <f>W81+W81*W77</f>
        <v>34273200</v>
      </c>
    </row>
    <row r="85" spans="21:34" x14ac:dyDescent="0.2">
      <c r="AH85" s="26"/>
    </row>
  </sheetData>
  <mergeCells count="40">
    <mergeCell ref="V2:V6"/>
    <mergeCell ref="V7:V11"/>
    <mergeCell ref="V12:V16"/>
    <mergeCell ref="V17:V21"/>
    <mergeCell ref="V22:V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L2:L6"/>
    <mergeCell ref="L7:L11"/>
    <mergeCell ref="L12:L16"/>
    <mergeCell ref="L17:L21"/>
    <mergeCell ref="L22:L26"/>
    <mergeCell ref="B2:B6"/>
    <mergeCell ref="B7:B11"/>
    <mergeCell ref="B12:B16"/>
    <mergeCell ref="B17:B21"/>
    <mergeCell ref="B22:B26"/>
    <mergeCell ref="AG44:AG48"/>
    <mergeCell ref="AG49:AG53"/>
    <mergeCell ref="AG54:AG58"/>
    <mergeCell ref="AG34:AG38"/>
    <mergeCell ref="AG39:AG43"/>
    <mergeCell ref="AG12:AG16"/>
    <mergeCell ref="AG17:AG21"/>
    <mergeCell ref="AG22:AG26"/>
    <mergeCell ref="AG2:AG6"/>
    <mergeCell ref="AG7:A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8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7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9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9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9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9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9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2"/>
      <c r="C22">
        <f t="shared" si="0"/>
        <v>-31591</v>
      </c>
    </row>
    <row r="23" spans="1:3" x14ac:dyDescent="0.2">
      <c r="A23">
        <v>22</v>
      </c>
      <c r="B23" s="12"/>
      <c r="C23">
        <f t="shared" si="0"/>
        <v>-31591</v>
      </c>
    </row>
    <row r="24" spans="1:3" x14ac:dyDescent="0.2">
      <c r="A24">
        <v>23</v>
      </c>
      <c r="B24" s="12"/>
      <c r="C24">
        <f t="shared" si="0"/>
        <v>-31591</v>
      </c>
    </row>
    <row r="25" spans="1:3" x14ac:dyDescent="0.2">
      <c r="A25">
        <v>24</v>
      </c>
      <c r="B25" s="12"/>
      <c r="C25">
        <f t="shared" si="0"/>
        <v>-31591</v>
      </c>
    </row>
    <row r="26" spans="1:3" x14ac:dyDescent="0.2">
      <c r="A26">
        <v>25</v>
      </c>
      <c r="B26" s="12"/>
      <c r="C26">
        <f t="shared" si="0"/>
        <v>-31591</v>
      </c>
    </row>
    <row r="27" spans="1:3" x14ac:dyDescent="0.2">
      <c r="A27">
        <v>26</v>
      </c>
      <c r="B27" s="12"/>
      <c r="C27">
        <f t="shared" si="0"/>
        <v>-31591</v>
      </c>
    </row>
    <row r="28" spans="1:3" x14ac:dyDescent="0.2">
      <c r="A28">
        <v>27</v>
      </c>
      <c r="B28" s="12"/>
      <c r="C28">
        <f t="shared" si="0"/>
        <v>-31591</v>
      </c>
    </row>
    <row r="29" spans="1:3" x14ac:dyDescent="0.2">
      <c r="A29">
        <v>28</v>
      </c>
      <c r="B29" s="12"/>
      <c r="C29">
        <f t="shared" si="0"/>
        <v>-31591</v>
      </c>
    </row>
    <row r="30" spans="1:3" x14ac:dyDescent="0.2">
      <c r="A30">
        <v>29</v>
      </c>
      <c r="B30" s="12"/>
      <c r="C30">
        <f t="shared" si="0"/>
        <v>-31591</v>
      </c>
    </row>
    <row r="31" spans="1:3" x14ac:dyDescent="0.2">
      <c r="A31">
        <v>30</v>
      </c>
      <c r="B31" s="12"/>
      <c r="C31">
        <f t="shared" si="0"/>
        <v>-31591</v>
      </c>
    </row>
    <row r="32" spans="1:3" x14ac:dyDescent="0.2">
      <c r="A32">
        <v>31</v>
      </c>
      <c r="B32" s="12"/>
      <c r="C32">
        <f t="shared" si="0"/>
        <v>-31591</v>
      </c>
    </row>
    <row r="33" spans="1:3" x14ac:dyDescent="0.2">
      <c r="A33">
        <v>32</v>
      </c>
      <c r="B33" s="12"/>
      <c r="C33">
        <f t="shared" si="0"/>
        <v>-31591</v>
      </c>
    </row>
    <row r="34" spans="1:3" x14ac:dyDescent="0.2">
      <c r="A34">
        <v>33</v>
      </c>
      <c r="B34" s="12"/>
      <c r="C34">
        <f t="shared" si="0"/>
        <v>-31591</v>
      </c>
    </row>
    <row r="35" spans="1:3" x14ac:dyDescent="0.2">
      <c r="A35">
        <v>34</v>
      </c>
      <c r="B35" s="12"/>
      <c r="C35">
        <f t="shared" si="0"/>
        <v>-31591</v>
      </c>
    </row>
    <row r="36" spans="1:3" x14ac:dyDescent="0.2">
      <c r="A36">
        <v>35</v>
      </c>
      <c r="B36" s="12"/>
      <c r="C36">
        <f t="shared" si="0"/>
        <v>-31591</v>
      </c>
    </row>
    <row r="37" spans="1:3" x14ac:dyDescent="0.2">
      <c r="A37">
        <v>36</v>
      </c>
      <c r="B37" s="12"/>
      <c r="C37">
        <f t="shared" si="0"/>
        <v>-31591</v>
      </c>
    </row>
    <row r="38" spans="1:3" x14ac:dyDescent="0.2">
      <c r="A38">
        <v>37</v>
      </c>
      <c r="B38" s="12"/>
      <c r="C38">
        <f t="shared" si="0"/>
        <v>-31591</v>
      </c>
    </row>
    <row r="39" spans="1:3" x14ac:dyDescent="0.2">
      <c r="A39">
        <v>38</v>
      </c>
      <c r="B39" s="12"/>
      <c r="C39">
        <f t="shared" si="0"/>
        <v>-31591</v>
      </c>
    </row>
    <row r="40" spans="1:3" x14ac:dyDescent="0.2">
      <c r="A40">
        <v>39</v>
      </c>
      <c r="B40" s="12"/>
      <c r="C40">
        <f t="shared" si="0"/>
        <v>-31591</v>
      </c>
    </row>
    <row r="41" spans="1:3" x14ac:dyDescent="0.2">
      <c r="A41">
        <v>40</v>
      </c>
      <c r="B41" s="12"/>
      <c r="C41">
        <f t="shared" si="0"/>
        <v>-31591</v>
      </c>
    </row>
    <row r="42" spans="1:3" x14ac:dyDescent="0.2">
      <c r="A42">
        <v>41</v>
      </c>
      <c r="B42" s="12"/>
      <c r="C42">
        <f t="shared" si="0"/>
        <v>-31591</v>
      </c>
    </row>
    <row r="43" spans="1:3" x14ac:dyDescent="0.2">
      <c r="A43">
        <v>42</v>
      </c>
      <c r="B43" s="12"/>
      <c r="C43">
        <f t="shared" si="0"/>
        <v>-31591</v>
      </c>
    </row>
    <row r="44" spans="1:3" x14ac:dyDescent="0.2">
      <c r="A44">
        <v>43</v>
      </c>
      <c r="B44" s="12"/>
      <c r="C44">
        <f t="shared" si="0"/>
        <v>-31591</v>
      </c>
    </row>
    <row r="45" spans="1:3" x14ac:dyDescent="0.2">
      <c r="A45">
        <v>44</v>
      </c>
      <c r="B45" s="12"/>
      <c r="C45">
        <f t="shared" si="0"/>
        <v>-31591</v>
      </c>
    </row>
    <row r="46" spans="1:3" x14ac:dyDescent="0.2">
      <c r="A46">
        <v>45</v>
      </c>
      <c r="B46" s="12"/>
      <c r="C46">
        <f t="shared" si="0"/>
        <v>-31591</v>
      </c>
    </row>
    <row r="47" spans="1:3" x14ac:dyDescent="0.2">
      <c r="A47">
        <v>46</v>
      </c>
      <c r="B47" s="12"/>
      <c r="C47">
        <f t="shared" si="0"/>
        <v>-31591</v>
      </c>
    </row>
    <row r="48" spans="1:3" x14ac:dyDescent="0.2">
      <c r="A48">
        <v>47</v>
      </c>
      <c r="B48" s="12"/>
      <c r="C48">
        <f t="shared" si="0"/>
        <v>-31591</v>
      </c>
    </row>
    <row r="49" spans="1:3" x14ac:dyDescent="0.2">
      <c r="A49">
        <v>48</v>
      </c>
      <c r="B49" s="12"/>
      <c r="C49">
        <f t="shared" si="0"/>
        <v>-31591</v>
      </c>
    </row>
    <row r="50" spans="1:3" x14ac:dyDescent="0.2">
      <c r="A50">
        <v>49</v>
      </c>
      <c r="B50" s="12"/>
      <c r="C50">
        <f t="shared" si="0"/>
        <v>-31591</v>
      </c>
    </row>
    <row r="51" spans="1:3" x14ac:dyDescent="0.2">
      <c r="A51">
        <v>50</v>
      </c>
      <c r="B51" s="12"/>
      <c r="C51">
        <f t="shared" si="0"/>
        <v>-31591</v>
      </c>
    </row>
    <row r="52" spans="1:3" x14ac:dyDescent="0.2">
      <c r="A52">
        <v>51</v>
      </c>
      <c r="B52" s="12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2"/>
      <c r="C54">
        <f t="shared" si="0"/>
        <v>-31591</v>
      </c>
    </row>
    <row r="55" spans="1:3" x14ac:dyDescent="0.2">
      <c r="A55">
        <v>54</v>
      </c>
      <c r="B55" s="12"/>
      <c r="C55">
        <f t="shared" si="0"/>
        <v>-31591</v>
      </c>
    </row>
    <row r="56" spans="1:3" x14ac:dyDescent="0.2">
      <c r="A56">
        <v>55</v>
      </c>
      <c r="B56" s="12"/>
      <c r="C56">
        <f t="shared" si="0"/>
        <v>-31591</v>
      </c>
    </row>
    <row r="57" spans="1:3" x14ac:dyDescent="0.2">
      <c r="A57">
        <v>56</v>
      </c>
      <c r="B57" s="12"/>
      <c r="C57">
        <f t="shared" si="0"/>
        <v>-31591</v>
      </c>
    </row>
    <row r="58" spans="1:3" x14ac:dyDescent="0.2">
      <c r="A58">
        <v>57</v>
      </c>
      <c r="B58" s="12"/>
      <c r="C58">
        <f t="shared" si="0"/>
        <v>-31591</v>
      </c>
    </row>
    <row r="59" spans="1:3" x14ac:dyDescent="0.2">
      <c r="A59">
        <v>58</v>
      </c>
      <c r="B59" s="12"/>
      <c r="C59">
        <f t="shared" si="0"/>
        <v>-31591</v>
      </c>
    </row>
    <row r="60" spans="1:3" x14ac:dyDescent="0.2">
      <c r="A60">
        <v>59</v>
      </c>
      <c r="B60" s="12"/>
      <c r="C60">
        <f t="shared" si="0"/>
        <v>-31591</v>
      </c>
    </row>
    <row r="61" spans="1:3" x14ac:dyDescent="0.2">
      <c r="A61">
        <v>60</v>
      </c>
      <c r="B61" s="12"/>
      <c r="C61">
        <f t="shared" si="0"/>
        <v>-31591</v>
      </c>
    </row>
    <row r="62" spans="1:3" x14ac:dyDescent="0.2">
      <c r="A62">
        <v>61</v>
      </c>
      <c r="B62" s="12"/>
      <c r="C62">
        <f t="shared" si="0"/>
        <v>-31591</v>
      </c>
    </row>
    <row r="63" spans="1:3" x14ac:dyDescent="0.2">
      <c r="A63">
        <v>62</v>
      </c>
      <c r="B63" s="12"/>
      <c r="C63">
        <f t="shared" si="0"/>
        <v>-31591</v>
      </c>
    </row>
    <row r="64" spans="1:3" x14ac:dyDescent="0.2">
      <c r="A64">
        <v>63</v>
      </c>
      <c r="B64" s="12"/>
      <c r="C64">
        <f t="shared" si="0"/>
        <v>-31591</v>
      </c>
    </row>
    <row r="65" spans="1:3" x14ac:dyDescent="0.2">
      <c r="A65">
        <v>64</v>
      </c>
      <c r="B65" s="12"/>
      <c r="C65">
        <f t="shared" si="0"/>
        <v>-31591</v>
      </c>
    </row>
    <row r="66" spans="1:3" x14ac:dyDescent="0.2">
      <c r="A66">
        <v>65</v>
      </c>
      <c r="B66" s="12"/>
      <c r="C66">
        <f t="shared" si="0"/>
        <v>-31591</v>
      </c>
    </row>
    <row r="67" spans="1:3" x14ac:dyDescent="0.2">
      <c r="A67">
        <v>66</v>
      </c>
      <c r="B67" s="12"/>
      <c r="C67">
        <f t="shared" si="0"/>
        <v>-31591</v>
      </c>
    </row>
    <row r="68" spans="1:3" x14ac:dyDescent="0.2">
      <c r="A68">
        <v>67</v>
      </c>
      <c r="B68" s="12"/>
      <c r="C68">
        <f t="shared" ref="C68:C131" si="1">B68+C67</f>
        <v>-31591</v>
      </c>
    </row>
    <row r="69" spans="1:3" x14ac:dyDescent="0.2">
      <c r="A69">
        <v>68</v>
      </c>
      <c r="B69" s="12"/>
      <c r="C69">
        <f t="shared" si="1"/>
        <v>-31591</v>
      </c>
    </row>
    <row r="70" spans="1:3" x14ac:dyDescent="0.2">
      <c r="A70">
        <v>69</v>
      </c>
      <c r="B70" s="12"/>
      <c r="C70">
        <f t="shared" si="1"/>
        <v>-31591</v>
      </c>
    </row>
    <row r="71" spans="1:3" x14ac:dyDescent="0.2">
      <c r="A71">
        <v>70</v>
      </c>
      <c r="B71" s="12"/>
      <c r="C71">
        <f t="shared" si="1"/>
        <v>-31591</v>
      </c>
    </row>
    <row r="72" spans="1:3" x14ac:dyDescent="0.2">
      <c r="A72">
        <v>71</v>
      </c>
      <c r="B72" s="12"/>
      <c r="C72">
        <f t="shared" si="1"/>
        <v>-31591</v>
      </c>
    </row>
    <row r="73" spans="1:3" x14ac:dyDescent="0.2">
      <c r="A73">
        <v>72</v>
      </c>
      <c r="B73" s="12"/>
      <c r="C73">
        <f t="shared" si="1"/>
        <v>-31591</v>
      </c>
    </row>
    <row r="74" spans="1:3" x14ac:dyDescent="0.2">
      <c r="A74">
        <v>73</v>
      </c>
      <c r="B74" s="12"/>
      <c r="C74">
        <f t="shared" si="1"/>
        <v>-31591</v>
      </c>
    </row>
    <row r="75" spans="1:3" x14ac:dyDescent="0.2">
      <c r="A75">
        <v>74</v>
      </c>
      <c r="B75" s="12"/>
      <c r="C75">
        <f t="shared" si="1"/>
        <v>-31591</v>
      </c>
    </row>
    <row r="76" spans="1:3" x14ac:dyDescent="0.2">
      <c r="A76">
        <v>75</v>
      </c>
      <c r="B76" s="12"/>
      <c r="C76">
        <f t="shared" si="1"/>
        <v>-31591</v>
      </c>
    </row>
    <row r="77" spans="1:3" x14ac:dyDescent="0.2">
      <c r="A77">
        <v>76</v>
      </c>
      <c r="B77" s="12"/>
      <c r="C77">
        <f t="shared" si="1"/>
        <v>-31591</v>
      </c>
    </row>
    <row r="78" spans="1:3" x14ac:dyDescent="0.2">
      <c r="A78">
        <v>77</v>
      </c>
      <c r="B78" s="12"/>
      <c r="C78">
        <f t="shared" si="1"/>
        <v>-31591</v>
      </c>
    </row>
    <row r="79" spans="1:3" x14ac:dyDescent="0.2">
      <c r="A79">
        <v>78</v>
      </c>
      <c r="B79" s="12"/>
      <c r="C79">
        <f t="shared" si="1"/>
        <v>-31591</v>
      </c>
    </row>
    <row r="80" spans="1:3" x14ac:dyDescent="0.2">
      <c r="A80">
        <v>79</v>
      </c>
      <c r="B80" s="12"/>
      <c r="C80">
        <f t="shared" si="1"/>
        <v>-31591</v>
      </c>
    </row>
    <row r="81" spans="1:3" x14ac:dyDescent="0.2">
      <c r="A81">
        <v>80</v>
      </c>
      <c r="B81" s="12"/>
      <c r="C81">
        <f t="shared" si="1"/>
        <v>-31591</v>
      </c>
    </row>
    <row r="82" spans="1:3" x14ac:dyDescent="0.2">
      <c r="A82">
        <v>81</v>
      </c>
      <c r="B82" s="12"/>
      <c r="C82">
        <f t="shared" si="1"/>
        <v>-31591</v>
      </c>
    </row>
    <row r="83" spans="1:3" x14ac:dyDescent="0.2">
      <c r="A83">
        <v>82</v>
      </c>
      <c r="B83" s="12"/>
      <c r="C83">
        <f t="shared" si="1"/>
        <v>-31591</v>
      </c>
    </row>
    <row r="84" spans="1:3" x14ac:dyDescent="0.2">
      <c r="A84">
        <v>83</v>
      </c>
      <c r="B84" s="12"/>
      <c r="C84">
        <f t="shared" si="1"/>
        <v>-31591</v>
      </c>
    </row>
    <row r="85" spans="1:3" x14ac:dyDescent="0.2">
      <c r="A85">
        <v>84</v>
      </c>
      <c r="B85" s="12"/>
      <c r="C85">
        <f t="shared" si="1"/>
        <v>-31591</v>
      </c>
    </row>
    <row r="86" spans="1:3" x14ac:dyDescent="0.2">
      <c r="A86">
        <v>85</v>
      </c>
      <c r="B86" s="12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2"/>
      <c r="C88">
        <f t="shared" si="1"/>
        <v>-31591</v>
      </c>
    </row>
    <row r="89" spans="1:3" x14ac:dyDescent="0.2">
      <c r="A89">
        <v>88</v>
      </c>
      <c r="B89" s="12"/>
      <c r="C89">
        <f t="shared" si="1"/>
        <v>-31591</v>
      </c>
    </row>
    <row r="90" spans="1:3" x14ac:dyDescent="0.2">
      <c r="A90">
        <v>89</v>
      </c>
      <c r="B90" s="12"/>
      <c r="C90">
        <f t="shared" si="1"/>
        <v>-31591</v>
      </c>
    </row>
    <row r="91" spans="1:3" x14ac:dyDescent="0.2">
      <c r="A91">
        <v>90</v>
      </c>
      <c r="B91" s="12"/>
      <c r="C91">
        <f t="shared" si="1"/>
        <v>-31591</v>
      </c>
    </row>
    <row r="92" spans="1:3" x14ac:dyDescent="0.2">
      <c r="A92">
        <v>91</v>
      </c>
      <c r="B92" s="12"/>
      <c r="C92">
        <f t="shared" si="1"/>
        <v>-31591</v>
      </c>
    </row>
    <row r="93" spans="1:3" x14ac:dyDescent="0.2">
      <c r="A93">
        <v>92</v>
      </c>
      <c r="B93" s="12"/>
      <c r="C93">
        <f t="shared" si="1"/>
        <v>-31591</v>
      </c>
    </row>
    <row r="94" spans="1:3" x14ac:dyDescent="0.2">
      <c r="A94">
        <v>93</v>
      </c>
      <c r="B94" s="12"/>
      <c r="C94">
        <f t="shared" si="1"/>
        <v>-31591</v>
      </c>
    </row>
    <row r="95" spans="1:3" x14ac:dyDescent="0.2">
      <c r="A95">
        <v>94</v>
      </c>
      <c r="B95" s="12"/>
      <c r="C95">
        <f t="shared" si="1"/>
        <v>-31591</v>
      </c>
    </row>
    <row r="96" spans="1:3" x14ac:dyDescent="0.2">
      <c r="A96">
        <v>95</v>
      </c>
      <c r="B96" s="12"/>
      <c r="C96">
        <f t="shared" si="1"/>
        <v>-31591</v>
      </c>
    </row>
    <row r="97" spans="1:4" x14ac:dyDescent="0.2">
      <c r="A97">
        <v>96</v>
      </c>
      <c r="B97" s="12"/>
      <c r="C97">
        <f t="shared" si="1"/>
        <v>-31591</v>
      </c>
    </row>
    <row r="98" spans="1:4" x14ac:dyDescent="0.2">
      <c r="A98">
        <v>97</v>
      </c>
      <c r="B98" s="12"/>
      <c r="C98">
        <f t="shared" si="1"/>
        <v>-31591</v>
      </c>
    </row>
    <row r="99" spans="1:4" x14ac:dyDescent="0.2">
      <c r="A99">
        <v>98</v>
      </c>
      <c r="B99" s="12"/>
      <c r="C99">
        <f t="shared" si="1"/>
        <v>-31591</v>
      </c>
    </row>
    <row r="100" spans="1:4" x14ac:dyDescent="0.2">
      <c r="A100">
        <v>99</v>
      </c>
      <c r="B100" s="12"/>
      <c r="C100">
        <f t="shared" si="1"/>
        <v>-31591</v>
      </c>
    </row>
    <row r="101" spans="1:4" x14ac:dyDescent="0.2">
      <c r="A101">
        <v>100</v>
      </c>
      <c r="B101" s="12"/>
      <c r="C101">
        <f t="shared" si="1"/>
        <v>-31591</v>
      </c>
    </row>
    <row r="102" spans="1:4" x14ac:dyDescent="0.2">
      <c r="A102">
        <v>101</v>
      </c>
      <c r="B102" s="12"/>
      <c r="C102">
        <f t="shared" si="1"/>
        <v>-31591</v>
      </c>
    </row>
    <row r="103" spans="1:4" x14ac:dyDescent="0.2">
      <c r="A103">
        <v>102</v>
      </c>
      <c r="B103" s="12"/>
      <c r="C103">
        <f t="shared" si="1"/>
        <v>-31591</v>
      </c>
    </row>
    <row r="104" spans="1:4" x14ac:dyDescent="0.2">
      <c r="A104">
        <v>103</v>
      </c>
      <c r="B104" s="12"/>
      <c r="C104">
        <f t="shared" si="1"/>
        <v>-31591</v>
      </c>
      <c r="D104" s="12"/>
    </row>
    <row r="105" spans="1:4" x14ac:dyDescent="0.2">
      <c r="A105">
        <v>104</v>
      </c>
      <c r="B105" s="12"/>
      <c r="C105">
        <f t="shared" si="1"/>
        <v>-31591</v>
      </c>
      <c r="D105" s="12"/>
    </row>
    <row r="106" spans="1:4" x14ac:dyDescent="0.2">
      <c r="A106">
        <v>105</v>
      </c>
      <c r="B106" s="12"/>
      <c r="C106">
        <f t="shared" si="1"/>
        <v>-31591</v>
      </c>
      <c r="D106" s="12"/>
    </row>
    <row r="107" spans="1:4" x14ac:dyDescent="0.2">
      <c r="A107">
        <v>106</v>
      </c>
      <c r="B107" s="12"/>
      <c r="C107">
        <f t="shared" si="1"/>
        <v>-31591</v>
      </c>
      <c r="D107" s="12"/>
    </row>
    <row r="108" spans="1:4" x14ac:dyDescent="0.2">
      <c r="A108">
        <v>107</v>
      </c>
      <c r="B108" s="12"/>
      <c r="C108">
        <f t="shared" si="1"/>
        <v>-31591</v>
      </c>
      <c r="D108" s="12"/>
    </row>
    <row r="109" spans="1:4" x14ac:dyDescent="0.2">
      <c r="A109">
        <v>108</v>
      </c>
      <c r="B109" s="12"/>
      <c r="C109">
        <f t="shared" si="1"/>
        <v>-31591</v>
      </c>
      <c r="D109" s="12"/>
    </row>
    <row r="110" spans="1:4" x14ac:dyDescent="0.2">
      <c r="A110">
        <v>109</v>
      </c>
      <c r="B110" s="12"/>
      <c r="C110">
        <f t="shared" si="1"/>
        <v>-31591</v>
      </c>
    </row>
    <row r="111" spans="1:4" x14ac:dyDescent="0.2">
      <c r="A111">
        <v>110</v>
      </c>
      <c r="B111" s="12"/>
      <c r="C111">
        <f t="shared" si="1"/>
        <v>-31591</v>
      </c>
    </row>
    <row r="112" spans="1:4" x14ac:dyDescent="0.2">
      <c r="A112">
        <v>111</v>
      </c>
      <c r="B112" s="12"/>
      <c r="C112">
        <f t="shared" si="1"/>
        <v>-31591</v>
      </c>
    </row>
    <row r="113" spans="1:3" x14ac:dyDescent="0.2">
      <c r="A113">
        <v>112</v>
      </c>
      <c r="B113" s="12"/>
      <c r="C113">
        <f t="shared" si="1"/>
        <v>-31591</v>
      </c>
    </row>
    <row r="114" spans="1:3" x14ac:dyDescent="0.2">
      <c r="A114">
        <v>113</v>
      </c>
      <c r="B114" s="12"/>
      <c r="C114">
        <f t="shared" si="1"/>
        <v>-31591</v>
      </c>
    </row>
    <row r="115" spans="1:3" x14ac:dyDescent="0.2">
      <c r="A115">
        <v>114</v>
      </c>
      <c r="B115" s="12"/>
      <c r="C115">
        <f t="shared" si="1"/>
        <v>-31591</v>
      </c>
    </row>
    <row r="116" spans="1:3" x14ac:dyDescent="0.2">
      <c r="A116">
        <v>115</v>
      </c>
      <c r="B116" s="12"/>
      <c r="C116">
        <f t="shared" si="1"/>
        <v>-31591</v>
      </c>
    </row>
    <row r="117" spans="1:3" x14ac:dyDescent="0.2">
      <c r="A117">
        <v>116</v>
      </c>
      <c r="B117" s="12"/>
      <c r="C117">
        <f t="shared" si="1"/>
        <v>-31591</v>
      </c>
    </row>
    <row r="118" spans="1:3" x14ac:dyDescent="0.2">
      <c r="A118">
        <v>117</v>
      </c>
      <c r="B118" s="12"/>
      <c r="C118">
        <f t="shared" si="1"/>
        <v>-31591</v>
      </c>
    </row>
    <row r="119" spans="1:3" x14ac:dyDescent="0.2">
      <c r="A119">
        <v>118</v>
      </c>
      <c r="B119" s="12"/>
      <c r="C119">
        <f t="shared" si="1"/>
        <v>-31591</v>
      </c>
    </row>
    <row r="120" spans="1:3" x14ac:dyDescent="0.2">
      <c r="A120">
        <v>119</v>
      </c>
      <c r="B120" s="12"/>
      <c r="C120">
        <f t="shared" si="1"/>
        <v>-31591</v>
      </c>
    </row>
    <row r="121" spans="1:3" x14ac:dyDescent="0.2">
      <c r="A121">
        <v>120</v>
      </c>
      <c r="B121" s="12"/>
      <c r="C121">
        <f t="shared" si="1"/>
        <v>-31591</v>
      </c>
    </row>
    <row r="122" spans="1:3" x14ac:dyDescent="0.2">
      <c r="A122">
        <v>121</v>
      </c>
      <c r="B122" s="12"/>
      <c r="C122">
        <f t="shared" si="1"/>
        <v>-31591</v>
      </c>
    </row>
    <row r="123" spans="1:3" x14ac:dyDescent="0.2">
      <c r="A123">
        <v>122</v>
      </c>
      <c r="B123" s="12"/>
      <c r="C123">
        <f t="shared" si="1"/>
        <v>-31591</v>
      </c>
    </row>
    <row r="124" spans="1:3" x14ac:dyDescent="0.2">
      <c r="A124">
        <v>123</v>
      </c>
      <c r="B124" s="12"/>
      <c r="C124">
        <f t="shared" si="1"/>
        <v>-31591</v>
      </c>
    </row>
    <row r="125" spans="1:3" x14ac:dyDescent="0.2">
      <c r="A125">
        <v>124</v>
      </c>
      <c r="B125" s="12"/>
      <c r="C125">
        <f t="shared" si="1"/>
        <v>-31591</v>
      </c>
    </row>
    <row r="126" spans="1:3" x14ac:dyDescent="0.2">
      <c r="A126">
        <v>125</v>
      </c>
      <c r="B126" s="12"/>
      <c r="C126">
        <f t="shared" si="1"/>
        <v>-31591</v>
      </c>
    </row>
    <row r="127" spans="1:3" x14ac:dyDescent="0.2">
      <c r="A127">
        <v>126</v>
      </c>
      <c r="B127" s="12"/>
      <c r="C127">
        <f t="shared" si="1"/>
        <v>-31591</v>
      </c>
    </row>
    <row r="128" spans="1:3" x14ac:dyDescent="0.2">
      <c r="A128">
        <v>127</v>
      </c>
      <c r="B128" s="12"/>
      <c r="C128">
        <f t="shared" si="1"/>
        <v>-31591</v>
      </c>
    </row>
    <row r="129" spans="1:3" x14ac:dyDescent="0.2">
      <c r="A129">
        <v>128</v>
      </c>
      <c r="B129" s="12"/>
      <c r="C129">
        <f t="shared" si="1"/>
        <v>-31591</v>
      </c>
    </row>
    <row r="130" spans="1:3" x14ac:dyDescent="0.2">
      <c r="A130">
        <v>129</v>
      </c>
      <c r="B130" s="12"/>
      <c r="C130">
        <f t="shared" si="1"/>
        <v>-31591</v>
      </c>
    </row>
    <row r="131" spans="1:3" x14ac:dyDescent="0.2">
      <c r="A131">
        <v>130</v>
      </c>
      <c r="B131" s="12"/>
      <c r="C131">
        <f t="shared" si="1"/>
        <v>-31591</v>
      </c>
    </row>
    <row r="132" spans="1:3" x14ac:dyDescent="0.2">
      <c r="A132">
        <v>131</v>
      </c>
      <c r="B132" s="12"/>
      <c r="C132">
        <f t="shared" ref="C132:C195" si="2">B132+C131</f>
        <v>-31591</v>
      </c>
    </row>
    <row r="133" spans="1:3" x14ac:dyDescent="0.2">
      <c r="A133">
        <v>132</v>
      </c>
      <c r="B133" s="12"/>
      <c r="C133">
        <f t="shared" si="2"/>
        <v>-31591</v>
      </c>
    </row>
    <row r="134" spans="1:3" x14ac:dyDescent="0.2">
      <c r="A134">
        <v>133</v>
      </c>
      <c r="B134" s="12"/>
      <c r="C134">
        <f t="shared" si="2"/>
        <v>-31591</v>
      </c>
    </row>
    <row r="135" spans="1:3" x14ac:dyDescent="0.2">
      <c r="A135">
        <v>134</v>
      </c>
      <c r="B135" s="12"/>
      <c r="C135">
        <f t="shared" si="2"/>
        <v>-31591</v>
      </c>
    </row>
    <row r="136" spans="1:3" x14ac:dyDescent="0.2">
      <c r="A136">
        <v>135</v>
      </c>
      <c r="B136" s="12"/>
      <c r="C136">
        <f t="shared" si="2"/>
        <v>-31591</v>
      </c>
    </row>
    <row r="137" spans="1:3" x14ac:dyDescent="0.2">
      <c r="A137">
        <v>136</v>
      </c>
      <c r="B137" s="12"/>
      <c r="C137">
        <f t="shared" si="2"/>
        <v>-31591</v>
      </c>
    </row>
    <row r="138" spans="1:3" x14ac:dyDescent="0.2">
      <c r="A138">
        <v>137</v>
      </c>
      <c r="B138" s="12"/>
      <c r="C138">
        <f t="shared" si="2"/>
        <v>-31591</v>
      </c>
    </row>
    <row r="139" spans="1:3" x14ac:dyDescent="0.2">
      <c r="A139">
        <v>138</v>
      </c>
      <c r="B139" s="12"/>
      <c r="C139">
        <f t="shared" si="2"/>
        <v>-31591</v>
      </c>
    </row>
    <row r="140" spans="1:3" x14ac:dyDescent="0.2">
      <c r="A140">
        <v>139</v>
      </c>
      <c r="B140" s="12"/>
      <c r="C140">
        <f t="shared" si="2"/>
        <v>-31591</v>
      </c>
    </row>
    <row r="141" spans="1:3" x14ac:dyDescent="0.2">
      <c r="A141">
        <v>140</v>
      </c>
      <c r="B141" s="12"/>
      <c r="C141">
        <f t="shared" si="2"/>
        <v>-31591</v>
      </c>
    </row>
    <row r="142" spans="1:3" x14ac:dyDescent="0.2">
      <c r="A142">
        <v>141</v>
      </c>
      <c r="B142" s="12"/>
      <c r="C142">
        <f t="shared" si="2"/>
        <v>-31591</v>
      </c>
    </row>
    <row r="143" spans="1:3" x14ac:dyDescent="0.2">
      <c r="A143">
        <v>142</v>
      </c>
      <c r="B143" s="12"/>
      <c r="C143">
        <f t="shared" si="2"/>
        <v>-31591</v>
      </c>
    </row>
    <row r="144" spans="1:3" x14ac:dyDescent="0.2">
      <c r="A144">
        <v>143</v>
      </c>
      <c r="B144" s="12"/>
      <c r="C144">
        <f t="shared" si="2"/>
        <v>-31591</v>
      </c>
    </row>
    <row r="145" spans="1:4" x14ac:dyDescent="0.2">
      <c r="A145">
        <v>144</v>
      </c>
      <c r="B145" s="12"/>
      <c r="C145">
        <f t="shared" si="2"/>
        <v>-31591</v>
      </c>
    </row>
    <row r="146" spans="1:4" x14ac:dyDescent="0.2">
      <c r="A146">
        <v>145</v>
      </c>
      <c r="B146" s="12"/>
      <c r="C146">
        <f t="shared" si="2"/>
        <v>-31591</v>
      </c>
    </row>
    <row r="147" spans="1:4" x14ac:dyDescent="0.2">
      <c r="A147">
        <v>146</v>
      </c>
      <c r="B147" s="12"/>
      <c r="C147">
        <f t="shared" si="2"/>
        <v>-31591</v>
      </c>
    </row>
    <row r="148" spans="1:4" x14ac:dyDescent="0.2">
      <c r="A148">
        <v>147</v>
      </c>
      <c r="B148" s="12"/>
      <c r="C148">
        <f t="shared" si="2"/>
        <v>-31591</v>
      </c>
    </row>
    <row r="149" spans="1:4" x14ac:dyDescent="0.2">
      <c r="A149">
        <v>148</v>
      </c>
      <c r="B149" s="12"/>
      <c r="C149">
        <f t="shared" si="2"/>
        <v>-31591</v>
      </c>
    </row>
    <row r="150" spans="1:4" x14ac:dyDescent="0.2">
      <c r="A150">
        <v>149</v>
      </c>
      <c r="B150" s="12"/>
      <c r="C150">
        <f t="shared" si="2"/>
        <v>-31591</v>
      </c>
    </row>
    <row r="151" spans="1:4" x14ac:dyDescent="0.2">
      <c r="A151">
        <v>150</v>
      </c>
      <c r="B151" s="12"/>
      <c r="C151">
        <f t="shared" si="2"/>
        <v>-31591</v>
      </c>
      <c r="D151" t="s">
        <v>215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tabSelected="1" topLeftCell="K1" zoomScaleNormal="100" workbookViewId="0">
      <selection activeCell="AD30" sqref="AD30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194</v>
      </c>
      <c r="L1" t="s">
        <v>155</v>
      </c>
      <c r="M1" t="s">
        <v>176</v>
      </c>
      <c r="N1" t="s">
        <v>156</v>
      </c>
      <c r="O1" t="s">
        <v>186</v>
      </c>
      <c r="P1" t="s">
        <v>187</v>
      </c>
      <c r="Q1" t="s">
        <v>166</v>
      </c>
      <c r="R1" t="s">
        <v>167</v>
      </c>
      <c r="S1" t="s">
        <v>170</v>
      </c>
      <c r="T1" t="s">
        <v>168</v>
      </c>
      <c r="U1" t="s">
        <v>169</v>
      </c>
      <c r="V1" t="s">
        <v>171</v>
      </c>
      <c r="W1" t="s">
        <v>172</v>
      </c>
      <c r="X1" t="s">
        <v>173</v>
      </c>
      <c r="Y1" t="s">
        <v>174</v>
      </c>
      <c r="Z1" t="s">
        <v>157</v>
      </c>
      <c r="AA1" t="s">
        <v>158</v>
      </c>
      <c r="AB1" t="s">
        <v>144</v>
      </c>
      <c r="AC1" t="s">
        <v>175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21">
        <v>45254.4375</v>
      </c>
      <c r="C2" t="s">
        <v>130</v>
      </c>
      <c r="D2">
        <v>4532</v>
      </c>
      <c r="E2">
        <v>218.45</v>
      </c>
      <c r="F2">
        <v>243.25</v>
      </c>
      <c r="G2" s="5">
        <f t="shared" ref="G2:G8" si="0">(F2-E2)*D2</f>
        <v>112393.60000000005</v>
      </c>
      <c r="H2">
        <v>19800</v>
      </c>
      <c r="I2">
        <f t="shared" ref="I2:I8" si="1">D2*E2</f>
        <v>990015.39999999991</v>
      </c>
      <c r="K2" s="6">
        <v>45288</v>
      </c>
      <c r="L2" s="5">
        <f>-83335-33260</f>
        <v>-116595</v>
      </c>
      <c r="M2" s="5">
        <v>0</v>
      </c>
      <c r="N2" s="5">
        <f t="shared" ref="N2:N46" si="2">S2+V2+Y2</f>
        <v>144033.70460049994</v>
      </c>
      <c r="O2" s="5"/>
      <c r="P2" s="5"/>
      <c r="Q2" s="19">
        <v>192.05600000000001</v>
      </c>
      <c r="R2" s="19">
        <v>207.70699999999999</v>
      </c>
      <c r="S2" s="5">
        <v>45643.98460049992</v>
      </c>
      <c r="T2" s="19">
        <v>207.672</v>
      </c>
      <c r="U2" s="19">
        <v>224.57</v>
      </c>
      <c r="V2" s="5">
        <v>0</v>
      </c>
      <c r="W2" s="19">
        <v>222.13</v>
      </c>
      <c r="X2" s="19">
        <v>240.16</v>
      </c>
      <c r="Y2" s="5">
        <v>98389.72000000003</v>
      </c>
      <c r="Z2" s="5">
        <f t="shared" ref="Z2:Z46" si="3">L2+M2+N2</f>
        <v>27438.704600499943</v>
      </c>
      <c r="AA2" s="5">
        <f>SUM(Z2:Z46)</f>
        <v>535289.59939690039</v>
      </c>
      <c r="AB2" s="5">
        <f>SUM(I2:I40)</f>
        <v>7420337.9670441002</v>
      </c>
      <c r="AC2" s="4">
        <f>AA2/AB2</f>
        <v>7.2138169686377984E-2</v>
      </c>
      <c r="AE2" s="4"/>
      <c r="AI2">
        <v>1</v>
      </c>
      <c r="AJ2" s="21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21">
        <v>45265.645833333336</v>
      </c>
      <c r="C3" s="15" t="s">
        <v>141</v>
      </c>
      <c r="D3">
        <v>5202.4830000000002</v>
      </c>
      <c r="E3">
        <v>198.93350000000001</v>
      </c>
      <c r="F3">
        <v>209.93960000000001</v>
      </c>
      <c r="G3" s="5">
        <f t="shared" si="0"/>
        <v>57259.048146300018</v>
      </c>
      <c r="H3">
        <v>20850</v>
      </c>
      <c r="I3">
        <f t="shared" si="1"/>
        <v>1034948.1518805001</v>
      </c>
      <c r="K3" s="6">
        <v>45292</v>
      </c>
      <c r="L3" s="5">
        <f>SUM(AO4:AO7)-2955</f>
        <v>71662.5</v>
      </c>
      <c r="M3" s="5">
        <v>0</v>
      </c>
      <c r="N3" s="5">
        <f t="shared" si="2"/>
        <v>-62617.329137199791</v>
      </c>
      <c r="O3" s="5"/>
      <c r="P3" s="5"/>
      <c r="Q3" s="19">
        <v>207.70699999999999</v>
      </c>
      <c r="R3" s="19">
        <v>203.70500000000001</v>
      </c>
      <c r="S3" s="5">
        <v>-44444.009137199828</v>
      </c>
      <c r="T3" s="19">
        <v>224.57</v>
      </c>
      <c r="U3" s="19">
        <v>220.239</v>
      </c>
      <c r="V3" s="5">
        <v>0</v>
      </c>
      <c r="W3" s="19">
        <v>240.16</v>
      </c>
      <c r="X3" s="19">
        <v>236.15</v>
      </c>
      <c r="Y3" s="5">
        <v>-18173.31999999996</v>
      </c>
      <c r="Z3" s="5">
        <f t="shared" si="3"/>
        <v>9045.1708628002089</v>
      </c>
      <c r="AI3">
        <v>2</v>
      </c>
      <c r="AJ3" s="21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21">
        <v>45289.645833333336</v>
      </c>
      <c r="C4" s="15" t="s">
        <v>141</v>
      </c>
      <c r="D4">
        <v>5234.8319999999994</v>
      </c>
      <c r="E4">
        <v>207.2551</v>
      </c>
      <c r="F4">
        <v>209.93960000000001</v>
      </c>
      <c r="G4" s="5">
        <f t="shared" si="0"/>
        <v>14052.906504000071</v>
      </c>
      <c r="H4">
        <v>21750</v>
      </c>
      <c r="I4">
        <f t="shared" si="1"/>
        <v>1084945.6296432</v>
      </c>
      <c r="K4" s="6">
        <v>45323</v>
      </c>
      <c r="L4" s="5">
        <v>600</v>
      </c>
      <c r="M4" s="5">
        <v>-4532.55</v>
      </c>
      <c r="N4" s="5">
        <f t="shared" si="2"/>
        <v>182364.65478899996</v>
      </c>
      <c r="O4" s="5"/>
      <c r="P4" s="5"/>
      <c r="Q4" s="19">
        <v>203.70500000000001</v>
      </c>
      <c r="R4" s="19">
        <v>209.93960000000001</v>
      </c>
      <c r="S4" s="5">
        <v>97665.052642199997</v>
      </c>
      <c r="T4" s="19">
        <v>220.239</v>
      </c>
      <c r="U4" s="19">
        <v>226.99119999999999</v>
      </c>
      <c r="V4" s="5">
        <v>52522.402146799977</v>
      </c>
      <c r="W4" s="19">
        <v>236.15</v>
      </c>
      <c r="X4" s="19">
        <v>243.25</v>
      </c>
      <c r="Y4" s="5">
        <v>32177.199999999975</v>
      </c>
      <c r="Z4" s="5">
        <f t="shared" si="3"/>
        <v>178432.10478899998</v>
      </c>
      <c r="AB4" t="s">
        <v>190</v>
      </c>
      <c r="AI4">
        <v>3</v>
      </c>
      <c r="AJ4" s="21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21">
        <v>45309.645833333336</v>
      </c>
      <c r="C5" s="15" t="s">
        <v>141</v>
      </c>
      <c r="D5">
        <v>5227.692</v>
      </c>
      <c r="E5">
        <v>204.66900000000001</v>
      </c>
      <c r="F5">
        <v>209.93960000000001</v>
      </c>
      <c r="G5" s="5">
        <f t="shared" si="0"/>
        <v>27553.07345520001</v>
      </c>
      <c r="H5">
        <v>21450</v>
      </c>
      <c r="I5">
        <f t="shared" si="1"/>
        <v>1069946.493948</v>
      </c>
      <c r="K5" s="6">
        <v>45352</v>
      </c>
      <c r="L5">
        <v>25648</v>
      </c>
      <c r="M5" s="5">
        <v>-692.5</v>
      </c>
      <c r="N5" s="5">
        <f t="shared" si="2"/>
        <v>5938.5270539998164</v>
      </c>
      <c r="O5" s="5">
        <v>21982</v>
      </c>
      <c r="P5" s="5">
        <v>21998</v>
      </c>
      <c r="Q5" s="19">
        <v>209.93960000000001</v>
      </c>
      <c r="R5">
        <v>210.06549999999999</v>
      </c>
      <c r="S5">
        <v>1972.2243812995775</v>
      </c>
      <c r="T5" s="19">
        <v>226.99119999999999</v>
      </c>
      <c r="U5">
        <v>227.12090000000001</v>
      </c>
      <c r="V5">
        <v>1881.582672700202</v>
      </c>
      <c r="W5" s="19">
        <v>243.25</v>
      </c>
      <c r="X5" s="19">
        <v>243.71</v>
      </c>
      <c r="Y5">
        <v>2084.7200000000362</v>
      </c>
      <c r="Z5" s="5">
        <f t="shared" si="3"/>
        <v>30894.027053999816</v>
      </c>
      <c r="AB5" t="s">
        <v>184</v>
      </c>
      <c r="AC5" t="s">
        <v>178</v>
      </c>
      <c r="AD5" t="s">
        <v>131</v>
      </c>
      <c r="AE5" t="s">
        <v>136</v>
      </c>
      <c r="AF5" t="s">
        <v>38</v>
      </c>
      <c r="AI5">
        <v>1</v>
      </c>
      <c r="AJ5" s="21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21">
        <v>45315.645833333336</v>
      </c>
      <c r="C6" s="15" t="s">
        <v>160</v>
      </c>
      <c r="D6" s="26">
        <v>4836.0620000000008</v>
      </c>
      <c r="E6">
        <v>221.28469999999999</v>
      </c>
      <c r="F6">
        <v>226.99119999999999</v>
      </c>
      <c r="G6" s="5">
        <f t="shared" si="0"/>
        <v>27596.987803000033</v>
      </c>
      <c r="H6">
        <v>21400</v>
      </c>
      <c r="I6">
        <f t="shared" si="1"/>
        <v>1070146.5288514001</v>
      </c>
      <c r="K6" s="22">
        <v>45365</v>
      </c>
      <c r="L6" s="5">
        <f>AO22+AO23</f>
        <v>-1090.0000020000334</v>
      </c>
      <c r="M6" s="5">
        <v>0</v>
      </c>
      <c r="N6" s="5">
        <f t="shared" si="2"/>
        <v>52121.036811800332</v>
      </c>
      <c r="O6" s="5">
        <v>21998</v>
      </c>
      <c r="P6" s="5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9">
        <v>243.71</v>
      </c>
      <c r="X6">
        <v>245.39</v>
      </c>
      <c r="Y6">
        <v>7613.759999999902</v>
      </c>
      <c r="Z6" s="5">
        <f t="shared" si="3"/>
        <v>51031.036809800295</v>
      </c>
      <c r="AB6" t="s">
        <v>182</v>
      </c>
      <c r="AC6">
        <v>15665.007</v>
      </c>
      <c r="AD6">
        <v>213.2028</v>
      </c>
      <c r="AE6">
        <v>215.46440000000001</v>
      </c>
      <c r="AF6" s="5">
        <f>(AE6-AD6)*AC6</f>
        <v>35427.979831200246</v>
      </c>
      <c r="AG6" s="5"/>
      <c r="AI6">
        <v>2</v>
      </c>
      <c r="AJ6" s="21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21">
        <v>45323.645833333336</v>
      </c>
      <c r="C7" s="15" t="s">
        <v>160</v>
      </c>
      <c r="D7" s="26">
        <v>4845.491</v>
      </c>
      <c r="E7">
        <v>224</v>
      </c>
      <c r="F7">
        <v>226.99119999999999</v>
      </c>
      <c r="G7" s="5">
        <f t="shared" si="0"/>
        <v>14493.832679199963</v>
      </c>
      <c r="H7">
        <v>21700</v>
      </c>
      <c r="I7">
        <f t="shared" si="1"/>
        <v>1085389.9839999999</v>
      </c>
      <c r="K7" s="22">
        <v>45372</v>
      </c>
      <c r="L7">
        <f>AO24</f>
        <v>69426</v>
      </c>
      <c r="M7" s="5">
        <v>-5767.5</v>
      </c>
      <c r="N7" s="5">
        <f t="shared" si="2"/>
        <v>-46824.885053600185</v>
      </c>
      <c r="O7" s="5">
        <v>22150</v>
      </c>
      <c r="P7" s="5">
        <v>22011.95</v>
      </c>
      <c r="Q7">
        <v>211.48570000000001</v>
      </c>
      <c r="R7">
        <v>210.19329999999999</v>
      </c>
      <c r="S7" s="5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5">
        <f t="shared" si="3"/>
        <v>16833.614946399815</v>
      </c>
      <c r="AB7" t="s">
        <v>183</v>
      </c>
      <c r="AC7">
        <v>14507.191000000001</v>
      </c>
      <c r="AD7">
        <v>230.46430000000001</v>
      </c>
      <c r="AE7">
        <v>232.89420000000001</v>
      </c>
      <c r="AF7" s="5">
        <f t="shared" ref="AF7" si="5">(AE7-AD7)*AC7</f>
        <v>35251.023410900052</v>
      </c>
      <c r="AG7" s="5"/>
      <c r="AI7">
        <v>4</v>
      </c>
      <c r="AJ7" s="21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21">
        <v>45331.645833333336</v>
      </c>
      <c r="C8" s="15" t="s">
        <v>160</v>
      </c>
      <c r="D8" s="26">
        <v>4825.6379999999999</v>
      </c>
      <c r="E8">
        <v>224.8295</v>
      </c>
      <c r="F8">
        <v>226.99119999999999</v>
      </c>
      <c r="G8" s="5">
        <f t="shared" si="0"/>
        <v>10431.581664599982</v>
      </c>
      <c r="H8">
        <v>21800</v>
      </c>
      <c r="I8">
        <f t="shared" si="1"/>
        <v>1084945.7787210001</v>
      </c>
      <c r="K8" s="22">
        <v>45379</v>
      </c>
      <c r="L8">
        <f>AO25</f>
        <v>-23625</v>
      </c>
      <c r="M8" s="5">
        <v>0</v>
      </c>
      <c r="N8" s="5">
        <f t="shared" si="2"/>
        <v>107082.01709230004</v>
      </c>
      <c r="O8" s="5">
        <v>22011.95</v>
      </c>
      <c r="P8" s="5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5">
        <f>L8+M8+N8</f>
        <v>83457.017092300041</v>
      </c>
      <c r="AB8" t="s">
        <v>118</v>
      </c>
      <c r="AC8">
        <v>4532</v>
      </c>
      <c r="AD8">
        <v>246.96</v>
      </c>
      <c r="AE8">
        <v>249.27</v>
      </c>
      <c r="AF8" s="5">
        <f t="shared" ref="AF8" si="6">(AE8-AD8)*AC8</f>
        <v>10468.920000000011</v>
      </c>
      <c r="AG8" s="5"/>
      <c r="AI8">
        <v>1</v>
      </c>
      <c r="AJ8" s="21">
        <v>45316.635416666664</v>
      </c>
      <c r="AK8" t="s">
        <v>161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2">
        <v>45407</v>
      </c>
      <c r="L9">
        <v>57010</v>
      </c>
      <c r="N9" s="5">
        <f t="shared" si="2"/>
        <v>81147.923242100311</v>
      </c>
      <c r="O9" s="5">
        <v>22327</v>
      </c>
      <c r="P9" s="5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5">
        <f t="shared" si="3"/>
        <v>138157.92324210031</v>
      </c>
      <c r="AI9">
        <v>2</v>
      </c>
      <c r="AJ9" s="21">
        <v>45316.635416666664</v>
      </c>
      <c r="AK9" t="s">
        <v>161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K10" s="22">
        <v>45442</v>
      </c>
      <c r="N10" s="5">
        <f t="shared" si="2"/>
        <v>0</v>
      </c>
      <c r="O10" s="5">
        <v>22570.35</v>
      </c>
      <c r="P10" s="5"/>
      <c r="Q10">
        <v>215.46440000000001</v>
      </c>
      <c r="T10">
        <v>232.89420000000001</v>
      </c>
      <c r="W10">
        <v>249.27</v>
      </c>
      <c r="Z10" s="5">
        <f t="shared" si="3"/>
        <v>0</v>
      </c>
      <c r="AD10" s="19"/>
      <c r="AF10" s="5"/>
      <c r="AI10">
        <v>3</v>
      </c>
      <c r="AJ10" s="21">
        <v>45316.635416666664</v>
      </c>
      <c r="AK10" t="s">
        <v>162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N11" s="5">
        <f t="shared" si="2"/>
        <v>0</v>
      </c>
      <c r="O11" s="5"/>
      <c r="P11" s="5"/>
      <c r="Z11" s="5">
        <f t="shared" si="3"/>
        <v>0</v>
      </c>
      <c r="AF11" s="5"/>
      <c r="AG11" s="4"/>
      <c r="AI11">
        <v>4</v>
      </c>
      <c r="AJ11" s="21">
        <v>45316.635416666664</v>
      </c>
      <c r="AK11" t="s">
        <v>163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N12" s="5">
        <f t="shared" si="2"/>
        <v>0</v>
      </c>
      <c r="O12" s="5"/>
      <c r="P12" s="5"/>
      <c r="Z12" s="5">
        <f t="shared" si="3"/>
        <v>0</v>
      </c>
      <c r="AI12">
        <v>5</v>
      </c>
      <c r="AJ12" s="21">
        <v>45315.635416666664</v>
      </c>
      <c r="AK12" t="s">
        <v>159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181</v>
      </c>
      <c r="H13">
        <f>AVERAGE(H2:H12)</f>
        <v>21250</v>
      </c>
      <c r="N13" s="5">
        <f t="shared" si="2"/>
        <v>0</v>
      </c>
      <c r="O13" s="5"/>
      <c r="P13" s="5"/>
      <c r="Z13" s="5">
        <f t="shared" si="3"/>
        <v>0</v>
      </c>
      <c r="AI13">
        <v>6</v>
      </c>
      <c r="AJ13" s="21">
        <v>45323.635416666664</v>
      </c>
      <c r="AK13" t="s">
        <v>162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N14" s="5">
        <f t="shared" si="2"/>
        <v>0</v>
      </c>
      <c r="O14" s="5"/>
      <c r="P14" s="5"/>
      <c r="Z14" s="5">
        <f t="shared" si="3"/>
        <v>0</v>
      </c>
      <c r="AI14">
        <v>7</v>
      </c>
      <c r="AJ14" s="21">
        <v>45331.642361111109</v>
      </c>
      <c r="AK14" t="s">
        <v>161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5">
        <f t="shared" si="2"/>
        <v>0</v>
      </c>
      <c r="O15" s="5"/>
      <c r="P15" s="5"/>
      <c r="Z15" s="5">
        <f t="shared" si="3"/>
        <v>0</v>
      </c>
      <c r="AI15">
        <v>1</v>
      </c>
      <c r="AJ15" s="21">
        <v>45351.642361111109</v>
      </c>
      <c r="AK15" t="s">
        <v>185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5">
        <v>21998</v>
      </c>
    </row>
    <row r="16" spans="1:43" x14ac:dyDescent="0.2">
      <c r="N16" s="5">
        <f t="shared" si="2"/>
        <v>0</v>
      </c>
      <c r="O16" s="5"/>
      <c r="P16" s="5"/>
      <c r="Z16" s="5">
        <f t="shared" si="3"/>
        <v>0</v>
      </c>
      <c r="AF16" s="5"/>
      <c r="AG16" s="5"/>
      <c r="AI16">
        <v>2</v>
      </c>
      <c r="AJ16" s="21">
        <v>45351.642361111109</v>
      </c>
      <c r="AK16" t="s">
        <v>185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5">
        <v>21998</v>
      </c>
    </row>
    <row r="17" spans="5:43" x14ac:dyDescent="0.2">
      <c r="E17" s="26"/>
      <c r="N17" s="5">
        <f t="shared" si="2"/>
        <v>0</v>
      </c>
      <c r="O17" s="5"/>
      <c r="P17" s="5"/>
      <c r="Z17" s="5">
        <f t="shared" si="3"/>
        <v>0</v>
      </c>
      <c r="AF17" s="5"/>
      <c r="AG17" s="5"/>
      <c r="AI17">
        <v>3</v>
      </c>
      <c r="AJ17" s="21">
        <v>45351.642361053244</v>
      </c>
      <c r="AK17" t="s">
        <v>185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5">
        <v>21998</v>
      </c>
    </row>
    <row r="18" spans="5:43" x14ac:dyDescent="0.2">
      <c r="N18" s="5">
        <f t="shared" si="2"/>
        <v>0</v>
      </c>
      <c r="O18" s="5"/>
      <c r="P18" s="5"/>
      <c r="Z18" s="5">
        <f t="shared" si="3"/>
        <v>0</v>
      </c>
      <c r="AF18" s="5"/>
      <c r="AI18">
        <v>4</v>
      </c>
      <c r="AJ18" s="21">
        <v>45351.642361053244</v>
      </c>
      <c r="AK18" t="s">
        <v>185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5">
        <v>21998</v>
      </c>
    </row>
    <row r="19" spans="5:43" x14ac:dyDescent="0.2">
      <c r="N19" s="5">
        <f t="shared" si="2"/>
        <v>0</v>
      </c>
      <c r="O19" s="5"/>
      <c r="P19" s="5"/>
      <c r="Z19" s="5">
        <f t="shared" si="3"/>
        <v>0</v>
      </c>
      <c r="AF19" s="5"/>
      <c r="AI19">
        <v>5</v>
      </c>
      <c r="AJ19" s="21">
        <v>45351.642361053244</v>
      </c>
      <c r="AK19" t="s">
        <v>185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5">
        <v>21998</v>
      </c>
    </row>
    <row r="20" spans="5:43" x14ac:dyDescent="0.2">
      <c r="N20" s="5">
        <f t="shared" si="2"/>
        <v>0</v>
      </c>
      <c r="O20" s="5"/>
      <c r="P20" s="5"/>
      <c r="Z20" s="5">
        <f t="shared" si="3"/>
        <v>0</v>
      </c>
      <c r="AF20" s="5"/>
      <c r="AG20" s="5"/>
      <c r="AI20">
        <v>6</v>
      </c>
      <c r="AJ20" s="21">
        <v>45351.642361053244</v>
      </c>
      <c r="AK20" t="s">
        <v>185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5">
        <v>21998</v>
      </c>
    </row>
    <row r="21" spans="5:43" x14ac:dyDescent="0.2">
      <c r="N21" s="5">
        <f t="shared" si="2"/>
        <v>0</v>
      </c>
      <c r="O21" s="5"/>
      <c r="P21" s="5"/>
      <c r="Z21" s="5">
        <f t="shared" si="3"/>
        <v>0</v>
      </c>
      <c r="AF21" s="5"/>
      <c r="AI21">
        <v>7</v>
      </c>
      <c r="AJ21" s="21">
        <v>45351.642361053244</v>
      </c>
      <c r="AK21" t="s">
        <v>185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5">
        <v>21998</v>
      </c>
    </row>
    <row r="22" spans="5:43" ht="16" customHeight="1" x14ac:dyDescent="0.2">
      <c r="G22" s="25"/>
      <c r="H22" s="25"/>
      <c r="N22" s="5">
        <f t="shared" si="2"/>
        <v>0</v>
      </c>
      <c r="O22" s="5"/>
      <c r="P22" s="5"/>
      <c r="Z22" s="5">
        <f t="shared" si="3"/>
        <v>0</v>
      </c>
      <c r="AF22" s="5"/>
      <c r="AI22" s="28" t="s">
        <v>188</v>
      </c>
      <c r="AJ22" s="21">
        <v>45364.5</v>
      </c>
      <c r="AK22" t="s">
        <v>189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5">
        <v>22000</v>
      </c>
    </row>
    <row r="23" spans="5:43" x14ac:dyDescent="0.2">
      <c r="G23" s="26"/>
      <c r="J23" s="26"/>
      <c r="N23" s="5">
        <f t="shared" si="2"/>
        <v>0</v>
      </c>
      <c r="O23" s="5"/>
      <c r="P23" s="5"/>
      <c r="Z23" s="5">
        <f t="shared" si="3"/>
        <v>0</v>
      </c>
      <c r="AF23" s="5"/>
      <c r="AG23" s="4"/>
      <c r="AI23" s="28" t="s">
        <v>188</v>
      </c>
      <c r="AJ23" s="21">
        <v>45364.5</v>
      </c>
      <c r="AK23" t="s">
        <v>191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5">
        <v>22150</v>
      </c>
    </row>
    <row r="24" spans="5:43" x14ac:dyDescent="0.2">
      <c r="N24" s="5">
        <f t="shared" si="2"/>
        <v>0</v>
      </c>
      <c r="O24" s="5"/>
      <c r="P24" s="5"/>
      <c r="Z24" s="5">
        <f t="shared" si="3"/>
        <v>0</v>
      </c>
      <c r="AI24" s="28" t="s">
        <v>188</v>
      </c>
      <c r="AJ24" s="21" t="s">
        <v>192</v>
      </c>
      <c r="AK24" t="s">
        <v>193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5">
        <v>22011.95</v>
      </c>
    </row>
    <row r="25" spans="5:43" x14ac:dyDescent="0.2">
      <c r="N25" s="5">
        <f t="shared" si="2"/>
        <v>0</v>
      </c>
      <c r="O25" s="5"/>
      <c r="P25" s="5"/>
      <c r="Z25" s="5">
        <f t="shared" si="3"/>
        <v>0</v>
      </c>
      <c r="AI25" s="28" t="s">
        <v>188</v>
      </c>
      <c r="AJ25" s="21" t="s">
        <v>195</v>
      </c>
      <c r="AK25" t="s">
        <v>196</v>
      </c>
      <c r="AL25">
        <v>350</v>
      </c>
      <c r="AM25">
        <v>109.4</v>
      </c>
      <c r="AN25">
        <v>176.9</v>
      </c>
      <c r="AO25" s="29">
        <f t="shared" si="8"/>
        <v>-23625</v>
      </c>
      <c r="AP25" s="5">
        <v>22011.95</v>
      </c>
      <c r="AQ25" s="5">
        <v>22327</v>
      </c>
    </row>
    <row r="26" spans="5:43" x14ac:dyDescent="0.2">
      <c r="N26" s="5">
        <f t="shared" si="2"/>
        <v>0</v>
      </c>
      <c r="O26" s="5"/>
      <c r="P26" s="5"/>
      <c r="Z26" s="5">
        <f t="shared" si="3"/>
        <v>0</v>
      </c>
      <c r="AI26" s="28" t="s">
        <v>188</v>
      </c>
      <c r="AJ26" s="21" t="s">
        <v>214</v>
      </c>
      <c r="AK26" t="s">
        <v>209</v>
      </c>
      <c r="AL26">
        <v>350</v>
      </c>
      <c r="AM26">
        <v>144.54</v>
      </c>
      <c r="AN26">
        <v>143.5</v>
      </c>
      <c r="AO26" s="29">
        <f t="shared" ref="AO26" si="9">(AM26-AN26)*AL26</f>
        <v>363.99999999999721</v>
      </c>
      <c r="AP26" s="5">
        <v>22327</v>
      </c>
    </row>
    <row r="27" spans="5:43" x14ac:dyDescent="0.2">
      <c r="N27" s="5">
        <f t="shared" si="2"/>
        <v>0</v>
      </c>
      <c r="O27" s="5"/>
      <c r="P27" s="5"/>
      <c r="Z27" s="5">
        <f t="shared" si="3"/>
        <v>0</v>
      </c>
      <c r="AI27" s="28" t="s">
        <v>188</v>
      </c>
      <c r="AJ27" s="21">
        <v>45384</v>
      </c>
      <c r="AK27" t="s">
        <v>221</v>
      </c>
    </row>
    <row r="28" spans="5:43" x14ac:dyDescent="0.2">
      <c r="N28" s="5">
        <f t="shared" si="2"/>
        <v>0</v>
      </c>
      <c r="O28" s="5"/>
      <c r="P28" s="5"/>
      <c r="Z28" s="5">
        <f t="shared" si="3"/>
        <v>0</v>
      </c>
    </row>
    <row r="29" spans="5:43" x14ac:dyDescent="0.2">
      <c r="N29" s="5">
        <f t="shared" si="2"/>
        <v>0</v>
      </c>
      <c r="O29" s="5"/>
      <c r="P29" s="5"/>
      <c r="Z29" s="5">
        <f t="shared" si="3"/>
        <v>0</v>
      </c>
    </row>
    <row r="30" spans="5:43" x14ac:dyDescent="0.2">
      <c r="N30" s="5">
        <f t="shared" si="2"/>
        <v>0</v>
      </c>
      <c r="O30" s="5"/>
      <c r="P30" s="5"/>
      <c r="Z30" s="5">
        <f t="shared" si="3"/>
        <v>0</v>
      </c>
    </row>
    <row r="31" spans="5:43" x14ac:dyDescent="0.2">
      <c r="N31" s="5">
        <f t="shared" si="2"/>
        <v>0</v>
      </c>
      <c r="O31" s="5"/>
      <c r="P31" s="5"/>
      <c r="Z31" s="5">
        <f t="shared" si="3"/>
        <v>0</v>
      </c>
    </row>
    <row r="32" spans="5:43" ht="17" x14ac:dyDescent="0.2">
      <c r="H32" s="26"/>
      <c r="I32" s="27"/>
      <c r="N32" s="5">
        <f t="shared" si="2"/>
        <v>0</v>
      </c>
      <c r="O32" s="5"/>
      <c r="P32" s="5"/>
      <c r="Z32" s="5">
        <f t="shared" si="3"/>
        <v>0</v>
      </c>
    </row>
    <row r="33" spans="5:26" x14ac:dyDescent="0.2">
      <c r="N33" s="5">
        <f t="shared" si="2"/>
        <v>0</v>
      </c>
      <c r="O33" s="5"/>
      <c r="P33" s="5"/>
      <c r="Z33" s="5">
        <f t="shared" si="3"/>
        <v>0</v>
      </c>
    </row>
    <row r="34" spans="5:26" x14ac:dyDescent="0.2">
      <c r="N34" s="5">
        <f t="shared" si="2"/>
        <v>0</v>
      </c>
      <c r="O34" s="5"/>
      <c r="P34" s="5"/>
      <c r="Z34" s="5">
        <f t="shared" si="3"/>
        <v>0</v>
      </c>
    </row>
    <row r="35" spans="5:26" x14ac:dyDescent="0.2">
      <c r="N35" s="5">
        <f t="shared" si="2"/>
        <v>0</v>
      </c>
      <c r="O35" s="5"/>
      <c r="P35" s="5"/>
      <c r="Z35" s="5">
        <f t="shared" si="3"/>
        <v>0</v>
      </c>
    </row>
    <row r="36" spans="5:26" x14ac:dyDescent="0.2">
      <c r="E36" s="26"/>
      <c r="N36" s="5">
        <f t="shared" si="2"/>
        <v>0</v>
      </c>
      <c r="O36" s="5"/>
      <c r="P36" s="5"/>
      <c r="Z36" s="5">
        <f t="shared" si="3"/>
        <v>0</v>
      </c>
    </row>
    <row r="37" spans="5:26" x14ac:dyDescent="0.2">
      <c r="N37" s="5">
        <f t="shared" si="2"/>
        <v>0</v>
      </c>
      <c r="O37" s="5"/>
      <c r="P37" s="5"/>
      <c r="Z37" s="5">
        <f t="shared" si="3"/>
        <v>0</v>
      </c>
    </row>
    <row r="38" spans="5:26" x14ac:dyDescent="0.2">
      <c r="E38" s="26"/>
      <c r="N38" s="5">
        <f t="shared" si="2"/>
        <v>0</v>
      </c>
      <c r="O38" s="5"/>
      <c r="P38" s="5"/>
      <c r="Z38" s="5">
        <f t="shared" si="3"/>
        <v>0</v>
      </c>
    </row>
    <row r="39" spans="5:26" x14ac:dyDescent="0.2">
      <c r="N39" s="5">
        <f t="shared" si="2"/>
        <v>0</v>
      </c>
      <c r="O39" s="5"/>
      <c r="P39" s="5"/>
      <c r="Z39" s="5">
        <f t="shared" si="3"/>
        <v>0</v>
      </c>
    </row>
    <row r="40" spans="5:26" x14ac:dyDescent="0.2">
      <c r="N40" s="5">
        <f t="shared" si="2"/>
        <v>0</v>
      </c>
      <c r="O40" s="5"/>
      <c r="P40" s="5"/>
      <c r="Z40" s="5">
        <f t="shared" si="3"/>
        <v>0</v>
      </c>
    </row>
    <row r="41" spans="5:26" x14ac:dyDescent="0.2">
      <c r="N41" s="5">
        <f t="shared" si="2"/>
        <v>0</v>
      </c>
      <c r="O41" s="5"/>
      <c r="P41" s="5"/>
      <c r="Z41" s="5">
        <f t="shared" si="3"/>
        <v>0</v>
      </c>
    </row>
    <row r="42" spans="5:26" x14ac:dyDescent="0.2">
      <c r="N42" s="5">
        <f t="shared" si="2"/>
        <v>0</v>
      </c>
      <c r="O42" s="5"/>
      <c r="P42" s="5"/>
      <c r="Z42" s="5">
        <f t="shared" si="3"/>
        <v>0</v>
      </c>
    </row>
    <row r="43" spans="5:26" x14ac:dyDescent="0.2">
      <c r="N43" s="5">
        <f t="shared" si="2"/>
        <v>0</v>
      </c>
      <c r="O43" s="5"/>
      <c r="P43" s="5"/>
      <c r="Z43" s="5">
        <f t="shared" si="3"/>
        <v>0</v>
      </c>
    </row>
    <row r="44" spans="5:26" x14ac:dyDescent="0.2">
      <c r="N44" s="5">
        <f t="shared" si="2"/>
        <v>0</v>
      </c>
      <c r="O44" s="5"/>
      <c r="P44" s="5"/>
      <c r="Z44" s="5">
        <f t="shared" si="3"/>
        <v>0</v>
      </c>
    </row>
    <row r="45" spans="5:26" x14ac:dyDescent="0.2">
      <c r="N45" s="5">
        <f t="shared" si="2"/>
        <v>0</v>
      </c>
      <c r="O45" s="5"/>
      <c r="P45" s="5"/>
      <c r="Z45" s="5">
        <f t="shared" si="3"/>
        <v>0</v>
      </c>
    </row>
    <row r="46" spans="5:26" x14ac:dyDescent="0.2">
      <c r="N46" s="5">
        <f t="shared" si="2"/>
        <v>0</v>
      </c>
      <c r="O46" s="5"/>
      <c r="P46" s="5"/>
      <c r="Z46" s="5">
        <f t="shared" si="3"/>
        <v>0</v>
      </c>
    </row>
  </sheetData>
  <autoFilter ref="A1:J8" xr:uid="{42C6A518-AB51-B248-ACDB-FBFCF1A00C16}"/>
  <phoneticPr fontId="10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164</v>
      </c>
      <c r="AI1">
        <v>20000000</v>
      </c>
    </row>
    <row r="2" spans="2:41" x14ac:dyDescent="0.2">
      <c r="B2" s="33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33" t="s">
        <v>17</v>
      </c>
      <c r="P2">
        <f>SUM(N2:N6)</f>
        <v>78.099999999999994</v>
      </c>
      <c r="R2" t="s">
        <v>25</v>
      </c>
      <c r="S2">
        <v>172000</v>
      </c>
      <c r="W2" s="33" t="s">
        <v>17</v>
      </c>
      <c r="X2">
        <v>5321</v>
      </c>
      <c r="Y2" s="19">
        <f>X2*100/Y$1</f>
        <v>3.3256250000000001E-2</v>
      </c>
      <c r="Z2">
        <f>SUM(X2:X6)</f>
        <v>58064</v>
      </c>
      <c r="AA2" s="19">
        <f>Z2*100/Y1</f>
        <v>0.3629</v>
      </c>
      <c r="AB2" t="s">
        <v>25</v>
      </c>
      <c r="AC2">
        <v>172000</v>
      </c>
      <c r="AG2" s="33" t="s">
        <v>17</v>
      </c>
      <c r="AI2" s="19">
        <f>AH2*100/AI$1</f>
        <v>0</v>
      </c>
      <c r="AJ2">
        <f>SUM(AH2:AH6)</f>
        <v>-45223</v>
      </c>
      <c r="AK2" s="19">
        <f>AJ2*100/AI1</f>
        <v>-0.22611500000000001</v>
      </c>
      <c r="AL2" t="s">
        <v>25</v>
      </c>
      <c r="AM2">
        <v>172000</v>
      </c>
    </row>
    <row r="3" spans="2:41" x14ac:dyDescent="0.2">
      <c r="B3" s="33"/>
      <c r="C3">
        <v>-6.4</v>
      </c>
      <c r="G3" t="s">
        <v>22</v>
      </c>
      <c r="H3">
        <v>66000</v>
      </c>
      <c r="M3" s="33"/>
      <c r="N3">
        <v>20.2</v>
      </c>
      <c r="R3" t="s">
        <v>22</v>
      </c>
      <c r="S3">
        <v>142000</v>
      </c>
      <c r="W3" s="33"/>
      <c r="X3">
        <v>464</v>
      </c>
      <c r="Y3" s="19">
        <f t="shared" ref="Y3:Y26" si="0">X3*100/Y$1</f>
        <v>2.8999999999999998E-3</v>
      </c>
      <c r="AB3" t="s">
        <v>22</v>
      </c>
      <c r="AC3">
        <v>65000</v>
      </c>
      <c r="AG3" s="33"/>
      <c r="AI3" s="19">
        <f t="shared" ref="AI3:AI26" si="1">AH3*100/AI$1</f>
        <v>0</v>
      </c>
      <c r="AL3" t="s">
        <v>22</v>
      </c>
      <c r="AM3">
        <v>65000</v>
      </c>
    </row>
    <row r="4" spans="2:41" x14ac:dyDescent="0.2">
      <c r="B4" s="33"/>
      <c r="C4">
        <v>36.9</v>
      </c>
      <c r="G4" t="s">
        <v>26</v>
      </c>
      <c r="H4">
        <f>D25</f>
        <v>306390</v>
      </c>
      <c r="M4" s="33"/>
      <c r="N4">
        <v>22.4</v>
      </c>
      <c r="R4" t="s">
        <v>26</v>
      </c>
      <c r="S4">
        <f>O28</f>
        <v>115265</v>
      </c>
      <c r="W4" s="33"/>
      <c r="X4">
        <v>28163</v>
      </c>
      <c r="Y4" s="19">
        <f t="shared" si="0"/>
        <v>0.17601875</v>
      </c>
      <c r="AB4" t="s">
        <v>26</v>
      </c>
      <c r="AC4">
        <f>X29</f>
        <v>223513</v>
      </c>
      <c r="AG4" s="33"/>
      <c r="AI4" s="19">
        <f t="shared" si="1"/>
        <v>0</v>
      </c>
      <c r="AL4" t="s">
        <v>26</v>
      </c>
      <c r="AM4">
        <f>AH29</f>
        <v>103534</v>
      </c>
    </row>
    <row r="5" spans="2:41" x14ac:dyDescent="0.2">
      <c r="B5" s="33"/>
      <c r="C5">
        <v>4.8</v>
      </c>
      <c r="G5" t="s">
        <v>23</v>
      </c>
      <c r="H5">
        <v>58000</v>
      </c>
      <c r="M5" s="33"/>
      <c r="N5">
        <v>10.8</v>
      </c>
      <c r="R5" t="s">
        <v>23</v>
      </c>
      <c r="S5">
        <v>65000</v>
      </c>
      <c r="W5" s="33"/>
      <c r="X5">
        <v>11852</v>
      </c>
      <c r="Y5" s="19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33"/>
      <c r="AH5">
        <v>11900</v>
      </c>
      <c r="AI5" s="19">
        <f>AH5*100/AI$1</f>
        <v>5.9499999999999997E-2</v>
      </c>
      <c r="AL5" t="s">
        <v>179</v>
      </c>
      <c r="AM5">
        <v>168500</v>
      </c>
    </row>
    <row r="6" spans="2:41" x14ac:dyDescent="0.2">
      <c r="B6" s="33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33"/>
      <c r="N6">
        <v>24.7</v>
      </c>
      <c r="R6" t="s">
        <v>24</v>
      </c>
      <c r="S6">
        <f>SUM(S2:S5)</f>
        <v>494265</v>
      </c>
      <c r="W6" s="33"/>
      <c r="X6">
        <v>12264</v>
      </c>
      <c r="Y6" s="19">
        <f t="shared" si="0"/>
        <v>7.6649999999999996E-2</v>
      </c>
      <c r="AB6" t="s">
        <v>24</v>
      </c>
      <c r="AC6">
        <f>SUM(AC2:AC5)</f>
        <v>534513</v>
      </c>
      <c r="AG6" s="33"/>
      <c r="AH6">
        <v>-57123</v>
      </c>
      <c r="AI6" s="19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33"/>
      <c r="C7">
        <v>19.3</v>
      </c>
      <c r="M7" s="33" t="s">
        <v>18</v>
      </c>
      <c r="N7">
        <v>8.1</v>
      </c>
      <c r="P7">
        <f>SUM(N7:N11)</f>
        <v>53.6</v>
      </c>
      <c r="W7" s="33" t="s">
        <v>18</v>
      </c>
      <c r="X7">
        <v>5516</v>
      </c>
      <c r="Y7" s="19">
        <f t="shared" si="0"/>
        <v>3.4474999999999999E-2</v>
      </c>
      <c r="Z7">
        <f>SUM(X7:X11)</f>
        <v>53830</v>
      </c>
      <c r="AA7" s="19">
        <f>Z7*100/Y1</f>
        <v>0.3364375</v>
      </c>
      <c r="AB7" t="s">
        <v>177</v>
      </c>
      <c r="AC7" s="5">
        <f>AC6+27438.7046</f>
        <v>561951.70460000006</v>
      </c>
      <c r="AG7" s="33" t="s">
        <v>18</v>
      </c>
      <c r="AH7">
        <v>7292</v>
      </c>
      <c r="AI7" s="19">
        <f t="shared" si="1"/>
        <v>3.6459999999999999E-2</v>
      </c>
      <c r="AJ7">
        <f>SUM(AH7:AH11)</f>
        <v>70661</v>
      </c>
      <c r="AK7" s="19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33"/>
      <c r="C8">
        <v>22.2</v>
      </c>
      <c r="M8" s="33"/>
      <c r="N8">
        <v>-6.8</v>
      </c>
      <c r="W8" s="33"/>
      <c r="X8">
        <v>12514</v>
      </c>
      <c r="Y8" s="19">
        <f t="shared" si="0"/>
        <v>7.8212500000000004E-2</v>
      </c>
      <c r="AG8" s="33"/>
      <c r="AH8">
        <v>13989</v>
      </c>
      <c r="AI8" s="19">
        <f t="shared" si="1"/>
        <v>6.9944999999999993E-2</v>
      </c>
      <c r="AM8" s="5"/>
    </row>
    <row r="9" spans="2:41" x14ac:dyDescent="0.2">
      <c r="B9" s="33"/>
      <c r="C9">
        <v>10.8</v>
      </c>
      <c r="M9" s="33"/>
      <c r="N9">
        <v>23.2</v>
      </c>
      <c r="S9" s="12"/>
      <c r="W9" s="33"/>
      <c r="X9">
        <v>20811</v>
      </c>
      <c r="Y9" s="19">
        <f t="shared" si="0"/>
        <v>0.13006875000000001</v>
      </c>
      <c r="AC9" s="12"/>
      <c r="AG9" s="33"/>
      <c r="AH9">
        <v>23989</v>
      </c>
      <c r="AI9" s="19">
        <f t="shared" si="1"/>
        <v>0.119945</v>
      </c>
      <c r="AM9" s="12"/>
    </row>
    <row r="10" spans="2:41" x14ac:dyDescent="0.2">
      <c r="B10" s="33" t="s">
        <v>19</v>
      </c>
      <c r="C10">
        <v>24.2</v>
      </c>
      <c r="E10">
        <f>SUM(C10:C13)</f>
        <v>64.599999999999994</v>
      </c>
      <c r="M10" s="33"/>
      <c r="N10">
        <v>17.100000000000001</v>
      </c>
      <c r="W10" s="33"/>
      <c r="X10">
        <v>13577</v>
      </c>
      <c r="Y10" s="19">
        <f t="shared" si="0"/>
        <v>8.4856249999999994E-2</v>
      </c>
      <c r="AG10" s="33"/>
      <c r="AH10">
        <v>12000</v>
      </c>
      <c r="AI10" s="19">
        <f t="shared" si="1"/>
        <v>0.06</v>
      </c>
    </row>
    <row r="11" spans="2:41" x14ac:dyDescent="0.2">
      <c r="B11" s="33"/>
      <c r="C11">
        <v>0.8</v>
      </c>
      <c r="M11" s="33"/>
      <c r="N11">
        <v>12</v>
      </c>
      <c r="W11" s="33"/>
      <c r="X11">
        <v>1412</v>
      </c>
      <c r="Y11" s="19">
        <f t="shared" si="0"/>
        <v>8.8249999999999995E-3</v>
      </c>
      <c r="AG11" s="33"/>
      <c r="AH11">
        <v>13391</v>
      </c>
      <c r="AI11" s="19">
        <f t="shared" si="1"/>
        <v>6.6955000000000001E-2</v>
      </c>
    </row>
    <row r="12" spans="2:41" x14ac:dyDescent="0.2">
      <c r="B12" s="33"/>
      <c r="C12">
        <v>28.1</v>
      </c>
      <c r="M12" s="33" t="s">
        <v>19</v>
      </c>
      <c r="N12">
        <v>7.5</v>
      </c>
      <c r="P12">
        <f>SUM(N12:N16)</f>
        <v>62.6</v>
      </c>
      <c r="W12" s="33" t="s">
        <v>19</v>
      </c>
      <c r="X12">
        <v>7879</v>
      </c>
      <c r="Y12" s="19">
        <f t="shared" si="0"/>
        <v>4.9243750000000003E-2</v>
      </c>
      <c r="Z12">
        <f>SUM(X12:X16)</f>
        <v>26460</v>
      </c>
      <c r="AA12" s="19">
        <f>Z12*100/Y1</f>
        <v>0.16537499999999999</v>
      </c>
      <c r="AG12" s="33" t="s">
        <v>19</v>
      </c>
      <c r="AH12">
        <v>920</v>
      </c>
      <c r="AI12" s="19">
        <f t="shared" si="1"/>
        <v>4.5999999999999999E-3</v>
      </c>
      <c r="AJ12">
        <f>SUM(AH12:AH16)</f>
        <v>-16787</v>
      </c>
      <c r="AK12" s="19">
        <f>AJ12*100/AI1</f>
        <v>-8.3934999999999996E-2</v>
      </c>
    </row>
    <row r="13" spans="2:41" x14ac:dyDescent="0.2">
      <c r="B13" s="33"/>
      <c r="C13">
        <v>11.5</v>
      </c>
      <c r="M13" s="33"/>
      <c r="N13">
        <v>13</v>
      </c>
      <c r="W13" s="33"/>
      <c r="X13">
        <v>9637</v>
      </c>
      <c r="Y13" s="19">
        <f t="shared" si="0"/>
        <v>6.023125E-2</v>
      </c>
      <c r="AG13" s="33"/>
      <c r="AH13">
        <v>-2716</v>
      </c>
      <c r="AI13" s="19">
        <f t="shared" si="1"/>
        <v>-1.358E-2</v>
      </c>
    </row>
    <row r="14" spans="2:41" x14ac:dyDescent="0.2">
      <c r="B14" s="33" t="s">
        <v>20</v>
      </c>
      <c r="C14">
        <v>4.9000000000000004</v>
      </c>
      <c r="E14">
        <f>SUM(C14:C18)</f>
        <v>65.5</v>
      </c>
      <c r="M14" s="33"/>
      <c r="N14">
        <v>4.8</v>
      </c>
      <c r="W14" s="33"/>
      <c r="X14">
        <v>6542</v>
      </c>
      <c r="Y14" s="19">
        <f t="shared" si="0"/>
        <v>4.08875E-2</v>
      </c>
      <c r="AG14" s="33"/>
      <c r="AH14">
        <v>-37463</v>
      </c>
      <c r="AI14" s="19">
        <f t="shared" si="1"/>
        <v>-0.18731500000000001</v>
      </c>
    </row>
    <row r="15" spans="2:41" x14ac:dyDescent="0.2">
      <c r="B15" s="33"/>
      <c r="C15">
        <v>43.6</v>
      </c>
      <c r="M15" s="33"/>
      <c r="N15">
        <v>10.9</v>
      </c>
      <c r="W15" s="33"/>
      <c r="X15">
        <v>8408</v>
      </c>
      <c r="Y15" s="19">
        <f t="shared" si="0"/>
        <v>5.2549999999999999E-2</v>
      </c>
      <c r="AG15" s="33"/>
      <c r="AH15">
        <v>12412</v>
      </c>
      <c r="AI15" s="19">
        <f t="shared" si="1"/>
        <v>6.2059999999999997E-2</v>
      </c>
    </row>
    <row r="16" spans="2:41" x14ac:dyDescent="0.2">
      <c r="B16" s="33"/>
      <c r="C16">
        <v>-4.2</v>
      </c>
      <c r="M16" s="33"/>
      <c r="N16">
        <v>26.4</v>
      </c>
      <c r="W16" s="33"/>
      <c r="X16">
        <v>-6006</v>
      </c>
      <c r="Y16" s="19">
        <f t="shared" si="0"/>
        <v>-3.7537500000000001E-2</v>
      </c>
      <c r="AG16" s="33"/>
      <c r="AH16">
        <v>10060</v>
      </c>
      <c r="AI16" s="19">
        <f t="shared" si="1"/>
        <v>5.0299999999999997E-2</v>
      </c>
    </row>
    <row r="17" spans="2:38" x14ac:dyDescent="0.2">
      <c r="B17" s="33"/>
      <c r="C17">
        <v>8.1999999999999993</v>
      </c>
      <c r="M17" s="33" t="s">
        <v>20</v>
      </c>
      <c r="N17">
        <v>-118.2</v>
      </c>
      <c r="P17">
        <f>SUM(N17:N21)</f>
        <v>-90.300000000000011</v>
      </c>
      <c r="W17" s="33" t="s">
        <v>20</v>
      </c>
      <c r="Y17" s="19">
        <f t="shared" si="0"/>
        <v>0</v>
      </c>
      <c r="Z17">
        <f>SUM(X17:X21)</f>
        <v>85159</v>
      </c>
      <c r="AA17" s="19">
        <f>Z17*100/Y1</f>
        <v>0.53224375000000002</v>
      </c>
      <c r="AG17" s="33" t="s">
        <v>20</v>
      </c>
      <c r="AH17">
        <v>7090</v>
      </c>
      <c r="AI17" s="19">
        <f t="shared" si="1"/>
        <v>3.5450000000000002E-2</v>
      </c>
      <c r="AJ17">
        <f>SUM(AH17:AH21)</f>
        <v>66855</v>
      </c>
      <c r="AK17" s="19">
        <f>AJ17*100/AI1</f>
        <v>0.33427499999999999</v>
      </c>
    </row>
    <row r="18" spans="2:38" x14ac:dyDescent="0.2">
      <c r="B18" s="33"/>
      <c r="C18">
        <v>13</v>
      </c>
      <c r="M18" s="33"/>
      <c r="N18">
        <v>-4</v>
      </c>
      <c r="W18" s="33"/>
      <c r="X18">
        <v>16136</v>
      </c>
      <c r="Y18" s="19">
        <f t="shared" si="0"/>
        <v>0.10085</v>
      </c>
      <c r="AG18" s="33"/>
      <c r="AH18">
        <v>5687</v>
      </c>
      <c r="AI18" s="19">
        <f t="shared" si="1"/>
        <v>2.8434999999999998E-2</v>
      </c>
    </row>
    <row r="19" spans="2:38" x14ac:dyDescent="0.2">
      <c r="B19" s="33" t="s">
        <v>21</v>
      </c>
      <c r="C19">
        <v>9</v>
      </c>
      <c r="E19">
        <f>SUM(C19:C23)</f>
        <v>62</v>
      </c>
      <c r="M19" s="33"/>
      <c r="N19">
        <v>16.3</v>
      </c>
      <c r="W19" s="33"/>
      <c r="Y19" s="19">
        <f t="shared" si="0"/>
        <v>0</v>
      </c>
      <c r="AG19" s="33"/>
      <c r="AH19">
        <v>21733</v>
      </c>
      <c r="AI19" s="19">
        <f t="shared" si="1"/>
        <v>0.108665</v>
      </c>
    </row>
    <row r="20" spans="2:38" x14ac:dyDescent="0.2">
      <c r="B20" s="33"/>
      <c r="C20">
        <v>30.1</v>
      </c>
      <c r="M20" s="33"/>
      <c r="N20">
        <v>15.6</v>
      </c>
      <c r="W20" s="33"/>
      <c r="X20">
        <v>49619</v>
      </c>
      <c r="Y20" s="19">
        <f t="shared" si="0"/>
        <v>0.31011875</v>
      </c>
      <c r="AG20" s="33"/>
      <c r="AH20">
        <f>17976+3580</f>
        <v>21556</v>
      </c>
      <c r="AI20" s="19">
        <f t="shared" si="1"/>
        <v>0.10778</v>
      </c>
    </row>
    <row r="21" spans="2:38" x14ac:dyDescent="0.2">
      <c r="B21" s="33"/>
      <c r="M21" s="33"/>
      <c r="W21" s="33"/>
      <c r="X21">
        <v>19404</v>
      </c>
      <c r="Y21" s="19">
        <f t="shared" si="0"/>
        <v>0.12127499999999999</v>
      </c>
      <c r="AG21" s="33"/>
      <c r="AH21">
        <v>10789</v>
      </c>
      <c r="AI21" s="19">
        <f t="shared" si="1"/>
        <v>5.3945E-2</v>
      </c>
    </row>
    <row r="22" spans="2:38" x14ac:dyDescent="0.2">
      <c r="B22" s="33"/>
      <c r="C22">
        <v>22.9</v>
      </c>
      <c r="M22" s="33" t="s">
        <v>21</v>
      </c>
      <c r="N22">
        <v>-10</v>
      </c>
      <c r="P22">
        <f>SUM(N22:N26)</f>
        <v>11.2</v>
      </c>
      <c r="W22" s="33" t="s">
        <v>21</v>
      </c>
      <c r="Y22" s="19">
        <f t="shared" si="0"/>
        <v>0</v>
      </c>
      <c r="Z22">
        <f>SUM(X22:X26)</f>
        <v>0</v>
      </c>
      <c r="AA22" s="19">
        <f>Z22*100/Y1</f>
        <v>0</v>
      </c>
      <c r="AG22" s="33" t="s">
        <v>21</v>
      </c>
      <c r="AH22">
        <v>-9735</v>
      </c>
      <c r="AI22" s="19">
        <f t="shared" si="1"/>
        <v>-4.8675000000000003E-2</v>
      </c>
      <c r="AJ22">
        <f>SUM(AH22:AH26)</f>
        <v>28028</v>
      </c>
      <c r="AK22" s="19">
        <f>AJ22*100/AI1</f>
        <v>0.14013999999999999</v>
      </c>
    </row>
    <row r="23" spans="2:38" x14ac:dyDescent="0.2">
      <c r="B23" s="33"/>
      <c r="M23" s="33"/>
      <c r="N23">
        <v>21.2</v>
      </c>
      <c r="W23" s="33"/>
      <c r="Y23" s="19">
        <f t="shared" si="0"/>
        <v>0</v>
      </c>
      <c r="AG23" s="33"/>
      <c r="AH23">
        <v>9722</v>
      </c>
      <c r="AI23" s="19">
        <f t="shared" si="1"/>
        <v>4.861E-2</v>
      </c>
    </row>
    <row r="24" spans="2:38" x14ac:dyDescent="0.2">
      <c r="D24" t="s">
        <v>29</v>
      </c>
      <c r="M24" s="33"/>
      <c r="W24" s="33"/>
      <c r="Y24" s="19">
        <f t="shared" si="0"/>
        <v>0</v>
      </c>
      <c r="AG24" s="33"/>
      <c r="AH24">
        <v>-2685</v>
      </c>
      <c r="AI24" s="19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33"/>
      <c r="W25" s="33"/>
      <c r="Y25" s="19">
        <f t="shared" si="0"/>
        <v>0</v>
      </c>
      <c r="AG25" s="33"/>
      <c r="AH25">
        <f>27071+14672-7637-3380</f>
        <v>30726</v>
      </c>
      <c r="AI25" s="19">
        <f t="shared" si="1"/>
        <v>0.15362999999999999</v>
      </c>
    </row>
    <row r="26" spans="2:38" x14ac:dyDescent="0.2">
      <c r="M26" s="33"/>
      <c r="W26" s="33"/>
      <c r="Y26" s="19">
        <f t="shared" si="0"/>
        <v>0</v>
      </c>
      <c r="AG26" s="33"/>
      <c r="AI26" s="19">
        <f t="shared" si="1"/>
        <v>0</v>
      </c>
    </row>
    <row r="27" spans="2:38" x14ac:dyDescent="0.2">
      <c r="O27" t="s">
        <v>29</v>
      </c>
      <c r="P27" s="13"/>
      <c r="Q27" s="13"/>
      <c r="R27" s="13"/>
      <c r="W27" s="20"/>
      <c r="Z27" s="13"/>
      <c r="AA27" s="13"/>
      <c r="AB27" s="13"/>
      <c r="AG27" s="20"/>
      <c r="AJ27" s="13"/>
      <c r="AK27" s="13"/>
      <c r="AL27" s="13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8"/>
      <c r="Q29" s="8"/>
      <c r="R29" s="8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34" t="s">
        <v>17</v>
      </c>
      <c r="C30" s="12">
        <v>10.5</v>
      </c>
      <c r="D30" s="12"/>
      <c r="E30" s="12">
        <f>SUM(C30:C35)</f>
        <v>50.6</v>
      </c>
      <c r="F30" s="12"/>
      <c r="G30" s="12" t="s">
        <v>25</v>
      </c>
      <c r="H30">
        <v>172000</v>
      </c>
      <c r="P30" s="8"/>
      <c r="Q30" s="8"/>
      <c r="R30" s="8"/>
      <c r="W30" t="s">
        <v>113</v>
      </c>
      <c r="X30" s="19">
        <f>X29*100/Y$1</f>
        <v>1.3969562499999999</v>
      </c>
      <c r="Y30" s="19">
        <f>Y29*100/Y$1</f>
        <v>1.3914875</v>
      </c>
      <c r="AG30" t="s">
        <v>113</v>
      </c>
      <c r="AH30" s="19">
        <f>AH29*100/AI$1</f>
        <v>0.51766999999999996</v>
      </c>
      <c r="AI30" s="19"/>
    </row>
    <row r="31" spans="2:38" x14ac:dyDescent="0.2">
      <c r="B31" s="34"/>
      <c r="C31" s="12">
        <v>-1.5</v>
      </c>
      <c r="D31" s="12"/>
      <c r="E31" s="12"/>
      <c r="F31" s="12"/>
      <c r="G31" s="12" t="s">
        <v>22</v>
      </c>
      <c r="H31">
        <v>65000</v>
      </c>
      <c r="M31" t="s">
        <v>112</v>
      </c>
      <c r="O31">
        <v>14000000</v>
      </c>
      <c r="W31" t="s">
        <v>114</v>
      </c>
      <c r="X31" s="19">
        <f>((X29*100)+(AC5*100))/Y$1</f>
        <v>1.85945625</v>
      </c>
      <c r="Y31" s="19">
        <f>((Y29*100)+(AC5*100))/Y$1</f>
        <v>1.8539874999999999</v>
      </c>
      <c r="AG31" t="s">
        <v>180</v>
      </c>
      <c r="AH31" s="19">
        <f>((AH29*100)+(AM5*100)+(AM6*100))/AI$1</f>
        <v>1.7551699999999999</v>
      </c>
      <c r="AI31" s="19"/>
    </row>
    <row r="32" spans="2:38" x14ac:dyDescent="0.2">
      <c r="B32" s="34"/>
      <c r="C32" s="12">
        <v>19.7</v>
      </c>
      <c r="D32" s="12"/>
      <c r="E32" s="12"/>
      <c r="F32" s="12"/>
      <c r="G32" s="12" t="s">
        <v>26</v>
      </c>
      <c r="H32">
        <f>D58</f>
        <v>178876</v>
      </c>
      <c r="M32" s="33" t="s">
        <v>17</v>
      </c>
      <c r="O32" s="19">
        <f>N32*100000/$O$31</f>
        <v>0</v>
      </c>
      <c r="P32">
        <f>SUM(N32:N36)</f>
        <v>58</v>
      </c>
      <c r="Q32" s="19">
        <f>P32*100000/$O$31</f>
        <v>0.41428571428571431</v>
      </c>
      <c r="R32" t="s">
        <v>25</v>
      </c>
      <c r="S32">
        <v>172000</v>
      </c>
    </row>
    <row r="33" spans="2:41" x14ac:dyDescent="0.2">
      <c r="B33" s="34"/>
      <c r="C33" s="12">
        <v>18.100000000000001</v>
      </c>
      <c r="D33" s="12"/>
      <c r="E33" s="12"/>
      <c r="F33" s="12"/>
      <c r="G33" s="12" t="s">
        <v>23</v>
      </c>
      <c r="H33">
        <v>60000</v>
      </c>
      <c r="M33" s="33"/>
      <c r="O33" s="19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165</v>
      </c>
      <c r="AI33">
        <v>22200000</v>
      </c>
    </row>
    <row r="34" spans="2:41" x14ac:dyDescent="0.2">
      <c r="B34" s="34"/>
      <c r="C34" s="12">
        <v>-0.3</v>
      </c>
      <c r="D34" s="12"/>
      <c r="E34" s="12"/>
      <c r="F34" s="12"/>
      <c r="G34" s="12" t="s">
        <v>24</v>
      </c>
      <c r="H34">
        <f>SUM(H30:H33)</f>
        <v>475876</v>
      </c>
      <c r="M34" s="33"/>
      <c r="N34">
        <v>27.4</v>
      </c>
      <c r="O34" s="19">
        <f t="shared" si="2"/>
        <v>0.1957142857142857</v>
      </c>
      <c r="R34" t="s">
        <v>26</v>
      </c>
      <c r="S34">
        <v>197885</v>
      </c>
      <c r="W34" s="33" t="s">
        <v>17</v>
      </c>
      <c r="X34">
        <v>7117</v>
      </c>
      <c r="Y34" s="19">
        <f>X34*100/Y$33</f>
        <v>4.1864705882352943E-2</v>
      </c>
      <c r="Z34">
        <f>SUM(X34:X38)</f>
        <v>59878</v>
      </c>
      <c r="AA34" s="19">
        <f>Z34*100/Y33</f>
        <v>0.35222352941176471</v>
      </c>
      <c r="AB34" t="s">
        <v>25</v>
      </c>
      <c r="AC34">
        <v>172000</v>
      </c>
      <c r="AG34" s="33" t="s">
        <v>17</v>
      </c>
      <c r="AI34" s="19">
        <f>AH34*100/AI$33</f>
        <v>0</v>
      </c>
      <c r="AJ34">
        <f>SUM(AH34:AH38)</f>
        <v>6664</v>
      </c>
      <c r="AK34" s="19">
        <f>AJ34*100/AI33</f>
        <v>3.0018018018018018E-2</v>
      </c>
      <c r="AL34" t="s">
        <v>25</v>
      </c>
      <c r="AM34">
        <v>172000</v>
      </c>
    </row>
    <row r="35" spans="2:41" x14ac:dyDescent="0.2">
      <c r="B35" s="34"/>
      <c r="C35" s="12">
        <v>4.0999999999999996</v>
      </c>
      <c r="D35" s="12"/>
      <c r="E35" s="12"/>
      <c r="F35" s="12"/>
      <c r="M35" s="33"/>
      <c r="N35">
        <v>14</v>
      </c>
      <c r="O35" s="19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33"/>
      <c r="X35">
        <v>7908</v>
      </c>
      <c r="Y35" s="19">
        <f t="shared" ref="Y35:Y58" si="3">X35*100/Y$33</f>
        <v>4.6517647058823532E-2</v>
      </c>
      <c r="AB35" t="s">
        <v>22</v>
      </c>
      <c r="AC35">
        <v>135000</v>
      </c>
      <c r="AG35" s="33"/>
      <c r="AI35" s="19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34" t="s">
        <v>18</v>
      </c>
      <c r="C36" s="12">
        <v>10.9</v>
      </c>
      <c r="D36" s="12"/>
      <c r="E36" s="12">
        <f>SUM(C36:C40)</f>
        <v>48.900000000000006</v>
      </c>
      <c r="F36" s="12"/>
      <c r="M36" s="33"/>
      <c r="N36">
        <v>16.600000000000001</v>
      </c>
      <c r="O36" s="19">
        <f t="shared" si="2"/>
        <v>0.11857142857142859</v>
      </c>
      <c r="R36" t="s">
        <v>24</v>
      </c>
      <c r="S36">
        <f>SUM(S32:S35)</f>
        <v>502885</v>
      </c>
      <c r="W36" s="33"/>
      <c r="X36">
        <v>25034</v>
      </c>
      <c r="Y36" s="19">
        <f t="shared" si="3"/>
        <v>0.14725882352941178</v>
      </c>
      <c r="AB36" t="s">
        <v>26</v>
      </c>
      <c r="AC36">
        <f>X61</f>
        <v>177202</v>
      </c>
      <c r="AG36" s="33"/>
      <c r="AI36" s="19">
        <f t="shared" si="4"/>
        <v>0</v>
      </c>
      <c r="AL36" t="s">
        <v>26</v>
      </c>
      <c r="AM36">
        <f>AH61</f>
        <v>176019</v>
      </c>
    </row>
    <row r="37" spans="2:41" x14ac:dyDescent="0.2">
      <c r="B37" s="34"/>
      <c r="C37" s="12">
        <v>3.7</v>
      </c>
      <c r="D37" s="12"/>
      <c r="E37" s="12"/>
      <c r="F37" s="12"/>
      <c r="G37" s="12"/>
      <c r="H37" s="12"/>
      <c r="M37" s="33" t="s">
        <v>18</v>
      </c>
      <c r="N37">
        <v>0.9</v>
      </c>
      <c r="O37" s="19">
        <f t="shared" si="2"/>
        <v>6.4285714285714285E-3</v>
      </c>
      <c r="P37">
        <f>SUM(N37:N41)</f>
        <v>38.799999999999997</v>
      </c>
      <c r="Q37" s="19">
        <f>P37*100000/$O$31</f>
        <v>0.27714285714285714</v>
      </c>
      <c r="W37" s="33"/>
      <c r="X37">
        <v>12191</v>
      </c>
      <c r="Y37" s="19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33"/>
      <c r="AI37" s="19">
        <f t="shared" si="4"/>
        <v>0</v>
      </c>
      <c r="AL37" t="s">
        <v>179</v>
      </c>
      <c r="AM37">
        <v>182216</v>
      </c>
    </row>
    <row r="38" spans="2:41" x14ac:dyDescent="0.2">
      <c r="B38" s="34"/>
      <c r="C38" s="12">
        <v>-6.2</v>
      </c>
      <c r="D38" s="12"/>
      <c r="E38" s="12"/>
      <c r="F38" s="12"/>
      <c r="G38" s="12"/>
      <c r="H38" s="12"/>
      <c r="M38" s="33"/>
      <c r="N38">
        <v>-0.9</v>
      </c>
      <c r="O38" s="19">
        <f t="shared" si="2"/>
        <v>-6.4285714285714285E-3</v>
      </c>
      <c r="W38" s="33"/>
      <c r="X38">
        <v>7628</v>
      </c>
      <c r="Y38" s="19">
        <f t="shared" si="3"/>
        <v>4.487058823529412E-2</v>
      </c>
      <c r="AB38" t="s">
        <v>24</v>
      </c>
      <c r="AC38">
        <f>SUM(AC34:AC37)</f>
        <v>560202</v>
      </c>
      <c r="AG38" s="33"/>
      <c r="AH38">
        <v>6664</v>
      </c>
      <c r="AI38" s="19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34"/>
      <c r="C39" s="12">
        <v>20.100000000000001</v>
      </c>
      <c r="D39" s="12"/>
      <c r="E39" s="12"/>
      <c r="F39" s="12"/>
      <c r="G39" s="12"/>
      <c r="H39" s="12"/>
      <c r="M39" s="33"/>
      <c r="N39">
        <v>21.3</v>
      </c>
      <c r="O39" s="19">
        <f t="shared" si="2"/>
        <v>0.15214285714285714</v>
      </c>
      <c r="S39" s="12"/>
      <c r="W39" s="33" t="s">
        <v>18</v>
      </c>
      <c r="X39">
        <v>3837</v>
      </c>
      <c r="Y39" s="19">
        <f t="shared" si="3"/>
        <v>2.2570588235294117E-2</v>
      </c>
      <c r="Z39">
        <f>SUM(X39:X43)</f>
        <v>-6724</v>
      </c>
      <c r="AA39" s="19">
        <f>Z39*100/Y33</f>
        <v>-3.9552941176470589E-2</v>
      </c>
      <c r="AB39" t="s">
        <v>177</v>
      </c>
      <c r="AC39" s="5">
        <f>AC38+9045.170863</f>
        <v>569247.17086299998</v>
      </c>
      <c r="AG39" s="33" t="s">
        <v>18</v>
      </c>
      <c r="AI39" s="19">
        <f t="shared" si="4"/>
        <v>0</v>
      </c>
      <c r="AJ39">
        <f>SUM(AH39:AH43)</f>
        <v>47334</v>
      </c>
      <c r="AK39" s="19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34"/>
      <c r="C40" s="12">
        <v>20.399999999999999</v>
      </c>
      <c r="D40" s="12"/>
      <c r="E40" s="12"/>
      <c r="F40" s="12"/>
      <c r="M40" s="33"/>
      <c r="N40">
        <v>10.199999999999999</v>
      </c>
      <c r="O40" s="19">
        <f t="shared" si="2"/>
        <v>7.2857142857142843E-2</v>
      </c>
      <c r="W40" s="33"/>
      <c r="X40">
        <v>-33678</v>
      </c>
      <c r="Y40" s="19">
        <f t="shared" si="3"/>
        <v>-0.19810588235294119</v>
      </c>
      <c r="AG40" s="33"/>
      <c r="AH40">
        <v>21305</v>
      </c>
      <c r="AI40" s="19">
        <f t="shared" si="4"/>
        <v>9.5968468468468474E-2</v>
      </c>
    </row>
    <row r="41" spans="2:41" x14ac:dyDescent="0.2">
      <c r="B41" s="34" t="s">
        <v>19</v>
      </c>
      <c r="C41" s="12">
        <v>18.5</v>
      </c>
      <c r="D41" s="12"/>
      <c r="E41" s="12">
        <f>SUM(C41:C45)</f>
        <v>73.8</v>
      </c>
      <c r="F41" s="12"/>
      <c r="M41" s="33"/>
      <c r="N41">
        <v>7.3</v>
      </c>
      <c r="O41" s="19">
        <f t="shared" si="2"/>
        <v>5.2142857142857144E-2</v>
      </c>
      <c r="W41" s="33"/>
      <c r="X41">
        <v>15143</v>
      </c>
      <c r="Y41" s="19">
        <f t="shared" si="3"/>
        <v>8.9076470588235299E-2</v>
      </c>
      <c r="AC41" s="12"/>
      <c r="AG41" s="33"/>
      <c r="AH41">
        <v>12952</v>
      </c>
      <c r="AI41" s="19">
        <f t="shared" si="4"/>
        <v>5.834234234234234E-2</v>
      </c>
      <c r="AM41" s="12"/>
    </row>
    <row r="42" spans="2:41" x14ac:dyDescent="0.2">
      <c r="B42" s="34"/>
      <c r="C42" s="12"/>
      <c r="D42" s="12"/>
      <c r="E42" s="12"/>
      <c r="F42" s="12"/>
      <c r="M42" s="33" t="s">
        <v>19</v>
      </c>
      <c r="N42">
        <v>8.5</v>
      </c>
      <c r="O42" s="19">
        <f t="shared" si="2"/>
        <v>6.0714285714285714E-2</v>
      </c>
      <c r="P42">
        <f>SUM(N42:N46)</f>
        <v>48.1</v>
      </c>
      <c r="Q42" s="19">
        <f>P42*100000/$O$31</f>
        <v>0.34357142857142858</v>
      </c>
      <c r="W42" s="33"/>
      <c r="X42">
        <v>6921</v>
      </c>
      <c r="Y42" s="19">
        <f t="shared" si="3"/>
        <v>4.071176470588235E-2</v>
      </c>
      <c r="AG42" s="33"/>
      <c r="AH42">
        <v>13077</v>
      </c>
      <c r="AI42" s="19">
        <f t="shared" si="4"/>
        <v>5.8905405405405405E-2</v>
      </c>
    </row>
    <row r="43" spans="2:41" x14ac:dyDescent="0.2">
      <c r="B43" s="34"/>
      <c r="C43" s="12">
        <v>34</v>
      </c>
      <c r="D43" s="12"/>
      <c r="E43" s="12"/>
      <c r="M43" s="33"/>
      <c r="O43" s="19">
        <f t="shared" si="2"/>
        <v>0</v>
      </c>
      <c r="W43" s="33"/>
      <c r="X43">
        <v>1053</v>
      </c>
      <c r="Y43" s="19">
        <f t="shared" si="3"/>
        <v>6.1941176470588239E-3</v>
      </c>
      <c r="AG43" s="33"/>
      <c r="AI43" s="19">
        <f t="shared" si="4"/>
        <v>0</v>
      </c>
    </row>
    <row r="44" spans="2:41" x14ac:dyDescent="0.2">
      <c r="B44" s="34"/>
      <c r="C44" s="12">
        <v>13.2</v>
      </c>
      <c r="D44" s="12"/>
      <c r="E44" s="12"/>
      <c r="F44" s="12"/>
      <c r="M44" s="33"/>
      <c r="N44">
        <v>19.2</v>
      </c>
      <c r="O44" s="19">
        <f t="shared" si="2"/>
        <v>0.13714285714285715</v>
      </c>
      <c r="W44" s="33" t="s">
        <v>19</v>
      </c>
      <c r="X44">
        <v>-1343</v>
      </c>
      <c r="Y44" s="19">
        <f t="shared" si="3"/>
        <v>-7.9000000000000008E-3</v>
      </c>
      <c r="Z44">
        <f>SUM(X44:X48)</f>
        <v>26586</v>
      </c>
      <c r="AA44" s="19">
        <f>Z44*100/Y33</f>
        <v>0.15638823529411763</v>
      </c>
      <c r="AG44" s="33" t="s">
        <v>19</v>
      </c>
      <c r="AH44">
        <v>-404</v>
      </c>
      <c r="AI44" s="19">
        <f t="shared" si="4"/>
        <v>-1.8198198198198198E-3</v>
      </c>
      <c r="AJ44">
        <f>SUM(AH44:AH48)</f>
        <v>45180</v>
      </c>
      <c r="AK44" s="19">
        <f>AJ44*100/AI33</f>
        <v>0.20351351351351352</v>
      </c>
    </row>
    <row r="45" spans="2:41" x14ac:dyDescent="0.2">
      <c r="B45" s="34"/>
      <c r="C45" s="12">
        <v>8.1</v>
      </c>
      <c r="D45" s="12"/>
      <c r="E45" s="12"/>
      <c r="F45" s="12"/>
      <c r="M45" s="33"/>
      <c r="N45">
        <v>-1.9</v>
      </c>
      <c r="O45" s="19">
        <f t="shared" si="2"/>
        <v>-1.3571428571428571E-2</v>
      </c>
      <c r="W45" s="33"/>
      <c r="X45">
        <v>13430</v>
      </c>
      <c r="Y45" s="19">
        <f t="shared" si="3"/>
        <v>7.9000000000000001E-2</v>
      </c>
      <c r="AG45" s="33"/>
      <c r="AH45">
        <v>229</v>
      </c>
      <c r="AI45" s="19">
        <f t="shared" si="4"/>
        <v>1.0315315315315315E-3</v>
      </c>
    </row>
    <row r="46" spans="2:41" x14ac:dyDescent="0.2">
      <c r="B46" s="34" t="s">
        <v>20</v>
      </c>
      <c r="C46" s="12">
        <v>-82.8</v>
      </c>
      <c r="D46" s="12"/>
      <c r="E46" s="12">
        <f>SUM(C46:C51)</f>
        <v>3.600000000000005</v>
      </c>
      <c r="F46" s="12"/>
      <c r="G46" s="12"/>
      <c r="H46" s="12"/>
      <c r="M46" s="33"/>
      <c r="N46">
        <v>22.3</v>
      </c>
      <c r="O46" s="19">
        <f t="shared" si="2"/>
        <v>0.15928571428571428</v>
      </c>
      <c r="W46" s="33"/>
      <c r="X46">
        <v>-13924</v>
      </c>
      <c r="Y46" s="19">
        <f t="shared" si="3"/>
        <v>-8.1905882352941176E-2</v>
      </c>
      <c r="AG46" s="33"/>
      <c r="AH46">
        <v>19551</v>
      </c>
      <c r="AI46" s="19">
        <f t="shared" si="4"/>
        <v>8.8067567567567562E-2</v>
      </c>
    </row>
    <row r="47" spans="2:41" x14ac:dyDescent="0.2">
      <c r="B47" s="34"/>
      <c r="C47" s="12">
        <v>29.2</v>
      </c>
      <c r="D47" s="12"/>
      <c r="E47" s="12"/>
      <c r="F47" s="12"/>
      <c r="G47" s="12"/>
      <c r="H47" s="12"/>
      <c r="M47" s="33" t="s">
        <v>20</v>
      </c>
      <c r="N47">
        <v>5.8</v>
      </c>
      <c r="O47" s="19">
        <f t="shared" si="2"/>
        <v>4.1428571428571426E-2</v>
      </c>
      <c r="P47">
        <f>SUM(N47:N51)</f>
        <v>52.600000000000009</v>
      </c>
      <c r="Q47" s="19">
        <f>P47*100000/$O$31</f>
        <v>0.37571428571428578</v>
      </c>
      <c r="W47" s="33"/>
      <c r="X47">
        <v>15018</v>
      </c>
      <c r="Y47" s="19">
        <f t="shared" si="3"/>
        <v>8.8341176470588229E-2</v>
      </c>
      <c r="AG47" s="33"/>
      <c r="AH47">
        <v>16372</v>
      </c>
      <c r="AI47" s="19">
        <f t="shared" si="4"/>
        <v>7.3747747747747741E-2</v>
      </c>
    </row>
    <row r="48" spans="2:41" x14ac:dyDescent="0.2">
      <c r="B48" s="34"/>
      <c r="C48" s="12">
        <v>6.4</v>
      </c>
      <c r="D48" s="12"/>
      <c r="E48" s="12"/>
      <c r="F48" s="12"/>
      <c r="G48" s="12"/>
      <c r="H48" s="12"/>
      <c r="M48" s="33"/>
      <c r="N48">
        <v>16.3</v>
      </c>
      <c r="O48" s="19">
        <f t="shared" si="2"/>
        <v>0.11642857142857142</v>
      </c>
      <c r="W48" s="33"/>
      <c r="X48">
        <v>13405</v>
      </c>
      <c r="Y48" s="19">
        <f t="shared" si="3"/>
        <v>7.8852941176470584E-2</v>
      </c>
      <c r="AG48" s="33"/>
      <c r="AH48">
        <v>9432</v>
      </c>
      <c r="AI48" s="19">
        <f t="shared" si="4"/>
        <v>4.2486486486486487E-2</v>
      </c>
    </row>
    <row r="49" spans="2:38" x14ac:dyDescent="0.2">
      <c r="B49" s="34"/>
      <c r="C49" s="12">
        <v>37</v>
      </c>
      <c r="D49" s="12"/>
      <c r="E49" s="12"/>
      <c r="F49" s="12"/>
      <c r="G49" s="12"/>
      <c r="H49" s="12"/>
      <c r="M49" s="33"/>
      <c r="N49">
        <v>11.3</v>
      </c>
      <c r="O49" s="19">
        <f t="shared" si="2"/>
        <v>8.0714285714285711E-2</v>
      </c>
      <c r="W49" s="33" t="s">
        <v>20</v>
      </c>
      <c r="X49">
        <v>4413</v>
      </c>
      <c r="Y49" s="19">
        <f t="shared" si="3"/>
        <v>2.5958823529411763E-2</v>
      </c>
      <c r="Z49">
        <f>SUM(X49:X53)</f>
        <v>54487</v>
      </c>
      <c r="AA49" s="19">
        <f>Z49*100/Y33</f>
        <v>0.32051176470588233</v>
      </c>
      <c r="AG49" s="33" t="s">
        <v>20</v>
      </c>
      <c r="AH49">
        <v>-1042</v>
      </c>
      <c r="AI49" s="19">
        <f t="shared" si="4"/>
        <v>-4.6936936936936933E-3</v>
      </c>
      <c r="AJ49">
        <f>SUM(AH49:AH53)</f>
        <v>53308</v>
      </c>
      <c r="AK49" s="19">
        <f>AJ49*100/AI33</f>
        <v>0.24012612612612613</v>
      </c>
    </row>
    <row r="50" spans="2:38" x14ac:dyDescent="0.2">
      <c r="B50" s="34"/>
      <c r="C50" s="12">
        <v>4</v>
      </c>
      <c r="D50" s="12"/>
      <c r="E50" s="12"/>
      <c r="F50" s="12"/>
      <c r="G50" s="12"/>
      <c r="H50" s="12"/>
      <c r="M50" s="33"/>
      <c r="N50">
        <v>7.6</v>
      </c>
      <c r="O50" s="19">
        <f t="shared" si="2"/>
        <v>5.4285714285714284E-2</v>
      </c>
      <c r="W50" s="33"/>
      <c r="X50">
        <v>-714</v>
      </c>
      <c r="Y50" s="19">
        <f t="shared" si="3"/>
        <v>-4.1999999999999997E-3</v>
      </c>
      <c r="AG50" s="33"/>
      <c r="AH50">
        <v>13468</v>
      </c>
      <c r="AI50" s="19">
        <f t="shared" si="4"/>
        <v>6.0666666666666667E-2</v>
      </c>
    </row>
    <row r="51" spans="2:38" x14ac:dyDescent="0.2">
      <c r="B51" s="34"/>
      <c r="C51" s="12">
        <v>9.8000000000000007</v>
      </c>
      <c r="D51" s="12"/>
      <c r="E51" s="12"/>
      <c r="F51" s="12"/>
      <c r="G51" s="12"/>
      <c r="H51" s="12"/>
      <c r="M51" s="33"/>
      <c r="N51">
        <v>11.6</v>
      </c>
      <c r="O51" s="19">
        <f t="shared" si="2"/>
        <v>8.2857142857142851E-2</v>
      </c>
      <c r="W51" s="33"/>
      <c r="X51">
        <v>-450</v>
      </c>
      <c r="Y51" s="19">
        <f t="shared" si="3"/>
        <v>-2.6470588235294116E-3</v>
      </c>
      <c r="AG51" s="33"/>
      <c r="AH51">
        <v>9439</v>
      </c>
      <c r="AI51" s="19">
        <f t="shared" si="4"/>
        <v>4.2518018018018015E-2</v>
      </c>
    </row>
    <row r="52" spans="2:38" x14ac:dyDescent="0.2">
      <c r="B52" s="34" t="s">
        <v>21</v>
      </c>
      <c r="C52" s="12"/>
      <c r="D52" s="12"/>
      <c r="E52" s="12">
        <f>SUM(C52:C56)</f>
        <v>0</v>
      </c>
      <c r="F52" s="12"/>
      <c r="G52" s="12"/>
      <c r="H52" s="12"/>
      <c r="M52" s="33" t="s">
        <v>21</v>
      </c>
      <c r="O52" s="19">
        <f t="shared" si="2"/>
        <v>0</v>
      </c>
      <c r="P52">
        <f>SUM(N52:N56)</f>
        <v>0</v>
      </c>
      <c r="Q52" s="19">
        <f>P52*100000/$O$31</f>
        <v>0</v>
      </c>
      <c r="W52" s="33"/>
      <c r="X52">
        <v>51238</v>
      </c>
      <c r="Y52" s="19">
        <f t="shared" si="3"/>
        <v>0.3014</v>
      </c>
      <c r="AG52" s="33"/>
      <c r="AH52">
        <v>23888</v>
      </c>
      <c r="AI52" s="19">
        <f t="shared" si="4"/>
        <v>0.1076036036036036</v>
      </c>
    </row>
    <row r="53" spans="2:38" x14ac:dyDescent="0.2">
      <c r="B53" s="34"/>
      <c r="C53" s="12"/>
      <c r="D53" s="12"/>
      <c r="E53" s="12"/>
      <c r="F53" s="12"/>
      <c r="G53" s="12"/>
      <c r="H53" s="12"/>
      <c r="M53" s="33"/>
      <c r="O53" s="19">
        <f t="shared" si="2"/>
        <v>0</v>
      </c>
      <c r="W53" s="33"/>
      <c r="Y53" s="19">
        <f t="shared" si="3"/>
        <v>0</v>
      </c>
      <c r="AG53" s="33"/>
      <c r="AH53">
        <v>7555</v>
      </c>
      <c r="AI53" s="19">
        <f t="shared" si="4"/>
        <v>3.4031531531531531E-2</v>
      </c>
    </row>
    <row r="54" spans="2:38" x14ac:dyDescent="0.2">
      <c r="B54" s="34"/>
      <c r="C54" s="12"/>
      <c r="D54" s="12"/>
      <c r="E54" s="12"/>
      <c r="F54" s="12"/>
      <c r="G54" s="12"/>
      <c r="H54" s="12"/>
      <c r="M54" s="33"/>
      <c r="O54" s="19">
        <f t="shared" si="2"/>
        <v>0</v>
      </c>
      <c r="W54" s="33" t="s">
        <v>21</v>
      </c>
      <c r="X54">
        <v>8729</v>
      </c>
      <c r="Y54" s="19">
        <f t="shared" si="3"/>
        <v>5.1347058823529412E-2</v>
      </c>
      <c r="Z54">
        <f>SUM(X54:X58)</f>
        <v>42975</v>
      </c>
      <c r="AA54" s="19">
        <f>Z54*100/Y33</f>
        <v>0.25279411764705884</v>
      </c>
      <c r="AG54" s="33" t="s">
        <v>21</v>
      </c>
      <c r="AI54" s="19">
        <f t="shared" si="4"/>
        <v>0</v>
      </c>
      <c r="AJ54">
        <f>SUM(AH54:AH58)</f>
        <v>23533</v>
      </c>
      <c r="AK54" s="19">
        <f>AJ54*100/AI33</f>
        <v>0.10600450450450451</v>
      </c>
    </row>
    <row r="55" spans="2:38" x14ac:dyDescent="0.2">
      <c r="B55" s="34"/>
      <c r="C55" s="12"/>
      <c r="D55" s="12"/>
      <c r="E55" s="12"/>
      <c r="F55" s="12"/>
      <c r="G55" s="12"/>
      <c r="H55" s="12"/>
      <c r="M55" s="33"/>
      <c r="O55" s="19">
        <f t="shared" si="2"/>
        <v>0</v>
      </c>
      <c r="W55" s="33"/>
      <c r="X55">
        <v>21835</v>
      </c>
      <c r="Y55" s="19">
        <f t="shared" si="3"/>
        <v>0.12844117647058823</v>
      </c>
      <c r="AG55" s="33"/>
      <c r="AH55">
        <v>14479</v>
      </c>
      <c r="AI55" s="19">
        <f t="shared" si="4"/>
        <v>6.5220720720720715E-2</v>
      </c>
    </row>
    <row r="56" spans="2:38" x14ac:dyDescent="0.2">
      <c r="B56" s="34"/>
      <c r="C56" s="12"/>
      <c r="D56" s="12"/>
      <c r="E56" s="12"/>
      <c r="F56" s="12"/>
      <c r="G56" s="12"/>
      <c r="H56" s="12"/>
      <c r="M56" s="33"/>
      <c r="O56" s="19">
        <f t="shared" si="2"/>
        <v>0</v>
      </c>
      <c r="W56" s="33"/>
      <c r="X56">
        <v>12411</v>
      </c>
      <c r="Y56" s="19">
        <f t="shared" si="3"/>
        <v>7.300588235294117E-2</v>
      </c>
      <c r="AG56" s="33"/>
      <c r="AH56">
        <v>9054</v>
      </c>
      <c r="AI56" s="19">
        <f t="shared" si="4"/>
        <v>4.0783783783783785E-2</v>
      </c>
    </row>
    <row r="57" spans="2:38" x14ac:dyDescent="0.2">
      <c r="B57" s="12"/>
      <c r="C57" s="12"/>
      <c r="D57" t="s">
        <v>29</v>
      </c>
      <c r="E57" s="12"/>
      <c r="F57" s="12"/>
      <c r="G57" s="12"/>
      <c r="H57" s="12"/>
      <c r="O57" t="s">
        <v>29</v>
      </c>
      <c r="P57" s="13"/>
      <c r="Q57" s="13"/>
      <c r="R57" s="13"/>
      <c r="W57" s="33"/>
      <c r="Y57" s="19">
        <f t="shared" si="3"/>
        <v>0</v>
      </c>
      <c r="AG57" s="33"/>
      <c r="AI57" s="19">
        <f t="shared" si="4"/>
        <v>0</v>
      </c>
    </row>
    <row r="58" spans="2:38" x14ac:dyDescent="0.2">
      <c r="B58" s="12"/>
      <c r="C58">
        <f>SUM(C30:C56)</f>
        <v>176.9</v>
      </c>
      <c r="D58" s="12">
        <v>178876</v>
      </c>
      <c r="E58" s="12"/>
      <c r="F58" s="12"/>
      <c r="G58" s="12"/>
      <c r="H58" s="12"/>
      <c r="N58">
        <f>SUM(N33:N56)</f>
        <v>197.50000000000003</v>
      </c>
      <c r="O58">
        <v>197885</v>
      </c>
      <c r="W58" s="33"/>
      <c r="Y58" s="19">
        <f t="shared" si="3"/>
        <v>0</v>
      </c>
      <c r="AG58" s="33"/>
      <c r="AI58" s="19">
        <f t="shared" si="4"/>
        <v>0</v>
      </c>
    </row>
    <row r="59" spans="2:38" x14ac:dyDescent="0.2">
      <c r="B59" s="12"/>
      <c r="C59" s="12"/>
      <c r="D59" s="12"/>
      <c r="E59" s="12"/>
      <c r="F59" s="12"/>
      <c r="G59" s="12"/>
      <c r="H59" s="12"/>
      <c r="M59" t="s">
        <v>113</v>
      </c>
      <c r="N59" s="19">
        <f>N58*100000/$O$31</f>
        <v>1.410714285714286</v>
      </c>
      <c r="O59" s="19">
        <f>O58*100/$O$31</f>
        <v>1.4134642857142856</v>
      </c>
      <c r="W59" s="20"/>
      <c r="Z59" s="13"/>
      <c r="AA59" s="13"/>
      <c r="AB59" s="13"/>
      <c r="AG59" s="20"/>
      <c r="AJ59" s="13"/>
      <c r="AK59" s="13"/>
      <c r="AL59" s="13"/>
    </row>
    <row r="60" spans="2:38" x14ac:dyDescent="0.2">
      <c r="B60" s="12"/>
      <c r="D60" s="12"/>
      <c r="E60" s="12"/>
      <c r="F60" s="12"/>
      <c r="G60" s="12"/>
      <c r="H60" s="12"/>
      <c r="M60" t="s">
        <v>114</v>
      </c>
      <c r="N60" s="19">
        <f>((N58*100000)+(S35*100))/$O$31</f>
        <v>1.8964285714285718</v>
      </c>
      <c r="O60" s="19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9">
        <f>X61*100/Y$33</f>
        <v>1.0423647058823529</v>
      </c>
      <c r="Y62" s="19">
        <f>Y61*100/Y$33</f>
        <v>0</v>
      </c>
      <c r="AG62" t="s">
        <v>113</v>
      </c>
      <c r="AH62" s="19">
        <f>AH61*100/AI$33</f>
        <v>0.79287837837837838</v>
      </c>
      <c r="AI62" s="19"/>
    </row>
    <row r="63" spans="2:38" x14ac:dyDescent="0.2">
      <c r="R63" s="8"/>
      <c r="W63" t="s">
        <v>114</v>
      </c>
      <c r="X63" s="19">
        <f>((X61*100)+(AC37*100))/Y$33</f>
        <v>1.4894235294117648</v>
      </c>
      <c r="Y63" s="19">
        <f>((Y61*100)+(AC37*100))/Y$33</f>
        <v>0.44705882352941179</v>
      </c>
      <c r="AG63" t="s">
        <v>180</v>
      </c>
      <c r="AH63" s="19">
        <f>((AH61*100)+(AM37*100)+(AM38*100))/AI$33</f>
        <v>1.9650225225225226</v>
      </c>
      <c r="AI63" s="19"/>
    </row>
    <row r="64" spans="2:38" x14ac:dyDescent="0.2">
      <c r="I64" s="5"/>
      <c r="R64" s="8"/>
      <c r="S64" s="7"/>
    </row>
    <row r="65" spans="8:36" x14ac:dyDescent="0.2">
      <c r="R65" s="8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210</v>
      </c>
    </row>
    <row r="68" spans="8:36" x14ac:dyDescent="0.2">
      <c r="W68" s="13">
        <v>1E-3</v>
      </c>
      <c r="X68" s="13">
        <v>2E-3</v>
      </c>
      <c r="Y68" s="13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211</v>
      </c>
      <c r="AI68" s="5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4" t="s">
        <v>147</v>
      </c>
      <c r="T69" s="24" t="s">
        <v>146</v>
      </c>
      <c r="U69" s="24" t="s">
        <v>148</v>
      </c>
      <c r="V69" s="24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213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4">
        <f t="shared" ref="S70:S75" si="5">T70/R70</f>
        <v>42</v>
      </c>
      <c r="T70" s="24">
        <f t="shared" ref="T70:T75" si="6">U70/Q70</f>
        <v>3150</v>
      </c>
      <c r="U70" s="24">
        <v>12600</v>
      </c>
      <c r="V70" s="24" t="s">
        <v>31</v>
      </c>
      <c r="W70" s="8">
        <f>W69/U70</f>
        <v>1.746031746031746</v>
      </c>
      <c r="X70" s="8">
        <f>X69/U70</f>
        <v>3.4920634920634921</v>
      </c>
      <c r="Y70" s="8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212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4">
        <f t="shared" si="5"/>
        <v>40</v>
      </c>
      <c r="T71" s="24">
        <f t="shared" si="6"/>
        <v>1600</v>
      </c>
      <c r="U71" s="24">
        <v>6400</v>
      </c>
      <c r="V71" s="24" t="s">
        <v>32</v>
      </c>
      <c r="W71" s="8">
        <f>W69/U71</f>
        <v>3.4375</v>
      </c>
      <c r="X71" s="8">
        <f>X69/U71</f>
        <v>6.875</v>
      </c>
      <c r="Y71" s="8">
        <f>Y69/U71</f>
        <v>10.3125</v>
      </c>
      <c r="AA71" t="s">
        <v>119</v>
      </c>
      <c r="AB71" s="5">
        <f>AB69/AB70</f>
        <v>4965.6750572082383</v>
      </c>
      <c r="AE71" t="s">
        <v>119</v>
      </c>
      <c r="AF71" s="5">
        <f>AF69/AF70</f>
        <v>1472.5042681283132</v>
      </c>
      <c r="AH71" s="16" t="s">
        <v>24</v>
      </c>
      <c r="AI71" s="30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4">
        <f t="shared" si="5"/>
        <v>40</v>
      </c>
      <c r="T72" s="24">
        <f t="shared" si="6"/>
        <v>600</v>
      </c>
      <c r="U72" s="24">
        <v>2400</v>
      </c>
      <c r="V72" s="24" t="s">
        <v>33</v>
      </c>
      <c r="W72" s="8">
        <f>W69/U72</f>
        <v>9.1666666666666661</v>
      </c>
      <c r="X72" s="8">
        <f>X69/U72</f>
        <v>18.333333333333332</v>
      </c>
      <c r="Y72" s="8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4"/>
    </row>
    <row r="73" spans="8:36" x14ac:dyDescent="0.2">
      <c r="L73">
        <v>0</v>
      </c>
      <c r="Q73">
        <v>4</v>
      </c>
      <c r="R73">
        <v>50</v>
      </c>
      <c r="S73" s="24">
        <f t="shared" si="5"/>
        <v>30</v>
      </c>
      <c r="T73" s="24">
        <f t="shared" si="6"/>
        <v>1500</v>
      </c>
      <c r="U73" s="24">
        <v>6000</v>
      </c>
      <c r="V73" s="24" t="s">
        <v>34</v>
      </c>
      <c r="W73" s="8">
        <f>W69/U73</f>
        <v>3.6666666666666665</v>
      </c>
      <c r="X73" s="8">
        <f>X69/U73</f>
        <v>7.333333333333333</v>
      </c>
      <c r="Y73" s="8">
        <f>Y69/U73</f>
        <v>11</v>
      </c>
    </row>
    <row r="74" spans="8:36" x14ac:dyDescent="0.2">
      <c r="Q74">
        <v>4</v>
      </c>
      <c r="R74">
        <v>10</v>
      </c>
      <c r="S74" s="24">
        <f t="shared" si="5"/>
        <v>45</v>
      </c>
      <c r="T74" s="24">
        <f t="shared" si="6"/>
        <v>450</v>
      </c>
      <c r="U74" s="24">
        <v>1800</v>
      </c>
      <c r="V74" s="24" t="s">
        <v>35</v>
      </c>
      <c r="W74" s="8">
        <f>W69/U74</f>
        <v>12.222222222222221</v>
      </c>
      <c r="X74" s="8">
        <f>X69/U74</f>
        <v>24.444444444444443</v>
      </c>
      <c r="Y74" s="8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4">
        <f t="shared" si="5"/>
        <v>30</v>
      </c>
      <c r="T75" s="24">
        <f t="shared" si="6"/>
        <v>450</v>
      </c>
      <c r="U75" s="24">
        <v>1800</v>
      </c>
      <c r="V75" s="24" t="s">
        <v>111</v>
      </c>
      <c r="W75" s="8">
        <f>W69/U75</f>
        <v>12.222222222222221</v>
      </c>
      <c r="X75" s="8">
        <f>X69/U75</f>
        <v>24.444444444444443</v>
      </c>
      <c r="Y75" s="8">
        <f>Y69/U75</f>
        <v>36.666666666666664</v>
      </c>
      <c r="AA75" t="s">
        <v>120</v>
      </c>
      <c r="AB75" s="7">
        <v>0.08</v>
      </c>
      <c r="AC75">
        <f>AB72*AB75</f>
        <v>86800</v>
      </c>
      <c r="AE75" t="s">
        <v>120</v>
      </c>
      <c r="AF75" s="7">
        <v>0.2</v>
      </c>
      <c r="AG75">
        <f>AF72*AF75</f>
        <v>131100</v>
      </c>
    </row>
    <row r="76" spans="8:36" x14ac:dyDescent="0.2">
      <c r="H76" s="13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7">
        <v>0.35</v>
      </c>
      <c r="W77" s="7">
        <v>0.3</v>
      </c>
      <c r="AA77" t="s">
        <v>125</v>
      </c>
      <c r="AB77" s="23">
        <v>1.2E-2</v>
      </c>
      <c r="AE77" t="s">
        <v>125</v>
      </c>
      <c r="AF77" s="7">
        <v>1.4999999999999999E-2</v>
      </c>
    </row>
    <row r="78" spans="8:36" x14ac:dyDescent="0.2">
      <c r="H78">
        <v>15</v>
      </c>
      <c r="U78" s="6">
        <v>45352</v>
      </c>
      <c r="V78">
        <v>12000000</v>
      </c>
      <c r="W78">
        <v>12000000</v>
      </c>
      <c r="AA78" t="s">
        <v>123</v>
      </c>
      <c r="AB78" s="5">
        <f>AB76*AB77</f>
        <v>11978.4</v>
      </c>
      <c r="AE78" t="s">
        <v>123</v>
      </c>
      <c r="AF78" s="5">
        <f>AF76*AF77</f>
        <v>7866</v>
      </c>
    </row>
    <row r="79" spans="8:36" x14ac:dyDescent="0.2">
      <c r="H79">
        <f>H77/H78</f>
        <v>40</v>
      </c>
      <c r="U79" s="6">
        <v>45717</v>
      </c>
      <c r="V79">
        <f>V78+V78*V77</f>
        <v>16200000</v>
      </c>
      <c r="W79">
        <f>W78+W78*W77</f>
        <v>15600000</v>
      </c>
      <c r="AA79" t="s">
        <v>124</v>
      </c>
      <c r="AB79" s="4">
        <f>AB78/AB72</f>
        <v>1.1039999999999999E-2</v>
      </c>
      <c r="AC79">
        <f>AB79*AB72</f>
        <v>11978.4</v>
      </c>
      <c r="AE79" t="s">
        <v>124</v>
      </c>
      <c r="AF79" s="4">
        <f>AF78/AF72</f>
        <v>1.2E-2</v>
      </c>
      <c r="AG79">
        <f>AF79*AF72</f>
        <v>7866</v>
      </c>
    </row>
    <row r="80" spans="8:36" x14ac:dyDescent="0.2">
      <c r="U80" s="6">
        <v>46082</v>
      </c>
      <c r="V80">
        <f>V79+V79*V77</f>
        <v>21870000</v>
      </c>
      <c r="W80">
        <f>W79+W79*W77</f>
        <v>20280000</v>
      </c>
    </row>
    <row r="81" spans="12:34" x14ac:dyDescent="0.2">
      <c r="U81" s="6">
        <v>46447</v>
      </c>
      <c r="V81">
        <f>V80+V80*V77</f>
        <v>29524500</v>
      </c>
      <c r="W81">
        <f>W80+W80*W77</f>
        <v>26364000</v>
      </c>
    </row>
    <row r="82" spans="12:34" x14ac:dyDescent="0.2">
      <c r="U82" s="6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6"/>
    </row>
  </sheetData>
  <mergeCells count="40">
    <mergeCell ref="M17:M21"/>
    <mergeCell ref="M22:M26"/>
    <mergeCell ref="M7:M11"/>
    <mergeCell ref="M12:M16"/>
    <mergeCell ref="M2:M6"/>
    <mergeCell ref="B30:B35"/>
    <mergeCell ref="B36:B40"/>
    <mergeCell ref="B41:B45"/>
    <mergeCell ref="B46:B51"/>
    <mergeCell ref="B52:B56"/>
    <mergeCell ref="B2:B5"/>
    <mergeCell ref="B6:B9"/>
    <mergeCell ref="B10:B13"/>
    <mergeCell ref="B14:B18"/>
    <mergeCell ref="B19:B23"/>
    <mergeCell ref="M32:M36"/>
    <mergeCell ref="M37:M41"/>
    <mergeCell ref="M42:M46"/>
    <mergeCell ref="M47:M51"/>
    <mergeCell ref="M52:M56"/>
    <mergeCell ref="W2:W6"/>
    <mergeCell ref="W7:W11"/>
    <mergeCell ref="W12:W16"/>
    <mergeCell ref="W17:W21"/>
    <mergeCell ref="W22:W26"/>
    <mergeCell ref="W34:W38"/>
    <mergeCell ref="W39:W43"/>
    <mergeCell ref="W44:W48"/>
    <mergeCell ref="W49:W53"/>
    <mergeCell ref="W54:W58"/>
    <mergeCell ref="AG2:AG6"/>
    <mergeCell ref="AG7:AG11"/>
    <mergeCell ref="AG12:AG16"/>
    <mergeCell ref="AG17:AG21"/>
    <mergeCell ref="AG22:AG26"/>
    <mergeCell ref="AG34:AG38"/>
    <mergeCell ref="AG39:AG43"/>
    <mergeCell ref="AG44:AG48"/>
    <mergeCell ref="AG49:AG53"/>
    <mergeCell ref="AG54:AG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8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7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9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9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9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9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9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2">
        <v>10.5</v>
      </c>
      <c r="C22">
        <f t="shared" si="0"/>
        <v>315.5</v>
      </c>
    </row>
    <row r="23" spans="1:3" x14ac:dyDescent="0.2">
      <c r="A23">
        <v>22</v>
      </c>
      <c r="B23" s="12">
        <v>-1.5</v>
      </c>
      <c r="C23">
        <f t="shared" si="0"/>
        <v>314</v>
      </c>
    </row>
    <row r="24" spans="1:3" x14ac:dyDescent="0.2">
      <c r="A24">
        <v>23</v>
      </c>
      <c r="B24" s="12">
        <v>19.7</v>
      </c>
      <c r="C24">
        <f t="shared" si="0"/>
        <v>333.7</v>
      </c>
    </row>
    <row r="25" spans="1:3" x14ac:dyDescent="0.2">
      <c r="A25">
        <v>24</v>
      </c>
      <c r="B25" s="12">
        <v>18.100000000000001</v>
      </c>
      <c r="C25">
        <f t="shared" si="0"/>
        <v>351.8</v>
      </c>
    </row>
    <row r="26" spans="1:3" x14ac:dyDescent="0.2">
      <c r="A26">
        <v>25</v>
      </c>
      <c r="B26" s="12">
        <v>-0.3</v>
      </c>
      <c r="C26">
        <f t="shared" si="0"/>
        <v>351.5</v>
      </c>
    </row>
    <row r="27" spans="1:3" x14ac:dyDescent="0.2">
      <c r="A27">
        <v>26</v>
      </c>
      <c r="B27" s="12">
        <v>4.0999999999999996</v>
      </c>
      <c r="C27">
        <f t="shared" si="0"/>
        <v>355.6</v>
      </c>
    </row>
    <row r="28" spans="1:3" x14ac:dyDescent="0.2">
      <c r="A28">
        <v>27</v>
      </c>
      <c r="B28" s="12">
        <v>10.9</v>
      </c>
      <c r="C28">
        <f t="shared" si="0"/>
        <v>366.5</v>
      </c>
    </row>
    <row r="29" spans="1:3" x14ac:dyDescent="0.2">
      <c r="A29">
        <v>28</v>
      </c>
      <c r="B29" s="12">
        <v>3.7</v>
      </c>
      <c r="C29">
        <f t="shared" si="0"/>
        <v>370.2</v>
      </c>
    </row>
    <row r="30" spans="1:3" x14ac:dyDescent="0.2">
      <c r="A30">
        <v>29</v>
      </c>
      <c r="B30" s="12">
        <v>-6.2</v>
      </c>
      <c r="C30">
        <f t="shared" si="0"/>
        <v>364</v>
      </c>
    </row>
    <row r="31" spans="1:3" x14ac:dyDescent="0.2">
      <c r="A31">
        <v>30</v>
      </c>
      <c r="B31" s="12">
        <v>20.100000000000001</v>
      </c>
      <c r="C31">
        <f t="shared" si="0"/>
        <v>384.1</v>
      </c>
    </row>
    <row r="32" spans="1:3" x14ac:dyDescent="0.2">
      <c r="A32">
        <v>31</v>
      </c>
      <c r="B32" s="12">
        <v>20.399999999999999</v>
      </c>
      <c r="C32">
        <f t="shared" si="0"/>
        <v>404.5</v>
      </c>
    </row>
    <row r="33" spans="1:3" x14ac:dyDescent="0.2">
      <c r="A33">
        <v>32</v>
      </c>
      <c r="B33" s="12">
        <v>18.5</v>
      </c>
      <c r="C33">
        <f t="shared" si="0"/>
        <v>423</v>
      </c>
    </row>
    <row r="34" spans="1:3" x14ac:dyDescent="0.2">
      <c r="A34">
        <v>33</v>
      </c>
      <c r="B34" s="12">
        <v>34</v>
      </c>
      <c r="C34">
        <f t="shared" si="0"/>
        <v>457</v>
      </c>
    </row>
    <row r="35" spans="1:3" x14ac:dyDescent="0.2">
      <c r="A35">
        <v>34</v>
      </c>
      <c r="B35" s="12">
        <v>13.2</v>
      </c>
      <c r="C35">
        <f t="shared" si="0"/>
        <v>470.2</v>
      </c>
    </row>
    <row r="36" spans="1:3" x14ac:dyDescent="0.2">
      <c r="A36">
        <v>35</v>
      </c>
      <c r="B36" s="12">
        <v>8.1</v>
      </c>
      <c r="C36">
        <f t="shared" si="0"/>
        <v>478.3</v>
      </c>
    </row>
    <row r="37" spans="1:3" x14ac:dyDescent="0.2">
      <c r="A37">
        <v>36</v>
      </c>
      <c r="B37" s="12">
        <v>-82.8</v>
      </c>
      <c r="C37">
        <f t="shared" si="0"/>
        <v>395.5</v>
      </c>
    </row>
    <row r="38" spans="1:3" x14ac:dyDescent="0.2">
      <c r="A38">
        <v>37</v>
      </c>
      <c r="B38" s="12">
        <v>29.2</v>
      </c>
      <c r="C38">
        <f t="shared" si="0"/>
        <v>424.7</v>
      </c>
    </row>
    <row r="39" spans="1:3" x14ac:dyDescent="0.2">
      <c r="A39">
        <v>38</v>
      </c>
      <c r="B39" s="12">
        <v>6.4</v>
      </c>
      <c r="C39">
        <f t="shared" si="0"/>
        <v>431.09999999999997</v>
      </c>
    </row>
    <row r="40" spans="1:3" x14ac:dyDescent="0.2">
      <c r="A40">
        <v>39</v>
      </c>
      <c r="B40" s="12">
        <v>37</v>
      </c>
      <c r="C40">
        <f t="shared" si="0"/>
        <v>468.09999999999997</v>
      </c>
    </row>
    <row r="41" spans="1:3" x14ac:dyDescent="0.2">
      <c r="A41">
        <v>40</v>
      </c>
      <c r="B41" s="12">
        <v>4</v>
      </c>
      <c r="C41">
        <f t="shared" si="0"/>
        <v>472.09999999999997</v>
      </c>
    </row>
    <row r="42" spans="1:3" x14ac:dyDescent="0.2">
      <c r="A42">
        <v>41</v>
      </c>
      <c r="B42" s="12">
        <v>9.8000000000000007</v>
      </c>
      <c r="C42">
        <f t="shared" si="0"/>
        <v>481.9</v>
      </c>
    </row>
    <row r="43" spans="1:3" x14ac:dyDescent="0.2">
      <c r="A43">
        <v>42</v>
      </c>
      <c r="B43" s="12">
        <v>20.2</v>
      </c>
      <c r="C43">
        <f t="shared" si="0"/>
        <v>502.09999999999997</v>
      </c>
    </row>
    <row r="44" spans="1:3" x14ac:dyDescent="0.2">
      <c r="A44">
        <v>43</v>
      </c>
      <c r="B44" s="12">
        <v>22.4</v>
      </c>
      <c r="C44">
        <f t="shared" si="0"/>
        <v>524.5</v>
      </c>
    </row>
    <row r="45" spans="1:3" x14ac:dyDescent="0.2">
      <c r="A45">
        <v>44</v>
      </c>
      <c r="B45" s="12">
        <v>10.8</v>
      </c>
      <c r="C45">
        <f t="shared" si="0"/>
        <v>535.29999999999995</v>
      </c>
    </row>
    <row r="46" spans="1:3" x14ac:dyDescent="0.2">
      <c r="A46">
        <v>45</v>
      </c>
      <c r="B46" s="12">
        <v>24.7</v>
      </c>
      <c r="C46">
        <f t="shared" si="0"/>
        <v>560</v>
      </c>
    </row>
    <row r="47" spans="1:3" x14ac:dyDescent="0.2">
      <c r="A47">
        <v>46</v>
      </c>
      <c r="B47" s="12">
        <v>8.1</v>
      </c>
      <c r="C47">
        <f t="shared" si="0"/>
        <v>568.1</v>
      </c>
    </row>
    <row r="48" spans="1:3" x14ac:dyDescent="0.2">
      <c r="A48">
        <v>47</v>
      </c>
      <c r="B48" s="12">
        <v>-6.8</v>
      </c>
      <c r="C48">
        <f t="shared" si="0"/>
        <v>561.30000000000007</v>
      </c>
    </row>
    <row r="49" spans="1:3" x14ac:dyDescent="0.2">
      <c r="A49">
        <v>48</v>
      </c>
      <c r="B49" s="12">
        <v>23.2</v>
      </c>
      <c r="C49">
        <f t="shared" si="0"/>
        <v>584.50000000000011</v>
      </c>
    </row>
    <row r="50" spans="1:3" x14ac:dyDescent="0.2">
      <c r="A50">
        <v>49</v>
      </c>
      <c r="B50" s="12">
        <v>17.100000000000001</v>
      </c>
      <c r="C50">
        <f t="shared" si="0"/>
        <v>601.60000000000014</v>
      </c>
    </row>
    <row r="51" spans="1:3" x14ac:dyDescent="0.2">
      <c r="A51">
        <v>50</v>
      </c>
      <c r="B51" s="12">
        <v>7.5</v>
      </c>
      <c r="C51">
        <f t="shared" si="0"/>
        <v>609.10000000000014</v>
      </c>
    </row>
    <row r="52" spans="1:3" x14ac:dyDescent="0.2">
      <c r="A52">
        <v>51</v>
      </c>
      <c r="B52" s="12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2">
        <v>10.9</v>
      </c>
      <c r="C54">
        <f t="shared" si="0"/>
        <v>637.80000000000007</v>
      </c>
    </row>
    <row r="55" spans="1:3" x14ac:dyDescent="0.2">
      <c r="A55">
        <v>54</v>
      </c>
      <c r="B55" s="12">
        <v>26.4</v>
      </c>
      <c r="C55">
        <f t="shared" si="0"/>
        <v>664.2</v>
      </c>
    </row>
    <row r="56" spans="1:3" x14ac:dyDescent="0.2">
      <c r="A56">
        <v>55</v>
      </c>
      <c r="B56" s="12">
        <v>-118.2</v>
      </c>
      <c r="C56">
        <f t="shared" si="0"/>
        <v>546</v>
      </c>
    </row>
    <row r="57" spans="1:3" x14ac:dyDescent="0.2">
      <c r="A57">
        <v>56</v>
      </c>
      <c r="B57" s="12">
        <v>-4</v>
      </c>
      <c r="C57">
        <f t="shared" si="0"/>
        <v>542</v>
      </c>
    </row>
    <row r="58" spans="1:3" x14ac:dyDescent="0.2">
      <c r="A58">
        <v>57</v>
      </c>
      <c r="B58" s="12">
        <v>16.3</v>
      </c>
      <c r="C58">
        <f t="shared" si="0"/>
        <v>558.29999999999995</v>
      </c>
    </row>
    <row r="59" spans="1:3" x14ac:dyDescent="0.2">
      <c r="A59">
        <v>58</v>
      </c>
      <c r="B59" s="12">
        <v>15.6</v>
      </c>
      <c r="C59">
        <f t="shared" si="0"/>
        <v>573.9</v>
      </c>
    </row>
    <row r="60" spans="1:3" x14ac:dyDescent="0.2">
      <c r="A60">
        <v>59</v>
      </c>
      <c r="B60" s="12">
        <v>-10</v>
      </c>
      <c r="C60">
        <f t="shared" si="0"/>
        <v>563.9</v>
      </c>
    </row>
    <row r="61" spans="1:3" x14ac:dyDescent="0.2">
      <c r="A61">
        <v>60</v>
      </c>
      <c r="B61" s="12">
        <v>21.2</v>
      </c>
      <c r="C61">
        <f t="shared" si="0"/>
        <v>585.1</v>
      </c>
    </row>
    <row r="62" spans="1:3" x14ac:dyDescent="0.2">
      <c r="A62">
        <v>61</v>
      </c>
      <c r="B62" s="12">
        <v>27.2</v>
      </c>
      <c r="C62">
        <f t="shared" si="0"/>
        <v>612.30000000000007</v>
      </c>
    </row>
    <row r="63" spans="1:3" x14ac:dyDescent="0.2">
      <c r="A63">
        <v>62</v>
      </c>
      <c r="B63" s="12">
        <v>14</v>
      </c>
      <c r="C63">
        <f t="shared" si="0"/>
        <v>626.30000000000007</v>
      </c>
    </row>
    <row r="64" spans="1:3" x14ac:dyDescent="0.2">
      <c r="A64">
        <v>63</v>
      </c>
      <c r="B64" s="12">
        <v>0.9</v>
      </c>
      <c r="C64">
        <f t="shared" si="0"/>
        <v>627.20000000000005</v>
      </c>
    </row>
    <row r="65" spans="1:3" x14ac:dyDescent="0.2">
      <c r="A65">
        <v>64</v>
      </c>
      <c r="B65" s="12">
        <v>-0.9</v>
      </c>
      <c r="C65">
        <f t="shared" si="0"/>
        <v>626.30000000000007</v>
      </c>
    </row>
    <row r="66" spans="1:3" x14ac:dyDescent="0.2">
      <c r="A66">
        <v>65</v>
      </c>
      <c r="B66" s="12">
        <v>21.3</v>
      </c>
      <c r="C66">
        <f t="shared" si="0"/>
        <v>647.6</v>
      </c>
    </row>
    <row r="67" spans="1:3" x14ac:dyDescent="0.2">
      <c r="A67">
        <v>66</v>
      </c>
      <c r="B67" s="12">
        <v>10.199999999999999</v>
      </c>
      <c r="C67">
        <f t="shared" si="0"/>
        <v>657.80000000000007</v>
      </c>
    </row>
    <row r="68" spans="1:3" x14ac:dyDescent="0.2">
      <c r="A68">
        <v>67</v>
      </c>
      <c r="B68" s="12">
        <v>7.3</v>
      </c>
      <c r="C68">
        <f t="shared" ref="C68:C131" si="1">B68+C67</f>
        <v>665.1</v>
      </c>
    </row>
    <row r="69" spans="1:3" x14ac:dyDescent="0.2">
      <c r="A69">
        <v>68</v>
      </c>
      <c r="B69" s="12">
        <v>8.5</v>
      </c>
      <c r="C69">
        <f t="shared" si="1"/>
        <v>673.6</v>
      </c>
    </row>
    <row r="70" spans="1:3" x14ac:dyDescent="0.2">
      <c r="A70">
        <v>69</v>
      </c>
      <c r="B70" s="12">
        <v>19.2</v>
      </c>
      <c r="C70">
        <f t="shared" si="1"/>
        <v>692.80000000000007</v>
      </c>
    </row>
    <row r="71" spans="1:3" x14ac:dyDescent="0.2">
      <c r="A71">
        <v>70</v>
      </c>
      <c r="B71" s="12">
        <v>-1.9</v>
      </c>
      <c r="C71">
        <f t="shared" si="1"/>
        <v>690.90000000000009</v>
      </c>
    </row>
    <row r="72" spans="1:3" x14ac:dyDescent="0.2">
      <c r="A72">
        <v>71</v>
      </c>
      <c r="B72" s="12">
        <v>22.3</v>
      </c>
      <c r="C72">
        <f t="shared" si="1"/>
        <v>713.2</v>
      </c>
    </row>
    <row r="73" spans="1:3" x14ac:dyDescent="0.2">
      <c r="A73">
        <v>72</v>
      </c>
      <c r="B73" s="12">
        <v>5.8</v>
      </c>
      <c r="C73">
        <f t="shared" si="1"/>
        <v>719</v>
      </c>
    </row>
    <row r="74" spans="1:3" x14ac:dyDescent="0.2">
      <c r="A74">
        <v>73</v>
      </c>
      <c r="B74" s="12">
        <v>16.3</v>
      </c>
      <c r="C74">
        <f t="shared" si="1"/>
        <v>735.3</v>
      </c>
    </row>
    <row r="75" spans="1:3" x14ac:dyDescent="0.2">
      <c r="A75">
        <v>74</v>
      </c>
      <c r="B75" s="12">
        <v>11.3</v>
      </c>
      <c r="C75">
        <f t="shared" si="1"/>
        <v>746.59999999999991</v>
      </c>
    </row>
    <row r="76" spans="1:3" x14ac:dyDescent="0.2">
      <c r="A76">
        <v>75</v>
      </c>
      <c r="B76" s="12">
        <v>7.6</v>
      </c>
      <c r="C76">
        <f t="shared" si="1"/>
        <v>754.19999999999993</v>
      </c>
    </row>
    <row r="77" spans="1:3" x14ac:dyDescent="0.2">
      <c r="A77">
        <v>76</v>
      </c>
      <c r="B77" s="12">
        <v>11.6</v>
      </c>
      <c r="C77">
        <f t="shared" si="1"/>
        <v>765.8</v>
      </c>
    </row>
    <row r="78" spans="1:3" x14ac:dyDescent="0.2">
      <c r="A78">
        <v>77</v>
      </c>
      <c r="B78" s="12">
        <v>5.3</v>
      </c>
      <c r="C78">
        <f t="shared" si="1"/>
        <v>771.09999999999991</v>
      </c>
    </row>
    <row r="79" spans="1:3" x14ac:dyDescent="0.2">
      <c r="A79">
        <v>78</v>
      </c>
      <c r="B79" s="12">
        <v>0.4</v>
      </c>
      <c r="C79">
        <f t="shared" si="1"/>
        <v>771.49999999999989</v>
      </c>
    </row>
    <row r="80" spans="1:3" x14ac:dyDescent="0.2">
      <c r="A80">
        <v>79</v>
      </c>
      <c r="B80" s="12">
        <v>28.1</v>
      </c>
      <c r="C80">
        <f t="shared" si="1"/>
        <v>799.59999999999991</v>
      </c>
    </row>
    <row r="81" spans="1:3" x14ac:dyDescent="0.2">
      <c r="A81">
        <v>80</v>
      </c>
      <c r="B81" s="12">
        <v>11.8</v>
      </c>
      <c r="C81">
        <f t="shared" si="1"/>
        <v>811.39999999999986</v>
      </c>
    </row>
    <row r="82" spans="1:3" x14ac:dyDescent="0.2">
      <c r="A82">
        <v>81</v>
      </c>
      <c r="B82" s="12">
        <v>12.2</v>
      </c>
      <c r="C82">
        <f t="shared" si="1"/>
        <v>823.59999999999991</v>
      </c>
    </row>
    <row r="83" spans="1:3" x14ac:dyDescent="0.2">
      <c r="A83">
        <v>82</v>
      </c>
      <c r="B83" s="12">
        <v>5.5</v>
      </c>
      <c r="C83">
        <f t="shared" si="1"/>
        <v>829.09999999999991</v>
      </c>
    </row>
    <row r="84" spans="1:3" x14ac:dyDescent="0.2">
      <c r="A84">
        <v>83</v>
      </c>
      <c r="B84" s="12">
        <v>12.5</v>
      </c>
      <c r="C84">
        <f t="shared" si="1"/>
        <v>841.59999999999991</v>
      </c>
    </row>
    <row r="85" spans="1:3" x14ac:dyDescent="0.2">
      <c r="A85">
        <v>84</v>
      </c>
      <c r="B85" s="12">
        <v>20.8</v>
      </c>
      <c r="C85">
        <f t="shared" si="1"/>
        <v>862.39999999999986</v>
      </c>
    </row>
    <row r="86" spans="1:3" x14ac:dyDescent="0.2">
      <c r="A86">
        <v>85</v>
      </c>
      <c r="B86" s="12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2">
        <v>9.6</v>
      </c>
      <c r="C88">
        <f t="shared" si="1"/>
        <v>893.29999999999984</v>
      </c>
    </row>
    <row r="89" spans="1:3" x14ac:dyDescent="0.2">
      <c r="A89">
        <v>88</v>
      </c>
      <c r="B89" s="12">
        <v>6.5</v>
      </c>
      <c r="C89">
        <f t="shared" si="1"/>
        <v>899.79999999999984</v>
      </c>
    </row>
    <row r="90" spans="1:3" x14ac:dyDescent="0.2">
      <c r="A90">
        <v>89</v>
      </c>
      <c r="B90" s="12">
        <v>8.4</v>
      </c>
      <c r="C90">
        <f t="shared" si="1"/>
        <v>908.19999999999982</v>
      </c>
    </row>
    <row r="91" spans="1:3" x14ac:dyDescent="0.2">
      <c r="A91">
        <v>90</v>
      </c>
      <c r="B91" s="12">
        <v>-6</v>
      </c>
      <c r="C91">
        <f t="shared" si="1"/>
        <v>902.19999999999982</v>
      </c>
    </row>
    <row r="92" spans="1:3" x14ac:dyDescent="0.2">
      <c r="A92">
        <v>91</v>
      </c>
      <c r="B92" s="12">
        <v>16.100000000000001</v>
      </c>
      <c r="C92">
        <f t="shared" si="1"/>
        <v>918.29999999999984</v>
      </c>
    </row>
    <row r="93" spans="1:3" x14ac:dyDescent="0.2">
      <c r="A93">
        <v>92</v>
      </c>
      <c r="B93" s="12">
        <v>49.6</v>
      </c>
      <c r="C93">
        <f t="shared" si="1"/>
        <v>967.89999999999986</v>
      </c>
    </row>
    <row r="94" spans="1:3" x14ac:dyDescent="0.2">
      <c r="A94">
        <v>93</v>
      </c>
      <c r="B94" s="12">
        <v>7.1</v>
      </c>
      <c r="C94">
        <f t="shared" si="1"/>
        <v>974.99999999999989</v>
      </c>
    </row>
    <row r="95" spans="1:3" x14ac:dyDescent="0.2">
      <c r="A95">
        <v>94</v>
      </c>
      <c r="B95" s="12">
        <v>7.9</v>
      </c>
      <c r="C95">
        <f t="shared" si="1"/>
        <v>982.89999999999986</v>
      </c>
    </row>
    <row r="96" spans="1:3" x14ac:dyDescent="0.2">
      <c r="A96">
        <v>95</v>
      </c>
      <c r="B96" s="12">
        <v>25</v>
      </c>
      <c r="C96">
        <f t="shared" si="1"/>
        <v>1007.8999999999999</v>
      </c>
    </row>
    <row r="97" spans="1:4" x14ac:dyDescent="0.2">
      <c r="A97">
        <v>96</v>
      </c>
      <c r="B97" s="12">
        <v>12.1</v>
      </c>
      <c r="C97">
        <f t="shared" si="1"/>
        <v>1019.9999999999999</v>
      </c>
    </row>
    <row r="98" spans="1:4" x14ac:dyDescent="0.2">
      <c r="A98">
        <v>97</v>
      </c>
      <c r="B98" s="12">
        <v>7.6</v>
      </c>
      <c r="C98">
        <f t="shared" si="1"/>
        <v>1027.5999999999999</v>
      </c>
    </row>
    <row r="99" spans="1:4" x14ac:dyDescent="0.2">
      <c r="A99">
        <v>98</v>
      </c>
      <c r="B99" s="12">
        <v>3.8</v>
      </c>
      <c r="C99">
        <f t="shared" si="1"/>
        <v>1031.3999999999999</v>
      </c>
    </row>
    <row r="100" spans="1:4" x14ac:dyDescent="0.2">
      <c r="A100">
        <v>99</v>
      </c>
      <c r="B100" s="12">
        <v>-33.6</v>
      </c>
      <c r="C100">
        <f t="shared" si="1"/>
        <v>997.79999999999984</v>
      </c>
    </row>
    <row r="101" spans="1:4" x14ac:dyDescent="0.2">
      <c r="A101">
        <v>100</v>
      </c>
      <c r="B101" s="12">
        <v>15.1</v>
      </c>
      <c r="C101">
        <f t="shared" si="1"/>
        <v>1012.8999999999999</v>
      </c>
    </row>
    <row r="102" spans="1:4" x14ac:dyDescent="0.2">
      <c r="A102">
        <v>101</v>
      </c>
      <c r="B102" s="12">
        <v>6.9</v>
      </c>
      <c r="C102">
        <f t="shared" si="1"/>
        <v>1019.7999999999998</v>
      </c>
    </row>
    <row r="103" spans="1:4" x14ac:dyDescent="0.2">
      <c r="A103">
        <v>102</v>
      </c>
      <c r="B103" s="12">
        <v>1</v>
      </c>
      <c r="C103">
        <f t="shared" si="1"/>
        <v>1020.7999999999998</v>
      </c>
    </row>
    <row r="104" spans="1:4" x14ac:dyDescent="0.2">
      <c r="A104">
        <v>103</v>
      </c>
      <c r="B104" s="12">
        <v>-1.3</v>
      </c>
      <c r="C104">
        <f t="shared" si="1"/>
        <v>1019.4999999999999</v>
      </c>
      <c r="D104" s="12"/>
    </row>
    <row r="105" spans="1:4" x14ac:dyDescent="0.2">
      <c r="A105">
        <v>104</v>
      </c>
      <c r="B105" s="12">
        <v>13.4</v>
      </c>
      <c r="C105">
        <f t="shared" si="1"/>
        <v>1032.8999999999999</v>
      </c>
      <c r="D105" s="12"/>
    </row>
    <row r="106" spans="1:4" x14ac:dyDescent="0.2">
      <c r="A106">
        <v>105</v>
      </c>
      <c r="B106" s="12">
        <v>-13.9</v>
      </c>
      <c r="C106">
        <f t="shared" si="1"/>
        <v>1018.9999999999999</v>
      </c>
      <c r="D106" s="12"/>
    </row>
    <row r="107" spans="1:4" x14ac:dyDescent="0.2">
      <c r="A107">
        <v>106</v>
      </c>
      <c r="B107" s="12">
        <v>15</v>
      </c>
      <c r="C107">
        <f t="shared" si="1"/>
        <v>1034</v>
      </c>
      <c r="D107" s="12"/>
    </row>
    <row r="108" spans="1:4" x14ac:dyDescent="0.2">
      <c r="A108">
        <v>107</v>
      </c>
      <c r="B108" s="12">
        <v>13.4</v>
      </c>
      <c r="C108">
        <f t="shared" si="1"/>
        <v>1047.4000000000001</v>
      </c>
      <c r="D108" s="12"/>
    </row>
    <row r="109" spans="1:4" x14ac:dyDescent="0.2">
      <c r="A109">
        <v>108</v>
      </c>
      <c r="B109" s="12">
        <v>4.4000000000000004</v>
      </c>
      <c r="C109">
        <f t="shared" si="1"/>
        <v>1051.8000000000002</v>
      </c>
      <c r="D109" s="12"/>
    </row>
    <row r="110" spans="1:4" x14ac:dyDescent="0.2">
      <c r="A110">
        <v>109</v>
      </c>
      <c r="B110" s="12">
        <v>-0.7</v>
      </c>
      <c r="C110">
        <f t="shared" si="1"/>
        <v>1051.1000000000001</v>
      </c>
    </row>
    <row r="111" spans="1:4" x14ac:dyDescent="0.2">
      <c r="A111">
        <v>110</v>
      </c>
      <c r="B111" s="12">
        <v>51.2</v>
      </c>
      <c r="C111">
        <f t="shared" si="1"/>
        <v>1102.3000000000002</v>
      </c>
    </row>
    <row r="112" spans="1:4" x14ac:dyDescent="0.2">
      <c r="A112">
        <v>111</v>
      </c>
      <c r="B112" s="12">
        <v>8.6999999999999993</v>
      </c>
      <c r="C112">
        <f t="shared" si="1"/>
        <v>1111.0000000000002</v>
      </c>
    </row>
    <row r="113" spans="1:3" x14ac:dyDescent="0.2">
      <c r="A113">
        <v>112</v>
      </c>
      <c r="B113" s="12">
        <v>21.8</v>
      </c>
      <c r="C113">
        <f t="shared" si="1"/>
        <v>1132.8000000000002</v>
      </c>
    </row>
    <row r="114" spans="1:3" x14ac:dyDescent="0.2">
      <c r="A114">
        <v>113</v>
      </c>
      <c r="B114" s="12">
        <v>12.4</v>
      </c>
      <c r="C114">
        <f t="shared" si="1"/>
        <v>1145.2000000000003</v>
      </c>
    </row>
    <row r="115" spans="1:3" x14ac:dyDescent="0.2">
      <c r="A115">
        <v>114</v>
      </c>
      <c r="B115" s="12">
        <v>11.9</v>
      </c>
      <c r="C115">
        <f t="shared" si="1"/>
        <v>1157.1000000000004</v>
      </c>
    </row>
    <row r="116" spans="1:3" x14ac:dyDescent="0.2">
      <c r="A116">
        <v>115</v>
      </c>
      <c r="B116" s="12">
        <v>-57.1</v>
      </c>
      <c r="C116">
        <f t="shared" si="1"/>
        <v>1100.0000000000005</v>
      </c>
    </row>
    <row r="117" spans="1:3" x14ac:dyDescent="0.2">
      <c r="A117">
        <v>116</v>
      </c>
      <c r="B117" s="12">
        <v>7.2</v>
      </c>
      <c r="C117">
        <f t="shared" si="1"/>
        <v>1107.2000000000005</v>
      </c>
    </row>
    <row r="118" spans="1:3" x14ac:dyDescent="0.2">
      <c r="A118">
        <v>117</v>
      </c>
      <c r="B118" s="12">
        <v>13.9</v>
      </c>
      <c r="C118">
        <f t="shared" si="1"/>
        <v>1121.1000000000006</v>
      </c>
    </row>
    <row r="119" spans="1:3" x14ac:dyDescent="0.2">
      <c r="A119">
        <v>118</v>
      </c>
      <c r="B119" s="12">
        <v>23.9</v>
      </c>
      <c r="C119">
        <f t="shared" si="1"/>
        <v>1145.0000000000007</v>
      </c>
    </row>
    <row r="120" spans="1:3" x14ac:dyDescent="0.2">
      <c r="A120">
        <v>119</v>
      </c>
      <c r="B120" s="12">
        <v>12</v>
      </c>
      <c r="C120">
        <f t="shared" si="1"/>
        <v>1157.0000000000007</v>
      </c>
    </row>
    <row r="121" spans="1:3" x14ac:dyDescent="0.2">
      <c r="A121">
        <v>120</v>
      </c>
      <c r="B121" s="12">
        <v>13.3</v>
      </c>
      <c r="C121">
        <f t="shared" si="1"/>
        <v>1170.3000000000006</v>
      </c>
    </row>
    <row r="122" spans="1:3" x14ac:dyDescent="0.2">
      <c r="A122">
        <v>121</v>
      </c>
      <c r="B122" s="12">
        <v>0.9</v>
      </c>
      <c r="C122">
        <f t="shared" si="1"/>
        <v>1171.2000000000007</v>
      </c>
    </row>
    <row r="123" spans="1:3" x14ac:dyDescent="0.2">
      <c r="A123">
        <v>122</v>
      </c>
      <c r="B123" s="12">
        <v>-2.7</v>
      </c>
      <c r="C123">
        <f t="shared" si="1"/>
        <v>1168.5000000000007</v>
      </c>
    </row>
    <row r="124" spans="1:3" x14ac:dyDescent="0.2">
      <c r="A124">
        <v>123</v>
      </c>
      <c r="B124" s="12">
        <v>-37.4</v>
      </c>
      <c r="C124">
        <f t="shared" si="1"/>
        <v>1131.1000000000006</v>
      </c>
    </row>
    <row r="125" spans="1:3" x14ac:dyDescent="0.2">
      <c r="A125">
        <v>124</v>
      </c>
      <c r="B125" s="12">
        <v>12.4</v>
      </c>
      <c r="C125">
        <f t="shared" si="1"/>
        <v>1143.5000000000007</v>
      </c>
    </row>
    <row r="126" spans="1:3" x14ac:dyDescent="0.2">
      <c r="A126">
        <v>125</v>
      </c>
      <c r="B126" s="12">
        <v>10</v>
      </c>
      <c r="C126">
        <f t="shared" si="1"/>
        <v>1153.5000000000007</v>
      </c>
    </row>
    <row r="127" spans="1:3" x14ac:dyDescent="0.2">
      <c r="A127">
        <v>126</v>
      </c>
      <c r="B127" s="12">
        <v>7</v>
      </c>
      <c r="C127">
        <f t="shared" si="1"/>
        <v>1160.5000000000007</v>
      </c>
    </row>
    <row r="128" spans="1:3" x14ac:dyDescent="0.2">
      <c r="A128">
        <v>127</v>
      </c>
      <c r="B128" s="12">
        <v>5.6</v>
      </c>
      <c r="C128">
        <f t="shared" si="1"/>
        <v>1166.1000000000006</v>
      </c>
    </row>
    <row r="129" spans="1:3" x14ac:dyDescent="0.2">
      <c r="A129">
        <v>128</v>
      </c>
      <c r="B129" s="12">
        <v>21.7</v>
      </c>
      <c r="C129">
        <f t="shared" si="1"/>
        <v>1187.8000000000006</v>
      </c>
    </row>
    <row r="130" spans="1:3" x14ac:dyDescent="0.2">
      <c r="A130">
        <v>129</v>
      </c>
      <c r="B130" s="12">
        <v>21.5</v>
      </c>
      <c r="C130">
        <f t="shared" si="1"/>
        <v>1209.3000000000006</v>
      </c>
    </row>
    <row r="131" spans="1:3" x14ac:dyDescent="0.2">
      <c r="A131">
        <v>130</v>
      </c>
      <c r="B131" s="12">
        <v>10.7</v>
      </c>
      <c r="C131">
        <f t="shared" si="1"/>
        <v>1220.0000000000007</v>
      </c>
    </row>
    <row r="132" spans="1:3" x14ac:dyDescent="0.2">
      <c r="A132">
        <v>131</v>
      </c>
      <c r="B132" s="12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2">
        <v>9.6999999999999993</v>
      </c>
      <c r="C133">
        <f t="shared" si="2"/>
        <v>1220.0000000000007</v>
      </c>
    </row>
    <row r="134" spans="1:3" x14ac:dyDescent="0.2">
      <c r="A134">
        <v>133</v>
      </c>
      <c r="B134" s="12">
        <v>-2.6</v>
      </c>
      <c r="C134">
        <f t="shared" si="2"/>
        <v>1217.4000000000008</v>
      </c>
    </row>
    <row r="135" spans="1:3" x14ac:dyDescent="0.2">
      <c r="A135">
        <v>134</v>
      </c>
      <c r="B135" s="12">
        <v>30.7</v>
      </c>
      <c r="C135">
        <f t="shared" si="2"/>
        <v>1248.1000000000008</v>
      </c>
    </row>
    <row r="136" spans="1:3" x14ac:dyDescent="0.2">
      <c r="A136">
        <v>135</v>
      </c>
      <c r="B136" s="12">
        <v>6.6</v>
      </c>
      <c r="C136">
        <f t="shared" si="2"/>
        <v>1254.7000000000007</v>
      </c>
    </row>
    <row r="137" spans="1:3" x14ac:dyDescent="0.2">
      <c r="A137">
        <v>136</v>
      </c>
      <c r="B137" s="12">
        <v>21.3</v>
      </c>
      <c r="C137">
        <f t="shared" si="2"/>
        <v>1276.0000000000007</v>
      </c>
    </row>
    <row r="138" spans="1:3" x14ac:dyDescent="0.2">
      <c r="A138">
        <v>137</v>
      </c>
      <c r="B138" s="12">
        <v>12.9</v>
      </c>
      <c r="C138">
        <f t="shared" si="2"/>
        <v>1288.9000000000008</v>
      </c>
    </row>
    <row r="139" spans="1:3" x14ac:dyDescent="0.2">
      <c r="A139">
        <v>138</v>
      </c>
      <c r="B139" s="12">
        <v>13</v>
      </c>
      <c r="C139">
        <f t="shared" si="2"/>
        <v>1301.9000000000008</v>
      </c>
    </row>
    <row r="140" spans="1:3" x14ac:dyDescent="0.2">
      <c r="A140">
        <v>139</v>
      </c>
      <c r="B140" s="12">
        <v>-0.4</v>
      </c>
      <c r="C140">
        <f t="shared" si="2"/>
        <v>1301.5000000000007</v>
      </c>
    </row>
    <row r="141" spans="1:3" x14ac:dyDescent="0.2">
      <c r="A141">
        <v>140</v>
      </c>
      <c r="B141" s="12">
        <v>0.2</v>
      </c>
      <c r="C141">
        <f t="shared" si="2"/>
        <v>1301.7000000000007</v>
      </c>
    </row>
    <row r="142" spans="1:3" x14ac:dyDescent="0.2">
      <c r="A142">
        <v>141</v>
      </c>
      <c r="B142" s="12">
        <v>19.5</v>
      </c>
      <c r="C142">
        <f t="shared" si="2"/>
        <v>1321.2000000000007</v>
      </c>
    </row>
    <row r="143" spans="1:3" x14ac:dyDescent="0.2">
      <c r="A143">
        <v>142</v>
      </c>
      <c r="B143" s="12">
        <v>16.3</v>
      </c>
      <c r="C143">
        <f t="shared" si="2"/>
        <v>1337.5000000000007</v>
      </c>
    </row>
    <row r="144" spans="1:3" x14ac:dyDescent="0.2">
      <c r="A144">
        <v>143</v>
      </c>
      <c r="B144" s="12">
        <v>9.4</v>
      </c>
      <c r="C144">
        <f t="shared" si="2"/>
        <v>1346.9000000000008</v>
      </c>
    </row>
    <row r="145" spans="1:4" x14ac:dyDescent="0.2">
      <c r="A145">
        <v>144</v>
      </c>
      <c r="B145" s="12">
        <v>-1</v>
      </c>
      <c r="C145">
        <f t="shared" si="2"/>
        <v>1345.9000000000008</v>
      </c>
    </row>
    <row r="146" spans="1:4" x14ac:dyDescent="0.2">
      <c r="A146">
        <v>145</v>
      </c>
      <c r="B146" s="12">
        <v>13.4</v>
      </c>
      <c r="C146">
        <f t="shared" si="2"/>
        <v>1359.3000000000009</v>
      </c>
    </row>
    <row r="147" spans="1:4" x14ac:dyDescent="0.2">
      <c r="A147">
        <v>146</v>
      </c>
      <c r="B147" s="12">
        <v>9.4</v>
      </c>
      <c r="C147">
        <f t="shared" si="2"/>
        <v>1368.700000000001</v>
      </c>
    </row>
    <row r="148" spans="1:4" x14ac:dyDescent="0.2">
      <c r="A148">
        <v>147</v>
      </c>
      <c r="B148" s="12">
        <v>23.8</v>
      </c>
      <c r="C148">
        <f t="shared" si="2"/>
        <v>1392.5000000000009</v>
      </c>
    </row>
    <row r="149" spans="1:4" x14ac:dyDescent="0.2">
      <c r="A149">
        <v>148</v>
      </c>
      <c r="B149" s="12">
        <v>7.5</v>
      </c>
      <c r="C149">
        <f t="shared" si="2"/>
        <v>1400.0000000000009</v>
      </c>
    </row>
    <row r="150" spans="1:4" x14ac:dyDescent="0.2">
      <c r="A150">
        <v>149</v>
      </c>
      <c r="B150" s="12">
        <v>14.4</v>
      </c>
      <c r="C150">
        <f t="shared" si="2"/>
        <v>1414.400000000001</v>
      </c>
    </row>
    <row r="151" spans="1:4" x14ac:dyDescent="0.2">
      <c r="A151">
        <v>150</v>
      </c>
      <c r="B151" s="12">
        <v>9</v>
      </c>
      <c r="C151">
        <f t="shared" si="2"/>
        <v>1423.400000000001</v>
      </c>
      <c r="D151" t="s">
        <v>215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Q34" sqref="Q3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</row>
    <row r="2" spans="1:22" x14ac:dyDescent="0.2">
      <c r="A2" t="s">
        <v>240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241</v>
      </c>
      <c r="V2">
        <v>230</v>
      </c>
    </row>
    <row r="3" spans="1:22" x14ac:dyDescent="0.2">
      <c r="A3" t="s">
        <v>242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243</v>
      </c>
      <c r="V3">
        <v>96</v>
      </c>
    </row>
    <row r="4" spans="1:22" x14ac:dyDescent="0.2">
      <c r="A4" t="s">
        <v>244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245</v>
      </c>
      <c r="V4">
        <v>37</v>
      </c>
    </row>
    <row r="5" spans="1:22" x14ac:dyDescent="0.2">
      <c r="A5" t="s">
        <v>246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247</v>
      </c>
      <c r="V5">
        <f>-V2+(2*V3)-V4</f>
        <v>-75</v>
      </c>
    </row>
    <row r="6" spans="1:22" x14ac:dyDescent="0.2">
      <c r="A6" t="s">
        <v>248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249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250</v>
      </c>
      <c r="V7">
        <v>75</v>
      </c>
    </row>
    <row r="8" spans="1:22" x14ac:dyDescent="0.2">
      <c r="A8" t="s">
        <v>251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252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253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254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255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256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257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258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259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260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261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262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263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264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265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266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267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268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269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270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271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272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273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274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275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276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277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278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279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280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281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C16" sqref="C1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I1" t="s">
        <v>600</v>
      </c>
      <c r="J1" t="s">
        <v>601</v>
      </c>
      <c r="K1" t="s">
        <v>38</v>
      </c>
      <c r="L1" t="s">
        <v>607</v>
      </c>
      <c r="N1" t="s">
        <v>600</v>
      </c>
      <c r="O1" t="s">
        <v>601</v>
      </c>
      <c r="P1" t="s">
        <v>38</v>
      </c>
      <c r="Q1" t="s">
        <v>608</v>
      </c>
      <c r="S1" t="s">
        <v>600</v>
      </c>
      <c r="T1" t="s">
        <v>601</v>
      </c>
      <c r="U1" t="s">
        <v>38</v>
      </c>
      <c r="V1" t="s">
        <v>609</v>
      </c>
      <c r="W1" t="s">
        <v>600</v>
      </c>
      <c r="X1" t="s">
        <v>601</v>
      </c>
      <c r="Y1" t="s">
        <v>38</v>
      </c>
      <c r="Z1" t="s">
        <v>610</v>
      </c>
      <c r="AA1" t="s">
        <v>600</v>
      </c>
      <c r="AB1" t="s">
        <v>601</v>
      </c>
      <c r="AC1" t="s">
        <v>38</v>
      </c>
      <c r="AD1" t="s">
        <v>611</v>
      </c>
      <c r="AE1" t="s">
        <v>600</v>
      </c>
      <c r="AF1" t="s">
        <v>601</v>
      </c>
      <c r="AG1" t="s">
        <v>38</v>
      </c>
      <c r="AH1" t="s">
        <v>612</v>
      </c>
      <c r="AI1" t="s">
        <v>600</v>
      </c>
      <c r="AJ1" t="s">
        <v>601</v>
      </c>
      <c r="AK1" t="s">
        <v>38</v>
      </c>
      <c r="AL1" t="s">
        <v>909</v>
      </c>
    </row>
    <row r="2" spans="1:38" x14ac:dyDescent="0.2">
      <c r="A2" t="s">
        <v>602</v>
      </c>
      <c r="B2" s="21">
        <v>44931</v>
      </c>
      <c r="C2" s="21">
        <v>44924.395833333336</v>
      </c>
      <c r="D2">
        <v>200</v>
      </c>
      <c r="E2">
        <v>18200</v>
      </c>
      <c r="F2">
        <v>18000</v>
      </c>
      <c r="G2">
        <v>-200</v>
      </c>
      <c r="I2" s="28">
        <v>149.85</v>
      </c>
      <c r="J2" s="28">
        <v>50.149999999999899</v>
      </c>
      <c r="K2">
        <v>-50.1</v>
      </c>
      <c r="L2">
        <f>K2</f>
        <v>-50.1</v>
      </c>
      <c r="N2" s="28">
        <v>162.14999999999901</v>
      </c>
      <c r="O2" s="28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8" t="s">
        <v>613</v>
      </c>
      <c r="Y2">
        <v>-53.7</v>
      </c>
      <c r="Z2">
        <f>Y2</f>
        <v>-53.7</v>
      </c>
      <c r="AA2" s="28" t="s">
        <v>614</v>
      </c>
      <c r="AB2" s="28" t="s">
        <v>615</v>
      </c>
      <c r="AC2">
        <v>-13.6</v>
      </c>
      <c r="AD2">
        <f>AC2</f>
        <v>-13.6</v>
      </c>
      <c r="AE2">
        <v>46.55</v>
      </c>
      <c r="AF2" s="28" t="s">
        <v>616</v>
      </c>
      <c r="AG2">
        <v>-3.2</v>
      </c>
      <c r="AH2">
        <f>AG2</f>
        <v>-3.2</v>
      </c>
      <c r="AI2" s="28" t="s">
        <v>888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602</v>
      </c>
      <c r="B3" s="21">
        <v>44938</v>
      </c>
      <c r="C3" s="21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8">
        <v>46.349999999999902</v>
      </c>
      <c r="K3">
        <v>-46.3</v>
      </c>
      <c r="L3">
        <f>K3+L2</f>
        <v>-96.4</v>
      </c>
      <c r="N3" s="28">
        <v>164.6</v>
      </c>
      <c r="O3">
        <v>31.95</v>
      </c>
      <c r="P3">
        <v>105.4</v>
      </c>
      <c r="Q3">
        <f>P3+Q2</f>
        <v>258.5</v>
      </c>
      <c r="S3">
        <v>191.95</v>
      </c>
      <c r="T3" s="28">
        <v>108.05</v>
      </c>
      <c r="U3">
        <v>51.2</v>
      </c>
      <c r="V3">
        <f>U3+V2</f>
        <v>25.900000000000002</v>
      </c>
      <c r="W3">
        <v>149.80000000000001</v>
      </c>
      <c r="X3" s="28" t="s">
        <v>617</v>
      </c>
      <c r="Y3">
        <v>9.1</v>
      </c>
      <c r="Z3">
        <f>Y3+Z2</f>
        <v>-44.6</v>
      </c>
      <c r="AA3" s="28" t="s">
        <v>618</v>
      </c>
      <c r="AB3" s="28" t="s">
        <v>619</v>
      </c>
      <c r="AC3">
        <v>-12.4</v>
      </c>
      <c r="AD3">
        <f>AC3+AD2</f>
        <v>-26</v>
      </c>
      <c r="AE3">
        <v>46.95</v>
      </c>
      <c r="AF3" s="28" t="s">
        <v>620</v>
      </c>
      <c r="AG3">
        <v>-2.8</v>
      </c>
      <c r="AH3">
        <f>AG3+AH2</f>
        <v>-6</v>
      </c>
      <c r="AI3" s="28" t="s">
        <v>889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602</v>
      </c>
      <c r="B4" s="21">
        <v>44945</v>
      </c>
      <c r="C4" s="21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8">
        <v>42.199999999999903</v>
      </c>
      <c r="K4">
        <v>101.4</v>
      </c>
      <c r="L4">
        <f t="shared" ref="L4:L67" si="0">K4+L3</f>
        <v>5</v>
      </c>
      <c r="N4">
        <v>166.05</v>
      </c>
      <c r="O4" s="28">
        <v>39.4</v>
      </c>
      <c r="P4">
        <v>-34</v>
      </c>
      <c r="Q4">
        <f t="shared" ref="Q4:Q67" si="1">P4+Q3</f>
        <v>224.5</v>
      </c>
      <c r="S4" s="28">
        <v>200.9</v>
      </c>
      <c r="T4" s="28">
        <v>99.099999999999895</v>
      </c>
      <c r="U4">
        <v>-56.3</v>
      </c>
      <c r="V4">
        <f t="shared" ref="V4:V67" si="2">U4+V3</f>
        <v>-30.399999999999995</v>
      </c>
      <c r="W4" s="28" t="s">
        <v>621</v>
      </c>
      <c r="X4" s="28" t="s">
        <v>622</v>
      </c>
      <c r="Y4">
        <v>-46.2</v>
      </c>
      <c r="Z4">
        <f t="shared" ref="Z4:Z67" si="3">Y4+Z3</f>
        <v>-90.800000000000011</v>
      </c>
      <c r="AA4" s="28" t="s">
        <v>623</v>
      </c>
      <c r="AB4" s="28" t="s">
        <v>624</v>
      </c>
      <c r="AC4">
        <v>-12.6</v>
      </c>
      <c r="AD4">
        <f t="shared" ref="AD4:AD67" si="4">AC4+AD3</f>
        <v>-38.6</v>
      </c>
      <c r="AE4" s="28" t="s">
        <v>625</v>
      </c>
      <c r="AF4" s="28" t="s">
        <v>626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602</v>
      </c>
      <c r="B5" s="21">
        <v>44951</v>
      </c>
      <c r="C5" s="21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8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8">
        <v>120.44999999999899</v>
      </c>
      <c r="U5">
        <v>-27.3</v>
      </c>
      <c r="V5">
        <f t="shared" si="2"/>
        <v>-57.699999999999996</v>
      </c>
      <c r="W5" s="28" t="s">
        <v>627</v>
      </c>
      <c r="X5" s="28" t="s">
        <v>628</v>
      </c>
      <c r="Y5">
        <v>-56.3</v>
      </c>
      <c r="Z5">
        <f t="shared" si="3"/>
        <v>-147.10000000000002</v>
      </c>
      <c r="AA5" s="28" t="s">
        <v>629</v>
      </c>
      <c r="AB5" s="28" t="s">
        <v>630</v>
      </c>
      <c r="AC5">
        <v>-14.8</v>
      </c>
      <c r="AD5">
        <f t="shared" si="4"/>
        <v>-53.400000000000006</v>
      </c>
      <c r="AE5">
        <v>45.95</v>
      </c>
      <c r="AF5" s="28" t="s">
        <v>631</v>
      </c>
      <c r="AG5">
        <v>-4</v>
      </c>
      <c r="AH5">
        <f t="shared" si="5"/>
        <v>-13.1</v>
      </c>
      <c r="AI5" s="28" t="s">
        <v>890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602</v>
      </c>
      <c r="B6" s="21">
        <v>44959</v>
      </c>
      <c r="C6" s="21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8">
        <v>37.549999999999997</v>
      </c>
      <c r="K6">
        <v>-37.5</v>
      </c>
      <c r="L6">
        <f t="shared" si="0"/>
        <v>-84.1</v>
      </c>
      <c r="N6">
        <v>167.65</v>
      </c>
      <c r="O6" s="28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8" t="s">
        <v>632</v>
      </c>
      <c r="Y6">
        <v>-41</v>
      </c>
      <c r="Z6">
        <f t="shared" si="3"/>
        <v>-188.10000000000002</v>
      </c>
      <c r="AA6" s="28" t="s">
        <v>633</v>
      </c>
      <c r="AB6" s="28" t="s">
        <v>634</v>
      </c>
      <c r="AC6">
        <v>-10.199999999999999</v>
      </c>
      <c r="AD6">
        <f t="shared" si="4"/>
        <v>-63.600000000000009</v>
      </c>
      <c r="AE6" s="28" t="s">
        <v>635</v>
      </c>
      <c r="AF6" s="28" t="s">
        <v>636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602</v>
      </c>
      <c r="B7" s="21">
        <v>44966</v>
      </c>
      <c r="C7" s="21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8">
        <v>167.6</v>
      </c>
      <c r="O7">
        <v>32.15</v>
      </c>
      <c r="P7">
        <v>-32.4</v>
      </c>
      <c r="Q7">
        <f t="shared" si="1"/>
        <v>426.5</v>
      </c>
      <c r="S7" s="28">
        <v>211.35</v>
      </c>
      <c r="T7" s="28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8" t="s">
        <v>637</v>
      </c>
      <c r="AC7">
        <v>-10.1</v>
      </c>
      <c r="AD7">
        <f t="shared" si="4"/>
        <v>-73.7</v>
      </c>
      <c r="AE7" s="28" t="s">
        <v>638</v>
      </c>
      <c r="AF7" s="28" t="s">
        <v>639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602</v>
      </c>
      <c r="B8" s="21">
        <v>44973</v>
      </c>
      <c r="C8" s="21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8">
        <v>39.149999999999899</v>
      </c>
      <c r="P8">
        <v>-37</v>
      </c>
      <c r="Q8">
        <f t="shared" si="1"/>
        <v>389.5</v>
      </c>
      <c r="S8">
        <v>177.95</v>
      </c>
      <c r="T8" s="28">
        <v>122.05</v>
      </c>
      <c r="U8">
        <v>39.799999999999997</v>
      </c>
      <c r="V8">
        <f t="shared" si="2"/>
        <v>-177.29999999999995</v>
      </c>
      <c r="W8" s="28" t="s">
        <v>640</v>
      </c>
      <c r="X8" s="28" t="s">
        <v>641</v>
      </c>
      <c r="Y8">
        <v>4.4000000000000004</v>
      </c>
      <c r="Z8">
        <f t="shared" si="3"/>
        <v>-223.20000000000002</v>
      </c>
      <c r="AA8" s="28" t="s">
        <v>642</v>
      </c>
      <c r="AB8" s="28" t="s">
        <v>643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8" t="s">
        <v>891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602</v>
      </c>
      <c r="B9" s="21">
        <v>44980</v>
      </c>
      <c r="C9" s="21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8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8" t="s">
        <v>644</v>
      </c>
      <c r="AB9" s="28" t="s">
        <v>645</v>
      </c>
      <c r="AC9">
        <v>-16.2</v>
      </c>
      <c r="AD9">
        <f t="shared" si="4"/>
        <v>-105.9</v>
      </c>
      <c r="AE9">
        <v>45.9</v>
      </c>
      <c r="AF9" s="28" t="s">
        <v>646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602</v>
      </c>
      <c r="B10" s="21">
        <v>44987</v>
      </c>
      <c r="C10" s="21">
        <v>44980.395833333336</v>
      </c>
      <c r="D10">
        <v>200</v>
      </c>
      <c r="E10">
        <v>17500</v>
      </c>
      <c r="F10">
        <v>17300</v>
      </c>
      <c r="G10">
        <v>-200</v>
      </c>
      <c r="I10" s="28">
        <v>150.69999999999999</v>
      </c>
      <c r="J10" s="28">
        <v>49.299999999999898</v>
      </c>
      <c r="K10">
        <v>-49.4</v>
      </c>
      <c r="L10">
        <f t="shared" si="0"/>
        <v>-39.4</v>
      </c>
      <c r="N10">
        <v>166.65</v>
      </c>
      <c r="O10" s="28">
        <v>32.399999999999899</v>
      </c>
      <c r="P10">
        <v>145.19999999999999</v>
      </c>
      <c r="Q10">
        <f t="shared" si="1"/>
        <v>503.2</v>
      </c>
      <c r="S10" s="28">
        <v>185.85</v>
      </c>
      <c r="T10" s="28">
        <v>114.149999999999</v>
      </c>
      <c r="U10">
        <v>7.3</v>
      </c>
      <c r="V10">
        <f t="shared" si="2"/>
        <v>-295.99999999999994</v>
      </c>
      <c r="W10" s="28" t="s">
        <v>647</v>
      </c>
      <c r="X10" s="28" t="s">
        <v>648</v>
      </c>
      <c r="Y10">
        <v>-32.6</v>
      </c>
      <c r="Z10">
        <f t="shared" si="3"/>
        <v>-315.70000000000005</v>
      </c>
      <c r="AA10" s="28" t="s">
        <v>649</v>
      </c>
      <c r="AB10" s="28" t="s">
        <v>650</v>
      </c>
      <c r="AC10">
        <v>-14.7</v>
      </c>
      <c r="AD10">
        <f t="shared" si="4"/>
        <v>-120.60000000000001</v>
      </c>
      <c r="AE10" s="28" t="s">
        <v>651</v>
      </c>
      <c r="AF10" s="28" t="s">
        <v>652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602</v>
      </c>
      <c r="B11" s="21">
        <v>44994</v>
      </c>
      <c r="C11" s="21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8">
        <v>166.14999999999901</v>
      </c>
      <c r="O11" s="28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8" t="s">
        <v>653</v>
      </c>
      <c r="X11" s="28" t="s">
        <v>654</v>
      </c>
      <c r="Y11">
        <v>-59.1</v>
      </c>
      <c r="Z11">
        <f t="shared" si="3"/>
        <v>-374.80000000000007</v>
      </c>
      <c r="AA11" s="28" t="s">
        <v>655</v>
      </c>
      <c r="AB11" s="28" t="s">
        <v>656</v>
      </c>
      <c r="AC11">
        <v>-15</v>
      </c>
      <c r="AD11">
        <f t="shared" si="4"/>
        <v>-135.60000000000002</v>
      </c>
      <c r="AE11" s="28" t="s">
        <v>657</v>
      </c>
      <c r="AF11" s="28" t="s">
        <v>658</v>
      </c>
      <c r="AG11">
        <v>-4.2</v>
      </c>
      <c r="AH11">
        <f t="shared" si="5"/>
        <v>-37</v>
      </c>
      <c r="AI11" s="28" t="s">
        <v>892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602</v>
      </c>
      <c r="B12" s="21">
        <v>45001</v>
      </c>
      <c r="C12" s="21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8">
        <v>28.3</v>
      </c>
      <c r="P12">
        <v>-41.1</v>
      </c>
      <c r="Q12">
        <f t="shared" si="1"/>
        <v>428.2</v>
      </c>
      <c r="S12">
        <v>175.45</v>
      </c>
      <c r="T12" s="28">
        <v>124.55</v>
      </c>
      <c r="U12">
        <v>-124.3</v>
      </c>
      <c r="V12">
        <f t="shared" si="2"/>
        <v>-537.09999999999991</v>
      </c>
      <c r="W12">
        <v>141.1</v>
      </c>
      <c r="X12" s="28" t="s">
        <v>659</v>
      </c>
      <c r="Y12">
        <v>-57.7</v>
      </c>
      <c r="Z12">
        <f t="shared" si="3"/>
        <v>-432.50000000000006</v>
      </c>
      <c r="AA12" s="28" t="s">
        <v>660</v>
      </c>
      <c r="AB12" s="28" t="s">
        <v>661</v>
      </c>
      <c r="AC12">
        <v>-14.1</v>
      </c>
      <c r="AD12">
        <f t="shared" si="4"/>
        <v>-149.70000000000002</v>
      </c>
      <c r="AE12" s="28" t="s">
        <v>662</v>
      </c>
      <c r="AF12" s="28" t="s">
        <v>663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602</v>
      </c>
      <c r="B13" s="21">
        <v>45008</v>
      </c>
      <c r="C13" s="21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8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8">
        <v>210.64999999999901</v>
      </c>
      <c r="T13" s="28">
        <v>89.35</v>
      </c>
      <c r="U13">
        <v>133.80000000000001</v>
      </c>
      <c r="V13">
        <f t="shared" si="2"/>
        <v>-403.2999999999999</v>
      </c>
      <c r="W13" s="28" t="s">
        <v>664</v>
      </c>
      <c r="X13" s="28" t="s">
        <v>665</v>
      </c>
      <c r="Y13">
        <v>82</v>
      </c>
      <c r="Z13">
        <f t="shared" si="3"/>
        <v>-350.50000000000006</v>
      </c>
      <c r="AA13" s="28" t="s">
        <v>666</v>
      </c>
      <c r="AB13" s="28" t="s">
        <v>667</v>
      </c>
      <c r="AC13">
        <v>12.3</v>
      </c>
      <c r="AD13">
        <f t="shared" si="4"/>
        <v>-137.4</v>
      </c>
      <c r="AE13" s="28" t="s">
        <v>668</v>
      </c>
      <c r="AF13" s="28" t="s">
        <v>669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602</v>
      </c>
      <c r="B14" s="21">
        <v>45014</v>
      </c>
      <c r="C14" s="21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8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8" t="s">
        <v>603</v>
      </c>
      <c r="Y14">
        <v>130.6</v>
      </c>
      <c r="Z14">
        <f t="shared" si="3"/>
        <v>-219.90000000000006</v>
      </c>
      <c r="AA14" s="28" t="s">
        <v>670</v>
      </c>
      <c r="AB14" s="28" t="s">
        <v>671</v>
      </c>
      <c r="AC14">
        <v>70.400000000000006</v>
      </c>
      <c r="AD14">
        <f t="shared" si="4"/>
        <v>-67</v>
      </c>
      <c r="AE14" s="28" t="s">
        <v>672</v>
      </c>
      <c r="AF14" s="28" t="s">
        <v>673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602</v>
      </c>
      <c r="B15" s="21">
        <v>45022</v>
      </c>
      <c r="C15" s="21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8">
        <v>55.9</v>
      </c>
      <c r="K15">
        <v>-56.4</v>
      </c>
      <c r="L15">
        <f t="shared" si="0"/>
        <v>-104.99999999999999</v>
      </c>
      <c r="N15">
        <v>167.15</v>
      </c>
      <c r="O15" s="28">
        <v>44.8</v>
      </c>
      <c r="P15">
        <v>-32.799999999999997</v>
      </c>
      <c r="Q15">
        <f t="shared" si="1"/>
        <v>342.7</v>
      </c>
      <c r="S15" s="28">
        <v>184.39999999999901</v>
      </c>
      <c r="T15" s="28">
        <v>115.6</v>
      </c>
      <c r="U15">
        <v>-116.1</v>
      </c>
      <c r="V15">
        <f t="shared" si="2"/>
        <v>-351.49999999999989</v>
      </c>
      <c r="W15" s="28" t="s">
        <v>674</v>
      </c>
      <c r="X15" s="28" t="s">
        <v>675</v>
      </c>
      <c r="Y15">
        <v>-53.3</v>
      </c>
      <c r="Z15">
        <f t="shared" si="3"/>
        <v>-273.20000000000005</v>
      </c>
      <c r="AA15" s="28" t="s">
        <v>676</v>
      </c>
      <c r="AB15" s="28" t="s">
        <v>677</v>
      </c>
      <c r="AC15">
        <v>-14</v>
      </c>
      <c r="AD15">
        <f t="shared" si="4"/>
        <v>-81</v>
      </c>
      <c r="AE15" s="28" t="s">
        <v>678</v>
      </c>
      <c r="AF15" s="28" t="s">
        <v>679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602</v>
      </c>
      <c r="B16" s="21">
        <v>45029</v>
      </c>
      <c r="C16" s="21">
        <v>45022.395833333336</v>
      </c>
      <c r="D16">
        <v>200</v>
      </c>
      <c r="E16">
        <v>17600</v>
      </c>
      <c r="F16">
        <v>17850</v>
      </c>
      <c r="G16">
        <v>250</v>
      </c>
      <c r="I16" s="28">
        <v>147.39999999999901</v>
      </c>
      <c r="J16" s="28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8" t="s">
        <v>680</v>
      </c>
      <c r="AB16" s="28" t="s">
        <v>681</v>
      </c>
      <c r="AC16">
        <v>-17.399999999999999</v>
      </c>
      <c r="AD16">
        <f t="shared" si="4"/>
        <v>-98.4</v>
      </c>
      <c r="AE16" s="28" t="s">
        <v>682</v>
      </c>
      <c r="AF16" s="28" t="s">
        <v>683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602</v>
      </c>
      <c r="B17" s="21">
        <v>45036</v>
      </c>
      <c r="C17" s="21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8">
        <v>147.44999999999999</v>
      </c>
      <c r="T17" s="28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8" t="s">
        <v>684</v>
      </c>
      <c r="AC17">
        <v>-20</v>
      </c>
      <c r="AD17">
        <f t="shared" si="4"/>
        <v>-118.4</v>
      </c>
      <c r="AE17">
        <v>44.95</v>
      </c>
      <c r="AF17" s="28" t="s">
        <v>685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602</v>
      </c>
      <c r="B18" s="21">
        <v>45043</v>
      </c>
      <c r="C18" s="21">
        <v>45036.395833333336</v>
      </c>
      <c r="D18">
        <v>200</v>
      </c>
      <c r="E18">
        <v>17650</v>
      </c>
      <c r="F18">
        <v>17950</v>
      </c>
      <c r="G18">
        <v>300</v>
      </c>
      <c r="I18" s="28">
        <v>145.94999999999999</v>
      </c>
      <c r="J18" s="28">
        <v>54.049999999999898</v>
      </c>
      <c r="K18">
        <v>80.5</v>
      </c>
      <c r="L18">
        <f t="shared" si="0"/>
        <v>40.900000000000013</v>
      </c>
      <c r="N18">
        <v>159.15</v>
      </c>
      <c r="O18" s="28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8" t="s">
        <v>686</v>
      </c>
      <c r="Y18">
        <v>-67.8</v>
      </c>
      <c r="Z18">
        <f t="shared" si="3"/>
        <v>-484.1</v>
      </c>
      <c r="AA18" s="28" t="s">
        <v>687</v>
      </c>
      <c r="AB18" s="28" t="s">
        <v>688</v>
      </c>
      <c r="AC18">
        <v>-17.2</v>
      </c>
      <c r="AD18">
        <f t="shared" si="4"/>
        <v>-135.6</v>
      </c>
      <c r="AE18" s="28" t="s">
        <v>689</v>
      </c>
      <c r="AF18" s="28" t="s">
        <v>690</v>
      </c>
      <c r="AG18">
        <v>-4.2</v>
      </c>
      <c r="AH18">
        <f t="shared" si="5"/>
        <v>-30.7</v>
      </c>
      <c r="AI18" s="28" t="s">
        <v>893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602</v>
      </c>
      <c r="B19" s="21">
        <v>45050</v>
      </c>
      <c r="C19" s="21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8" t="s">
        <v>691</v>
      </c>
      <c r="AC19">
        <v>-19.2</v>
      </c>
      <c r="AD19">
        <f t="shared" si="4"/>
        <v>-154.79999999999998</v>
      </c>
      <c r="AE19" s="28" t="s">
        <v>692</v>
      </c>
      <c r="AF19" s="28" t="s">
        <v>693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602</v>
      </c>
      <c r="B20" s="21">
        <v>45057</v>
      </c>
      <c r="C20" s="21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8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8" t="s">
        <v>605</v>
      </c>
      <c r="X20" s="28" t="s">
        <v>694</v>
      </c>
      <c r="Y20">
        <v>82.8</v>
      </c>
      <c r="Z20">
        <f t="shared" si="3"/>
        <v>-475.50000000000006</v>
      </c>
      <c r="AA20" s="28" t="s">
        <v>695</v>
      </c>
      <c r="AB20" s="28" t="s">
        <v>696</v>
      </c>
      <c r="AC20">
        <v>35.9</v>
      </c>
      <c r="AD20">
        <f t="shared" si="4"/>
        <v>-118.89999999999998</v>
      </c>
      <c r="AE20" s="28" t="s">
        <v>697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602</v>
      </c>
      <c r="B21" s="21">
        <v>45064</v>
      </c>
      <c r="C21" s="21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8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8" t="s">
        <v>698</v>
      </c>
      <c r="AB21" s="28" t="s">
        <v>699</v>
      </c>
      <c r="AC21">
        <v>-15.6</v>
      </c>
      <c r="AD21">
        <f t="shared" si="4"/>
        <v>-134.49999999999997</v>
      </c>
      <c r="AE21" s="28" t="s">
        <v>700</v>
      </c>
      <c r="AF21" s="28" t="s">
        <v>701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602</v>
      </c>
      <c r="B22" s="21">
        <v>45071</v>
      </c>
      <c r="C22" s="21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8">
        <v>163.6</v>
      </c>
      <c r="O22" s="28">
        <v>35.099999999999902</v>
      </c>
      <c r="P22">
        <v>-36.4</v>
      </c>
      <c r="Q22">
        <f t="shared" si="1"/>
        <v>405.40000000000003</v>
      </c>
      <c r="S22" s="28">
        <v>167.35</v>
      </c>
      <c r="T22" s="28">
        <v>132.64999999999901</v>
      </c>
      <c r="U22">
        <v>-4.4000000000000004</v>
      </c>
      <c r="V22">
        <f t="shared" si="2"/>
        <v>-660.59999999999991</v>
      </c>
      <c r="W22" s="28" t="s">
        <v>702</v>
      </c>
      <c r="X22" s="28" t="s">
        <v>703</v>
      </c>
      <c r="Y22">
        <v>-34.299999999999997</v>
      </c>
      <c r="Z22">
        <f t="shared" si="3"/>
        <v>-540.20000000000005</v>
      </c>
      <c r="AA22" s="28" t="s">
        <v>704</v>
      </c>
      <c r="AB22" s="28" t="s">
        <v>705</v>
      </c>
      <c r="AC22">
        <v>-16.899999999999999</v>
      </c>
      <c r="AD22">
        <f t="shared" si="4"/>
        <v>-151.39999999999998</v>
      </c>
      <c r="AE22" s="28" t="s">
        <v>706</v>
      </c>
      <c r="AF22" s="28" t="s">
        <v>707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602</v>
      </c>
      <c r="B23" s="21">
        <v>45078</v>
      </c>
      <c r="C23" s="21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8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8" t="s">
        <v>708</v>
      </c>
      <c r="AB23" s="28" t="s">
        <v>709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602</v>
      </c>
      <c r="B24" s="21">
        <v>45085</v>
      </c>
      <c r="C24" s="21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8">
        <v>57.099999999999902</v>
      </c>
      <c r="K24">
        <v>125.6</v>
      </c>
      <c r="L24">
        <f t="shared" si="0"/>
        <v>346</v>
      </c>
      <c r="N24" s="28">
        <v>167.6</v>
      </c>
      <c r="O24" s="28">
        <v>33.349999999999902</v>
      </c>
      <c r="P24">
        <v>-32.4</v>
      </c>
      <c r="Q24">
        <f t="shared" si="1"/>
        <v>333.20000000000005</v>
      </c>
      <c r="S24">
        <v>177.2</v>
      </c>
      <c r="T24" s="28">
        <v>122.8</v>
      </c>
      <c r="U24">
        <v>-5.5</v>
      </c>
      <c r="V24">
        <f t="shared" si="2"/>
        <v>-638.69999999999993</v>
      </c>
      <c r="W24">
        <v>142.94999999999999</v>
      </c>
      <c r="X24" s="28" t="s">
        <v>710</v>
      </c>
      <c r="Y24">
        <v>-39.799999999999997</v>
      </c>
      <c r="Z24">
        <f t="shared" si="3"/>
        <v>-581.5</v>
      </c>
      <c r="AA24">
        <v>84.95</v>
      </c>
      <c r="AB24" s="28" t="s">
        <v>711</v>
      </c>
      <c r="AC24">
        <v>-15</v>
      </c>
      <c r="AD24">
        <f t="shared" si="4"/>
        <v>-182.2</v>
      </c>
      <c r="AE24" s="28" t="s">
        <v>712</v>
      </c>
      <c r="AF24" s="28" t="s">
        <v>713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602</v>
      </c>
      <c r="B25" s="21">
        <v>45092</v>
      </c>
      <c r="C25" s="21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8">
        <v>61.4</v>
      </c>
      <c r="K25">
        <v>26.3</v>
      </c>
      <c r="L25">
        <f t="shared" si="0"/>
        <v>372.3</v>
      </c>
      <c r="N25">
        <v>167.85</v>
      </c>
      <c r="O25" s="28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8" t="s">
        <v>714</v>
      </c>
      <c r="Y25">
        <v>48.8</v>
      </c>
      <c r="Z25">
        <f t="shared" si="3"/>
        <v>-532.70000000000005</v>
      </c>
      <c r="AA25" s="28" t="s">
        <v>715</v>
      </c>
      <c r="AB25" s="28" t="s">
        <v>716</v>
      </c>
      <c r="AC25">
        <v>-3.5</v>
      </c>
      <c r="AD25">
        <f t="shared" si="4"/>
        <v>-185.7</v>
      </c>
      <c r="AE25" s="28" t="s">
        <v>717</v>
      </c>
      <c r="AF25" s="28" t="s">
        <v>718</v>
      </c>
      <c r="AG25">
        <v>-3.8</v>
      </c>
      <c r="AH25">
        <f t="shared" si="5"/>
        <v>-55.599999999999994</v>
      </c>
      <c r="AI25" s="28" t="s">
        <v>894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602</v>
      </c>
      <c r="B26" s="21">
        <v>45099</v>
      </c>
      <c r="C26" s="21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8">
        <v>160.85</v>
      </c>
      <c r="O26" s="28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8" t="s">
        <v>719</v>
      </c>
      <c r="AB26" s="28" t="s">
        <v>720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602</v>
      </c>
      <c r="B27" s="21">
        <v>45105</v>
      </c>
      <c r="C27" s="21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8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8" t="s">
        <v>721</v>
      </c>
      <c r="X27" s="28" t="s">
        <v>722</v>
      </c>
      <c r="Y27">
        <v>-60.3</v>
      </c>
      <c r="Z27">
        <f t="shared" si="3"/>
        <v>-530.70000000000005</v>
      </c>
      <c r="AA27" s="28" t="s">
        <v>723</v>
      </c>
      <c r="AB27" s="28" t="s">
        <v>724</v>
      </c>
      <c r="AC27">
        <v>-15.5</v>
      </c>
      <c r="AD27">
        <f t="shared" si="4"/>
        <v>-188.79999999999998</v>
      </c>
      <c r="AE27">
        <v>46.8</v>
      </c>
      <c r="AF27" s="28" t="s">
        <v>725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602</v>
      </c>
      <c r="B28" s="21">
        <v>45113</v>
      </c>
      <c r="C28" s="21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8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8" t="s">
        <v>726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602</v>
      </c>
      <c r="B29" s="21">
        <v>45120</v>
      </c>
      <c r="C29" s="21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8">
        <v>127.05</v>
      </c>
      <c r="U29">
        <v>87.2</v>
      </c>
      <c r="V29">
        <f t="shared" si="2"/>
        <v>-576.39999999999986</v>
      </c>
      <c r="W29">
        <v>140.85</v>
      </c>
      <c r="X29" s="28" t="s">
        <v>727</v>
      </c>
      <c r="Y29">
        <v>55</v>
      </c>
      <c r="Z29">
        <f t="shared" si="3"/>
        <v>-541.90000000000009</v>
      </c>
      <c r="AA29">
        <v>84.65</v>
      </c>
      <c r="AB29" s="28" t="s">
        <v>728</v>
      </c>
      <c r="AC29">
        <v>-1.2</v>
      </c>
      <c r="AD29">
        <f t="shared" si="4"/>
        <v>-206.79999999999998</v>
      </c>
      <c r="AE29" s="28" t="s">
        <v>729</v>
      </c>
      <c r="AF29" s="28" t="s">
        <v>730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602</v>
      </c>
      <c r="B30" s="21">
        <v>45127</v>
      </c>
      <c r="C30" s="21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8">
        <v>57.499999999999901</v>
      </c>
      <c r="K30">
        <v>-55.4</v>
      </c>
      <c r="L30">
        <f t="shared" si="0"/>
        <v>338.2000000000001</v>
      </c>
      <c r="N30">
        <v>163.25</v>
      </c>
      <c r="O30" s="28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8" t="s">
        <v>731</v>
      </c>
      <c r="Y30">
        <v>-68.900000000000006</v>
      </c>
      <c r="Z30">
        <f t="shared" si="3"/>
        <v>-610.80000000000007</v>
      </c>
      <c r="AA30">
        <v>82.6</v>
      </c>
      <c r="AB30" s="28" t="s">
        <v>732</v>
      </c>
      <c r="AC30">
        <v>-19.399999999999999</v>
      </c>
      <c r="AD30">
        <f t="shared" si="4"/>
        <v>-226.2</v>
      </c>
      <c r="AE30" s="28" t="s">
        <v>733</v>
      </c>
      <c r="AF30" s="28" t="s">
        <v>734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602</v>
      </c>
      <c r="B31" s="21">
        <v>45134</v>
      </c>
      <c r="C31" s="21">
        <v>45127.395833333336</v>
      </c>
      <c r="D31">
        <v>200</v>
      </c>
      <c r="E31">
        <v>20000</v>
      </c>
      <c r="F31">
        <v>19700</v>
      </c>
      <c r="G31">
        <v>-300</v>
      </c>
      <c r="I31" s="28">
        <v>156.54999999999899</v>
      </c>
      <c r="J31" s="28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8">
        <v>122.55</v>
      </c>
      <c r="U31">
        <v>-122.7</v>
      </c>
      <c r="V31">
        <f t="shared" si="2"/>
        <v>-840.8</v>
      </c>
      <c r="W31">
        <v>143.69999999999999</v>
      </c>
      <c r="X31" s="28" t="s">
        <v>735</v>
      </c>
      <c r="Y31">
        <v>-56.5</v>
      </c>
      <c r="Z31">
        <f t="shared" si="3"/>
        <v>-667.30000000000007</v>
      </c>
      <c r="AA31" s="28" t="s">
        <v>736</v>
      </c>
      <c r="AB31" s="28" t="s">
        <v>737</v>
      </c>
      <c r="AC31">
        <v>-13.7</v>
      </c>
      <c r="AD31">
        <f t="shared" si="4"/>
        <v>-239.89999999999998</v>
      </c>
      <c r="AE31">
        <v>46.7</v>
      </c>
      <c r="AF31" s="28" t="s">
        <v>738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602</v>
      </c>
      <c r="B32" s="21">
        <v>45141</v>
      </c>
      <c r="C32" s="21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8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8" t="s">
        <v>739</v>
      </c>
      <c r="X32" s="28" t="s">
        <v>740</v>
      </c>
      <c r="Y32">
        <v>-51.4</v>
      </c>
      <c r="Z32">
        <f t="shared" si="3"/>
        <v>-718.7</v>
      </c>
      <c r="AA32" s="28" t="s">
        <v>741</v>
      </c>
      <c r="AB32" s="28" t="s">
        <v>742</v>
      </c>
      <c r="AC32">
        <v>-13.4</v>
      </c>
      <c r="AD32">
        <f t="shared" si="4"/>
        <v>-253.29999999999998</v>
      </c>
      <c r="AE32" s="28" t="s">
        <v>743</v>
      </c>
      <c r="AF32" s="28" t="s">
        <v>744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602</v>
      </c>
      <c r="B33" s="21">
        <v>45148</v>
      </c>
      <c r="C33" s="21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8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8" t="s">
        <v>745</v>
      </c>
      <c r="X33" s="28" t="s">
        <v>746</v>
      </c>
      <c r="Y33">
        <v>-0.3</v>
      </c>
      <c r="Z33">
        <f t="shared" si="3"/>
        <v>-719</v>
      </c>
      <c r="AA33">
        <v>85.15</v>
      </c>
      <c r="AB33" s="28" t="s">
        <v>747</v>
      </c>
      <c r="AC33">
        <v>-14.8</v>
      </c>
      <c r="AD33">
        <f t="shared" si="4"/>
        <v>-268.09999999999997</v>
      </c>
      <c r="AE33">
        <v>45.7</v>
      </c>
      <c r="AF33" s="28" t="s">
        <v>748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602</v>
      </c>
      <c r="B34" s="21">
        <v>45155</v>
      </c>
      <c r="C34" s="21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8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8" t="s">
        <v>749</v>
      </c>
      <c r="AB34" s="28" t="s">
        <v>750</v>
      </c>
      <c r="AC34">
        <v>-16.2</v>
      </c>
      <c r="AD34">
        <f t="shared" si="4"/>
        <v>-284.29999999999995</v>
      </c>
      <c r="AE34" s="28" t="s">
        <v>751</v>
      </c>
      <c r="AF34" s="28" t="s">
        <v>752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602</v>
      </c>
      <c r="B35" s="21">
        <v>45162</v>
      </c>
      <c r="C35" s="21">
        <v>45155.395833333336</v>
      </c>
      <c r="D35">
        <v>200</v>
      </c>
      <c r="E35">
        <v>19350</v>
      </c>
      <c r="F35">
        <v>19350</v>
      </c>
      <c r="G35">
        <v>0</v>
      </c>
      <c r="I35" s="28">
        <v>145.19999999999999</v>
      </c>
      <c r="J35" s="28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8" t="s">
        <v>753</v>
      </c>
      <c r="AC35">
        <v>48.2</v>
      </c>
      <c r="AD35">
        <f t="shared" si="4"/>
        <v>-236.09999999999997</v>
      </c>
      <c r="AE35" s="28" t="s">
        <v>754</v>
      </c>
      <c r="AF35" s="28" t="s">
        <v>755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602</v>
      </c>
      <c r="B36" s="21">
        <v>45169</v>
      </c>
      <c r="C36" s="21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8">
        <v>47.499999999999901</v>
      </c>
      <c r="K36">
        <v>-47.6</v>
      </c>
      <c r="L36">
        <f t="shared" si="0"/>
        <v>212.60000000000005</v>
      </c>
      <c r="N36" s="28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8" t="s">
        <v>756</v>
      </c>
      <c r="X36" s="28" t="s">
        <v>757</v>
      </c>
      <c r="Y36">
        <v>-10.6</v>
      </c>
      <c r="Z36">
        <f t="shared" si="3"/>
        <v>-674.4</v>
      </c>
      <c r="AA36" s="28" t="s">
        <v>758</v>
      </c>
      <c r="AB36" s="28" t="s">
        <v>759</v>
      </c>
      <c r="AC36">
        <v>-16.2</v>
      </c>
      <c r="AD36">
        <f t="shared" si="4"/>
        <v>-252.29999999999995</v>
      </c>
      <c r="AE36" s="28" t="s">
        <v>760</v>
      </c>
      <c r="AF36" s="28" t="s">
        <v>761</v>
      </c>
      <c r="AG36">
        <v>-4.5999999999999996</v>
      </c>
      <c r="AH36">
        <f t="shared" si="5"/>
        <v>-88.799999999999983</v>
      </c>
      <c r="AI36" s="28" t="s">
        <v>895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602</v>
      </c>
      <c r="B37" s="21">
        <v>45176</v>
      </c>
      <c r="C37" s="21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8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8">
        <v>189.2</v>
      </c>
      <c r="T37" s="28">
        <v>110.799999999999</v>
      </c>
      <c r="U37">
        <v>-112.7</v>
      </c>
      <c r="V37">
        <f t="shared" si="2"/>
        <v>-865.5</v>
      </c>
      <c r="W37" s="28" t="s">
        <v>762</v>
      </c>
      <c r="X37" s="28" t="s">
        <v>763</v>
      </c>
      <c r="Y37">
        <v>-52.4</v>
      </c>
      <c r="Z37">
        <f t="shared" si="3"/>
        <v>-726.8</v>
      </c>
      <c r="AA37" s="28" t="s">
        <v>764</v>
      </c>
      <c r="AB37" s="28" t="s">
        <v>765</v>
      </c>
      <c r="AC37">
        <v>-15.4</v>
      </c>
      <c r="AD37">
        <f t="shared" si="4"/>
        <v>-267.69999999999993</v>
      </c>
      <c r="AE37" s="28" t="s">
        <v>766</v>
      </c>
      <c r="AF37" s="28" t="s">
        <v>767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602</v>
      </c>
      <c r="B38" s="21">
        <v>45183</v>
      </c>
      <c r="C38" s="21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8">
        <v>58.4</v>
      </c>
      <c r="K38">
        <v>-59</v>
      </c>
      <c r="L38">
        <f t="shared" si="0"/>
        <v>92.300000000000068</v>
      </c>
      <c r="N38">
        <v>162.35</v>
      </c>
      <c r="O38" s="28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8" t="s">
        <v>768</v>
      </c>
      <c r="X38" s="28" t="s">
        <v>769</v>
      </c>
      <c r="Y38">
        <v>-66.400000000000006</v>
      </c>
      <c r="Z38">
        <f t="shared" si="3"/>
        <v>-793.19999999999993</v>
      </c>
      <c r="AA38" s="28" t="s">
        <v>770</v>
      </c>
      <c r="AB38" s="28" t="s">
        <v>771</v>
      </c>
      <c r="AC38">
        <v>-17.5</v>
      </c>
      <c r="AD38">
        <f t="shared" si="4"/>
        <v>-285.19999999999993</v>
      </c>
      <c r="AE38">
        <v>45.8</v>
      </c>
      <c r="AF38" s="28" t="s">
        <v>772</v>
      </c>
      <c r="AG38">
        <v>-3.2</v>
      </c>
      <c r="AH38">
        <f t="shared" si="5"/>
        <v>-96.499999999999986</v>
      </c>
      <c r="AI38" s="28" t="s">
        <v>896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602</v>
      </c>
      <c r="B39" s="21">
        <v>45190</v>
      </c>
      <c r="C39" s="21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8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8">
        <v>172.39999999999901</v>
      </c>
      <c r="T39" s="28">
        <v>127.6</v>
      </c>
      <c r="U39">
        <v>-128.80000000000001</v>
      </c>
      <c r="V39">
        <f t="shared" si="2"/>
        <v>-1136.2</v>
      </c>
      <c r="W39" s="28" t="s">
        <v>773</v>
      </c>
      <c r="X39" s="28" t="s">
        <v>774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8" t="s">
        <v>775</v>
      </c>
      <c r="AF39" s="28" t="s">
        <v>776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602</v>
      </c>
      <c r="B40" s="21">
        <v>45197</v>
      </c>
      <c r="C40" s="21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8">
        <v>56.349999999999902</v>
      </c>
      <c r="K40">
        <v>-56.3</v>
      </c>
      <c r="L40">
        <f t="shared" si="0"/>
        <v>-26.699999999999932</v>
      </c>
      <c r="N40">
        <v>164.95</v>
      </c>
      <c r="O40" s="28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8" t="s">
        <v>777</v>
      </c>
      <c r="AC40">
        <v>-14.5</v>
      </c>
      <c r="AD40">
        <f t="shared" si="4"/>
        <v>-314.19999999999993</v>
      </c>
      <c r="AE40" s="28" t="s">
        <v>778</v>
      </c>
      <c r="AF40" s="28" t="s">
        <v>779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602</v>
      </c>
      <c r="B41" s="21">
        <v>45204</v>
      </c>
      <c r="C41" s="21">
        <v>45197.395833333336</v>
      </c>
      <c r="D41">
        <v>200</v>
      </c>
      <c r="E41">
        <v>19550</v>
      </c>
      <c r="F41">
        <v>19550</v>
      </c>
      <c r="G41">
        <v>0</v>
      </c>
      <c r="I41" s="28">
        <v>146.39999999999901</v>
      </c>
      <c r="J41" s="28">
        <v>53.6</v>
      </c>
      <c r="K41">
        <v>-53.6</v>
      </c>
      <c r="L41">
        <f t="shared" si="0"/>
        <v>-80.299999999999926</v>
      </c>
      <c r="N41" s="28">
        <v>166.14999999999901</v>
      </c>
      <c r="O41" s="28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8" t="s">
        <v>780</v>
      </c>
      <c r="X41" s="28" t="s">
        <v>781</v>
      </c>
      <c r="Y41">
        <v>143.80000000000001</v>
      </c>
      <c r="Z41">
        <f t="shared" si="3"/>
        <v>-766.8</v>
      </c>
      <c r="AA41" s="28" t="s">
        <v>782</v>
      </c>
      <c r="AB41" s="28" t="s">
        <v>783</v>
      </c>
      <c r="AC41">
        <v>81.8</v>
      </c>
      <c r="AD41">
        <f t="shared" si="4"/>
        <v>-232.39999999999992</v>
      </c>
      <c r="AE41" s="28" t="s">
        <v>657</v>
      </c>
      <c r="AF41" s="28" t="s">
        <v>658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602</v>
      </c>
      <c r="B42" s="21">
        <v>45211</v>
      </c>
      <c r="C42" s="21">
        <v>45204.395833333336</v>
      </c>
      <c r="D42">
        <v>200</v>
      </c>
      <c r="E42">
        <v>19550</v>
      </c>
      <c r="F42">
        <v>19800</v>
      </c>
      <c r="G42">
        <v>250</v>
      </c>
      <c r="I42" s="28">
        <v>147.89999999999901</v>
      </c>
      <c r="J42" s="28">
        <v>52.1</v>
      </c>
      <c r="K42">
        <v>102.5</v>
      </c>
      <c r="L42">
        <f t="shared" si="0"/>
        <v>22.200000000000074</v>
      </c>
      <c r="N42">
        <v>160.5</v>
      </c>
      <c r="O42" s="28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8" t="s">
        <v>784</v>
      </c>
      <c r="X42" s="28" t="s">
        <v>785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8" t="s">
        <v>751</v>
      </c>
      <c r="AF42" s="28" t="s">
        <v>752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602</v>
      </c>
      <c r="B43" s="21">
        <v>45218</v>
      </c>
      <c r="C43" s="21">
        <v>45211.395833333336</v>
      </c>
      <c r="D43">
        <v>200</v>
      </c>
      <c r="E43">
        <v>19800</v>
      </c>
      <c r="F43">
        <v>19600</v>
      </c>
      <c r="G43">
        <v>-200</v>
      </c>
      <c r="I43" s="28">
        <v>146.29999999999899</v>
      </c>
      <c r="J43" s="28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8" t="s">
        <v>786</v>
      </c>
      <c r="X43" s="28" t="s">
        <v>787</v>
      </c>
      <c r="Y43">
        <v>-31.7</v>
      </c>
      <c r="Z43">
        <f t="shared" si="3"/>
        <v>-860.3</v>
      </c>
      <c r="AA43" s="28" t="s">
        <v>788</v>
      </c>
      <c r="AB43" s="28" t="s">
        <v>789</v>
      </c>
      <c r="AC43">
        <v>-14.7</v>
      </c>
      <c r="AD43">
        <f t="shared" si="4"/>
        <v>-263.19999999999993</v>
      </c>
      <c r="AE43" s="28" t="s">
        <v>790</v>
      </c>
      <c r="AF43" s="28" t="s">
        <v>791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602</v>
      </c>
      <c r="B44" s="21">
        <v>45225</v>
      </c>
      <c r="C44" s="21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8">
        <v>124.55</v>
      </c>
      <c r="U44">
        <v>-125.5</v>
      </c>
      <c r="V44">
        <f t="shared" si="2"/>
        <v>-1202.3</v>
      </c>
      <c r="W44">
        <v>140.4</v>
      </c>
      <c r="X44" s="28" t="s">
        <v>792</v>
      </c>
      <c r="Y44">
        <v>-60</v>
      </c>
      <c r="Z44">
        <f t="shared" si="3"/>
        <v>-920.3</v>
      </c>
      <c r="AA44" s="28" t="s">
        <v>793</v>
      </c>
      <c r="AB44" s="28" t="s">
        <v>794</v>
      </c>
      <c r="AC44">
        <v>-17.899999999999999</v>
      </c>
      <c r="AD44">
        <f t="shared" si="4"/>
        <v>-281.09999999999991</v>
      </c>
      <c r="AE44" s="28" t="s">
        <v>795</v>
      </c>
      <c r="AF44" s="28" t="s">
        <v>796</v>
      </c>
      <c r="AG44">
        <v>-4.5999999999999996</v>
      </c>
      <c r="AH44">
        <f t="shared" si="5"/>
        <v>-74.399999999999977</v>
      </c>
      <c r="AI44" s="28" t="s">
        <v>897</v>
      </c>
      <c r="AJ44" s="28" t="s">
        <v>898</v>
      </c>
      <c r="AK44">
        <v>-12.2</v>
      </c>
      <c r="AL44">
        <f t="shared" si="6"/>
        <v>-1445.9999999999998</v>
      </c>
    </row>
    <row r="45" spans="1:38" x14ac:dyDescent="0.2">
      <c r="A45" t="s">
        <v>602</v>
      </c>
      <c r="B45" s="21">
        <v>45232</v>
      </c>
      <c r="C45" s="21">
        <v>45225.395833333336</v>
      </c>
      <c r="D45">
        <v>200</v>
      </c>
      <c r="E45">
        <v>18850</v>
      </c>
      <c r="F45">
        <v>19150</v>
      </c>
      <c r="G45">
        <v>300</v>
      </c>
      <c r="I45" s="28">
        <v>149.6</v>
      </c>
      <c r="J45" s="28">
        <v>50.399999999999899</v>
      </c>
      <c r="K45">
        <v>66.3</v>
      </c>
      <c r="L45">
        <f t="shared" si="0"/>
        <v>-13.999999999999929</v>
      </c>
      <c r="N45">
        <v>170.4</v>
      </c>
      <c r="O45" s="28">
        <v>37.85</v>
      </c>
      <c r="P45">
        <v>-29.6</v>
      </c>
      <c r="Q45">
        <f t="shared" si="1"/>
        <v>569.80000000000007</v>
      </c>
      <c r="S45">
        <v>202.55</v>
      </c>
      <c r="T45" s="28">
        <v>97.449999999999903</v>
      </c>
      <c r="U45">
        <v>-80.8</v>
      </c>
      <c r="V45">
        <f t="shared" si="2"/>
        <v>-1283.0999999999999</v>
      </c>
      <c r="W45">
        <v>156.05000000000001</v>
      </c>
      <c r="X45" s="28" t="s">
        <v>797</v>
      </c>
      <c r="Y45">
        <v>-44</v>
      </c>
      <c r="Z45">
        <f t="shared" si="3"/>
        <v>-964.3</v>
      </c>
      <c r="AA45">
        <v>88.65</v>
      </c>
      <c r="AB45" s="28" t="s">
        <v>798</v>
      </c>
      <c r="AC45">
        <v>-11.4</v>
      </c>
      <c r="AD45">
        <f t="shared" si="4"/>
        <v>-292.49999999999989</v>
      </c>
      <c r="AE45" s="28" t="s">
        <v>799</v>
      </c>
      <c r="AF45" s="28" t="s">
        <v>800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602</v>
      </c>
      <c r="B46" s="21">
        <v>45239</v>
      </c>
      <c r="C46" s="21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8">
        <v>55.449999999999903</v>
      </c>
      <c r="K46">
        <v>98.9</v>
      </c>
      <c r="L46">
        <f t="shared" si="0"/>
        <v>84.900000000000077</v>
      </c>
      <c r="N46">
        <v>165.85</v>
      </c>
      <c r="O46" s="28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8" t="s">
        <v>801</v>
      </c>
      <c r="Y46">
        <v>-57.8</v>
      </c>
      <c r="Z46">
        <f t="shared" si="3"/>
        <v>-1022.0999999999999</v>
      </c>
      <c r="AA46" s="28" t="s">
        <v>802</v>
      </c>
      <c r="AB46" s="28" t="s">
        <v>803</v>
      </c>
      <c r="AC46">
        <v>-15.7</v>
      </c>
      <c r="AD46">
        <f t="shared" si="4"/>
        <v>-308.19999999999987</v>
      </c>
      <c r="AE46" s="28" t="s">
        <v>751</v>
      </c>
      <c r="AF46" s="28" t="s">
        <v>752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602</v>
      </c>
      <c r="B47" s="21">
        <v>45246</v>
      </c>
      <c r="C47" s="21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8">
        <v>58.55</v>
      </c>
      <c r="K47">
        <v>-24.1</v>
      </c>
      <c r="L47">
        <f t="shared" si="0"/>
        <v>60.800000000000075</v>
      </c>
      <c r="N47">
        <v>165.7</v>
      </c>
      <c r="O47" s="28">
        <v>32.399999999999899</v>
      </c>
      <c r="P47">
        <v>-34.299999999999997</v>
      </c>
      <c r="Q47">
        <f t="shared" si="1"/>
        <v>501.40000000000003</v>
      </c>
      <c r="S47" s="28">
        <v>170.54999999999899</v>
      </c>
      <c r="T47" s="28">
        <v>129.44999999999999</v>
      </c>
      <c r="U47">
        <v>-128.80000000000001</v>
      </c>
      <c r="V47">
        <f t="shared" si="2"/>
        <v>-1480.9999999999998</v>
      </c>
      <c r="W47">
        <v>139.35</v>
      </c>
      <c r="X47" s="28" t="s">
        <v>804</v>
      </c>
      <c r="Y47">
        <v>-59.9</v>
      </c>
      <c r="Z47">
        <f t="shared" si="3"/>
        <v>-1082</v>
      </c>
      <c r="AA47">
        <v>85.15</v>
      </c>
      <c r="AB47" s="28" t="s">
        <v>747</v>
      </c>
      <c r="AC47">
        <v>-15</v>
      </c>
      <c r="AD47">
        <f t="shared" si="4"/>
        <v>-323.19999999999987</v>
      </c>
      <c r="AE47" s="28" t="s">
        <v>805</v>
      </c>
      <c r="AF47" s="28" t="s">
        <v>806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602</v>
      </c>
      <c r="B48" s="21">
        <v>45253</v>
      </c>
      <c r="C48" s="21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8">
        <v>57.4</v>
      </c>
      <c r="K48">
        <v>-5.4</v>
      </c>
      <c r="L48">
        <f t="shared" si="0"/>
        <v>55.400000000000077</v>
      </c>
      <c r="N48">
        <v>163.95</v>
      </c>
      <c r="O48" s="28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8" t="s">
        <v>807</v>
      </c>
      <c r="X48" s="28" t="s">
        <v>808</v>
      </c>
      <c r="Y48">
        <v>86.9</v>
      </c>
      <c r="Z48">
        <f t="shared" si="3"/>
        <v>-995.1</v>
      </c>
      <c r="AA48" s="28" t="s">
        <v>642</v>
      </c>
      <c r="AB48" s="28" t="s">
        <v>643</v>
      </c>
      <c r="AC48">
        <v>31.8</v>
      </c>
      <c r="AD48">
        <f t="shared" si="4"/>
        <v>-291.39999999999986</v>
      </c>
      <c r="AE48" s="28" t="s">
        <v>809</v>
      </c>
      <c r="AF48" s="28" t="s">
        <v>810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602</v>
      </c>
      <c r="B49" s="21">
        <v>45260</v>
      </c>
      <c r="C49" s="21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8" t="s">
        <v>811</v>
      </c>
      <c r="Y49">
        <v>-62</v>
      </c>
      <c r="Z49">
        <f t="shared" si="3"/>
        <v>-1057.0999999999999</v>
      </c>
      <c r="AA49" s="28" t="s">
        <v>812</v>
      </c>
      <c r="AB49" s="28" t="s">
        <v>813</v>
      </c>
      <c r="AC49">
        <v>-15.4</v>
      </c>
      <c r="AD49">
        <f t="shared" si="4"/>
        <v>-306.79999999999984</v>
      </c>
      <c r="AE49" s="28" t="s">
        <v>814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602</v>
      </c>
      <c r="B50" s="21">
        <v>45267</v>
      </c>
      <c r="C50" s="21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8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8">
        <v>200.79999999999899</v>
      </c>
      <c r="T50" s="28">
        <v>99.2</v>
      </c>
      <c r="U50">
        <v>-98.9</v>
      </c>
      <c r="V50">
        <f t="shared" si="2"/>
        <v>-1594.8</v>
      </c>
      <c r="W50" s="28" t="s">
        <v>815</v>
      </c>
      <c r="X50" s="28" t="s">
        <v>816</v>
      </c>
      <c r="Y50">
        <v>-45.4</v>
      </c>
      <c r="Z50">
        <f t="shared" si="3"/>
        <v>-1102.5</v>
      </c>
      <c r="AA50" s="28" t="s">
        <v>817</v>
      </c>
      <c r="AB50" s="28" t="s">
        <v>818</v>
      </c>
      <c r="AC50">
        <v>-11.8</v>
      </c>
      <c r="AD50">
        <f t="shared" si="4"/>
        <v>-318.59999999999985</v>
      </c>
      <c r="AE50" s="28" t="s">
        <v>819</v>
      </c>
      <c r="AF50" s="28" t="s">
        <v>820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602</v>
      </c>
      <c r="B51" s="21">
        <v>45274</v>
      </c>
      <c r="C51" s="21">
        <v>45267.395833333336</v>
      </c>
      <c r="D51">
        <v>200</v>
      </c>
      <c r="E51">
        <v>20900</v>
      </c>
      <c r="F51">
        <v>21200</v>
      </c>
      <c r="G51">
        <v>300</v>
      </c>
      <c r="I51" s="28">
        <v>150.69999999999999</v>
      </c>
      <c r="J51" s="28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8" t="s">
        <v>821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8" t="s">
        <v>822</v>
      </c>
      <c r="AF51" s="28" t="s">
        <v>823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602</v>
      </c>
      <c r="B52" s="21">
        <v>45281</v>
      </c>
      <c r="C52" s="21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8">
        <v>41.5</v>
      </c>
      <c r="P52">
        <v>-33.4</v>
      </c>
      <c r="Q52">
        <f t="shared" si="1"/>
        <v>340.8</v>
      </c>
      <c r="S52" s="28">
        <v>184.599999999999</v>
      </c>
      <c r="T52" s="28">
        <v>115.4</v>
      </c>
      <c r="U52">
        <v>130.6</v>
      </c>
      <c r="V52">
        <f t="shared" si="2"/>
        <v>-1559.1000000000001</v>
      </c>
      <c r="W52">
        <v>146.19999999999999</v>
      </c>
      <c r="X52" s="28" t="s">
        <v>824</v>
      </c>
      <c r="Y52">
        <v>92.2</v>
      </c>
      <c r="Z52">
        <f t="shared" si="3"/>
        <v>-1062.0999999999999</v>
      </c>
      <c r="AA52">
        <v>86.1</v>
      </c>
      <c r="AB52" s="28" t="s">
        <v>777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602</v>
      </c>
      <c r="B53" s="21">
        <v>45288</v>
      </c>
      <c r="C53" s="21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8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8">
        <v>209.85</v>
      </c>
      <c r="T53" s="28">
        <v>90.149999999999906</v>
      </c>
      <c r="U53">
        <v>-91.4</v>
      </c>
      <c r="V53">
        <f t="shared" si="2"/>
        <v>-1650.5000000000002</v>
      </c>
      <c r="W53">
        <v>160.1</v>
      </c>
      <c r="X53" s="28" t="s">
        <v>825</v>
      </c>
      <c r="Y53">
        <v>-41.2</v>
      </c>
      <c r="Z53">
        <f t="shared" si="3"/>
        <v>-1103.3</v>
      </c>
      <c r="AA53">
        <v>90.45</v>
      </c>
      <c r="AB53" s="28" t="s">
        <v>826</v>
      </c>
      <c r="AC53">
        <v>-11.1</v>
      </c>
      <c r="AD53">
        <f t="shared" si="4"/>
        <v>-310.59999999999985</v>
      </c>
      <c r="AE53" s="28" t="s">
        <v>827</v>
      </c>
      <c r="AF53" s="28" t="s">
        <v>828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602</v>
      </c>
      <c r="B54" s="21">
        <v>45295</v>
      </c>
      <c r="C54" s="21">
        <v>45288.395833333336</v>
      </c>
      <c r="D54">
        <v>200</v>
      </c>
      <c r="E54">
        <v>21800</v>
      </c>
      <c r="F54">
        <v>21650</v>
      </c>
      <c r="G54">
        <v>-150</v>
      </c>
      <c r="I54" s="28">
        <v>158.15</v>
      </c>
      <c r="J54" s="28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8">
        <v>214.1</v>
      </c>
      <c r="T54" s="28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8" t="s">
        <v>829</v>
      </c>
      <c r="AB54">
        <v>9.4000000000000199</v>
      </c>
      <c r="AC54">
        <v>-9.1999999999999993</v>
      </c>
      <c r="AD54">
        <f t="shared" si="4"/>
        <v>-319.79999999999984</v>
      </c>
      <c r="AE54" s="28" t="s">
        <v>830</v>
      </c>
      <c r="AF54" s="28" t="s">
        <v>831</v>
      </c>
      <c r="AG54">
        <v>-2.8</v>
      </c>
      <c r="AH54">
        <f t="shared" si="5"/>
        <v>-109.5</v>
      </c>
      <c r="AI54" s="28" t="s">
        <v>899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602</v>
      </c>
      <c r="B55" s="21">
        <v>45302</v>
      </c>
      <c r="C55" s="21">
        <v>45295.395833333336</v>
      </c>
      <c r="D55">
        <v>200</v>
      </c>
      <c r="E55">
        <v>21650</v>
      </c>
      <c r="F55">
        <v>21650</v>
      </c>
      <c r="G55">
        <v>0</v>
      </c>
      <c r="I55" s="28">
        <v>150.14999999999901</v>
      </c>
      <c r="J55" s="28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8" t="s">
        <v>778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8" t="s">
        <v>832</v>
      </c>
      <c r="AG55">
        <v>43</v>
      </c>
      <c r="AH55">
        <f t="shared" si="5"/>
        <v>-66.5</v>
      </c>
      <c r="AI55" s="28" t="s">
        <v>900</v>
      </c>
      <c r="AJ55" s="28" t="s">
        <v>901</v>
      </c>
      <c r="AK55">
        <v>81.7</v>
      </c>
      <c r="AL55">
        <f t="shared" si="6"/>
        <v>-1719.1999999999991</v>
      </c>
    </row>
    <row r="56" spans="1:38" x14ac:dyDescent="0.2">
      <c r="A56" t="s">
        <v>602</v>
      </c>
      <c r="B56" s="21">
        <v>45309</v>
      </c>
      <c r="C56" s="21">
        <v>45302.395833333336</v>
      </c>
      <c r="D56">
        <v>200</v>
      </c>
      <c r="E56">
        <v>21650</v>
      </c>
      <c r="F56">
        <v>21500</v>
      </c>
      <c r="G56">
        <v>-150</v>
      </c>
      <c r="I56" s="28">
        <v>155.79999999999899</v>
      </c>
      <c r="J56" s="28">
        <v>44.2</v>
      </c>
      <c r="K56">
        <v>-44.2</v>
      </c>
      <c r="L56">
        <f t="shared" si="0"/>
        <v>-115.1999999999999</v>
      </c>
      <c r="N56">
        <v>163.05000000000001</v>
      </c>
      <c r="O56" s="28">
        <v>29.049999999999901</v>
      </c>
      <c r="P56">
        <v>150.4</v>
      </c>
      <c r="Q56">
        <f t="shared" si="1"/>
        <v>545.5</v>
      </c>
      <c r="S56">
        <v>198.8</v>
      </c>
      <c r="T56" s="28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8" t="s">
        <v>833</v>
      </c>
      <c r="AC56">
        <v>-12.2</v>
      </c>
      <c r="AD56">
        <f t="shared" si="4"/>
        <v>-247.29999999999984</v>
      </c>
      <c r="AE56" s="28" t="s">
        <v>834</v>
      </c>
      <c r="AF56" s="28" t="s">
        <v>835</v>
      </c>
      <c r="AG56">
        <v>-2.6</v>
      </c>
      <c r="AH56">
        <f t="shared" si="5"/>
        <v>-69.099999999999994</v>
      </c>
      <c r="AI56" s="28" t="s">
        <v>902</v>
      </c>
      <c r="AJ56" s="28" t="s">
        <v>903</v>
      </c>
      <c r="AK56">
        <v>224.9</v>
      </c>
      <c r="AL56">
        <f t="shared" si="6"/>
        <v>-1494.299999999999</v>
      </c>
    </row>
    <row r="57" spans="1:38" x14ac:dyDescent="0.2">
      <c r="A57" t="s">
        <v>602</v>
      </c>
      <c r="B57" s="21">
        <v>45316</v>
      </c>
      <c r="C57" s="21">
        <v>45309.395833333336</v>
      </c>
      <c r="D57">
        <v>200</v>
      </c>
      <c r="E57">
        <v>21450</v>
      </c>
      <c r="F57">
        <v>21400</v>
      </c>
      <c r="G57">
        <v>-50</v>
      </c>
      <c r="I57" s="28">
        <v>160</v>
      </c>
      <c r="J57" s="28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8">
        <v>216.349999999999</v>
      </c>
      <c r="T57" s="28">
        <v>83.65</v>
      </c>
      <c r="U57">
        <v>113</v>
      </c>
      <c r="V57">
        <f t="shared" si="2"/>
        <v>-1264.5000000000002</v>
      </c>
      <c r="W57" s="28" t="s">
        <v>836</v>
      </c>
      <c r="X57" s="28" t="s">
        <v>837</v>
      </c>
      <c r="Y57">
        <v>58.3</v>
      </c>
      <c r="Z57">
        <f t="shared" si="3"/>
        <v>-910.5</v>
      </c>
      <c r="AA57" s="28" t="s">
        <v>829</v>
      </c>
      <c r="AB57">
        <v>9.4000000000000199</v>
      </c>
      <c r="AC57">
        <v>-8.6999999999999993</v>
      </c>
      <c r="AD57">
        <f t="shared" si="4"/>
        <v>-255.99999999999983</v>
      </c>
      <c r="AE57" s="28" t="s">
        <v>838</v>
      </c>
      <c r="AF57" s="28" t="s">
        <v>839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602</v>
      </c>
      <c r="B58" s="21">
        <v>45323</v>
      </c>
      <c r="C58" s="21">
        <v>45316.395833333336</v>
      </c>
      <c r="D58">
        <v>200</v>
      </c>
      <c r="E58">
        <v>21350</v>
      </c>
      <c r="F58">
        <v>21700</v>
      </c>
      <c r="G58">
        <v>350</v>
      </c>
      <c r="I58" s="28">
        <v>166.1</v>
      </c>
      <c r="J58" s="28">
        <v>33.899999999999899</v>
      </c>
      <c r="K58">
        <v>17.600000000000001</v>
      </c>
      <c r="L58">
        <f t="shared" si="0"/>
        <v>-137.49999999999991</v>
      </c>
      <c r="N58">
        <v>170.6</v>
      </c>
      <c r="O58" s="28">
        <v>29.599999999999898</v>
      </c>
      <c r="P58">
        <v>-29.4</v>
      </c>
      <c r="Q58">
        <f t="shared" si="1"/>
        <v>590.30000000000007</v>
      </c>
      <c r="S58" s="28">
        <v>222.8</v>
      </c>
      <c r="T58" s="28">
        <v>77.199999999999903</v>
      </c>
      <c r="U58">
        <v>-76.8</v>
      </c>
      <c r="V58">
        <f t="shared" si="2"/>
        <v>-1341.3000000000002</v>
      </c>
      <c r="W58" s="28" t="s">
        <v>840</v>
      </c>
      <c r="X58" s="28" t="s">
        <v>841</v>
      </c>
      <c r="Y58">
        <v>-34.700000000000003</v>
      </c>
      <c r="Z58">
        <f t="shared" si="3"/>
        <v>-945.2</v>
      </c>
      <c r="AA58" s="28" t="s">
        <v>842</v>
      </c>
      <c r="AB58" s="28" t="s">
        <v>843</v>
      </c>
      <c r="AC58">
        <v>-8</v>
      </c>
      <c r="AD58">
        <f t="shared" si="4"/>
        <v>-263.99999999999983</v>
      </c>
      <c r="AE58" s="28" t="s">
        <v>844</v>
      </c>
      <c r="AF58" s="28" t="s">
        <v>845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602</v>
      </c>
      <c r="B59" s="21">
        <v>45330</v>
      </c>
      <c r="C59" s="21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8">
        <v>37.049999999999997</v>
      </c>
      <c r="K59">
        <v>-18.7</v>
      </c>
      <c r="L59">
        <f t="shared" si="0"/>
        <v>-156.1999999999999</v>
      </c>
      <c r="N59" s="28">
        <v>166.95</v>
      </c>
      <c r="O59" s="28">
        <v>36.949999999999903</v>
      </c>
      <c r="P59">
        <v>-33</v>
      </c>
      <c r="Q59">
        <f t="shared" si="1"/>
        <v>557.30000000000007</v>
      </c>
      <c r="S59">
        <v>211.3</v>
      </c>
      <c r="T59" s="28">
        <v>88.699999999999903</v>
      </c>
      <c r="U59">
        <v>192.8</v>
      </c>
      <c r="V59">
        <f t="shared" si="2"/>
        <v>-1148.5000000000002</v>
      </c>
      <c r="W59" s="28" t="s">
        <v>846</v>
      </c>
      <c r="X59" s="28" t="s">
        <v>847</v>
      </c>
      <c r="Y59">
        <v>141.1</v>
      </c>
      <c r="Z59">
        <f t="shared" si="3"/>
        <v>-804.1</v>
      </c>
      <c r="AA59" s="28" t="s">
        <v>848</v>
      </c>
      <c r="AB59" s="28" t="s">
        <v>849</v>
      </c>
      <c r="AC59">
        <v>71</v>
      </c>
      <c r="AD59">
        <f t="shared" si="4"/>
        <v>-192.99999999999983</v>
      </c>
      <c r="AE59" s="28" t="s">
        <v>662</v>
      </c>
      <c r="AF59" s="28" t="s">
        <v>663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602</v>
      </c>
      <c r="B60" s="21">
        <v>45337</v>
      </c>
      <c r="C60" s="21">
        <v>45330.395833333336</v>
      </c>
      <c r="D60">
        <v>200</v>
      </c>
      <c r="E60">
        <v>21700</v>
      </c>
      <c r="F60">
        <v>21950</v>
      </c>
      <c r="G60">
        <v>250</v>
      </c>
      <c r="I60" s="28">
        <v>163.79999999999899</v>
      </c>
      <c r="J60" s="28">
        <v>36.200000000000003</v>
      </c>
      <c r="K60">
        <v>152.80000000000001</v>
      </c>
      <c r="L60">
        <f t="shared" si="0"/>
        <v>-3.399999999999892</v>
      </c>
      <c r="N60">
        <v>173.3</v>
      </c>
      <c r="O60" s="28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8" t="s">
        <v>606</v>
      </c>
      <c r="X60" s="28" t="s">
        <v>850</v>
      </c>
      <c r="Y60">
        <v>-35.6</v>
      </c>
      <c r="Z60">
        <f t="shared" si="3"/>
        <v>-839.7</v>
      </c>
      <c r="AA60" s="28" t="s">
        <v>851</v>
      </c>
      <c r="AB60" s="28" t="s">
        <v>852</v>
      </c>
      <c r="AC60">
        <v>-9.5</v>
      </c>
      <c r="AD60">
        <f t="shared" si="4"/>
        <v>-202.49999999999983</v>
      </c>
      <c r="AE60" s="28" t="s">
        <v>853</v>
      </c>
      <c r="AF60" s="28" t="s">
        <v>854</v>
      </c>
      <c r="AG60">
        <v>-3.7</v>
      </c>
      <c r="AH60">
        <f t="shared" si="5"/>
        <v>-47.499999999999993</v>
      </c>
      <c r="AI60" s="28" t="s">
        <v>904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602</v>
      </c>
      <c r="B61" s="21">
        <v>45344</v>
      </c>
      <c r="C61" s="21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8">
        <v>40.849999999999902</v>
      </c>
      <c r="P61">
        <v>-28.9</v>
      </c>
      <c r="Q61">
        <f t="shared" si="1"/>
        <v>501.80000000000007</v>
      </c>
      <c r="S61" s="28">
        <v>215.95</v>
      </c>
      <c r="T61" s="28">
        <v>84.049999999999898</v>
      </c>
      <c r="U61">
        <v>-84</v>
      </c>
      <c r="V61">
        <f t="shared" si="2"/>
        <v>-1221.9000000000003</v>
      </c>
      <c r="W61">
        <v>162.69999999999999</v>
      </c>
      <c r="X61" s="28" t="s">
        <v>855</v>
      </c>
      <c r="Y61">
        <v>-37.299999999999997</v>
      </c>
      <c r="Z61">
        <f t="shared" si="3"/>
        <v>-877</v>
      </c>
      <c r="AA61" s="28" t="s">
        <v>856</v>
      </c>
      <c r="AB61" s="28" t="s">
        <v>857</v>
      </c>
      <c r="AC61">
        <v>-10</v>
      </c>
      <c r="AD61">
        <f t="shared" si="4"/>
        <v>-212.49999999999983</v>
      </c>
      <c r="AE61" s="28" t="s">
        <v>604</v>
      </c>
      <c r="AF61" s="28" t="s">
        <v>858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602</v>
      </c>
      <c r="B62" s="21">
        <v>45351</v>
      </c>
      <c r="C62" s="21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8" t="s">
        <v>859</v>
      </c>
      <c r="Y62">
        <v>-38.799999999999997</v>
      </c>
      <c r="Z62">
        <f t="shared" si="3"/>
        <v>-915.8</v>
      </c>
      <c r="AA62">
        <v>90.05</v>
      </c>
      <c r="AB62" s="28" t="s">
        <v>860</v>
      </c>
      <c r="AC62">
        <v>-10.5</v>
      </c>
      <c r="AD62">
        <f t="shared" si="4"/>
        <v>-222.99999999999983</v>
      </c>
      <c r="AE62" s="28" t="s">
        <v>861</v>
      </c>
      <c r="AF62" s="28" t="s">
        <v>862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602</v>
      </c>
      <c r="B63" s="21">
        <v>45358</v>
      </c>
      <c r="C63" s="21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8">
        <v>41.8</v>
      </c>
      <c r="K63">
        <v>-42.4</v>
      </c>
      <c r="L63">
        <f t="shared" si="0"/>
        <v>-46.399999999999892</v>
      </c>
      <c r="N63">
        <v>172.25</v>
      </c>
      <c r="O63" s="28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8" t="s">
        <v>863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8" t="s">
        <v>864</v>
      </c>
      <c r="AF63" s="28" t="s">
        <v>865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602</v>
      </c>
      <c r="B64" s="21">
        <v>45365</v>
      </c>
      <c r="C64" s="21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8">
        <v>47.4</v>
      </c>
      <c r="K64">
        <v>-47.4</v>
      </c>
      <c r="L64">
        <f t="shared" si="0"/>
        <v>-93.799999999999898</v>
      </c>
      <c r="N64">
        <v>165.05</v>
      </c>
      <c r="O64" s="28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602</v>
      </c>
      <c r="B65" s="21">
        <v>45372</v>
      </c>
      <c r="C65" s="21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8">
        <v>173.85</v>
      </c>
      <c r="O65" s="28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8" t="s">
        <v>866</v>
      </c>
      <c r="X65" s="28" t="s">
        <v>867</v>
      </c>
      <c r="Y65">
        <v>24.4</v>
      </c>
      <c r="Z65">
        <f t="shared" si="3"/>
        <v>-976.6</v>
      </c>
      <c r="AA65" s="28" t="s">
        <v>868</v>
      </c>
      <c r="AB65" s="28" t="s">
        <v>869</v>
      </c>
      <c r="AC65">
        <v>-10.1</v>
      </c>
      <c r="AD65">
        <f t="shared" si="4"/>
        <v>-253.89999999999984</v>
      </c>
      <c r="AE65" s="28" t="s">
        <v>870</v>
      </c>
      <c r="AF65">
        <v>3.0999999999999801</v>
      </c>
      <c r="AG65">
        <v>-3</v>
      </c>
      <c r="AH65">
        <f t="shared" si="5"/>
        <v>-58.8</v>
      </c>
      <c r="AI65" s="28" t="s">
        <v>905</v>
      </c>
      <c r="AJ65" s="28" t="s">
        <v>906</v>
      </c>
      <c r="AK65">
        <v>-54</v>
      </c>
      <c r="AL65">
        <f t="shared" si="6"/>
        <v>-1037.4999999999995</v>
      </c>
    </row>
    <row r="66" spans="1:38" x14ac:dyDescent="0.2">
      <c r="A66" t="s">
        <v>602</v>
      </c>
      <c r="B66" s="21">
        <v>45379</v>
      </c>
      <c r="C66" s="21">
        <v>45372.395833333336</v>
      </c>
      <c r="D66">
        <v>200</v>
      </c>
      <c r="E66">
        <v>22000</v>
      </c>
      <c r="F66">
        <v>22350</v>
      </c>
      <c r="G66">
        <v>350</v>
      </c>
      <c r="I66" s="28">
        <v>151.44999999999999</v>
      </c>
      <c r="J66" s="28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8">
        <v>203.29999999999899</v>
      </c>
      <c r="T66" s="28">
        <v>96.7</v>
      </c>
      <c r="U66">
        <v>-96.3</v>
      </c>
      <c r="V66">
        <f t="shared" si="2"/>
        <v>-1479.2</v>
      </c>
      <c r="W66" s="28" t="s">
        <v>871</v>
      </c>
      <c r="X66" s="28" t="s">
        <v>872</v>
      </c>
      <c r="Y66">
        <v>-45.1</v>
      </c>
      <c r="Z66">
        <f t="shared" si="3"/>
        <v>-1021.7</v>
      </c>
      <c r="AA66" s="28" t="s">
        <v>873</v>
      </c>
      <c r="AB66" s="28" t="s">
        <v>874</v>
      </c>
      <c r="AC66">
        <v>-11.9</v>
      </c>
      <c r="AD66">
        <f t="shared" si="4"/>
        <v>-265.79999999999984</v>
      </c>
      <c r="AE66" s="28" t="s">
        <v>875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602</v>
      </c>
      <c r="B67" s="21">
        <v>45386</v>
      </c>
      <c r="C67" s="21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8">
        <v>48.4</v>
      </c>
      <c r="K67">
        <v>136.6</v>
      </c>
      <c r="L67">
        <f t="shared" si="0"/>
        <v>21.400000000000105</v>
      </c>
      <c r="N67">
        <v>175.2</v>
      </c>
      <c r="O67" s="28">
        <v>26.149999999999899</v>
      </c>
      <c r="P67">
        <v>-24.8</v>
      </c>
      <c r="Q67">
        <f t="shared" si="1"/>
        <v>698.4000000000002</v>
      </c>
      <c r="S67" s="28">
        <v>198.6</v>
      </c>
      <c r="T67" s="28">
        <v>101.399999999999</v>
      </c>
      <c r="U67">
        <v>-15.3</v>
      </c>
      <c r="V67">
        <f t="shared" si="2"/>
        <v>-1494.5</v>
      </c>
      <c r="W67" s="28" t="s">
        <v>876</v>
      </c>
      <c r="X67" s="28" t="s">
        <v>877</v>
      </c>
      <c r="Y67">
        <v>-48.5</v>
      </c>
      <c r="Z67">
        <f t="shared" si="3"/>
        <v>-1070.2</v>
      </c>
      <c r="AA67" s="28" t="s">
        <v>878</v>
      </c>
      <c r="AB67" s="28" t="s">
        <v>879</v>
      </c>
      <c r="AC67">
        <v>-13.4</v>
      </c>
      <c r="AD67">
        <f t="shared" si="4"/>
        <v>-279.19999999999982</v>
      </c>
      <c r="AE67" s="28" t="s">
        <v>880</v>
      </c>
      <c r="AF67">
        <v>5.1999999999999602</v>
      </c>
      <c r="AG67">
        <v>-4.5999999999999996</v>
      </c>
      <c r="AH67">
        <f t="shared" si="5"/>
        <v>-67.399999999999991</v>
      </c>
      <c r="AI67" s="28" t="s">
        <v>907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602</v>
      </c>
      <c r="B68" s="21">
        <v>45392</v>
      </c>
      <c r="C68" s="21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8">
        <v>28.9499999999999</v>
      </c>
      <c r="P68">
        <v>-37.4</v>
      </c>
      <c r="Q68">
        <f t="shared" ref="Q68:Q69" si="8">P68+Q67</f>
        <v>661.00000000000023</v>
      </c>
      <c r="S68" s="28">
        <v>192.39999999999901</v>
      </c>
      <c r="T68" s="28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8" t="s">
        <v>881</v>
      </c>
      <c r="AB68" s="28" t="s">
        <v>882</v>
      </c>
      <c r="AC68">
        <v>-12.3</v>
      </c>
      <c r="AD68">
        <f t="shared" ref="AD68:AD69" si="11">AC68+AD67</f>
        <v>-291.49999999999983</v>
      </c>
      <c r="AE68" s="28" t="s">
        <v>883</v>
      </c>
      <c r="AF68">
        <v>2.6500000000000199</v>
      </c>
      <c r="AG68">
        <v>-2.8</v>
      </c>
      <c r="AH68">
        <f t="shared" ref="AH68:AH69" si="12">AG68+AH67</f>
        <v>-70.199999999999989</v>
      </c>
      <c r="AI68" s="28" t="s">
        <v>908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602</v>
      </c>
      <c r="B69" s="21">
        <v>45400</v>
      </c>
      <c r="C69" s="21">
        <v>45392.395833333336</v>
      </c>
      <c r="D69">
        <v>200</v>
      </c>
      <c r="E69">
        <v>22750</v>
      </c>
      <c r="F69">
        <v>22050</v>
      </c>
      <c r="G69">
        <v>-700</v>
      </c>
      <c r="I69" s="28">
        <v>153.89999999999901</v>
      </c>
      <c r="J69" s="28">
        <v>46.1</v>
      </c>
      <c r="K69">
        <v>-46.1</v>
      </c>
      <c r="L69">
        <f t="shared" si="7"/>
        <v>123.3000000000001</v>
      </c>
      <c r="N69">
        <v>164.85</v>
      </c>
      <c r="O69" s="28">
        <v>26.6999999999999</v>
      </c>
      <c r="P69">
        <v>-35.5</v>
      </c>
      <c r="Q69">
        <f t="shared" si="8"/>
        <v>625.50000000000023</v>
      </c>
      <c r="S69" s="28">
        <v>196.85</v>
      </c>
      <c r="T69" s="28">
        <v>103.149999999999</v>
      </c>
      <c r="U69">
        <v>-101.6</v>
      </c>
      <c r="V69">
        <f t="shared" si="9"/>
        <v>-1607.6999999999998</v>
      </c>
      <c r="W69">
        <v>152.65</v>
      </c>
      <c r="X69" s="28" t="s">
        <v>884</v>
      </c>
      <c r="Y69">
        <v>-46.4</v>
      </c>
      <c r="Z69">
        <f t="shared" si="10"/>
        <v>-1165.4000000000001</v>
      </c>
      <c r="AA69">
        <v>88.15</v>
      </c>
      <c r="AB69" s="28" t="s">
        <v>885</v>
      </c>
      <c r="AC69">
        <v>-11.6</v>
      </c>
      <c r="AD69">
        <f t="shared" si="11"/>
        <v>-303.09999999999985</v>
      </c>
      <c r="AE69" s="28" t="s">
        <v>886</v>
      </c>
      <c r="AF69" s="28" t="s">
        <v>887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topLeftCell="A21"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31" t="s">
        <v>14</v>
      </c>
      <c r="B1" s="31" t="s">
        <v>282</v>
      </c>
      <c r="C1" s="31" t="s">
        <v>283</v>
      </c>
      <c r="D1" s="31" t="s">
        <v>284</v>
      </c>
      <c r="E1" s="31" t="s">
        <v>285</v>
      </c>
      <c r="F1" s="31" t="s">
        <v>584</v>
      </c>
      <c r="G1" s="31" t="s">
        <v>585</v>
      </c>
      <c r="J1" t="s">
        <v>586</v>
      </c>
      <c r="K1" t="s">
        <v>587</v>
      </c>
    </row>
    <row r="2" spans="1:11" x14ac:dyDescent="0.2">
      <c r="A2" s="31" t="s">
        <v>286</v>
      </c>
      <c r="B2" s="31">
        <v>18131.7</v>
      </c>
      <c r="C2" s="31">
        <v>18215.150000000001</v>
      </c>
      <c r="D2" s="31">
        <v>18086.5</v>
      </c>
      <c r="E2" s="31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31" t="s">
        <v>287</v>
      </c>
      <c r="B3" s="31">
        <v>18163.2</v>
      </c>
      <c r="C3" s="31">
        <v>18251.95</v>
      </c>
      <c r="D3" s="31">
        <v>18149.8</v>
      </c>
      <c r="E3" s="31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31" t="s">
        <v>288</v>
      </c>
      <c r="B4" s="31">
        <v>18230.650000000001</v>
      </c>
      <c r="C4" s="31">
        <v>18243</v>
      </c>
      <c r="D4" s="31">
        <v>18020.599999999999</v>
      </c>
      <c r="E4" s="31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31" t="s">
        <v>289</v>
      </c>
      <c r="B5" s="31">
        <v>18101.95</v>
      </c>
      <c r="C5" s="31">
        <v>18120.3</v>
      </c>
      <c r="D5" s="31">
        <v>17892.599999999999</v>
      </c>
      <c r="E5" s="31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31" t="s">
        <v>290</v>
      </c>
      <c r="B6" s="31">
        <v>18008.05</v>
      </c>
      <c r="C6" s="31">
        <v>18047.400000000001</v>
      </c>
      <c r="D6" s="31">
        <v>17795.55</v>
      </c>
      <c r="E6" s="31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31" t="s">
        <v>291</v>
      </c>
      <c r="B7" s="31">
        <v>17952.55</v>
      </c>
      <c r="C7" s="31">
        <v>18141.400000000001</v>
      </c>
      <c r="D7" s="31">
        <v>17936.150000000001</v>
      </c>
      <c r="E7" s="31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31" t="s">
        <v>292</v>
      </c>
      <c r="B8" s="31">
        <v>18121.3</v>
      </c>
      <c r="C8" s="31">
        <v>18127.599999999999</v>
      </c>
      <c r="D8" s="31">
        <v>17856</v>
      </c>
      <c r="E8" s="31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31" t="s">
        <v>293</v>
      </c>
      <c r="B9" s="31">
        <v>17924.25</v>
      </c>
      <c r="C9" s="31">
        <v>17976.349999999999</v>
      </c>
      <c r="D9" s="31">
        <v>17824.349999999999</v>
      </c>
      <c r="E9" s="31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31" t="s">
        <v>294</v>
      </c>
      <c r="B10" s="31">
        <v>17920.849999999999</v>
      </c>
      <c r="C10" s="31">
        <v>17945.8</v>
      </c>
      <c r="D10" s="31">
        <v>17761.650000000001</v>
      </c>
      <c r="E10" s="31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31" t="s">
        <v>295</v>
      </c>
      <c r="B11" s="31">
        <v>17867.5</v>
      </c>
      <c r="C11" s="31">
        <v>17999.349999999999</v>
      </c>
      <c r="D11" s="31">
        <v>17774.25</v>
      </c>
      <c r="E11" s="31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31" t="s">
        <v>296</v>
      </c>
      <c r="B12" s="31">
        <v>18033.150000000001</v>
      </c>
      <c r="C12" s="31">
        <v>18049.650000000001</v>
      </c>
      <c r="D12" s="31">
        <v>17853.650000000001</v>
      </c>
      <c r="E12" s="31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31" t="s">
        <v>297</v>
      </c>
      <c r="B13" s="31">
        <v>17922.8</v>
      </c>
      <c r="C13" s="31">
        <v>18072.05</v>
      </c>
      <c r="D13" s="31">
        <v>17886.95</v>
      </c>
      <c r="E13" s="31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31" t="s">
        <v>298</v>
      </c>
      <c r="B14" s="31">
        <v>18074.3</v>
      </c>
      <c r="C14" s="31">
        <v>18183.75</v>
      </c>
      <c r="D14" s="31">
        <v>18032.45</v>
      </c>
      <c r="E14" s="31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31" t="s">
        <v>299</v>
      </c>
      <c r="B15" s="31">
        <v>18119.8</v>
      </c>
      <c r="C15" s="31">
        <v>18155.2</v>
      </c>
      <c r="D15" s="31">
        <v>18063.75</v>
      </c>
      <c r="E15" s="31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31" t="s">
        <v>300</v>
      </c>
      <c r="B16" s="31">
        <v>18115.599999999999</v>
      </c>
      <c r="C16" s="31">
        <v>18145.45</v>
      </c>
      <c r="D16" s="31">
        <v>18016.2</v>
      </c>
      <c r="E16" s="31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31" t="s">
        <v>301</v>
      </c>
      <c r="B17" s="31">
        <v>18118.45</v>
      </c>
      <c r="C17" s="31">
        <v>18162.599999999999</v>
      </c>
      <c r="D17" s="31">
        <v>18063.45</v>
      </c>
      <c r="E17" s="31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31" t="s">
        <v>302</v>
      </c>
      <c r="B18" s="31">
        <v>18183.95</v>
      </c>
      <c r="C18" s="31">
        <v>18201.25</v>
      </c>
      <c r="D18" s="31">
        <v>18078.650000000001</v>
      </c>
      <c r="E18" s="31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31" t="s">
        <v>267</v>
      </c>
      <c r="B19" s="31">
        <v>18093.349999999999</v>
      </c>
      <c r="C19" s="31">
        <v>18100.599999999999</v>
      </c>
      <c r="D19" s="31">
        <v>17846.150000000001</v>
      </c>
      <c r="E19" s="31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31" t="s">
        <v>303</v>
      </c>
      <c r="B20" s="31">
        <v>17877.2</v>
      </c>
      <c r="C20" s="31">
        <v>17884.75</v>
      </c>
      <c r="D20" s="31">
        <v>17493.55</v>
      </c>
      <c r="E20" s="31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31" t="s">
        <v>304</v>
      </c>
      <c r="B21" s="31">
        <v>17541.95</v>
      </c>
      <c r="C21" s="31">
        <v>17709.150000000001</v>
      </c>
      <c r="D21" s="31">
        <v>17405.55</v>
      </c>
      <c r="E21" s="31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31" t="s">
        <v>305</v>
      </c>
      <c r="B22" s="31">
        <v>17731.45</v>
      </c>
      <c r="C22" s="31">
        <v>17735.7</v>
      </c>
      <c r="D22" s="31">
        <v>17537.55</v>
      </c>
      <c r="E22" s="31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31" t="s">
        <v>306</v>
      </c>
      <c r="B23" s="31">
        <v>17811.599999999999</v>
      </c>
      <c r="C23" s="31">
        <v>17972.2</v>
      </c>
      <c r="D23" s="31">
        <v>17353.400000000001</v>
      </c>
      <c r="E23" s="31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31" t="s">
        <v>307</v>
      </c>
      <c r="B24" s="31">
        <v>17517.099999999999</v>
      </c>
      <c r="C24" s="31">
        <v>17653.900000000001</v>
      </c>
      <c r="D24" s="31">
        <v>17445.95</v>
      </c>
      <c r="E24" s="31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31" t="s">
        <v>308</v>
      </c>
      <c r="B25" s="31">
        <v>17721.75</v>
      </c>
      <c r="C25" s="31">
        <v>17870.3</v>
      </c>
      <c r="D25" s="31">
        <v>17584.2</v>
      </c>
      <c r="E25" s="31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31" t="s">
        <v>309</v>
      </c>
      <c r="B26" s="31">
        <v>17818.55</v>
      </c>
      <c r="C26" s="31">
        <v>17823.7</v>
      </c>
      <c r="D26" s="31">
        <v>17698.349999999999</v>
      </c>
      <c r="E26" s="31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31" t="s">
        <v>310</v>
      </c>
      <c r="B27" s="31">
        <v>17790.099999999999</v>
      </c>
      <c r="C27" s="31">
        <v>17811.150000000001</v>
      </c>
      <c r="D27" s="31">
        <v>17652.55</v>
      </c>
      <c r="E27" s="31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31" t="s">
        <v>311</v>
      </c>
      <c r="B28" s="31">
        <v>17750.3</v>
      </c>
      <c r="C28" s="31">
        <v>17898.7</v>
      </c>
      <c r="D28" s="31">
        <v>17744.150000000001</v>
      </c>
      <c r="E28" s="31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31" t="s">
        <v>312</v>
      </c>
      <c r="B29" s="31">
        <v>17885.5</v>
      </c>
      <c r="C29" s="31">
        <v>17916.900000000001</v>
      </c>
      <c r="D29" s="31">
        <v>17779.8</v>
      </c>
      <c r="E29" s="31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31" t="s">
        <v>313</v>
      </c>
      <c r="B30" s="31">
        <v>17847.55</v>
      </c>
      <c r="C30" s="31">
        <v>17876.95</v>
      </c>
      <c r="D30" s="31">
        <v>17801</v>
      </c>
      <c r="E30" s="31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31" t="s">
        <v>314</v>
      </c>
      <c r="B31" s="31">
        <v>17859.099999999999</v>
      </c>
      <c r="C31" s="31">
        <v>17880.7</v>
      </c>
      <c r="D31" s="31">
        <v>17719.75</v>
      </c>
      <c r="E31" s="31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31" t="s">
        <v>315</v>
      </c>
      <c r="B32" s="31">
        <v>17840.349999999999</v>
      </c>
      <c r="C32" s="31">
        <v>17954.55</v>
      </c>
      <c r="D32" s="31">
        <v>17800.05</v>
      </c>
      <c r="E32" s="31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31" t="s">
        <v>316</v>
      </c>
      <c r="B33" s="31">
        <v>17896.599999999999</v>
      </c>
      <c r="C33" s="31">
        <v>18034.099999999999</v>
      </c>
      <c r="D33" s="31">
        <v>17853.8</v>
      </c>
      <c r="E33" s="31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31" t="s">
        <v>317</v>
      </c>
      <c r="B34" s="31">
        <v>18094.75</v>
      </c>
      <c r="C34" s="31">
        <v>18134.75</v>
      </c>
      <c r="D34" s="31">
        <v>18000.650000000001</v>
      </c>
      <c r="E34" s="31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31" t="s">
        <v>318</v>
      </c>
      <c r="B35" s="31">
        <v>17974.849999999999</v>
      </c>
      <c r="C35" s="31">
        <v>18034.25</v>
      </c>
      <c r="D35" s="31">
        <v>17884.599999999999</v>
      </c>
      <c r="E35" s="31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31" t="s">
        <v>319</v>
      </c>
      <c r="B36" s="31">
        <v>17965.55</v>
      </c>
      <c r="C36" s="31">
        <v>18004.349999999999</v>
      </c>
      <c r="D36" s="31">
        <v>17818.400000000001</v>
      </c>
      <c r="E36" s="31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31" t="s">
        <v>320</v>
      </c>
      <c r="B37" s="31">
        <v>17905.8</v>
      </c>
      <c r="C37" s="31">
        <v>17924.900000000001</v>
      </c>
      <c r="D37" s="31">
        <v>17800.3</v>
      </c>
      <c r="E37" s="31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31" t="s">
        <v>321</v>
      </c>
      <c r="B38" s="31">
        <v>17755.349999999999</v>
      </c>
      <c r="C38" s="31">
        <v>17772.5</v>
      </c>
      <c r="D38" s="31">
        <v>17529.45</v>
      </c>
      <c r="E38" s="31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31" t="s">
        <v>268</v>
      </c>
      <c r="B39" s="31">
        <v>17574.650000000001</v>
      </c>
      <c r="C39" s="31">
        <v>17620.05</v>
      </c>
      <c r="D39" s="31">
        <v>17455.400000000001</v>
      </c>
      <c r="E39" s="31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31" t="s">
        <v>322</v>
      </c>
      <c r="B40" s="31">
        <v>17591.349999999999</v>
      </c>
      <c r="C40" s="31">
        <v>17599.75</v>
      </c>
      <c r="D40" s="31">
        <v>17421.8</v>
      </c>
      <c r="E40" s="31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31" t="s">
        <v>323</v>
      </c>
      <c r="B41" s="31">
        <v>17428.599999999999</v>
      </c>
      <c r="C41" s="31">
        <v>17451.599999999999</v>
      </c>
      <c r="D41" s="31">
        <v>17299</v>
      </c>
      <c r="E41" s="31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31" t="s">
        <v>324</v>
      </c>
      <c r="B42" s="31">
        <v>17383.25</v>
      </c>
      <c r="C42" s="31">
        <v>17440.45</v>
      </c>
      <c r="D42" s="31">
        <v>17255.2</v>
      </c>
      <c r="E42" s="31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31" t="s">
        <v>325</v>
      </c>
      <c r="B43" s="31">
        <v>17360.099999999999</v>
      </c>
      <c r="C43" s="31">
        <v>17467.75</v>
      </c>
      <c r="D43" s="31">
        <v>17345.25</v>
      </c>
      <c r="E43" s="31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31" t="s">
        <v>326</v>
      </c>
      <c r="B44" s="31">
        <v>17421.5</v>
      </c>
      <c r="C44" s="31">
        <v>17445.8</v>
      </c>
      <c r="D44" s="31">
        <v>17306</v>
      </c>
      <c r="E44" s="31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31" t="s">
        <v>327</v>
      </c>
      <c r="B45" s="31">
        <v>17451.25</v>
      </c>
      <c r="C45" s="31">
        <v>17644.75</v>
      </c>
      <c r="D45" s="31">
        <v>17427.7</v>
      </c>
      <c r="E45" s="31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31" t="s">
        <v>328</v>
      </c>
      <c r="B46" s="31">
        <v>17680.349999999999</v>
      </c>
      <c r="C46" s="31">
        <v>17799.95</v>
      </c>
      <c r="D46" s="31">
        <v>17671.95</v>
      </c>
      <c r="E46" s="31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31" t="s">
        <v>329</v>
      </c>
      <c r="B47" s="31">
        <v>17665.75</v>
      </c>
      <c r="C47" s="31">
        <v>17766.5</v>
      </c>
      <c r="D47" s="31">
        <v>17602.25</v>
      </c>
      <c r="E47" s="31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31" t="s">
        <v>330</v>
      </c>
      <c r="B48" s="31">
        <v>17772.05</v>
      </c>
      <c r="C48" s="31">
        <v>17772.349999999999</v>
      </c>
      <c r="D48" s="31">
        <v>17573.599999999999</v>
      </c>
      <c r="E48" s="31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31" t="s">
        <v>331</v>
      </c>
      <c r="B49" s="31">
        <v>17443.8</v>
      </c>
      <c r="C49" s="31">
        <v>17451.5</v>
      </c>
      <c r="D49" s="31">
        <v>17324.349999999999</v>
      </c>
      <c r="E49" s="31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31" t="s">
        <v>332</v>
      </c>
      <c r="B50" s="31">
        <v>17421.900000000001</v>
      </c>
      <c r="C50" s="31">
        <v>17529.900000000001</v>
      </c>
      <c r="D50" s="31">
        <v>17113.45</v>
      </c>
      <c r="E50" s="31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31" t="s">
        <v>333</v>
      </c>
      <c r="B51" s="31">
        <v>17160.55</v>
      </c>
      <c r="C51" s="31">
        <v>17224.650000000001</v>
      </c>
      <c r="D51" s="31">
        <v>16987.099999999999</v>
      </c>
      <c r="E51" s="31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31" t="s">
        <v>334</v>
      </c>
      <c r="B52" s="31">
        <v>17166.45</v>
      </c>
      <c r="C52" s="31">
        <v>17211.349999999999</v>
      </c>
      <c r="D52" s="31">
        <v>16938.900000000001</v>
      </c>
      <c r="E52" s="31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31" t="s">
        <v>335</v>
      </c>
      <c r="B53" s="31">
        <v>16994.650000000001</v>
      </c>
      <c r="C53" s="31">
        <v>17062.45</v>
      </c>
      <c r="D53" s="31">
        <v>16850.150000000001</v>
      </c>
      <c r="E53" s="31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31" t="s">
        <v>336</v>
      </c>
      <c r="B54" s="31">
        <v>17111.8</v>
      </c>
      <c r="C54" s="31">
        <v>17145.8</v>
      </c>
      <c r="D54" s="31">
        <v>16958.150000000001</v>
      </c>
      <c r="E54" s="31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31" t="s">
        <v>337</v>
      </c>
      <c r="B55" s="31">
        <v>17066.599999999999</v>
      </c>
      <c r="C55" s="31">
        <v>17066.599999999999</v>
      </c>
      <c r="D55" s="31">
        <v>16828.349999999999</v>
      </c>
      <c r="E55" s="31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31" t="s">
        <v>338</v>
      </c>
      <c r="B56" s="31">
        <v>17060.400000000001</v>
      </c>
      <c r="C56" s="31">
        <v>17127.7</v>
      </c>
      <c r="D56" s="31">
        <v>17016</v>
      </c>
      <c r="E56" s="31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31" t="s">
        <v>339</v>
      </c>
      <c r="B57" s="31">
        <v>17177.45</v>
      </c>
      <c r="C57" s="31">
        <v>17207.25</v>
      </c>
      <c r="D57" s="31">
        <v>17107.849999999999</v>
      </c>
      <c r="E57" s="31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31" t="s">
        <v>340</v>
      </c>
      <c r="B58" s="31">
        <v>17097.400000000001</v>
      </c>
      <c r="C58" s="31">
        <v>17205.400000000001</v>
      </c>
      <c r="D58" s="31">
        <v>17045.3</v>
      </c>
      <c r="E58" s="31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31" t="s">
        <v>341</v>
      </c>
      <c r="B59" s="31">
        <v>17076.2</v>
      </c>
      <c r="C59" s="31">
        <v>17109.45</v>
      </c>
      <c r="D59" s="31">
        <v>16917.349999999999</v>
      </c>
      <c r="E59" s="31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31" t="s">
        <v>342</v>
      </c>
      <c r="B60" s="31">
        <v>16984.3</v>
      </c>
      <c r="C60" s="31">
        <v>17091</v>
      </c>
      <c r="D60" s="31">
        <v>16918.55</v>
      </c>
      <c r="E60" s="31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31" t="s">
        <v>343</v>
      </c>
      <c r="B61" s="31">
        <v>17031.75</v>
      </c>
      <c r="C61" s="31">
        <v>17061.75</v>
      </c>
      <c r="D61" s="31">
        <v>16913.75</v>
      </c>
      <c r="E61" s="31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31" t="s">
        <v>269</v>
      </c>
      <c r="B62" s="31">
        <v>16977.3</v>
      </c>
      <c r="C62" s="31">
        <v>17126.150000000001</v>
      </c>
      <c r="D62" s="31">
        <v>16940.599999999999</v>
      </c>
      <c r="E62" s="31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31" t="s">
        <v>344</v>
      </c>
      <c r="B63" s="31">
        <v>17210.349999999999</v>
      </c>
      <c r="C63" s="31">
        <v>17381.599999999999</v>
      </c>
      <c r="D63" s="31">
        <v>17204.650000000001</v>
      </c>
      <c r="E63" s="31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31" t="s">
        <v>345</v>
      </c>
      <c r="B64" s="31">
        <v>17427.95</v>
      </c>
      <c r="C64" s="31">
        <v>17428.05</v>
      </c>
      <c r="D64" s="31">
        <v>17312.75</v>
      </c>
      <c r="E64" s="31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31" t="s">
        <v>346</v>
      </c>
      <c r="B65" s="31">
        <v>17422.3</v>
      </c>
      <c r="C65" s="31">
        <v>17570.55</v>
      </c>
      <c r="D65" s="31">
        <v>17402.7</v>
      </c>
      <c r="E65" s="31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31" t="s">
        <v>347</v>
      </c>
      <c r="B66" s="31">
        <v>17533.849999999999</v>
      </c>
      <c r="C66" s="31">
        <v>17638.7</v>
      </c>
      <c r="D66" s="31">
        <v>17502.849999999999</v>
      </c>
      <c r="E66" s="31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31" t="s">
        <v>348</v>
      </c>
      <c r="B67" s="31">
        <v>17634.900000000001</v>
      </c>
      <c r="C67" s="31">
        <v>17694.099999999999</v>
      </c>
      <c r="D67" s="31">
        <v>17597.95</v>
      </c>
      <c r="E67" s="31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31" t="s">
        <v>349</v>
      </c>
      <c r="B68" s="31">
        <v>17704.8</v>
      </c>
      <c r="C68" s="31">
        <v>17748.75</v>
      </c>
      <c r="D68" s="31">
        <v>17655.150000000001</v>
      </c>
      <c r="E68" s="31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31" t="s">
        <v>350</v>
      </c>
      <c r="B69" s="31">
        <v>17759.55</v>
      </c>
      <c r="C69" s="31">
        <v>17825.75</v>
      </c>
      <c r="D69" s="31">
        <v>17717.25</v>
      </c>
      <c r="E69" s="31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31" t="s">
        <v>351</v>
      </c>
      <c r="B70" s="31">
        <v>17807.3</v>
      </c>
      <c r="C70" s="31">
        <v>17842.150000000001</v>
      </c>
      <c r="D70" s="31">
        <v>17729.650000000001</v>
      </c>
      <c r="E70" s="31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31" t="s">
        <v>352</v>
      </c>
      <c r="B71" s="31">
        <v>17863</v>
      </c>
      <c r="C71" s="31">
        <v>17863</v>
      </c>
      <c r="D71" s="31">
        <v>17574.05</v>
      </c>
      <c r="E71" s="31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31" t="s">
        <v>353</v>
      </c>
      <c r="B72" s="31">
        <v>17766.599999999999</v>
      </c>
      <c r="C72" s="31">
        <v>17766.599999999999</v>
      </c>
      <c r="D72" s="31">
        <v>17610.2</v>
      </c>
      <c r="E72" s="31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31" t="s">
        <v>354</v>
      </c>
      <c r="B73" s="31">
        <v>17653.349999999999</v>
      </c>
      <c r="C73" s="31">
        <v>17666.150000000001</v>
      </c>
      <c r="D73" s="31">
        <v>17579.849999999999</v>
      </c>
      <c r="E73" s="31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31" t="s">
        <v>355</v>
      </c>
      <c r="B74" s="31">
        <v>17638.599999999999</v>
      </c>
      <c r="C74" s="31">
        <v>17684.45</v>
      </c>
      <c r="D74" s="31">
        <v>17584.349999999999</v>
      </c>
      <c r="E74" s="31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31" t="s">
        <v>356</v>
      </c>
      <c r="B75" s="31">
        <v>17639.75</v>
      </c>
      <c r="C75" s="31">
        <v>17663.2</v>
      </c>
      <c r="D75" s="31">
        <v>17553.95</v>
      </c>
      <c r="E75" s="31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31" t="s">
        <v>357</v>
      </c>
      <c r="B76" s="31">
        <v>17707.55</v>
      </c>
      <c r="C76" s="31">
        <v>17754.5</v>
      </c>
      <c r="D76" s="31">
        <v>17612.5</v>
      </c>
      <c r="E76" s="31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31" t="s">
        <v>358</v>
      </c>
      <c r="B77" s="31">
        <v>17761.55</v>
      </c>
      <c r="C77" s="31">
        <v>17807.45</v>
      </c>
      <c r="D77" s="31">
        <v>17716.849999999999</v>
      </c>
      <c r="E77" s="31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31" t="s">
        <v>359</v>
      </c>
      <c r="B78" s="31">
        <v>17767.3</v>
      </c>
      <c r="C78" s="31">
        <v>17827.75</v>
      </c>
      <c r="D78" s="31">
        <v>17711.2</v>
      </c>
      <c r="E78" s="31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31" t="s">
        <v>270</v>
      </c>
      <c r="B79" s="31">
        <v>17813.099999999999</v>
      </c>
      <c r="C79" s="31">
        <v>17931.599999999999</v>
      </c>
      <c r="D79" s="31">
        <v>17797.900000000001</v>
      </c>
      <c r="E79" s="31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31" t="s">
        <v>360</v>
      </c>
      <c r="B80" s="31">
        <v>17950.400000000001</v>
      </c>
      <c r="C80" s="31">
        <v>18089.150000000001</v>
      </c>
      <c r="D80" s="31">
        <v>17885.3</v>
      </c>
      <c r="E80" s="31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31" t="s">
        <v>361</v>
      </c>
      <c r="B81" s="31">
        <v>18124.8</v>
      </c>
      <c r="C81" s="31">
        <v>18180.25</v>
      </c>
      <c r="D81" s="31">
        <v>18101.75</v>
      </c>
      <c r="E81" s="31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31" t="s">
        <v>362</v>
      </c>
      <c r="B82" s="31">
        <v>18113.8</v>
      </c>
      <c r="C82" s="31">
        <v>18116.349999999999</v>
      </c>
      <c r="D82" s="31">
        <v>18042.400000000001</v>
      </c>
      <c r="E82" s="31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31" t="s">
        <v>363</v>
      </c>
      <c r="B83" s="31">
        <v>18081</v>
      </c>
      <c r="C83" s="31">
        <v>18267.45</v>
      </c>
      <c r="D83" s="31">
        <v>18066.7</v>
      </c>
      <c r="E83" s="31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31" t="s">
        <v>364</v>
      </c>
      <c r="B84" s="31">
        <v>18117.3</v>
      </c>
      <c r="C84" s="31">
        <v>18216.95</v>
      </c>
      <c r="D84" s="31">
        <v>18055.45</v>
      </c>
      <c r="E84" s="31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31" t="s">
        <v>365</v>
      </c>
      <c r="B85" s="31">
        <v>18120.599999999999</v>
      </c>
      <c r="C85" s="31">
        <v>18286.95</v>
      </c>
      <c r="D85" s="31">
        <v>18100.3</v>
      </c>
      <c r="E85" s="31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31" t="s">
        <v>366</v>
      </c>
      <c r="B86" s="31">
        <v>18303.400000000001</v>
      </c>
      <c r="C86" s="31">
        <v>18344.2</v>
      </c>
      <c r="D86" s="31">
        <v>18229.650000000001</v>
      </c>
      <c r="E86" s="31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31" t="s">
        <v>367</v>
      </c>
      <c r="B87" s="31">
        <v>18313.599999999999</v>
      </c>
      <c r="C87" s="31">
        <v>18326.75</v>
      </c>
      <c r="D87" s="31">
        <v>18211.95</v>
      </c>
      <c r="E87" s="31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31" t="s">
        <v>368</v>
      </c>
      <c r="B88" s="31">
        <v>18357.8</v>
      </c>
      <c r="C88" s="31">
        <v>18389.7</v>
      </c>
      <c r="D88" s="31">
        <v>18270.400000000001</v>
      </c>
      <c r="E88" s="31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31" t="s">
        <v>369</v>
      </c>
      <c r="B89" s="31">
        <v>18273.75</v>
      </c>
      <c r="C89" s="31">
        <v>18342.75</v>
      </c>
      <c r="D89" s="31">
        <v>18194.55</v>
      </c>
      <c r="E89" s="31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31" t="s">
        <v>370</v>
      </c>
      <c r="B90" s="31">
        <v>18339.3</v>
      </c>
      <c r="C90" s="31">
        <v>18458.900000000001</v>
      </c>
      <c r="D90" s="31">
        <v>18287.900000000001</v>
      </c>
      <c r="E90" s="31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31" t="s">
        <v>371</v>
      </c>
      <c r="B91" s="31">
        <v>18432.349999999999</v>
      </c>
      <c r="C91" s="31">
        <v>18432.349999999999</v>
      </c>
      <c r="D91" s="31">
        <v>18264.349999999999</v>
      </c>
      <c r="E91" s="31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31" t="s">
        <v>372</v>
      </c>
      <c r="B92" s="31">
        <v>18300.45</v>
      </c>
      <c r="C92" s="31">
        <v>18309</v>
      </c>
      <c r="D92" s="31">
        <v>18115.349999999999</v>
      </c>
      <c r="E92" s="31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31" t="s">
        <v>373</v>
      </c>
      <c r="B93" s="31">
        <v>18287.5</v>
      </c>
      <c r="C93" s="31">
        <v>18297.2</v>
      </c>
      <c r="D93" s="31">
        <v>18104.849999999999</v>
      </c>
      <c r="E93" s="31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31" t="s">
        <v>374</v>
      </c>
      <c r="B94" s="31">
        <v>18186.150000000001</v>
      </c>
      <c r="C94" s="31">
        <v>18218.099999999999</v>
      </c>
      <c r="D94" s="31">
        <v>18060.400000000001</v>
      </c>
      <c r="E94" s="31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31" t="s">
        <v>375</v>
      </c>
      <c r="B95" s="31">
        <v>18201.099999999999</v>
      </c>
      <c r="C95" s="31">
        <v>18335.25</v>
      </c>
      <c r="D95" s="31">
        <v>18178.849999999999</v>
      </c>
      <c r="E95" s="31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31" t="s">
        <v>376</v>
      </c>
      <c r="B96" s="31">
        <v>18362.900000000001</v>
      </c>
      <c r="C96" s="31">
        <v>18419.75</v>
      </c>
      <c r="D96" s="31">
        <v>18324.2</v>
      </c>
      <c r="E96" s="31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31" t="s">
        <v>377</v>
      </c>
      <c r="B97" s="31">
        <v>18294.8</v>
      </c>
      <c r="C97" s="31">
        <v>18392.599999999999</v>
      </c>
      <c r="D97" s="31">
        <v>18262.95</v>
      </c>
      <c r="E97" s="31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31" t="s">
        <v>271</v>
      </c>
      <c r="B98" s="31">
        <v>18268.900000000001</v>
      </c>
      <c r="C98" s="31">
        <v>18338.099999999999</v>
      </c>
      <c r="D98" s="31">
        <v>18202.400000000001</v>
      </c>
      <c r="E98" s="31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31" t="s">
        <v>378</v>
      </c>
      <c r="B99" s="31">
        <v>18368.349999999999</v>
      </c>
      <c r="C99" s="31">
        <v>18508.55</v>
      </c>
      <c r="D99" s="31">
        <v>18333.150000000001</v>
      </c>
      <c r="E99" s="31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31" t="s">
        <v>379</v>
      </c>
      <c r="B100" s="31">
        <v>18619.150000000001</v>
      </c>
      <c r="C100" s="31">
        <v>18641.2</v>
      </c>
      <c r="D100" s="31">
        <v>18581.25</v>
      </c>
      <c r="E100" s="31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31" t="s">
        <v>380</v>
      </c>
      <c r="B101" s="31">
        <v>18606.650000000001</v>
      </c>
      <c r="C101" s="31">
        <v>18662.45</v>
      </c>
      <c r="D101" s="31">
        <v>18575.5</v>
      </c>
      <c r="E101" s="31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31" t="s">
        <v>381</v>
      </c>
      <c r="B102" s="31">
        <v>18594.2</v>
      </c>
      <c r="C102" s="31">
        <v>18603.900000000001</v>
      </c>
      <c r="D102" s="31">
        <v>18483.849999999999</v>
      </c>
      <c r="E102" s="31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31" t="s">
        <v>382</v>
      </c>
      <c r="B103" s="31">
        <v>18579.400000000001</v>
      </c>
      <c r="C103" s="31">
        <v>18580.3</v>
      </c>
      <c r="D103" s="31">
        <v>18464.55</v>
      </c>
      <c r="E103" s="31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31" t="s">
        <v>383</v>
      </c>
      <c r="B104" s="31">
        <v>18550.849999999999</v>
      </c>
      <c r="C104" s="31">
        <v>18573.7</v>
      </c>
      <c r="D104" s="31">
        <v>18478.400000000001</v>
      </c>
      <c r="E104" s="31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31" t="s">
        <v>384</v>
      </c>
      <c r="B105" s="31">
        <v>18612</v>
      </c>
      <c r="C105" s="31">
        <v>18640.150000000001</v>
      </c>
      <c r="D105" s="31">
        <v>18582.8</v>
      </c>
      <c r="E105" s="31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31" t="s">
        <v>385</v>
      </c>
      <c r="B106" s="31">
        <v>18600.8</v>
      </c>
      <c r="C106" s="31">
        <v>18622.75</v>
      </c>
      <c r="D106" s="31">
        <v>18531.599999999999</v>
      </c>
      <c r="E106" s="31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31" t="s">
        <v>386</v>
      </c>
      <c r="B107" s="31">
        <v>18665.599999999999</v>
      </c>
      <c r="C107" s="31">
        <v>18738.95</v>
      </c>
      <c r="D107" s="31">
        <v>18636</v>
      </c>
      <c r="E107" s="31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31" t="s">
        <v>387</v>
      </c>
      <c r="B108" s="31">
        <v>18725.349999999999</v>
      </c>
      <c r="C108" s="31">
        <v>18777.900000000001</v>
      </c>
      <c r="D108" s="31">
        <v>18615.599999999999</v>
      </c>
      <c r="E108" s="31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31" t="s">
        <v>388</v>
      </c>
      <c r="B109" s="31">
        <v>18655.900000000001</v>
      </c>
      <c r="C109" s="31">
        <v>18676.650000000001</v>
      </c>
      <c r="D109" s="31">
        <v>18555.400000000001</v>
      </c>
      <c r="E109" s="31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31" t="s">
        <v>389</v>
      </c>
      <c r="B110" s="31">
        <v>18595.05</v>
      </c>
      <c r="C110" s="31">
        <v>18633.599999999999</v>
      </c>
      <c r="D110" s="31">
        <v>18559.75</v>
      </c>
      <c r="E110" s="31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31" t="s">
        <v>390</v>
      </c>
      <c r="B111" s="31">
        <v>18631.8</v>
      </c>
      <c r="C111" s="31">
        <v>18728.900000000001</v>
      </c>
      <c r="D111" s="31">
        <v>18631.8</v>
      </c>
      <c r="E111" s="31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31" t="s">
        <v>391</v>
      </c>
      <c r="B112" s="31">
        <v>18744.599999999999</v>
      </c>
      <c r="C112" s="31">
        <v>18769.7</v>
      </c>
      <c r="D112" s="31">
        <v>18690</v>
      </c>
      <c r="E112" s="31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31" t="s">
        <v>392</v>
      </c>
      <c r="B113" s="31">
        <v>18774.45</v>
      </c>
      <c r="C113" s="31">
        <v>18794.099999999999</v>
      </c>
      <c r="D113" s="31">
        <v>18669.05</v>
      </c>
      <c r="E113" s="31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31" t="s">
        <v>393</v>
      </c>
      <c r="B114" s="31">
        <v>18723.3</v>
      </c>
      <c r="C114" s="31">
        <v>18864.7</v>
      </c>
      <c r="D114" s="31">
        <v>18710.5</v>
      </c>
      <c r="E114" s="31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31" t="s">
        <v>394</v>
      </c>
      <c r="B115" s="31">
        <v>18873.3</v>
      </c>
      <c r="C115" s="31">
        <v>18881.45</v>
      </c>
      <c r="D115" s="31">
        <v>18719.150000000001</v>
      </c>
      <c r="E115" s="31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31" t="s">
        <v>395</v>
      </c>
      <c r="B116" s="31">
        <v>18752.349999999999</v>
      </c>
      <c r="C116" s="31">
        <v>18839.7</v>
      </c>
      <c r="D116" s="31">
        <v>18660.650000000001</v>
      </c>
      <c r="E116" s="31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31" t="s">
        <v>396</v>
      </c>
      <c r="B117" s="31">
        <v>18849.400000000001</v>
      </c>
      <c r="C117" s="31">
        <v>18875.900000000001</v>
      </c>
      <c r="D117" s="31">
        <v>18794.849999999999</v>
      </c>
      <c r="E117" s="31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31" t="s">
        <v>397</v>
      </c>
      <c r="B118" s="31">
        <v>18853.599999999999</v>
      </c>
      <c r="C118" s="31">
        <v>18886.599999999999</v>
      </c>
      <c r="D118" s="31">
        <v>18759.5</v>
      </c>
      <c r="E118" s="31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31" t="s">
        <v>398</v>
      </c>
      <c r="B119" s="31">
        <v>18741.849999999999</v>
      </c>
      <c r="C119" s="31">
        <v>18756.400000000001</v>
      </c>
      <c r="D119" s="31">
        <v>18647.099999999999</v>
      </c>
      <c r="E119" s="31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31" t="s">
        <v>399</v>
      </c>
      <c r="B120" s="31">
        <v>18682.349999999999</v>
      </c>
      <c r="C120" s="31">
        <v>18722.05</v>
      </c>
      <c r="D120" s="31">
        <v>18646.7</v>
      </c>
      <c r="E120" s="31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31" t="s">
        <v>400</v>
      </c>
      <c r="B121" s="31">
        <v>18748.55</v>
      </c>
      <c r="C121" s="31">
        <v>18829.25</v>
      </c>
      <c r="D121" s="31">
        <v>18714.25</v>
      </c>
      <c r="E121" s="31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31" t="s">
        <v>272</v>
      </c>
      <c r="B122" s="31">
        <v>18908.150000000001</v>
      </c>
      <c r="C122" s="31">
        <v>19011.25</v>
      </c>
      <c r="D122" s="31">
        <v>18861.349999999999</v>
      </c>
      <c r="E122" s="31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31" t="s">
        <v>401</v>
      </c>
      <c r="B123" s="31">
        <v>19076.849999999999</v>
      </c>
      <c r="C123" s="31">
        <v>19201.7</v>
      </c>
      <c r="D123" s="31">
        <v>19024.599999999999</v>
      </c>
      <c r="E123" s="31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31" t="s">
        <v>402</v>
      </c>
      <c r="B124" s="31">
        <v>19246.5</v>
      </c>
      <c r="C124" s="31">
        <v>19345.099999999999</v>
      </c>
      <c r="D124" s="31">
        <v>19234.400000000001</v>
      </c>
      <c r="E124" s="31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31" t="s">
        <v>403</v>
      </c>
      <c r="B125" s="31">
        <v>19406.599999999999</v>
      </c>
      <c r="C125" s="31">
        <v>19434.150000000001</v>
      </c>
      <c r="D125" s="31">
        <v>19300</v>
      </c>
      <c r="E125" s="31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31" t="s">
        <v>404</v>
      </c>
      <c r="B126" s="31">
        <v>19405.95</v>
      </c>
      <c r="C126" s="31">
        <v>19421.599999999999</v>
      </c>
      <c r="D126" s="31">
        <v>19339.599999999999</v>
      </c>
      <c r="E126" s="31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31" t="s">
        <v>405</v>
      </c>
      <c r="B127" s="31">
        <v>19385.7</v>
      </c>
      <c r="C127" s="31">
        <v>19512.2</v>
      </c>
      <c r="D127" s="31">
        <v>19373</v>
      </c>
      <c r="E127" s="31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31" t="s">
        <v>406</v>
      </c>
      <c r="B128" s="31">
        <v>19422.8</v>
      </c>
      <c r="C128" s="31">
        <v>19523.599999999999</v>
      </c>
      <c r="D128" s="31">
        <v>19303.599999999999</v>
      </c>
      <c r="E128" s="31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31" t="s">
        <v>407</v>
      </c>
      <c r="B129" s="31">
        <v>19400.349999999999</v>
      </c>
      <c r="C129" s="31">
        <v>19435.849999999999</v>
      </c>
      <c r="D129" s="31">
        <v>19327.099999999999</v>
      </c>
      <c r="E129" s="31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31" t="s">
        <v>408</v>
      </c>
      <c r="B130" s="31">
        <v>19427.099999999999</v>
      </c>
      <c r="C130" s="31">
        <v>19515.099999999999</v>
      </c>
      <c r="D130" s="31">
        <v>19406.45</v>
      </c>
      <c r="E130" s="31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31" t="s">
        <v>409</v>
      </c>
      <c r="B131" s="31">
        <v>19497.45</v>
      </c>
      <c r="C131" s="31">
        <v>19507.7</v>
      </c>
      <c r="D131" s="31">
        <v>19361.75</v>
      </c>
      <c r="E131" s="31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31" t="s">
        <v>410</v>
      </c>
      <c r="B132" s="31">
        <v>19495.2</v>
      </c>
      <c r="C132" s="31">
        <v>19567</v>
      </c>
      <c r="D132" s="31">
        <v>19385.8</v>
      </c>
      <c r="E132" s="31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31" t="s">
        <v>411</v>
      </c>
      <c r="B133" s="31">
        <v>19493.45</v>
      </c>
      <c r="C133" s="31">
        <v>19595.349999999999</v>
      </c>
      <c r="D133" s="31">
        <v>19433.5</v>
      </c>
      <c r="E133" s="31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31" t="s">
        <v>412</v>
      </c>
      <c r="B134" s="31">
        <v>19612.150000000001</v>
      </c>
      <c r="C134" s="31">
        <v>19731.849999999999</v>
      </c>
      <c r="D134" s="31">
        <v>19562.95</v>
      </c>
      <c r="E134" s="31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31" t="s">
        <v>413</v>
      </c>
      <c r="B135" s="31">
        <v>19787.5</v>
      </c>
      <c r="C135" s="31">
        <v>19819.45</v>
      </c>
      <c r="D135" s="31">
        <v>19690.2</v>
      </c>
      <c r="E135" s="31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31" t="s">
        <v>414</v>
      </c>
      <c r="B136" s="31">
        <v>19802.95</v>
      </c>
      <c r="C136" s="31">
        <v>19851.7</v>
      </c>
      <c r="D136" s="31">
        <v>19727.45</v>
      </c>
      <c r="E136" s="31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31" t="s">
        <v>415</v>
      </c>
      <c r="B137" s="31">
        <v>19831.7</v>
      </c>
      <c r="C137" s="31">
        <v>19991.849999999999</v>
      </c>
      <c r="D137" s="31">
        <v>19758.400000000001</v>
      </c>
      <c r="E137" s="31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31" t="s">
        <v>416</v>
      </c>
      <c r="B138" s="31">
        <v>19800.45</v>
      </c>
      <c r="C138" s="31">
        <v>19887.400000000001</v>
      </c>
      <c r="D138" s="31">
        <v>19700</v>
      </c>
      <c r="E138" s="31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31" t="s">
        <v>417</v>
      </c>
      <c r="B139" s="31">
        <v>19748.45</v>
      </c>
      <c r="C139" s="31">
        <v>19782.75</v>
      </c>
      <c r="D139" s="31">
        <v>19658.3</v>
      </c>
      <c r="E139" s="31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31" t="s">
        <v>418</v>
      </c>
      <c r="B140" s="31">
        <v>19729.349999999999</v>
      </c>
      <c r="C140" s="31">
        <v>19729.349999999999</v>
      </c>
      <c r="D140" s="31">
        <v>19615.95</v>
      </c>
      <c r="E140" s="31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31" t="s">
        <v>419</v>
      </c>
      <c r="B141" s="31">
        <v>19733.349999999999</v>
      </c>
      <c r="C141" s="31">
        <v>19825.599999999999</v>
      </c>
      <c r="D141" s="31">
        <v>19716.7</v>
      </c>
      <c r="E141" s="31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31" t="s">
        <v>273</v>
      </c>
      <c r="B142" s="31">
        <v>19850.900000000001</v>
      </c>
      <c r="C142" s="31">
        <v>19867.55</v>
      </c>
      <c r="D142" s="31">
        <v>19603.55</v>
      </c>
      <c r="E142" s="31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31" t="s">
        <v>420</v>
      </c>
      <c r="B143" s="31">
        <v>19659.75</v>
      </c>
      <c r="C143" s="31">
        <v>19695.900000000001</v>
      </c>
      <c r="D143" s="31">
        <v>19563.099999999999</v>
      </c>
      <c r="E143" s="31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31" t="s">
        <v>421</v>
      </c>
      <c r="B144" s="31">
        <v>19666.349999999999</v>
      </c>
      <c r="C144" s="31">
        <v>19772.75</v>
      </c>
      <c r="D144" s="31">
        <v>19597.599999999999</v>
      </c>
      <c r="E144" s="31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31" t="s">
        <v>422</v>
      </c>
      <c r="B145" s="31">
        <v>19784</v>
      </c>
      <c r="C145" s="31">
        <v>19795.599999999999</v>
      </c>
      <c r="D145" s="31">
        <v>19704.599999999999</v>
      </c>
      <c r="E145" s="31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31" t="s">
        <v>423</v>
      </c>
      <c r="B146" s="31">
        <v>19655.400000000001</v>
      </c>
      <c r="C146" s="31">
        <v>19678.25</v>
      </c>
      <c r="D146" s="31">
        <v>19423.55</v>
      </c>
      <c r="E146" s="31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31" t="s">
        <v>424</v>
      </c>
      <c r="B147" s="31">
        <v>19463.75</v>
      </c>
      <c r="C147" s="31">
        <v>19537.650000000001</v>
      </c>
      <c r="D147" s="31">
        <v>19296.45</v>
      </c>
      <c r="E147" s="31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31" t="s">
        <v>425</v>
      </c>
      <c r="B148" s="31">
        <v>19462.8</v>
      </c>
      <c r="C148" s="31">
        <v>19538.849999999999</v>
      </c>
      <c r="D148" s="31">
        <v>19436.45</v>
      </c>
      <c r="E148" s="31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31" t="s">
        <v>426</v>
      </c>
      <c r="B149" s="31">
        <v>19576.849999999999</v>
      </c>
      <c r="C149" s="31">
        <v>19620.45</v>
      </c>
      <c r="D149" s="31">
        <v>19524.8</v>
      </c>
      <c r="E149" s="31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31" t="s">
        <v>427</v>
      </c>
      <c r="B150" s="31">
        <v>19627.2</v>
      </c>
      <c r="C150" s="31">
        <v>19634.400000000001</v>
      </c>
      <c r="D150" s="31">
        <v>19533.099999999999</v>
      </c>
      <c r="E150" s="31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31" t="s">
        <v>428</v>
      </c>
      <c r="B151" s="31">
        <v>19578.8</v>
      </c>
      <c r="C151" s="31">
        <v>19645.5</v>
      </c>
      <c r="D151" s="31">
        <v>19467.5</v>
      </c>
      <c r="E151" s="31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31" t="s">
        <v>429</v>
      </c>
      <c r="B152" s="31">
        <v>19605.55</v>
      </c>
      <c r="C152" s="31">
        <v>19623.599999999999</v>
      </c>
      <c r="D152" s="31">
        <v>19495.400000000001</v>
      </c>
      <c r="E152" s="31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31" t="s">
        <v>430</v>
      </c>
      <c r="B153" s="31">
        <v>19554.25</v>
      </c>
      <c r="C153" s="31">
        <v>19557.75</v>
      </c>
      <c r="D153" s="31">
        <v>19412.75</v>
      </c>
      <c r="E153" s="31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31" t="s">
        <v>431</v>
      </c>
      <c r="B154" s="31">
        <v>19383.95</v>
      </c>
      <c r="C154" s="31">
        <v>19465.849999999999</v>
      </c>
      <c r="D154" s="31">
        <v>19257.900000000001</v>
      </c>
      <c r="E154" s="31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31" t="s">
        <v>432</v>
      </c>
      <c r="B155" s="31">
        <v>19369</v>
      </c>
      <c r="C155" s="31">
        <v>19482.75</v>
      </c>
      <c r="D155" s="31">
        <v>19317.2</v>
      </c>
      <c r="E155" s="31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31" t="s">
        <v>433</v>
      </c>
      <c r="B156" s="31">
        <v>19450.55</v>
      </c>
      <c r="C156" s="31">
        <v>19461.55</v>
      </c>
      <c r="D156" s="31">
        <v>19326.25</v>
      </c>
      <c r="E156" s="31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31" t="s">
        <v>434</v>
      </c>
      <c r="B157" s="31">
        <v>19301.75</v>
      </c>
      <c r="C157" s="31">
        <v>19373.8</v>
      </c>
      <c r="D157" s="31">
        <v>19253.599999999999</v>
      </c>
      <c r="E157" s="31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31" t="s">
        <v>435</v>
      </c>
      <c r="B158" s="31">
        <v>19320.650000000001</v>
      </c>
      <c r="C158" s="31">
        <v>19425.95</v>
      </c>
      <c r="D158" s="31">
        <v>19296.3</v>
      </c>
      <c r="E158" s="31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31" t="s">
        <v>436</v>
      </c>
      <c r="B159" s="31">
        <v>19417.099999999999</v>
      </c>
      <c r="C159" s="31">
        <v>19443.5</v>
      </c>
      <c r="D159" s="31">
        <v>19381.3</v>
      </c>
      <c r="E159" s="31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31" t="s">
        <v>437</v>
      </c>
      <c r="B160" s="31">
        <v>19439.2</v>
      </c>
      <c r="C160" s="31">
        <v>19472.05</v>
      </c>
      <c r="D160" s="31">
        <v>19366.599999999999</v>
      </c>
      <c r="E160" s="31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31" t="s">
        <v>438</v>
      </c>
      <c r="B161" s="31">
        <v>19535.150000000001</v>
      </c>
      <c r="C161" s="31">
        <v>19584.45</v>
      </c>
      <c r="D161" s="31">
        <v>19369</v>
      </c>
      <c r="E161" s="31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31" t="s">
        <v>439</v>
      </c>
      <c r="B162" s="31">
        <v>19297.400000000001</v>
      </c>
      <c r="C162" s="31">
        <v>19339.55</v>
      </c>
      <c r="D162" s="31">
        <v>19229.7</v>
      </c>
      <c r="E162" s="31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31" t="s">
        <v>440</v>
      </c>
      <c r="B163" s="31">
        <v>19298.349999999999</v>
      </c>
      <c r="C163" s="31">
        <v>19366.849999999999</v>
      </c>
      <c r="D163" s="31">
        <v>19249.7</v>
      </c>
      <c r="E163" s="31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31" t="s">
        <v>441</v>
      </c>
      <c r="B164" s="31">
        <v>19374.849999999999</v>
      </c>
      <c r="C164" s="31">
        <v>19377.900000000001</v>
      </c>
      <c r="D164" s="31">
        <v>19309.099999999999</v>
      </c>
      <c r="E164" s="31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31" t="s">
        <v>442</v>
      </c>
      <c r="B165" s="31">
        <v>19433.45</v>
      </c>
      <c r="C165" s="31">
        <v>19452.8</v>
      </c>
      <c r="D165" s="31">
        <v>19334.75</v>
      </c>
      <c r="E165" s="31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31" t="s">
        <v>274</v>
      </c>
      <c r="B166" s="31">
        <v>19375.55</v>
      </c>
      <c r="C166" s="31">
        <v>19388.2</v>
      </c>
      <c r="D166" s="31">
        <v>19223.650000000001</v>
      </c>
      <c r="E166" s="31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31" t="s">
        <v>443</v>
      </c>
      <c r="B167" s="31">
        <v>19258.150000000001</v>
      </c>
      <c r="C167" s="31">
        <v>19458.55</v>
      </c>
      <c r="D167" s="31">
        <v>19255.7</v>
      </c>
      <c r="E167" s="31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31" t="s">
        <v>444</v>
      </c>
      <c r="B168" s="31">
        <v>19525.05</v>
      </c>
      <c r="C168" s="31">
        <v>19545.150000000001</v>
      </c>
      <c r="D168" s="31">
        <v>19432.849999999999</v>
      </c>
      <c r="E168" s="31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31" t="s">
        <v>445</v>
      </c>
      <c r="B169" s="31">
        <v>19564.650000000001</v>
      </c>
      <c r="C169" s="31">
        <v>19587.05</v>
      </c>
      <c r="D169" s="31">
        <v>19525.75</v>
      </c>
      <c r="E169" s="31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31" t="s">
        <v>446</v>
      </c>
      <c r="B170" s="31">
        <v>19581.2</v>
      </c>
      <c r="C170" s="31">
        <v>19636.45</v>
      </c>
      <c r="D170" s="31">
        <v>19491.5</v>
      </c>
      <c r="E170" s="31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31" t="s">
        <v>447</v>
      </c>
      <c r="B171" s="31">
        <v>19598.650000000001</v>
      </c>
      <c r="C171" s="31">
        <v>19737</v>
      </c>
      <c r="D171" s="31">
        <v>19550.05</v>
      </c>
      <c r="E171" s="31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31" t="s">
        <v>448</v>
      </c>
      <c r="B172" s="31">
        <v>19774.8</v>
      </c>
      <c r="C172" s="31">
        <v>19867.150000000001</v>
      </c>
      <c r="D172" s="31">
        <v>19727.05</v>
      </c>
      <c r="E172" s="31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31" t="s">
        <v>449</v>
      </c>
      <c r="B173" s="31">
        <v>19890</v>
      </c>
      <c r="C173" s="31">
        <v>20008.150000000001</v>
      </c>
      <c r="D173" s="31">
        <v>19865.349999999999</v>
      </c>
      <c r="E173" s="31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31" t="s">
        <v>450</v>
      </c>
      <c r="B174" s="31">
        <v>20110.150000000001</v>
      </c>
      <c r="C174" s="31">
        <v>20110.349999999999</v>
      </c>
      <c r="D174" s="31">
        <v>19914.650000000001</v>
      </c>
      <c r="E174" s="31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31" t="s">
        <v>451</v>
      </c>
      <c r="B175" s="31">
        <v>19989.5</v>
      </c>
      <c r="C175" s="31">
        <v>20096.900000000001</v>
      </c>
      <c r="D175" s="31">
        <v>19944.099999999999</v>
      </c>
      <c r="E175" s="31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31" t="s">
        <v>452</v>
      </c>
      <c r="B176" s="31">
        <v>20127.95</v>
      </c>
      <c r="C176" s="31">
        <v>20167.650000000001</v>
      </c>
      <c r="D176" s="31">
        <v>20043.45</v>
      </c>
      <c r="E176" s="31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31" t="s">
        <v>453</v>
      </c>
      <c r="B177" s="31">
        <v>20156.45</v>
      </c>
      <c r="C177" s="31">
        <v>20222.45</v>
      </c>
      <c r="D177" s="31">
        <v>20129.7</v>
      </c>
      <c r="E177" s="31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31" t="s">
        <v>454</v>
      </c>
      <c r="B178" s="31">
        <v>20155.95</v>
      </c>
      <c r="C178" s="31">
        <v>20195.349999999999</v>
      </c>
      <c r="D178" s="31">
        <v>20115.7</v>
      </c>
      <c r="E178" s="31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31" t="s">
        <v>455</v>
      </c>
      <c r="B179" s="31">
        <v>19980.75</v>
      </c>
      <c r="C179" s="31">
        <v>20050.650000000001</v>
      </c>
      <c r="D179" s="31">
        <v>19878.849999999999</v>
      </c>
      <c r="E179" s="31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31" t="s">
        <v>456</v>
      </c>
      <c r="B180" s="31">
        <v>19840.55</v>
      </c>
      <c r="C180" s="31">
        <v>19848.75</v>
      </c>
      <c r="D180" s="31">
        <v>19709.95</v>
      </c>
      <c r="E180" s="31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31" t="s">
        <v>457</v>
      </c>
      <c r="B181" s="31">
        <v>19744.849999999999</v>
      </c>
      <c r="C181" s="31">
        <v>19798.650000000001</v>
      </c>
      <c r="D181" s="31">
        <v>19657.5</v>
      </c>
      <c r="E181" s="31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31" t="s">
        <v>458</v>
      </c>
      <c r="B182" s="31">
        <v>19678.2</v>
      </c>
      <c r="C182" s="31">
        <v>19734.150000000001</v>
      </c>
      <c r="D182" s="31">
        <v>19601.55</v>
      </c>
      <c r="E182" s="31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31" t="s">
        <v>459</v>
      </c>
      <c r="B183" s="31">
        <v>19682.8</v>
      </c>
      <c r="C183" s="31">
        <v>19699.349999999999</v>
      </c>
      <c r="D183" s="31">
        <v>19637.45</v>
      </c>
      <c r="E183" s="31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31" t="s">
        <v>460</v>
      </c>
      <c r="B184" s="31">
        <v>19637.05</v>
      </c>
      <c r="C184" s="31">
        <v>19730.7</v>
      </c>
      <c r="D184" s="31">
        <v>19554</v>
      </c>
      <c r="E184" s="31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31" t="s">
        <v>275</v>
      </c>
      <c r="B185" s="31">
        <v>19761.8</v>
      </c>
      <c r="C185" s="31">
        <v>19766.650000000001</v>
      </c>
      <c r="D185" s="31">
        <v>19492.099999999999</v>
      </c>
      <c r="E185" s="31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31" t="s">
        <v>461</v>
      </c>
      <c r="B186" s="31">
        <v>19581.2</v>
      </c>
      <c r="C186" s="31">
        <v>19726.25</v>
      </c>
      <c r="D186" s="31">
        <v>19551.05</v>
      </c>
      <c r="E186" s="31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31" t="s">
        <v>462</v>
      </c>
      <c r="B187" s="31">
        <v>19622.400000000001</v>
      </c>
      <c r="C187" s="31">
        <v>19623.2</v>
      </c>
      <c r="D187" s="31">
        <v>19479.650000000001</v>
      </c>
      <c r="E187" s="31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31" t="s">
        <v>463</v>
      </c>
      <c r="B188" s="31">
        <v>19446.3</v>
      </c>
      <c r="C188" s="31">
        <v>19457.8</v>
      </c>
      <c r="D188" s="31">
        <v>19333.599999999999</v>
      </c>
      <c r="E188" s="31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31" t="s">
        <v>464</v>
      </c>
      <c r="B189" s="31">
        <v>19521.849999999999</v>
      </c>
      <c r="C189" s="31">
        <v>19576.95</v>
      </c>
      <c r="D189" s="31">
        <v>19487.3</v>
      </c>
      <c r="E189" s="31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31" t="s">
        <v>465</v>
      </c>
      <c r="B190" s="31">
        <v>19621.2</v>
      </c>
      <c r="C190" s="31">
        <v>19675.75</v>
      </c>
      <c r="D190" s="31">
        <v>19589.400000000001</v>
      </c>
      <c r="E190" s="31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31" t="s">
        <v>466</v>
      </c>
      <c r="B191" s="31">
        <v>19539.45</v>
      </c>
      <c r="C191" s="31">
        <v>19588.95</v>
      </c>
      <c r="D191" s="31">
        <v>19480.5</v>
      </c>
      <c r="E191" s="31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31" t="s">
        <v>467</v>
      </c>
      <c r="B192" s="31">
        <v>19565.599999999999</v>
      </c>
      <c r="C192" s="31">
        <v>19717.8</v>
      </c>
      <c r="D192" s="31">
        <v>19565.45</v>
      </c>
      <c r="E192" s="31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31" t="s">
        <v>468</v>
      </c>
      <c r="B193" s="31">
        <v>19767</v>
      </c>
      <c r="C193" s="31">
        <v>19839.2</v>
      </c>
      <c r="D193" s="31">
        <v>19756.95</v>
      </c>
      <c r="E193" s="31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31" t="s">
        <v>469</v>
      </c>
      <c r="B194" s="31">
        <v>19822.7</v>
      </c>
      <c r="C194" s="31">
        <v>19843.3</v>
      </c>
      <c r="D194" s="31">
        <v>19772.650000000001</v>
      </c>
      <c r="E194" s="31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31" t="s">
        <v>470</v>
      </c>
      <c r="B195" s="31">
        <v>19654.55</v>
      </c>
      <c r="C195" s="31">
        <v>19805.400000000001</v>
      </c>
      <c r="D195" s="31">
        <v>19635.3</v>
      </c>
      <c r="E195" s="31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31" t="s">
        <v>471</v>
      </c>
      <c r="B196" s="31">
        <v>19737.25</v>
      </c>
      <c r="C196" s="31">
        <v>19781.3</v>
      </c>
      <c r="D196" s="31">
        <v>19691.849999999999</v>
      </c>
      <c r="E196" s="31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31" t="s">
        <v>472</v>
      </c>
      <c r="B197" s="31">
        <v>19843.2</v>
      </c>
      <c r="C197" s="31">
        <v>19849.75</v>
      </c>
      <c r="D197" s="31">
        <v>19775.650000000001</v>
      </c>
      <c r="E197" s="31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31" t="s">
        <v>473</v>
      </c>
      <c r="B198" s="31">
        <v>19820.45</v>
      </c>
      <c r="C198" s="31">
        <v>19840.95</v>
      </c>
      <c r="D198" s="31">
        <v>19659.95</v>
      </c>
      <c r="E198" s="31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31" t="s">
        <v>474</v>
      </c>
      <c r="B199" s="31">
        <v>19545.2</v>
      </c>
      <c r="C199" s="31">
        <v>19681.8</v>
      </c>
      <c r="D199" s="31">
        <v>19512.349999999999</v>
      </c>
      <c r="E199" s="31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31" t="s">
        <v>475</v>
      </c>
      <c r="B200" s="31">
        <v>19542.150000000001</v>
      </c>
      <c r="C200" s="31">
        <v>19593.8</v>
      </c>
      <c r="D200" s="31">
        <v>19518.7</v>
      </c>
      <c r="E200" s="31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31" t="s">
        <v>476</v>
      </c>
      <c r="B201" s="31">
        <v>19521.599999999999</v>
      </c>
      <c r="C201" s="31">
        <v>19556.849999999999</v>
      </c>
      <c r="D201" s="31">
        <v>19257.849999999999</v>
      </c>
      <c r="E201" s="31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31" t="s">
        <v>477</v>
      </c>
      <c r="B202" s="31">
        <v>19286.45</v>
      </c>
      <c r="C202" s="31">
        <v>19347.3</v>
      </c>
      <c r="D202" s="31">
        <v>19074.150000000001</v>
      </c>
      <c r="E202" s="31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31" t="s">
        <v>276</v>
      </c>
      <c r="B203" s="31">
        <v>19027.25</v>
      </c>
      <c r="C203" s="31">
        <v>19041.7</v>
      </c>
      <c r="D203" s="31">
        <v>18837.849999999999</v>
      </c>
      <c r="E203" s="31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31" t="s">
        <v>478</v>
      </c>
      <c r="B204" s="31">
        <v>18928.75</v>
      </c>
      <c r="C204" s="31">
        <v>19076.150000000001</v>
      </c>
      <c r="D204" s="31">
        <v>18926.650000000001</v>
      </c>
      <c r="E204" s="31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31" t="s">
        <v>479</v>
      </c>
      <c r="B205" s="31">
        <v>19053.400000000001</v>
      </c>
      <c r="C205" s="31">
        <v>19158.5</v>
      </c>
      <c r="D205" s="31">
        <v>18940</v>
      </c>
      <c r="E205" s="31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31" t="s">
        <v>480</v>
      </c>
      <c r="B206" s="31">
        <v>19232.95</v>
      </c>
      <c r="C206" s="31">
        <v>19233.7</v>
      </c>
      <c r="D206" s="31">
        <v>19056.45</v>
      </c>
      <c r="E206" s="31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31" t="s">
        <v>481</v>
      </c>
      <c r="B207" s="31">
        <v>19064.05</v>
      </c>
      <c r="C207" s="31">
        <v>19096.05</v>
      </c>
      <c r="D207" s="31">
        <v>18973.7</v>
      </c>
      <c r="E207" s="31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31" t="s">
        <v>482</v>
      </c>
      <c r="B208" s="31">
        <v>19120</v>
      </c>
      <c r="C208" s="31">
        <v>19175.25</v>
      </c>
      <c r="D208" s="31">
        <v>19064.150000000001</v>
      </c>
      <c r="E208" s="31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31" t="s">
        <v>483</v>
      </c>
      <c r="B209" s="31">
        <v>19241</v>
      </c>
      <c r="C209" s="31">
        <v>19276.25</v>
      </c>
      <c r="D209" s="31">
        <v>19210.900000000001</v>
      </c>
      <c r="E209" s="31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31" t="s">
        <v>484</v>
      </c>
      <c r="B210" s="31">
        <v>19345.849999999999</v>
      </c>
      <c r="C210" s="31">
        <v>19423</v>
      </c>
      <c r="D210" s="31">
        <v>19309.7</v>
      </c>
      <c r="E210" s="31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31" t="s">
        <v>485</v>
      </c>
      <c r="B211" s="31">
        <v>19404.05</v>
      </c>
      <c r="C211" s="31">
        <v>19423.5</v>
      </c>
      <c r="D211" s="31">
        <v>19329.099999999999</v>
      </c>
      <c r="E211" s="31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31" t="s">
        <v>486</v>
      </c>
      <c r="B212" s="31">
        <v>19449.599999999999</v>
      </c>
      <c r="C212" s="31">
        <v>19464.400000000001</v>
      </c>
      <c r="D212" s="31">
        <v>19401.5</v>
      </c>
      <c r="E212" s="31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31" t="s">
        <v>487</v>
      </c>
      <c r="B213" s="31">
        <v>19457.400000000001</v>
      </c>
      <c r="C213" s="31">
        <v>19463.900000000001</v>
      </c>
      <c r="D213" s="31">
        <v>19378.349999999999</v>
      </c>
      <c r="E213" s="31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31" t="s">
        <v>488</v>
      </c>
      <c r="B214" s="31">
        <v>19351.849999999999</v>
      </c>
      <c r="C214" s="31">
        <v>19451.3</v>
      </c>
      <c r="D214" s="31">
        <v>19329.45</v>
      </c>
      <c r="E214" s="31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31" t="s">
        <v>489</v>
      </c>
      <c r="B215" s="31">
        <v>19547.25</v>
      </c>
      <c r="C215" s="31">
        <v>19547.25</v>
      </c>
      <c r="D215" s="31">
        <v>19510.25</v>
      </c>
      <c r="E215" s="31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31" t="s">
        <v>490</v>
      </c>
      <c r="B216" s="31">
        <v>19486.75</v>
      </c>
      <c r="C216" s="31">
        <v>19494.400000000001</v>
      </c>
      <c r="D216" s="31">
        <v>19414.75</v>
      </c>
      <c r="E216" s="31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31" t="s">
        <v>491</v>
      </c>
      <c r="B217" s="31">
        <v>19651.400000000001</v>
      </c>
      <c r="C217" s="31">
        <v>19693.2</v>
      </c>
      <c r="D217" s="31">
        <v>19579.650000000001</v>
      </c>
      <c r="E217" s="31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31" t="s">
        <v>492</v>
      </c>
      <c r="B218" s="31">
        <v>19674.7</v>
      </c>
      <c r="C218" s="31">
        <v>19875.25</v>
      </c>
      <c r="D218" s="31">
        <v>19627</v>
      </c>
      <c r="E218" s="31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31" t="s">
        <v>493</v>
      </c>
      <c r="B219" s="31">
        <v>19674.75</v>
      </c>
      <c r="C219" s="31">
        <v>19806</v>
      </c>
      <c r="D219" s="31">
        <v>19667.45</v>
      </c>
      <c r="E219" s="31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31" t="s">
        <v>494</v>
      </c>
      <c r="B220" s="31">
        <v>19731.150000000001</v>
      </c>
      <c r="C220" s="31">
        <v>19756.45</v>
      </c>
      <c r="D220" s="31">
        <v>19670.5</v>
      </c>
      <c r="E220" s="31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31" t="s">
        <v>495</v>
      </c>
      <c r="B221" s="31">
        <v>19770.900000000001</v>
      </c>
      <c r="C221" s="31">
        <v>19829.099999999999</v>
      </c>
      <c r="D221" s="31">
        <v>19754.05</v>
      </c>
      <c r="E221" s="31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31" t="s">
        <v>496</v>
      </c>
      <c r="B222" s="31">
        <v>19784</v>
      </c>
      <c r="C222" s="31">
        <v>19825.55</v>
      </c>
      <c r="D222" s="31">
        <v>19703.849999999999</v>
      </c>
      <c r="E222" s="31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31" t="s">
        <v>497</v>
      </c>
      <c r="B223" s="31">
        <v>19828.45</v>
      </c>
      <c r="C223" s="31">
        <v>19875.150000000001</v>
      </c>
      <c r="D223" s="31">
        <v>19786.75</v>
      </c>
      <c r="E223" s="31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31" t="s">
        <v>498</v>
      </c>
      <c r="B224" s="31">
        <v>19809.599999999999</v>
      </c>
      <c r="C224" s="31">
        <v>19832.849999999999</v>
      </c>
      <c r="D224" s="31">
        <v>19768.849999999999</v>
      </c>
      <c r="E224" s="31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31" t="s">
        <v>499</v>
      </c>
      <c r="B225" s="31">
        <v>19844.650000000001</v>
      </c>
      <c r="C225" s="31">
        <v>19916.849999999999</v>
      </c>
      <c r="D225" s="31">
        <v>19800</v>
      </c>
      <c r="E225" s="31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31" t="s">
        <v>500</v>
      </c>
      <c r="B226" s="31">
        <v>19976.55</v>
      </c>
      <c r="C226" s="31">
        <v>20104.650000000001</v>
      </c>
      <c r="D226" s="31">
        <v>19956.3</v>
      </c>
      <c r="E226" s="31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31" t="s">
        <v>277</v>
      </c>
      <c r="B227" s="31">
        <v>20108.5</v>
      </c>
      <c r="C227" s="31">
        <v>20158.7</v>
      </c>
      <c r="D227" s="31">
        <v>20015.849999999999</v>
      </c>
      <c r="E227" s="31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31" t="s">
        <v>501</v>
      </c>
      <c r="B228" s="31">
        <v>20194.099999999999</v>
      </c>
      <c r="C228" s="31">
        <v>20291.55</v>
      </c>
      <c r="D228" s="31">
        <v>20183.7</v>
      </c>
      <c r="E228" s="31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31" t="s">
        <v>502</v>
      </c>
      <c r="B229" s="31">
        <v>20601.95</v>
      </c>
      <c r="C229" s="31">
        <v>20702.650000000001</v>
      </c>
      <c r="D229" s="31">
        <v>20507.75</v>
      </c>
      <c r="E229" s="31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31" t="s">
        <v>503</v>
      </c>
      <c r="B230" s="31">
        <v>20808.900000000001</v>
      </c>
      <c r="C230" s="31">
        <v>20864.05</v>
      </c>
      <c r="D230" s="31">
        <v>20711.150000000001</v>
      </c>
      <c r="E230" s="31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31" t="s">
        <v>504</v>
      </c>
      <c r="B231" s="31">
        <v>20950.75</v>
      </c>
      <c r="C231" s="31">
        <v>20961.95</v>
      </c>
      <c r="D231" s="31">
        <v>20852.150000000001</v>
      </c>
      <c r="E231" s="31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31" t="s">
        <v>505</v>
      </c>
      <c r="B232" s="31">
        <v>20932.400000000001</v>
      </c>
      <c r="C232" s="31">
        <v>20941.25</v>
      </c>
      <c r="D232" s="31">
        <v>20850.8</v>
      </c>
      <c r="E232" s="31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31" t="s">
        <v>506</v>
      </c>
      <c r="B233" s="31">
        <v>20934.099999999999</v>
      </c>
      <c r="C233" s="31">
        <v>21006.1</v>
      </c>
      <c r="D233" s="31">
        <v>20862.7</v>
      </c>
      <c r="E233" s="31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31" t="s">
        <v>507</v>
      </c>
      <c r="B234" s="31">
        <v>20965.3</v>
      </c>
      <c r="C234" s="31">
        <v>21026.1</v>
      </c>
      <c r="D234" s="31">
        <v>20923.7</v>
      </c>
      <c r="E234" s="31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31" t="s">
        <v>508</v>
      </c>
      <c r="B235" s="31">
        <v>21018.55</v>
      </c>
      <c r="C235" s="31">
        <v>21037.9</v>
      </c>
      <c r="D235" s="31">
        <v>20867.150000000001</v>
      </c>
      <c r="E235" s="31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31" t="s">
        <v>509</v>
      </c>
      <c r="B236" s="31">
        <v>20929.75</v>
      </c>
      <c r="C236" s="31">
        <v>20950</v>
      </c>
      <c r="D236" s="31">
        <v>20769.5</v>
      </c>
      <c r="E236" s="31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31" t="s">
        <v>510</v>
      </c>
      <c r="B237" s="31">
        <v>21110.400000000001</v>
      </c>
      <c r="C237" s="31">
        <v>21210.9</v>
      </c>
      <c r="D237" s="31">
        <v>21074.45</v>
      </c>
      <c r="E237" s="31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31" t="s">
        <v>511</v>
      </c>
      <c r="B238" s="31">
        <v>21287.45</v>
      </c>
      <c r="C238" s="31">
        <v>21492.3</v>
      </c>
      <c r="D238" s="31">
        <v>21235.3</v>
      </c>
      <c r="E238" s="31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31" t="s">
        <v>512</v>
      </c>
      <c r="B239" s="31">
        <v>21434.799999999999</v>
      </c>
      <c r="C239" s="31">
        <v>21482.799999999999</v>
      </c>
      <c r="D239" s="31">
        <v>21365.35</v>
      </c>
      <c r="E239" s="31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31" t="s">
        <v>513</v>
      </c>
      <c r="B240" s="31">
        <v>21477.65</v>
      </c>
      <c r="C240" s="31">
        <v>21505.05</v>
      </c>
      <c r="D240" s="31">
        <v>21337.75</v>
      </c>
      <c r="E240" s="31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31" t="s">
        <v>514</v>
      </c>
      <c r="B241" s="31">
        <v>21543.5</v>
      </c>
      <c r="C241" s="31">
        <v>21593</v>
      </c>
      <c r="D241" s="31">
        <v>21087.35</v>
      </c>
      <c r="E241" s="31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31" t="s">
        <v>515</v>
      </c>
      <c r="B242" s="31">
        <v>21033.95</v>
      </c>
      <c r="C242" s="31">
        <v>21288.35</v>
      </c>
      <c r="D242" s="31">
        <v>20976.799999999999</v>
      </c>
      <c r="E242" s="31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31" t="s">
        <v>516</v>
      </c>
      <c r="B243" s="31">
        <v>21295.85</v>
      </c>
      <c r="C243" s="31">
        <v>21390.5</v>
      </c>
      <c r="D243" s="31">
        <v>21232.45</v>
      </c>
      <c r="E243" s="31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31" t="s">
        <v>517</v>
      </c>
      <c r="B244" s="31">
        <v>21365.200000000001</v>
      </c>
      <c r="C244" s="31">
        <v>21477.15</v>
      </c>
      <c r="D244" s="31">
        <v>21329.45</v>
      </c>
      <c r="E244" s="31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31" t="s">
        <v>518</v>
      </c>
      <c r="B245" s="31">
        <v>21497.65</v>
      </c>
      <c r="C245" s="31">
        <v>21675.75</v>
      </c>
      <c r="D245" s="31">
        <v>21495.8</v>
      </c>
      <c r="E245" s="31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31" t="s">
        <v>278</v>
      </c>
      <c r="B246" s="31">
        <v>21715</v>
      </c>
      <c r="C246" s="31">
        <v>21801.45</v>
      </c>
      <c r="D246" s="31">
        <v>21678</v>
      </c>
      <c r="E246" s="31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31" t="s">
        <v>519</v>
      </c>
      <c r="B247" s="31">
        <v>21737.65</v>
      </c>
      <c r="C247" s="31">
        <v>21770.3</v>
      </c>
      <c r="D247" s="31">
        <v>21676.9</v>
      </c>
      <c r="E247" s="31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31" t="s">
        <v>520</v>
      </c>
      <c r="B248" s="31">
        <v>21727.75</v>
      </c>
      <c r="C248" s="31">
        <v>21834.35</v>
      </c>
      <c r="D248" s="31">
        <v>21680.85</v>
      </c>
      <c r="E248" s="31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31" t="s">
        <v>521</v>
      </c>
      <c r="B249" s="31">
        <v>21751.35</v>
      </c>
      <c r="C249" s="31">
        <v>21755.599999999999</v>
      </c>
      <c r="D249" s="31">
        <v>21555.65</v>
      </c>
      <c r="E249" s="31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31" t="s">
        <v>522</v>
      </c>
      <c r="B250" s="31">
        <v>21661.1</v>
      </c>
      <c r="C250" s="31">
        <v>21677</v>
      </c>
      <c r="D250" s="31">
        <v>21500.35</v>
      </c>
      <c r="E250" s="31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31" t="s">
        <v>523</v>
      </c>
      <c r="B251" s="31">
        <v>21605.8</v>
      </c>
      <c r="C251" s="31">
        <v>21685.65</v>
      </c>
      <c r="D251" s="31">
        <v>21564.55</v>
      </c>
      <c r="E251" s="31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31" t="s">
        <v>524</v>
      </c>
      <c r="B252" s="31">
        <v>21705.75</v>
      </c>
      <c r="C252" s="31">
        <v>21749.599999999999</v>
      </c>
      <c r="D252" s="31">
        <v>21629.200000000001</v>
      </c>
      <c r="E252" s="31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31" t="s">
        <v>525</v>
      </c>
      <c r="B253" s="31">
        <v>21747.599999999999</v>
      </c>
      <c r="C253" s="31">
        <v>21763.95</v>
      </c>
      <c r="D253" s="31">
        <v>21492.9</v>
      </c>
      <c r="E253" s="31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31" t="s">
        <v>526</v>
      </c>
      <c r="B254" s="31">
        <v>21653.599999999999</v>
      </c>
      <c r="C254" s="31">
        <v>21724.45</v>
      </c>
      <c r="D254" s="31">
        <v>21517.85</v>
      </c>
      <c r="E254" s="31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31" t="s">
        <v>527</v>
      </c>
      <c r="B255" s="31">
        <v>21529.3</v>
      </c>
      <c r="C255" s="31">
        <v>21641.85</v>
      </c>
      <c r="D255" s="31">
        <v>21448.65</v>
      </c>
      <c r="E255" s="31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31" t="s">
        <v>528</v>
      </c>
      <c r="B256" s="31">
        <v>21688</v>
      </c>
      <c r="C256" s="31">
        <v>21726.5</v>
      </c>
      <c r="D256" s="31">
        <v>21593.75</v>
      </c>
      <c r="E256" s="31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31" t="s">
        <v>529</v>
      </c>
      <c r="B257" s="31">
        <v>21773.55</v>
      </c>
      <c r="C257" s="31">
        <v>21928.25</v>
      </c>
      <c r="D257" s="31">
        <v>21715.15</v>
      </c>
      <c r="E257" s="31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31" t="s">
        <v>530</v>
      </c>
      <c r="B258" s="31">
        <v>22053.15</v>
      </c>
      <c r="C258" s="31">
        <v>22115.55</v>
      </c>
      <c r="D258" s="31">
        <v>21963.55</v>
      </c>
      <c r="E258" s="31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31" t="s">
        <v>531</v>
      </c>
      <c r="B259" s="31">
        <v>22080.5</v>
      </c>
      <c r="C259" s="31">
        <v>22124.15</v>
      </c>
      <c r="D259" s="31">
        <v>21969.8</v>
      </c>
      <c r="E259" s="31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31" t="s">
        <v>532</v>
      </c>
      <c r="B260" s="31">
        <v>21647.25</v>
      </c>
      <c r="C260" s="31">
        <v>21851.5</v>
      </c>
      <c r="D260" s="31">
        <v>21550.45</v>
      </c>
      <c r="E260" s="31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31" t="s">
        <v>533</v>
      </c>
      <c r="B261" s="31">
        <v>21414.2</v>
      </c>
      <c r="C261" s="31">
        <v>21539.4</v>
      </c>
      <c r="D261" s="31">
        <v>21285.55</v>
      </c>
      <c r="E261" s="31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31" t="s">
        <v>534</v>
      </c>
      <c r="B262" s="31">
        <v>21615.200000000001</v>
      </c>
      <c r="C262" s="31">
        <v>21670.6</v>
      </c>
      <c r="D262" s="31">
        <v>21575</v>
      </c>
      <c r="E262" s="31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31" t="s">
        <v>535</v>
      </c>
      <c r="B263" s="31">
        <v>21706.15</v>
      </c>
      <c r="C263" s="31">
        <v>21720.3</v>
      </c>
      <c r="D263" s="31">
        <v>21541.8</v>
      </c>
      <c r="E263" s="31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31" t="s">
        <v>536</v>
      </c>
      <c r="B264" s="31">
        <v>21716.7</v>
      </c>
      <c r="C264" s="31">
        <v>21750.25</v>
      </c>
      <c r="D264" s="31">
        <v>21192.6</v>
      </c>
      <c r="E264" s="31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31" t="s">
        <v>537</v>
      </c>
      <c r="B265" s="31">
        <v>21185.25</v>
      </c>
      <c r="C265" s="31">
        <v>21482.35</v>
      </c>
      <c r="D265" s="31">
        <v>21137.200000000001</v>
      </c>
      <c r="E265" s="31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31" t="s">
        <v>279</v>
      </c>
      <c r="B266" s="31">
        <v>21454.6</v>
      </c>
      <c r="C266" s="31">
        <v>21459</v>
      </c>
      <c r="D266" s="31">
        <v>21247.05</v>
      </c>
      <c r="E266" s="31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31" t="s">
        <v>538</v>
      </c>
      <c r="B267" s="31">
        <v>21433.1</v>
      </c>
      <c r="C267" s="31">
        <v>21763.25</v>
      </c>
      <c r="D267" s="31">
        <v>21429.599999999999</v>
      </c>
      <c r="E267" s="31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31" t="s">
        <v>539</v>
      </c>
      <c r="B268" s="31">
        <v>21775.75</v>
      </c>
      <c r="C268" s="31">
        <v>21813.05</v>
      </c>
      <c r="D268" s="31">
        <v>21501.8</v>
      </c>
      <c r="E268" s="31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31" t="s">
        <v>540</v>
      </c>
      <c r="B269" s="31">
        <v>21487.25</v>
      </c>
      <c r="C269" s="31">
        <v>21741.35</v>
      </c>
      <c r="D269" s="31">
        <v>21448.85</v>
      </c>
      <c r="E269" s="31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31" t="s">
        <v>541</v>
      </c>
      <c r="B270" s="31">
        <v>21780.65</v>
      </c>
      <c r="C270" s="31">
        <v>21832.95</v>
      </c>
      <c r="D270" s="31">
        <v>21658.75</v>
      </c>
      <c r="E270" s="31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31" t="s">
        <v>542</v>
      </c>
      <c r="B271" s="31">
        <v>21812.75</v>
      </c>
      <c r="C271" s="31">
        <v>22126.799999999999</v>
      </c>
      <c r="D271" s="31">
        <v>21805.55</v>
      </c>
      <c r="E271" s="31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31" t="s">
        <v>543</v>
      </c>
      <c r="B272" s="31">
        <v>21921.05</v>
      </c>
      <c r="C272" s="31">
        <v>21964.3</v>
      </c>
      <c r="D272" s="31">
        <v>21726.95</v>
      </c>
      <c r="E272" s="31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31" t="s">
        <v>544</v>
      </c>
      <c r="B273" s="31">
        <v>21825.200000000001</v>
      </c>
      <c r="C273" s="31">
        <v>21951.4</v>
      </c>
      <c r="D273" s="31">
        <v>21737.55</v>
      </c>
      <c r="E273" s="31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31" t="s">
        <v>545</v>
      </c>
      <c r="B274" s="31">
        <v>22045.05</v>
      </c>
      <c r="C274" s="31">
        <v>22053.3</v>
      </c>
      <c r="D274" s="31">
        <v>21860.15</v>
      </c>
      <c r="E274" s="31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31" t="s">
        <v>546</v>
      </c>
      <c r="B275" s="31">
        <v>22009.65</v>
      </c>
      <c r="C275" s="31">
        <v>22011.05</v>
      </c>
      <c r="D275" s="31">
        <v>21665.3</v>
      </c>
      <c r="E275" s="31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31" t="s">
        <v>547</v>
      </c>
      <c r="B276" s="31">
        <v>21727</v>
      </c>
      <c r="C276" s="31">
        <v>21804.45</v>
      </c>
      <c r="D276" s="31">
        <v>21629.9</v>
      </c>
      <c r="E276" s="31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31" t="s">
        <v>548</v>
      </c>
      <c r="B277" s="31">
        <v>21800.799999999999</v>
      </c>
      <c r="C277" s="31">
        <v>21831.7</v>
      </c>
      <c r="D277" s="31">
        <v>21574.75</v>
      </c>
      <c r="E277" s="31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31" t="s">
        <v>549</v>
      </c>
      <c r="B278" s="31">
        <v>21664.3</v>
      </c>
      <c r="C278" s="31">
        <v>21766.799999999999</v>
      </c>
      <c r="D278" s="31">
        <v>21543.35</v>
      </c>
      <c r="E278" s="31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31" t="s">
        <v>550</v>
      </c>
      <c r="B279" s="31">
        <v>21578.15</v>
      </c>
      <c r="C279" s="31">
        <v>21870.85</v>
      </c>
      <c r="D279" s="31">
        <v>21530.2</v>
      </c>
      <c r="E279" s="31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31" t="s">
        <v>551</v>
      </c>
      <c r="B280" s="31">
        <v>21906.55</v>
      </c>
      <c r="C280" s="31">
        <v>21953.85</v>
      </c>
      <c r="D280" s="31">
        <v>21794.799999999999</v>
      </c>
      <c r="E280" s="31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31" t="s">
        <v>552</v>
      </c>
      <c r="B281" s="31">
        <v>22020.3</v>
      </c>
      <c r="C281" s="31">
        <v>22068.65</v>
      </c>
      <c r="D281" s="31">
        <v>21968.95</v>
      </c>
      <c r="E281" s="31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31" t="s">
        <v>553</v>
      </c>
      <c r="B282" s="31">
        <v>22103.45</v>
      </c>
      <c r="C282" s="31">
        <v>22186.65</v>
      </c>
      <c r="D282" s="31">
        <v>22021.05</v>
      </c>
      <c r="E282" s="31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31" t="s">
        <v>554</v>
      </c>
      <c r="B283" s="31">
        <v>22099.200000000001</v>
      </c>
      <c r="C283" s="31">
        <v>22215.599999999999</v>
      </c>
      <c r="D283" s="31">
        <v>22045.85</v>
      </c>
      <c r="E283" s="31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31" t="s">
        <v>555</v>
      </c>
      <c r="B284" s="31">
        <v>22248.85</v>
      </c>
      <c r="C284" s="31">
        <v>22249.4</v>
      </c>
      <c r="D284" s="31">
        <v>21997.95</v>
      </c>
      <c r="E284" s="31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31" t="s">
        <v>556</v>
      </c>
      <c r="B285" s="31">
        <v>22081.55</v>
      </c>
      <c r="C285" s="31">
        <v>22252.5</v>
      </c>
      <c r="D285" s="31">
        <v>21875.25</v>
      </c>
      <c r="E285" s="31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31" t="s">
        <v>557</v>
      </c>
      <c r="B286" s="31">
        <v>22290</v>
      </c>
      <c r="C286" s="31">
        <v>22297.5</v>
      </c>
      <c r="D286" s="31">
        <v>22186.1</v>
      </c>
      <c r="E286" s="31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31" t="s">
        <v>558</v>
      </c>
      <c r="B287" s="31">
        <v>22169.200000000001</v>
      </c>
      <c r="C287" s="31">
        <v>22202.15</v>
      </c>
      <c r="D287" s="31">
        <v>22075.15</v>
      </c>
      <c r="E287" s="31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31" t="s">
        <v>559</v>
      </c>
      <c r="B288" s="31">
        <v>22090.2</v>
      </c>
      <c r="C288" s="31">
        <v>22218.25</v>
      </c>
      <c r="D288" s="31">
        <v>22085.65</v>
      </c>
      <c r="E288" s="31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31" t="s">
        <v>560</v>
      </c>
      <c r="B289" s="31">
        <v>22214.1</v>
      </c>
      <c r="C289" s="31">
        <v>22229.15</v>
      </c>
      <c r="D289" s="31">
        <v>21915.85</v>
      </c>
      <c r="E289" s="31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31" t="s">
        <v>280</v>
      </c>
      <c r="B290" s="31">
        <v>21935.200000000001</v>
      </c>
      <c r="C290" s="31">
        <v>22060.55</v>
      </c>
      <c r="D290" s="31">
        <v>21860.65</v>
      </c>
      <c r="E290" s="31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31" t="s">
        <v>561</v>
      </c>
      <c r="B291" s="31">
        <v>22048.3</v>
      </c>
      <c r="C291" s="31">
        <v>22353.3</v>
      </c>
      <c r="D291" s="31">
        <v>22047.75</v>
      </c>
      <c r="E291" s="31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31" t="s">
        <v>562</v>
      </c>
      <c r="B292" s="31">
        <v>22406.95</v>
      </c>
      <c r="C292" s="31">
        <v>22419.55</v>
      </c>
      <c r="D292" s="31">
        <v>22367.05</v>
      </c>
      <c r="E292" s="31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31" t="s">
        <v>563</v>
      </c>
      <c r="B293" s="31">
        <v>22403.5</v>
      </c>
      <c r="C293" s="31">
        <v>22440.9</v>
      </c>
      <c r="D293" s="31">
        <v>22358.3</v>
      </c>
      <c r="E293" s="31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31" t="s">
        <v>564</v>
      </c>
      <c r="B294" s="31">
        <v>22371.25</v>
      </c>
      <c r="C294" s="31">
        <v>22416.9</v>
      </c>
      <c r="D294" s="31">
        <v>22269.15</v>
      </c>
      <c r="E294" s="31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31" t="s">
        <v>565</v>
      </c>
      <c r="B295" s="31">
        <v>22327.5</v>
      </c>
      <c r="C295" s="31">
        <v>22497.200000000001</v>
      </c>
      <c r="D295" s="31">
        <v>22224.35</v>
      </c>
      <c r="E295" s="31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31" t="s">
        <v>566</v>
      </c>
      <c r="B296" s="31">
        <v>22505.3</v>
      </c>
      <c r="C296" s="31">
        <v>22525.65</v>
      </c>
      <c r="D296" s="31">
        <v>22430</v>
      </c>
      <c r="E296" s="31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31" t="s">
        <v>567</v>
      </c>
      <c r="B297" s="31">
        <v>22517.5</v>
      </c>
      <c r="C297" s="31">
        <v>22526.6</v>
      </c>
      <c r="D297" s="31">
        <v>22307.25</v>
      </c>
      <c r="E297" s="31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31" t="s">
        <v>568</v>
      </c>
      <c r="B298" s="31">
        <v>22334.45</v>
      </c>
      <c r="C298" s="31">
        <v>22452.55</v>
      </c>
      <c r="D298" s="31">
        <v>22256</v>
      </c>
      <c r="E298" s="31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31" t="s">
        <v>569</v>
      </c>
      <c r="B299" s="31">
        <v>22432.2</v>
      </c>
      <c r="C299" s="31">
        <v>22446.75</v>
      </c>
      <c r="D299" s="31">
        <v>21905.65</v>
      </c>
      <c r="E299" s="31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31" t="s">
        <v>570</v>
      </c>
      <c r="B300" s="31">
        <v>21982.55</v>
      </c>
      <c r="C300" s="31">
        <v>22204.6</v>
      </c>
      <c r="D300" s="31">
        <v>21917.5</v>
      </c>
      <c r="E300" s="31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31" t="s">
        <v>571</v>
      </c>
      <c r="B301" s="31">
        <v>22064.85</v>
      </c>
      <c r="C301" s="31">
        <v>22120.9</v>
      </c>
      <c r="D301" s="31">
        <v>21931.7</v>
      </c>
      <c r="E301" s="31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31" t="s">
        <v>572</v>
      </c>
      <c r="B302" s="31">
        <v>21990.1</v>
      </c>
      <c r="C302" s="31">
        <v>22123.7</v>
      </c>
      <c r="D302" s="31">
        <v>21916.55</v>
      </c>
      <c r="E302" s="31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31" t="s">
        <v>573</v>
      </c>
      <c r="B303" s="31">
        <v>21946.45</v>
      </c>
      <c r="C303" s="31">
        <v>21978.3</v>
      </c>
      <c r="D303" s="31">
        <v>21793.1</v>
      </c>
      <c r="E303" s="31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31" t="s">
        <v>574</v>
      </c>
      <c r="B304" s="31">
        <v>21843.9</v>
      </c>
      <c r="C304" s="31">
        <v>21930.9</v>
      </c>
      <c r="D304" s="31">
        <v>21710.2</v>
      </c>
      <c r="E304" s="31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31" t="s">
        <v>575</v>
      </c>
      <c r="B305" s="31">
        <v>21989.9</v>
      </c>
      <c r="C305" s="31">
        <v>22080.95</v>
      </c>
      <c r="D305" s="31">
        <v>21941.3</v>
      </c>
      <c r="E305" s="31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31" t="s">
        <v>576</v>
      </c>
      <c r="B306" s="31">
        <v>21932.2</v>
      </c>
      <c r="C306" s="31">
        <v>22180.7</v>
      </c>
      <c r="D306" s="31">
        <v>21883.3</v>
      </c>
      <c r="E306" s="31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31" t="s">
        <v>577</v>
      </c>
      <c r="B307" s="31">
        <v>21947.9</v>
      </c>
      <c r="C307" s="31">
        <v>22073.200000000001</v>
      </c>
      <c r="D307" s="31">
        <v>21947.55</v>
      </c>
      <c r="E307" s="31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31" t="s">
        <v>578</v>
      </c>
      <c r="B308" s="31">
        <v>22053.95</v>
      </c>
      <c r="C308" s="31">
        <v>22193.599999999999</v>
      </c>
      <c r="D308" s="31">
        <v>22052.85</v>
      </c>
      <c r="E308" s="31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31" t="s">
        <v>281</v>
      </c>
      <c r="B309" s="31">
        <v>22163.599999999999</v>
      </c>
      <c r="C309" s="31">
        <v>22516</v>
      </c>
      <c r="D309" s="31">
        <v>22163.599999999999</v>
      </c>
      <c r="E309" s="31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31" t="s">
        <v>579</v>
      </c>
      <c r="B310" s="31">
        <v>22455</v>
      </c>
      <c r="C310" s="31">
        <v>22529.95</v>
      </c>
      <c r="D310" s="31">
        <v>22427.75</v>
      </c>
      <c r="E310" s="31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31" t="s">
        <v>580</v>
      </c>
      <c r="B311" s="31">
        <v>22458.799999999999</v>
      </c>
      <c r="C311" s="31">
        <v>22497.599999999999</v>
      </c>
      <c r="D311" s="31">
        <v>22388.15</v>
      </c>
      <c r="E311" s="31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31" t="s">
        <v>581</v>
      </c>
      <c r="B312" s="31">
        <v>22385.7</v>
      </c>
      <c r="C312" s="31">
        <v>22521.1</v>
      </c>
      <c r="D312" s="31">
        <v>22346.5</v>
      </c>
      <c r="E312" s="31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31" t="s">
        <v>582</v>
      </c>
      <c r="B313" s="31">
        <v>22592.1</v>
      </c>
      <c r="C313" s="31">
        <v>22619</v>
      </c>
      <c r="D313" s="31">
        <v>22303.8</v>
      </c>
      <c r="E313" s="31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31" t="s">
        <v>583</v>
      </c>
      <c r="B314" s="31">
        <v>22486.400000000001</v>
      </c>
      <c r="C314" s="31">
        <v>22537.599999999999</v>
      </c>
      <c r="D314" s="31">
        <v>22427.599999999999</v>
      </c>
      <c r="E314" s="31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</vt:lpstr>
      <vt:lpstr>month wise 2024-25</vt:lpstr>
      <vt:lpstr>graphs 2024-25</vt:lpstr>
      <vt:lpstr>covered call</vt:lpstr>
      <vt:lpstr>month wise 2023-24</vt:lpstr>
      <vt:lpstr>graphs 2023-24</vt:lpstr>
      <vt:lpstr>P-bfly+Call</vt:lpstr>
      <vt:lpstr>NF Weekly Fly</vt:lpstr>
      <vt:lpstr>Nifty Daily Range</vt:lpstr>
      <vt:lpstr>BNF Daily Range</vt:lpstr>
      <vt:lpstr>laptops</vt:lpstr>
      <vt:lpstr>Sheet7</vt:lpstr>
      <vt:lpstr>Sheet11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2024-05-17T09:00:37Z</dcterms:modified>
</cp:coreProperties>
</file>