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AniketBhadane.github.io/backtest results/"/>
    </mc:Choice>
  </mc:AlternateContent>
  <xr:revisionPtr revIDLastSave="0" documentId="13_ncr:1_{23C507FD-4AE7-6146-B3CB-E7CAB1C17304}" xr6:coauthVersionLast="47" xr6:coauthVersionMax="47" xr10:uidLastSave="{00000000-0000-0000-0000-000000000000}"/>
  <bookViews>
    <workbookView xWindow="0" yWindow="760" windowWidth="34560" windowHeight="20100" xr2:uid="{00000000-000D-0000-FFFF-FFFF00000000}"/>
  </bookViews>
  <sheets>
    <sheet name="month expiry to expiry" sheetId="4" r:id="rId1"/>
    <sheet name="Sheet1" sheetId="8" r:id="rId2"/>
    <sheet name="month expiry - always ATM" sheetId="6" r:id="rId3"/>
    <sheet name="month expiry to expiry - 300otm" sheetId="5" r:id="rId4"/>
    <sheet name="calendar month" sheetId="2" r:id="rId5"/>
    <sheet name="open close" sheetId="7" r:id="rId6"/>
  </sheets>
  <definedNames>
    <definedName name="_xlnm._FilterDatabase" localSheetId="5" hidden="1">'open close'!$A$1:$A$36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2" i="8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2" i="4"/>
  <c r="H34" i="6"/>
  <c r="I34" i="6" s="1"/>
  <c r="J34" i="6" s="1"/>
  <c r="H33" i="6"/>
  <c r="I33" i="6" s="1"/>
  <c r="J33" i="6" s="1"/>
  <c r="H32" i="6"/>
  <c r="I32" i="6" s="1"/>
  <c r="J32" i="6" s="1"/>
  <c r="H31" i="6"/>
  <c r="I31" i="6" s="1"/>
  <c r="J31" i="6" s="1"/>
  <c r="H30" i="6"/>
  <c r="I30" i="6" s="1"/>
  <c r="J30" i="6" s="1"/>
  <c r="H29" i="6"/>
  <c r="I29" i="6" s="1"/>
  <c r="J29" i="6" s="1"/>
  <c r="H28" i="6"/>
  <c r="I28" i="6" s="1"/>
  <c r="J28" i="6" s="1"/>
  <c r="H27" i="6"/>
  <c r="I27" i="6" s="1"/>
  <c r="J27" i="6" s="1"/>
  <c r="H26" i="6"/>
  <c r="I26" i="6" s="1"/>
  <c r="J26" i="6" s="1"/>
  <c r="I25" i="6"/>
  <c r="J25" i="6" s="1"/>
  <c r="H25" i="6"/>
  <c r="H24" i="6"/>
  <c r="I24" i="6" s="1"/>
  <c r="J24" i="6" s="1"/>
  <c r="I23" i="6"/>
  <c r="J23" i="6" s="1"/>
  <c r="H23" i="6"/>
  <c r="H22" i="6"/>
  <c r="I22" i="6" s="1"/>
  <c r="J22" i="6" s="1"/>
  <c r="H21" i="6"/>
  <c r="I21" i="6" s="1"/>
  <c r="J21" i="6" s="1"/>
  <c r="H20" i="6"/>
  <c r="I20" i="6" s="1"/>
  <c r="J20" i="6" s="1"/>
  <c r="H19" i="6"/>
  <c r="I19" i="6" s="1"/>
  <c r="J19" i="6" s="1"/>
  <c r="H18" i="6"/>
  <c r="I18" i="6" s="1"/>
  <c r="J18" i="6" s="1"/>
  <c r="H17" i="6"/>
  <c r="I17" i="6" s="1"/>
  <c r="J17" i="6" s="1"/>
  <c r="H16" i="6"/>
  <c r="I16" i="6" s="1"/>
  <c r="J16" i="6" s="1"/>
  <c r="H15" i="6"/>
  <c r="I15" i="6" s="1"/>
  <c r="J15" i="6" s="1"/>
  <c r="H14" i="6"/>
  <c r="I14" i="6" s="1"/>
  <c r="J14" i="6" s="1"/>
  <c r="H13" i="6"/>
  <c r="I13" i="6" s="1"/>
  <c r="J13" i="6" s="1"/>
  <c r="H12" i="6"/>
  <c r="I12" i="6" s="1"/>
  <c r="J12" i="6" s="1"/>
  <c r="H11" i="6"/>
  <c r="I11" i="6" s="1"/>
  <c r="J11" i="6" s="1"/>
  <c r="H10" i="6"/>
  <c r="I10" i="6" s="1"/>
  <c r="J10" i="6" s="1"/>
  <c r="H9" i="6"/>
  <c r="I9" i="6" s="1"/>
  <c r="J9" i="6" s="1"/>
  <c r="H8" i="6"/>
  <c r="I8" i="6" s="1"/>
  <c r="J8" i="6" s="1"/>
  <c r="H7" i="6"/>
  <c r="I7" i="6" s="1"/>
  <c r="J7" i="6" s="1"/>
  <c r="H6" i="6"/>
  <c r="I6" i="6" s="1"/>
  <c r="J6" i="6" s="1"/>
  <c r="H5" i="6"/>
  <c r="I5" i="6" s="1"/>
  <c r="J5" i="6" s="1"/>
  <c r="H4" i="6"/>
  <c r="I4" i="6" s="1"/>
  <c r="J4" i="6" s="1"/>
  <c r="H3" i="6"/>
  <c r="I3" i="6" s="1"/>
  <c r="J3" i="6" s="1"/>
  <c r="I2" i="6"/>
  <c r="J2" i="6" s="1"/>
  <c r="H2" i="6"/>
  <c r="H34" i="5"/>
  <c r="I34" i="5" s="1"/>
  <c r="J34" i="5" s="1"/>
  <c r="H33" i="5"/>
  <c r="I33" i="5" s="1"/>
  <c r="J33" i="5" s="1"/>
  <c r="H32" i="5"/>
  <c r="I32" i="5" s="1"/>
  <c r="J32" i="5" s="1"/>
  <c r="H31" i="5"/>
  <c r="I31" i="5" s="1"/>
  <c r="J31" i="5" s="1"/>
  <c r="H30" i="5"/>
  <c r="I30" i="5" s="1"/>
  <c r="J30" i="5" s="1"/>
  <c r="H29" i="5"/>
  <c r="I29" i="5" s="1"/>
  <c r="J29" i="5" s="1"/>
  <c r="H28" i="5"/>
  <c r="I28" i="5" s="1"/>
  <c r="J28" i="5" s="1"/>
  <c r="H27" i="5"/>
  <c r="I27" i="5" s="1"/>
  <c r="J27" i="5" s="1"/>
  <c r="J26" i="5"/>
  <c r="I26" i="5"/>
  <c r="H26" i="5"/>
  <c r="H25" i="5"/>
  <c r="I25" i="5" s="1"/>
  <c r="J25" i="5" s="1"/>
  <c r="H24" i="5"/>
  <c r="I24" i="5" s="1"/>
  <c r="J24" i="5" s="1"/>
  <c r="H23" i="5"/>
  <c r="I23" i="5" s="1"/>
  <c r="J23" i="5" s="1"/>
  <c r="H22" i="5"/>
  <c r="I22" i="5" s="1"/>
  <c r="J22" i="5" s="1"/>
  <c r="H21" i="5"/>
  <c r="I21" i="5" s="1"/>
  <c r="J21" i="5" s="1"/>
  <c r="H20" i="5"/>
  <c r="I20" i="5" s="1"/>
  <c r="J20" i="5" s="1"/>
  <c r="H19" i="5"/>
  <c r="I19" i="5" s="1"/>
  <c r="J19" i="5" s="1"/>
  <c r="I18" i="5"/>
  <c r="J18" i="5" s="1"/>
  <c r="H18" i="5"/>
  <c r="H17" i="5"/>
  <c r="I17" i="5" s="1"/>
  <c r="J17" i="5" s="1"/>
  <c r="H16" i="5"/>
  <c r="I16" i="5" s="1"/>
  <c r="J16" i="5" s="1"/>
  <c r="H15" i="5"/>
  <c r="I15" i="5" s="1"/>
  <c r="J15" i="5" s="1"/>
  <c r="H14" i="5"/>
  <c r="I14" i="5" s="1"/>
  <c r="J14" i="5" s="1"/>
  <c r="H13" i="5"/>
  <c r="I13" i="5" s="1"/>
  <c r="J13" i="5" s="1"/>
  <c r="H12" i="5"/>
  <c r="I12" i="5" s="1"/>
  <c r="J12" i="5" s="1"/>
  <c r="I11" i="5"/>
  <c r="J11" i="5" s="1"/>
  <c r="H11" i="5"/>
  <c r="H10" i="5"/>
  <c r="I10" i="5" s="1"/>
  <c r="J10" i="5" s="1"/>
  <c r="H9" i="5"/>
  <c r="I9" i="5" s="1"/>
  <c r="J9" i="5" s="1"/>
  <c r="H8" i="5"/>
  <c r="I8" i="5" s="1"/>
  <c r="J8" i="5" s="1"/>
  <c r="H7" i="5"/>
  <c r="I7" i="5" s="1"/>
  <c r="J7" i="5" s="1"/>
  <c r="H6" i="5"/>
  <c r="I6" i="5" s="1"/>
  <c r="J6" i="5" s="1"/>
  <c r="H5" i="5"/>
  <c r="I5" i="5" s="1"/>
  <c r="J5" i="5" s="1"/>
  <c r="H4" i="5"/>
  <c r="I4" i="5" s="1"/>
  <c r="J4" i="5" s="1"/>
  <c r="H3" i="5"/>
  <c r="I3" i="5" s="1"/>
  <c r="J3" i="5" s="1"/>
  <c r="H2" i="5"/>
  <c r="I2" i="5" s="1"/>
  <c r="J2" i="5" s="1"/>
  <c r="H27" i="4"/>
  <c r="I27" i="4" s="1"/>
  <c r="J27" i="4" s="1"/>
  <c r="H28" i="4"/>
  <c r="I28" i="4" s="1"/>
  <c r="J28" i="4" s="1"/>
  <c r="H29" i="4"/>
  <c r="I29" i="4" s="1"/>
  <c r="J29" i="4" s="1"/>
  <c r="H30" i="4"/>
  <c r="I30" i="4" s="1"/>
  <c r="H31" i="4"/>
  <c r="I31" i="4" s="1"/>
  <c r="H32" i="4"/>
  <c r="I32" i="4" s="1"/>
  <c r="H33" i="4"/>
  <c r="I33" i="4" s="1"/>
  <c r="H34" i="4"/>
  <c r="I34" i="4" s="1"/>
  <c r="J34" i="4" s="1"/>
  <c r="H26" i="4"/>
  <c r="I25" i="4"/>
  <c r="J25" i="4" s="1"/>
  <c r="H25" i="4"/>
  <c r="H24" i="4"/>
  <c r="I24" i="4" s="1"/>
  <c r="J24" i="4" s="1"/>
  <c r="H23" i="4"/>
  <c r="I23" i="4" s="1"/>
  <c r="J23" i="4" s="1"/>
  <c r="H22" i="4"/>
  <c r="I22" i="4" s="1"/>
  <c r="J22" i="4" s="1"/>
  <c r="H21" i="4"/>
  <c r="I21" i="4" s="1"/>
  <c r="J21" i="4" s="1"/>
  <c r="H20" i="4"/>
  <c r="I20" i="4" s="1"/>
  <c r="J20" i="4" s="1"/>
  <c r="H19" i="4"/>
  <c r="I19" i="4" s="1"/>
  <c r="J19" i="4" s="1"/>
  <c r="H18" i="4"/>
  <c r="I18" i="4" s="1"/>
  <c r="J18" i="4" s="1"/>
  <c r="H17" i="4"/>
  <c r="I17" i="4" s="1"/>
  <c r="J17" i="4" s="1"/>
  <c r="H16" i="4"/>
  <c r="I16" i="4" s="1"/>
  <c r="J16" i="4" s="1"/>
  <c r="H15" i="4"/>
  <c r="I15" i="4" s="1"/>
  <c r="J15" i="4" s="1"/>
  <c r="H14" i="4"/>
  <c r="I14" i="4" s="1"/>
  <c r="J14" i="4" s="1"/>
  <c r="H13" i="4"/>
  <c r="I13" i="4" s="1"/>
  <c r="J13" i="4" s="1"/>
  <c r="H12" i="4"/>
  <c r="I12" i="4" s="1"/>
  <c r="J12" i="4" s="1"/>
  <c r="H11" i="4"/>
  <c r="I11" i="4" s="1"/>
  <c r="J11" i="4" s="1"/>
  <c r="H10" i="4"/>
  <c r="I10" i="4" s="1"/>
  <c r="J10" i="4" s="1"/>
  <c r="H9" i="4"/>
  <c r="I9" i="4" s="1"/>
  <c r="J9" i="4" s="1"/>
  <c r="H8" i="4"/>
  <c r="I8" i="4" s="1"/>
  <c r="J8" i="4" s="1"/>
  <c r="H7" i="4"/>
  <c r="I7" i="4" s="1"/>
  <c r="J7" i="4" s="1"/>
  <c r="H6" i="4"/>
  <c r="I6" i="4" s="1"/>
  <c r="J6" i="4" s="1"/>
  <c r="H5" i="4"/>
  <c r="I5" i="4" s="1"/>
  <c r="J5" i="4" s="1"/>
  <c r="H4" i="4"/>
  <c r="I4" i="4" s="1"/>
  <c r="J4" i="4" s="1"/>
  <c r="H3" i="4"/>
  <c r="I3" i="4" s="1"/>
  <c r="J3" i="4" s="1"/>
  <c r="H2" i="4"/>
  <c r="I2" i="4" s="1"/>
  <c r="J2" i="4" s="1"/>
  <c r="K2" i="4" s="1"/>
  <c r="H34" i="2"/>
  <c r="H33" i="2"/>
  <c r="H32" i="2"/>
  <c r="H31" i="2"/>
  <c r="H30" i="2"/>
  <c r="I30" i="2" s="1"/>
  <c r="J30" i="2" s="1"/>
  <c r="H29" i="2"/>
  <c r="I29" i="2" s="1"/>
  <c r="J29" i="2" s="1"/>
  <c r="H28" i="2"/>
  <c r="I28" i="2" s="1"/>
  <c r="J28" i="2" s="1"/>
  <c r="H27" i="2"/>
  <c r="I27" i="2" s="1"/>
  <c r="J27" i="2" s="1"/>
  <c r="H26" i="2"/>
  <c r="I26" i="2" s="1"/>
  <c r="J26" i="2" s="1"/>
  <c r="H25" i="2"/>
  <c r="I25" i="2" s="1"/>
  <c r="J25" i="2" s="1"/>
  <c r="H24" i="2"/>
  <c r="H23" i="2"/>
  <c r="H22" i="2"/>
  <c r="H21" i="2"/>
  <c r="H20" i="2"/>
  <c r="H19" i="2"/>
  <c r="H18" i="2"/>
  <c r="I18" i="2" s="1"/>
  <c r="J18" i="2" s="1"/>
  <c r="H17" i="2"/>
  <c r="I17" i="2" s="1"/>
  <c r="J17" i="2" s="1"/>
  <c r="H16" i="2"/>
  <c r="I16" i="2" s="1"/>
  <c r="J16" i="2" s="1"/>
  <c r="H15" i="2"/>
  <c r="I15" i="2" s="1"/>
  <c r="J15" i="2" s="1"/>
  <c r="H14" i="2"/>
  <c r="H13" i="2"/>
  <c r="H12" i="2"/>
  <c r="H11" i="2"/>
  <c r="I11" i="2" s="1"/>
  <c r="J11" i="2" s="1"/>
  <c r="H10" i="2"/>
  <c r="I10" i="2" s="1"/>
  <c r="J10" i="2" s="1"/>
  <c r="H9" i="2"/>
  <c r="I9" i="2" s="1"/>
  <c r="J9" i="2" s="1"/>
  <c r="H8" i="2"/>
  <c r="I8" i="2" s="1"/>
  <c r="J8" i="2" s="1"/>
  <c r="H7" i="2"/>
  <c r="I7" i="2" s="1"/>
  <c r="J7" i="2" s="1"/>
  <c r="H6" i="2"/>
  <c r="I6" i="2" s="1"/>
  <c r="J6" i="2" s="1"/>
  <c r="H5" i="2"/>
  <c r="I5" i="2" s="1"/>
  <c r="J5" i="2" s="1"/>
  <c r="H4" i="2"/>
  <c r="I4" i="2" s="1"/>
  <c r="J4" i="2" s="1"/>
  <c r="H3" i="2"/>
  <c r="I3" i="2" s="1"/>
  <c r="J3" i="2" s="1"/>
  <c r="I12" i="2"/>
  <c r="J12" i="2" s="1"/>
  <c r="I14" i="2"/>
  <c r="J14" i="2" s="1"/>
  <c r="I20" i="2"/>
  <c r="J20" i="2" s="1"/>
  <c r="I21" i="2"/>
  <c r="J21" i="2" s="1"/>
  <c r="I22" i="2"/>
  <c r="J22" i="2" s="1"/>
  <c r="I31" i="2"/>
  <c r="J31" i="2" s="1"/>
  <c r="I32" i="2"/>
  <c r="J32" i="2" s="1"/>
  <c r="H2" i="2"/>
  <c r="I2" i="2" s="1"/>
  <c r="J2" i="2" s="1"/>
  <c r="I34" i="2"/>
  <c r="J34" i="2" s="1"/>
  <c r="I33" i="2"/>
  <c r="J33" i="2" s="1"/>
  <c r="I24" i="2"/>
  <c r="J24" i="2" s="1"/>
  <c r="I23" i="2"/>
  <c r="J23" i="2" s="1"/>
  <c r="I19" i="2"/>
  <c r="J19" i="2" s="1"/>
  <c r="I13" i="2"/>
  <c r="J13" i="2" s="1"/>
  <c r="K4" i="4" l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" i="4"/>
  <c r="J35" i="6"/>
  <c r="M11" i="6" s="1"/>
  <c r="J35" i="5"/>
  <c r="P11" i="5" s="1"/>
  <c r="P3" i="5"/>
  <c r="P8" i="5"/>
  <c r="P7" i="5"/>
  <c r="I26" i="4"/>
  <c r="J26" i="4" s="1"/>
  <c r="J32" i="4"/>
  <c r="J30" i="4"/>
  <c r="J33" i="4"/>
  <c r="J31" i="4"/>
  <c r="J35" i="2"/>
  <c r="M12" i="2"/>
  <c r="M8" i="2"/>
  <c r="M2" i="2"/>
  <c r="M7" i="2"/>
  <c r="M3" i="2"/>
  <c r="M4" i="2" s="1"/>
  <c r="M5" i="2" s="1"/>
  <c r="M14" i="2" s="1"/>
  <c r="M11" i="2"/>
  <c r="N8" i="4" l="1"/>
  <c r="N2" i="4"/>
  <c r="M12" i="6"/>
  <c r="M2" i="6"/>
  <c r="M8" i="6"/>
  <c r="M7" i="6"/>
  <c r="M3" i="6"/>
  <c r="P12" i="5"/>
  <c r="P2" i="5"/>
  <c r="P4" i="5" s="1"/>
  <c r="P5" i="5" s="1"/>
  <c r="P9" i="5"/>
  <c r="J35" i="4"/>
  <c r="N12" i="4" s="1"/>
  <c r="M9" i="2"/>
  <c r="M15" i="2" s="1"/>
  <c r="N3" i="4" l="1"/>
  <c r="N7" i="4"/>
  <c r="N9" i="4" s="1"/>
  <c r="N11" i="4"/>
  <c r="N4" i="4"/>
  <c r="M4" i="6"/>
  <c r="M5" i="6" s="1"/>
  <c r="M9" i="6"/>
  <c r="P15" i="5"/>
  <c r="P14" i="5"/>
  <c r="N5" i="4" l="1"/>
  <c r="N15" i="4" s="1"/>
  <c r="N14" i="4"/>
  <c r="M15" i="6"/>
  <c r="M14" i="6"/>
</calcChain>
</file>

<file path=xl/sharedStrings.xml><?xml version="1.0" encoding="utf-8"?>
<sst xmlns="http://schemas.openxmlformats.org/spreadsheetml/2006/main" count="229" uniqueCount="99">
  <si>
    <t>Date</t>
  </si>
  <si>
    <t>Open</t>
  </si>
  <si>
    <t>High</t>
  </si>
  <si>
    <t>Low</t>
  </si>
  <si>
    <t>Close</t>
  </si>
  <si>
    <t>Mon Mar 01 2021 00:00:00 GMT+0530 (India Standard Time)</t>
  </si>
  <si>
    <t>Thu Apr 01 2021 00:00:00 GMT+0530 (India Standard Time)</t>
  </si>
  <si>
    <t>Mon May 03 2021 00:00:00 GMT+0530 (India Standard Time)</t>
  </si>
  <si>
    <t>Tue Jun 01 2021 00:00:00 GMT+0530 (India Standard Time)</t>
  </si>
  <si>
    <t>Thu Jul 01 2021 00:00:00 GMT+0530 (India Standard Time)</t>
  </si>
  <si>
    <t>Mon Aug 02 2021 00:00:00 GMT+0530 (India Standard Time)</t>
  </si>
  <si>
    <t>Wed Sep 01 2021 00:00:00 GMT+0530 (India Standard Time)</t>
  </si>
  <si>
    <t>Fri Oct 01 2021 00:00:00 GMT+0530 (India Standard Time)</t>
  </si>
  <si>
    <t>Mon Nov 01 2021 00:00:00 GMT+0530 (India Standard Time)</t>
  </si>
  <si>
    <t>Wed Dec 01 2021 00:00:00 GMT+0530 (India Standard Time)</t>
  </si>
  <si>
    <t>Mon Jan 03 2022 00:00:00 GMT+0530 (India Standard Time)</t>
  </si>
  <si>
    <t>Tue Feb 01 2022 00:00:00 GMT+0530 (India Standard Time)</t>
  </si>
  <si>
    <t>Tue Mar 01 2022 00:00:00 GMT+0530 (India Standard Time)</t>
  </si>
  <si>
    <t>Fri Apr 01 2022 00:00:00 GMT+0530 (India Standard Time)</t>
  </si>
  <si>
    <t>Mon May 02 2022 00:00:00 GMT+0530 (India Standard Time)</t>
  </si>
  <si>
    <t>Wed Jun 01 2022 00:00:00 GMT+0530 (India Standard Time)</t>
  </si>
  <si>
    <t>Fri Jul 01 2022 00:00:00 GMT+0530 (India Standard Time)</t>
  </si>
  <si>
    <t>Mon Aug 01 2022 00:00:00 GMT+0530 (India Standard Time)</t>
  </si>
  <si>
    <t>Thu Sep 01 2022 00:00:00 GMT+0530 (India Standard Time)</t>
  </si>
  <si>
    <t>Mon Oct 03 2022 00:00:00 GMT+0530 (India Standard Time)</t>
  </si>
  <si>
    <t>Tue Nov 01 2022 00:00:00 GMT+0530 (India Standard Time)</t>
  </si>
  <si>
    <t>Thu Dec 01 2022 00:00:00 GMT+0530 (India Standard Time)</t>
  </si>
  <si>
    <t>Mon Jan 02 2023 00:00:00 GMT+0530 (India Standard Time)</t>
  </si>
  <si>
    <t>Wed Feb 01 2023 00:00:00 GMT+0530 (India Standard Time)</t>
  </si>
  <si>
    <t>Wed Mar 01 2023 00:00:00 GMT+0530 (India Standard Time)</t>
  </si>
  <si>
    <t>Mon Apr 03 2023 00:00:00 GMT+0530 (India Standard Time)</t>
  </si>
  <si>
    <t>Mon May 01 2023 00:00:00 GMT+0530 (India Standard Time)</t>
  </si>
  <si>
    <t>Thu Jun 01 2023 00:00:00 GMT+0530 (India Standard Time)</t>
  </si>
  <si>
    <t>Mon Jul 03 2023 00:00:00 GMT+0530 (India Standard Time)</t>
  </si>
  <si>
    <t>Tue Aug 01 2023 00:00:00 GMT+0530 (India Standard Time)</t>
  </si>
  <si>
    <t>Fri Sep 01 2023 00:00:00 GMT+0530 (India Standard Time)</t>
  </si>
  <si>
    <t>Mon Oct 02 2023 00:00:00 GMT+0530 (India Standard Time)</t>
  </si>
  <si>
    <t>Wed Nov 01 2023 00:00:00 GMT+0530 (India Standard Time)</t>
  </si>
  <si>
    <t>atm call premium</t>
  </si>
  <si>
    <t>spot diff</t>
  </si>
  <si>
    <t>premium at expiry</t>
  </si>
  <si>
    <t>call pnl</t>
  </si>
  <si>
    <t>atm call strike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</si>
  <si>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</si>
  <si>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</si>
  <si>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</si>
  <si>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</si>
  <si>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</si>
  <si>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</si>
  <si>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</si>
  <si>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</si>
  <si>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</si>
  <si>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</si>
  <si>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</si>
  <si>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Total call pnl</t>
  </si>
  <si>
    <t>Thu Mar 25 2021 00:00:00 GMT+0530 (India Standard Time)</t>
  </si>
  <si>
    <t>Thu Apr 29 2021 00:00:00 GMT+0530 (India Standard Time)</t>
  </si>
  <si>
    <t>Thu May 27 2021 00:00:00 GMT+0530 (India Standard Time)</t>
  </si>
  <si>
    <t>Thu Jun 24 2021 00:00:00 GMT+0530 (India Standard Time)</t>
  </si>
  <si>
    <t>Thu Jul 29 2021 00:00:00 GMT+0530 (India Standard Time)</t>
  </si>
  <si>
    <t>Thu Aug 26 2021 00:00:00 GMT+0530 (India Standard Time)</t>
  </si>
  <si>
    <t>Thu Sep 30 2021 00:00:00 GMT+0530 (India Standard Time)</t>
  </si>
  <si>
    <t>Thu Oct 28 2021 00:00:00 GMT+0530 (India Standard Time)</t>
  </si>
  <si>
    <t>Thu Nov 25 2021 00:00:00 GMT+0530 (India Standard Time)</t>
  </si>
  <si>
    <t>Thu Dec 30 2021 00:00:00 GMT+0530 (India Standard Time)</t>
  </si>
  <si>
    <t>Thu Jan 27 2022 00:00:00 GMT+0530 (India Standard Time)</t>
  </si>
  <si>
    <t>Thu Feb 24 2022 00:00:00 GMT+0530 (India Standard Time)</t>
  </si>
  <si>
    <t>Thu Mar 24 2022 00:00:00 GMT+0530 (India Standard Time)</t>
  </si>
  <si>
    <t>Thu Apr 28 2022 00:00:00 GMT+0530 (India Standard Time)</t>
  </si>
  <si>
    <t>Thu May 26 2022 00:00:00 GMT+0530 (India Standard Time)</t>
  </si>
  <si>
    <t>Thu Jun 30 2022 00:00:00 GMT+0530 (India Standard Time)</t>
  </si>
  <si>
    <t>Thu Jul 28 2022 00:00:00 GMT+0530 (India Standard Time)</t>
  </si>
  <si>
    <t>Thu Aug 25 2022 00:00:00 GMT+0530 (India Standard Time)</t>
  </si>
  <si>
    <t>Thu Sep 29 2022 00:00:00 GMT+0530 (India Standard Time)</t>
  </si>
  <si>
    <t>Thu Oct 27 2022 00:00:00 GMT+0530 (India Standard Time)</t>
  </si>
  <si>
    <t>Thu Nov 24 2022 00:00:00 GMT+0530 (India Standard Time)</t>
  </si>
  <si>
    <t>Thu Dec 29 2022 00:00:00 GMT+0530 (India Standard Time)</t>
  </si>
  <si>
    <t>Wed Jan 25 2023 00:00:00 GMT+0530 (India Standard Time)</t>
  </si>
  <si>
    <t>Thu Feb 23 2023 00:00:00 GMT+0530 (India Standard Time)</t>
  </si>
  <si>
    <t>Wed Mar 29 2023 00:00:00 GMT+0530 (India Standard Time)</t>
  </si>
  <si>
    <t>Thu Apr 27 2023 00:00:00 GMT+0530 (India Standard Time)</t>
  </si>
  <si>
    <t>Thu May 25 2023 00:00:00 GMT+0530 (India Standard Time)</t>
  </si>
  <si>
    <t>Wed Jun 28 2023 00:00:00 GMT+0530 (India Standard Time)</t>
  </si>
  <si>
    <t>Thu Jul 27 2023 00:00:00 GMT+0530 (India Standard Time)</t>
  </si>
  <si>
    <t>Thu Aug 31 2023 00:00:00 GMT+0530 (India Standard Time)</t>
  </si>
  <si>
    <t>Thu Sep 28 2023 00:00:00 GMT+0530 (India Standard Time)</t>
  </si>
  <si>
    <t>Thu Oct 26 2023 00:00:00 GMT+0530 (India Standard Time)</t>
  </si>
  <si>
    <t>Fri Nov 24 2023 00:00:00 GMT+0530 (India Standard Time)</t>
  </si>
  <si>
    <t>date</t>
  </si>
  <si>
    <t>open</t>
  </si>
  <si>
    <t>high</t>
  </si>
  <si>
    <t>low</t>
  </si>
  <si>
    <t>close</t>
  </si>
  <si>
    <t>call strike</t>
  </si>
  <si>
    <t>call premium</t>
  </si>
  <si>
    <t>atm call pnl</t>
  </si>
  <si>
    <t>Strategy: Keep 300 pts difference. If spot is quite below, sell at the buying price of spot</t>
  </si>
  <si>
    <t>cumulative</t>
  </si>
  <si>
    <t>cum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</si>
</sst>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42" applyFont="1"/>
    <xf numFmtId="9" fontId="0" fillId="0" borderId="0" xfId="0" applyNumberForma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 expiry to expiry'!$J$1</c:f>
              <c:strCache>
                <c:ptCount val="1"/>
                <c:pt idx="0">
                  <c:v>call 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 expiry to expiry'!$J$2:$J$35</c:f>
              <c:numCache>
                <c:formatCode>General</c:formatCode>
                <c:ptCount val="34"/>
                <c:pt idx="0">
                  <c:v>300</c:v>
                </c:pt>
                <c:pt idx="1">
                  <c:v>50</c:v>
                </c:pt>
                <c:pt idx="2">
                  <c:v>-37.850000000000364</c:v>
                </c:pt>
                <c:pt idx="3">
                  <c:v>-190.45000000000073</c:v>
                </c:pt>
                <c:pt idx="4">
                  <c:v>300</c:v>
                </c:pt>
                <c:pt idx="5">
                  <c:v>-536.90000000000146</c:v>
                </c:pt>
                <c:pt idx="6">
                  <c:v>-718.15000000000146</c:v>
                </c:pt>
                <c:pt idx="7">
                  <c:v>42.75</c:v>
                </c:pt>
                <c:pt idx="8">
                  <c:v>300</c:v>
                </c:pt>
                <c:pt idx="9">
                  <c:v>200</c:v>
                </c:pt>
                <c:pt idx="10">
                  <c:v>60</c:v>
                </c:pt>
                <c:pt idx="11">
                  <c:v>40</c:v>
                </c:pt>
                <c:pt idx="12">
                  <c:v>5</c:v>
                </c:pt>
                <c:pt idx="13">
                  <c:v>60</c:v>
                </c:pt>
                <c:pt idx="14">
                  <c:v>60</c:v>
                </c:pt>
                <c:pt idx="15">
                  <c:v>5</c:v>
                </c:pt>
                <c:pt idx="16">
                  <c:v>5</c:v>
                </c:pt>
                <c:pt idx="17">
                  <c:v>30</c:v>
                </c:pt>
                <c:pt idx="18">
                  <c:v>200</c:v>
                </c:pt>
                <c:pt idx="19">
                  <c:v>15</c:v>
                </c:pt>
                <c:pt idx="20">
                  <c:v>-384.09999999999854</c:v>
                </c:pt>
                <c:pt idx="21">
                  <c:v>300</c:v>
                </c:pt>
                <c:pt idx="22">
                  <c:v>150</c:v>
                </c:pt>
                <c:pt idx="23">
                  <c:v>60</c:v>
                </c:pt>
                <c:pt idx="24">
                  <c:v>15</c:v>
                </c:pt>
                <c:pt idx="25">
                  <c:v>5</c:v>
                </c:pt>
                <c:pt idx="26">
                  <c:v>60</c:v>
                </c:pt>
                <c:pt idx="27">
                  <c:v>-272.09999999999854</c:v>
                </c:pt>
                <c:pt idx="28">
                  <c:v>-359.90000000000146</c:v>
                </c:pt>
                <c:pt idx="29">
                  <c:v>300</c:v>
                </c:pt>
                <c:pt idx="30">
                  <c:v>120</c:v>
                </c:pt>
                <c:pt idx="31">
                  <c:v>300</c:v>
                </c:pt>
                <c:pt idx="32">
                  <c:v>-164.70000000000073</c:v>
                </c:pt>
                <c:pt idx="33">
                  <c:v>318.59999999999673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7-8748-8734-3C2A9E415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187344"/>
        <c:axId val="1445033744"/>
      </c:barChart>
      <c:catAx>
        <c:axId val="144518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33744"/>
        <c:crosses val="autoZero"/>
        <c:auto val="1"/>
        <c:lblAlgn val="ctr"/>
        <c:lblOffset val="100"/>
        <c:noMultiLvlLbl val="0"/>
      </c:catAx>
      <c:valAx>
        <c:axId val="14450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 expiry to expiry'!$K$1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'month expiry to expiry'!$K$2:$K$35</c:f>
              <c:numCache>
                <c:formatCode>General</c:formatCode>
                <c:ptCount val="34"/>
                <c:pt idx="0">
                  <c:v>300</c:v>
                </c:pt>
                <c:pt idx="1">
                  <c:v>350</c:v>
                </c:pt>
                <c:pt idx="2">
                  <c:v>312.14999999999964</c:v>
                </c:pt>
                <c:pt idx="3">
                  <c:v>121.69999999999891</c:v>
                </c:pt>
                <c:pt idx="4">
                  <c:v>421.69999999999891</c:v>
                </c:pt>
                <c:pt idx="5">
                  <c:v>-115.20000000000255</c:v>
                </c:pt>
                <c:pt idx="6">
                  <c:v>-833.350000000004</c:v>
                </c:pt>
                <c:pt idx="7">
                  <c:v>-790.600000000004</c:v>
                </c:pt>
                <c:pt idx="8">
                  <c:v>-490.600000000004</c:v>
                </c:pt>
                <c:pt idx="9">
                  <c:v>-290.600000000004</c:v>
                </c:pt>
                <c:pt idx="10">
                  <c:v>-230.600000000004</c:v>
                </c:pt>
                <c:pt idx="11">
                  <c:v>-190.600000000004</c:v>
                </c:pt>
                <c:pt idx="12">
                  <c:v>-185.600000000004</c:v>
                </c:pt>
                <c:pt idx="13">
                  <c:v>-125.600000000004</c:v>
                </c:pt>
                <c:pt idx="14">
                  <c:v>-65.600000000004002</c:v>
                </c:pt>
                <c:pt idx="15">
                  <c:v>-60.600000000004002</c:v>
                </c:pt>
                <c:pt idx="16">
                  <c:v>-55.600000000004002</c:v>
                </c:pt>
                <c:pt idx="17">
                  <c:v>-25.600000000004002</c:v>
                </c:pt>
                <c:pt idx="18">
                  <c:v>174.399999999996</c:v>
                </c:pt>
                <c:pt idx="19">
                  <c:v>189.399999999996</c:v>
                </c:pt>
                <c:pt idx="20">
                  <c:v>-194.70000000000255</c:v>
                </c:pt>
                <c:pt idx="21">
                  <c:v>105.29999999999745</c:v>
                </c:pt>
                <c:pt idx="22">
                  <c:v>255.29999999999745</c:v>
                </c:pt>
                <c:pt idx="23">
                  <c:v>315.29999999999745</c:v>
                </c:pt>
                <c:pt idx="24">
                  <c:v>330.29999999999745</c:v>
                </c:pt>
                <c:pt idx="25">
                  <c:v>335.29999999999745</c:v>
                </c:pt>
                <c:pt idx="26">
                  <c:v>395.29999999999745</c:v>
                </c:pt>
                <c:pt idx="27">
                  <c:v>123.19999999999891</c:v>
                </c:pt>
                <c:pt idx="28">
                  <c:v>-236.70000000000255</c:v>
                </c:pt>
                <c:pt idx="29">
                  <c:v>63.299999999997453</c:v>
                </c:pt>
                <c:pt idx="30">
                  <c:v>183.29999999999745</c:v>
                </c:pt>
                <c:pt idx="31">
                  <c:v>483.29999999999745</c:v>
                </c:pt>
                <c:pt idx="32">
                  <c:v>318.59999999999673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1-FB47-AA18-3C189C1A9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00303"/>
        <c:axId val="95601775"/>
      </c:lineChart>
      <c:catAx>
        <c:axId val="9620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1775"/>
        <c:crosses val="autoZero"/>
        <c:auto val="1"/>
        <c:lblAlgn val="ctr"/>
        <c:lblOffset val="100"/>
        <c:noMultiLvlLbl val="0"/>
      </c:catAx>
      <c:valAx>
        <c:axId val="9560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 expiry to expiry'!$L$1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'month expiry to expiry'!$L$2:$L$35</c:f>
              <c:numCache>
                <c:formatCode>General</c:formatCode>
                <c:ptCount val="34"/>
                <c:pt idx="0">
                  <c:v>-472.45000000000073</c:v>
                </c:pt>
                <c:pt idx="1">
                  <c:v>147.54999999999927</c:v>
                </c:pt>
                <c:pt idx="2">
                  <c:v>552.64999999999964</c:v>
                </c:pt>
                <c:pt idx="3">
                  <c:v>814.79999999999927</c:v>
                </c:pt>
                <c:pt idx="4">
                  <c:v>1102.7999999999993</c:v>
                </c:pt>
                <c:pt idx="5">
                  <c:v>1424.3499999999967</c:v>
                </c:pt>
                <c:pt idx="6">
                  <c:v>1687.4499999999953</c:v>
                </c:pt>
                <c:pt idx="7">
                  <c:v>1969.2999999999938</c:v>
                </c:pt>
                <c:pt idx="8">
                  <c:v>1948.2999999999938</c:v>
                </c:pt>
                <c:pt idx="9">
                  <c:v>1815.9999999999982</c:v>
                </c:pt>
                <c:pt idx="10">
                  <c:v>1782.1999999999953</c:v>
                </c:pt>
                <c:pt idx="11">
                  <c:v>959.99999999999636</c:v>
                </c:pt>
                <c:pt idx="12">
                  <c:v>1939.7999999999938</c:v>
                </c:pt>
                <c:pt idx="13">
                  <c:v>2022.0999999999967</c:v>
                </c:pt>
                <c:pt idx="14">
                  <c:v>1007.1999999999953</c:v>
                </c:pt>
                <c:pt idx="15">
                  <c:v>622.29999999999563</c:v>
                </c:pt>
                <c:pt idx="16">
                  <c:v>1776.6499999999924</c:v>
                </c:pt>
                <c:pt idx="17">
                  <c:v>2399.4999999999982</c:v>
                </c:pt>
                <c:pt idx="18">
                  <c:v>1895.1499999999924</c:v>
                </c:pt>
                <c:pt idx="19">
                  <c:v>2828.9999999999982</c:v>
                </c:pt>
                <c:pt idx="20">
                  <c:v>3192.0499999999938</c:v>
                </c:pt>
                <c:pt idx="21">
                  <c:v>3198.9499999999953</c:v>
                </c:pt>
                <c:pt idx="22">
                  <c:v>3049.8999999999996</c:v>
                </c:pt>
                <c:pt idx="23">
                  <c:v>2729.1999999999953</c:v>
                </c:pt>
                <c:pt idx="24">
                  <c:v>2313.6499999999996</c:v>
                </c:pt>
                <c:pt idx="25">
                  <c:v>3152.9999999999982</c:v>
                </c:pt>
                <c:pt idx="26">
                  <c:v>3619.0999999999967</c:v>
                </c:pt>
                <c:pt idx="27">
                  <c:v>3997.9499999999953</c:v>
                </c:pt>
                <c:pt idx="28">
                  <c:v>4325.8499999999967</c:v>
                </c:pt>
                <c:pt idx="29">
                  <c:v>4219.7499999999982</c:v>
                </c:pt>
                <c:pt idx="30">
                  <c:v>4609.4999999999982</c:v>
                </c:pt>
                <c:pt idx="31">
                  <c:v>4243.1999999999953</c:v>
                </c:pt>
                <c:pt idx="32">
                  <c:v>5015.9499999999953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7-5F46-86EC-FABBED7A2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99999"/>
        <c:axId val="1258094591"/>
      </c:lineChart>
      <c:catAx>
        <c:axId val="429499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094591"/>
        <c:crosses val="autoZero"/>
        <c:auto val="1"/>
        <c:lblAlgn val="ctr"/>
        <c:lblOffset val="100"/>
        <c:noMultiLvlLbl val="0"/>
      </c:catAx>
      <c:valAx>
        <c:axId val="12580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9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 expiry - always ATM'!$J$1</c:f>
              <c:strCache>
                <c:ptCount val="1"/>
                <c:pt idx="0">
                  <c:v>call 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 expiry - always ATM'!$J$2:$J$35</c:f>
              <c:numCache>
                <c:formatCode>General</c:formatCode>
                <c:ptCount val="34"/>
                <c:pt idx="0">
                  <c:v>300</c:v>
                </c:pt>
                <c:pt idx="1">
                  <c:v>-294.89999999999964</c:v>
                </c:pt>
                <c:pt idx="2">
                  <c:v>-137.85000000000036</c:v>
                </c:pt>
                <c:pt idx="3">
                  <c:v>-190.45000000000073</c:v>
                </c:pt>
                <c:pt idx="4">
                  <c:v>300</c:v>
                </c:pt>
                <c:pt idx="5">
                  <c:v>-536.90000000000146</c:v>
                </c:pt>
                <c:pt idx="6">
                  <c:v>-718.15000000000146</c:v>
                </c:pt>
                <c:pt idx="7">
                  <c:v>42.75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-722.75</c:v>
                </c:pt>
                <c:pt idx="13">
                  <c:v>254.95000000000073</c:v>
                </c:pt>
                <c:pt idx="14">
                  <c:v>300</c:v>
                </c:pt>
                <c:pt idx="15">
                  <c:v>300</c:v>
                </c:pt>
                <c:pt idx="16">
                  <c:v>-829.59999999999854</c:v>
                </c:pt>
                <c:pt idx="17">
                  <c:v>-322.45000000000073</c:v>
                </c:pt>
                <c:pt idx="18">
                  <c:v>300</c:v>
                </c:pt>
                <c:pt idx="19">
                  <c:v>-636.95000000000073</c:v>
                </c:pt>
                <c:pt idx="20">
                  <c:v>-484.09999999999854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-515.04999999999927</c:v>
                </c:pt>
                <c:pt idx="26">
                  <c:v>-121.15000000000146</c:v>
                </c:pt>
                <c:pt idx="27">
                  <c:v>-372.09999999999854</c:v>
                </c:pt>
                <c:pt idx="28">
                  <c:v>-359.90000000000146</c:v>
                </c:pt>
                <c:pt idx="29">
                  <c:v>300</c:v>
                </c:pt>
                <c:pt idx="30">
                  <c:v>-23.549999999999272</c:v>
                </c:pt>
                <c:pt idx="31">
                  <c:v>300</c:v>
                </c:pt>
                <c:pt idx="32">
                  <c:v>-694.70000000000073</c:v>
                </c:pt>
                <c:pt idx="33">
                  <c:v>-2162.8500000000022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5-4942-90BE-BF12EED21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187344"/>
        <c:axId val="1445033744"/>
      </c:barChart>
      <c:catAx>
        <c:axId val="144518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33744"/>
        <c:crosses val="autoZero"/>
        <c:auto val="1"/>
        <c:lblAlgn val="ctr"/>
        <c:lblOffset val="100"/>
        <c:noMultiLvlLbl val="0"/>
      </c:catAx>
      <c:valAx>
        <c:axId val="14450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 expiry to expiry - 300otm'!$J$2:$J$34</c:f>
              <c:numCache>
                <c:formatCode>General</c:formatCode>
                <c:ptCount val="33"/>
                <c:pt idx="0">
                  <c:v>160</c:v>
                </c:pt>
                <c:pt idx="1">
                  <c:v>50</c:v>
                </c:pt>
                <c:pt idx="2">
                  <c:v>-37.850000000000364</c:v>
                </c:pt>
                <c:pt idx="3">
                  <c:v>-30.450000000000728</c:v>
                </c:pt>
                <c:pt idx="4">
                  <c:v>160</c:v>
                </c:pt>
                <c:pt idx="5">
                  <c:v>-376.90000000000146</c:v>
                </c:pt>
                <c:pt idx="6">
                  <c:v>-558.15000000000146</c:v>
                </c:pt>
                <c:pt idx="7">
                  <c:v>160</c:v>
                </c:pt>
                <c:pt idx="8">
                  <c:v>160</c:v>
                </c:pt>
                <c:pt idx="9">
                  <c:v>200</c:v>
                </c:pt>
                <c:pt idx="10">
                  <c:v>60</c:v>
                </c:pt>
                <c:pt idx="11">
                  <c:v>40</c:v>
                </c:pt>
                <c:pt idx="12">
                  <c:v>5</c:v>
                </c:pt>
                <c:pt idx="13">
                  <c:v>60</c:v>
                </c:pt>
                <c:pt idx="14">
                  <c:v>60</c:v>
                </c:pt>
                <c:pt idx="15">
                  <c:v>5</c:v>
                </c:pt>
                <c:pt idx="16">
                  <c:v>5</c:v>
                </c:pt>
                <c:pt idx="17">
                  <c:v>30</c:v>
                </c:pt>
                <c:pt idx="18">
                  <c:v>200</c:v>
                </c:pt>
                <c:pt idx="19">
                  <c:v>15</c:v>
                </c:pt>
                <c:pt idx="20">
                  <c:v>-324.09999999999854</c:v>
                </c:pt>
                <c:pt idx="21">
                  <c:v>200</c:v>
                </c:pt>
                <c:pt idx="22">
                  <c:v>150</c:v>
                </c:pt>
                <c:pt idx="23">
                  <c:v>60</c:v>
                </c:pt>
                <c:pt idx="24">
                  <c:v>15</c:v>
                </c:pt>
                <c:pt idx="25">
                  <c:v>5</c:v>
                </c:pt>
                <c:pt idx="26">
                  <c:v>60</c:v>
                </c:pt>
                <c:pt idx="27">
                  <c:v>-272.09999999999854</c:v>
                </c:pt>
                <c:pt idx="28">
                  <c:v>-259.90000000000146</c:v>
                </c:pt>
                <c:pt idx="29">
                  <c:v>200</c:v>
                </c:pt>
                <c:pt idx="30">
                  <c:v>120</c:v>
                </c:pt>
                <c:pt idx="31">
                  <c:v>160</c:v>
                </c:pt>
                <c:pt idx="32">
                  <c:v>-164.70000000000073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2-4E47-B978-2CBC5792A72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'month expiry to expiry - 300otm'!$K$2:$K$34</c:f>
              <c:numCache>
                <c:formatCode>General</c:formatCode>
                <c:ptCount val="33"/>
                <c:pt idx="0">
                  <c:v>300</c:v>
                </c:pt>
                <c:pt idx="1">
                  <c:v>50</c:v>
                </c:pt>
                <c:pt idx="2">
                  <c:v>-37.850000000000364</c:v>
                </c:pt>
                <c:pt idx="3">
                  <c:v>-190.45000000000073</c:v>
                </c:pt>
                <c:pt idx="4">
                  <c:v>300</c:v>
                </c:pt>
                <c:pt idx="5">
                  <c:v>-536.90000000000146</c:v>
                </c:pt>
                <c:pt idx="6">
                  <c:v>-718.15000000000146</c:v>
                </c:pt>
                <c:pt idx="7">
                  <c:v>42.75</c:v>
                </c:pt>
                <c:pt idx="8">
                  <c:v>300</c:v>
                </c:pt>
                <c:pt idx="9">
                  <c:v>200</c:v>
                </c:pt>
                <c:pt idx="10">
                  <c:v>60</c:v>
                </c:pt>
                <c:pt idx="11">
                  <c:v>40</c:v>
                </c:pt>
                <c:pt idx="12">
                  <c:v>5</c:v>
                </c:pt>
                <c:pt idx="13">
                  <c:v>60</c:v>
                </c:pt>
                <c:pt idx="14">
                  <c:v>60</c:v>
                </c:pt>
                <c:pt idx="15">
                  <c:v>5</c:v>
                </c:pt>
                <c:pt idx="16">
                  <c:v>5</c:v>
                </c:pt>
                <c:pt idx="17">
                  <c:v>30</c:v>
                </c:pt>
                <c:pt idx="18">
                  <c:v>200</c:v>
                </c:pt>
                <c:pt idx="19">
                  <c:v>15</c:v>
                </c:pt>
                <c:pt idx="20">
                  <c:v>-384.09999999999854</c:v>
                </c:pt>
                <c:pt idx="21">
                  <c:v>300</c:v>
                </c:pt>
                <c:pt idx="22">
                  <c:v>150</c:v>
                </c:pt>
                <c:pt idx="23">
                  <c:v>60</c:v>
                </c:pt>
                <c:pt idx="24">
                  <c:v>15</c:v>
                </c:pt>
                <c:pt idx="25">
                  <c:v>5</c:v>
                </c:pt>
                <c:pt idx="26">
                  <c:v>60</c:v>
                </c:pt>
                <c:pt idx="27">
                  <c:v>-272.09999999999854</c:v>
                </c:pt>
                <c:pt idx="28">
                  <c:v>-359.90000000000146</c:v>
                </c:pt>
                <c:pt idx="29">
                  <c:v>300</c:v>
                </c:pt>
                <c:pt idx="30">
                  <c:v>120</c:v>
                </c:pt>
                <c:pt idx="31">
                  <c:v>300</c:v>
                </c:pt>
                <c:pt idx="32">
                  <c:v>-164.70000000000073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2-4E47-B978-2CBC5792A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701344"/>
        <c:axId val="2018648416"/>
      </c:barChart>
      <c:catAx>
        <c:axId val="201870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48416"/>
        <c:crosses val="autoZero"/>
        <c:auto val="1"/>
        <c:lblAlgn val="ctr"/>
        <c:lblOffset val="100"/>
        <c:noMultiLvlLbl val="0"/>
      </c:catAx>
      <c:valAx>
        <c:axId val="20186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7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'calendar month'!$J$1</c:f>
              <c:strCache>
                <c:ptCount val="1"/>
                <c:pt idx="0">
                  <c:v>call 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'calendar month'!$J$2:$J$34</c:f>
              <c:numCache>
                <c:formatCode>General</c:formatCode>
                <c:ptCount val="33"/>
                <c:pt idx="0">
                  <c:v>300</c:v>
                </c:pt>
                <c:pt idx="1">
                  <c:v>300</c:v>
                </c:pt>
                <c:pt idx="2">
                  <c:v>-582.79999999999927</c:v>
                </c:pt>
                <c:pt idx="3">
                  <c:v>178.5</c:v>
                </c:pt>
                <c:pt idx="4">
                  <c:v>236.95000000000073</c:v>
                </c:pt>
                <c:pt idx="5">
                  <c:v>-1032.2000000000007</c:v>
                </c:pt>
                <c:pt idx="6">
                  <c:v>-218.15000000000146</c:v>
                </c:pt>
                <c:pt idx="7">
                  <c:v>228.34999999999854</c:v>
                </c:pt>
                <c:pt idx="8">
                  <c:v>300</c:v>
                </c:pt>
                <c:pt idx="9">
                  <c:v>50</c:v>
                </c:pt>
                <c:pt idx="10">
                  <c:v>150</c:v>
                </c:pt>
                <c:pt idx="11">
                  <c:v>200</c:v>
                </c:pt>
                <c:pt idx="12">
                  <c:v>25</c:v>
                </c:pt>
                <c:pt idx="13">
                  <c:v>150</c:v>
                </c:pt>
                <c:pt idx="14">
                  <c:v>50</c:v>
                </c:pt>
                <c:pt idx="15">
                  <c:v>25</c:v>
                </c:pt>
                <c:pt idx="16">
                  <c:v>20</c:v>
                </c:pt>
                <c:pt idx="17">
                  <c:v>40.700000000000728</c:v>
                </c:pt>
                <c:pt idx="18">
                  <c:v>150</c:v>
                </c:pt>
                <c:pt idx="19">
                  <c:v>-262.20000000000073</c:v>
                </c:pt>
                <c:pt idx="20">
                  <c:v>-458.34999999999854</c:v>
                </c:pt>
                <c:pt idx="21">
                  <c:v>300</c:v>
                </c:pt>
                <c:pt idx="22">
                  <c:v>100</c:v>
                </c:pt>
                <c:pt idx="23">
                  <c:v>50</c:v>
                </c:pt>
                <c:pt idx="24">
                  <c:v>20</c:v>
                </c:pt>
                <c:pt idx="25">
                  <c:v>20</c:v>
                </c:pt>
                <c:pt idx="26">
                  <c:v>100</c:v>
                </c:pt>
                <c:pt idx="27">
                  <c:v>-239.04999999999927</c:v>
                </c:pt>
                <c:pt idx="28">
                  <c:v>-253.79999999999927</c:v>
                </c:pt>
                <c:pt idx="29">
                  <c:v>300</c:v>
                </c:pt>
                <c:pt idx="30">
                  <c:v>100</c:v>
                </c:pt>
                <c:pt idx="31">
                  <c:v>250</c:v>
                </c:pt>
                <c:pt idx="3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5-524A-8796-9B94D218B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332960"/>
        <c:axId val="1455360080"/>
      </c:barChart>
      <c:catAx>
        <c:axId val="145533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60080"/>
        <c:crosses val="autoZero"/>
        <c:auto val="1"/>
        <c:lblAlgn val="ctr"/>
        <c:lblOffset val="100"/>
        <c:noMultiLvlLbl val="0"/>
      </c:catAx>
      <c:valAx>
        <c:axId val="14553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3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'open close'!$A$1</c:f>
              <c:strCache>
                <c:ptCount val="1"/>
                <c:pt idx="0">
                  <c:v>spot 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'open close'!$A$2:$A$34</c:f>
              <c:numCache>
                <c:formatCode>General</c:formatCode>
                <c:ptCount val="33"/>
                <c:pt idx="0">
                  <c:v>-1074.8999999999996</c:v>
                </c:pt>
                <c:pt idx="1">
                  <c:v>-862.20000000000073</c:v>
                </c:pt>
                <c:pt idx="2">
                  <c:v>-772.45000000000073</c:v>
                </c:pt>
                <c:pt idx="3">
                  <c:v>-704.35000000000218</c:v>
                </c:pt>
                <c:pt idx="4">
                  <c:v>-666.29999999999927</c:v>
                </c:pt>
                <c:pt idx="5">
                  <c:v>-430.54999999999927</c:v>
                </c:pt>
                <c:pt idx="6">
                  <c:v>-406.10000000000218</c:v>
                </c:pt>
                <c:pt idx="7">
                  <c:v>-389.89999999999964</c:v>
                </c:pt>
                <c:pt idx="8">
                  <c:v>-380.70000000000073</c:v>
                </c:pt>
                <c:pt idx="9">
                  <c:v>-332.29999999999927</c:v>
                </c:pt>
                <c:pt idx="10">
                  <c:v>-321</c:v>
                </c:pt>
                <c:pt idx="11">
                  <c:v>-299.04999999999927</c:v>
                </c:pt>
                <c:pt idx="12">
                  <c:v>-293.09999999999854</c:v>
                </c:pt>
                <c:pt idx="13">
                  <c:v>-93.799999999999272</c:v>
                </c:pt>
                <c:pt idx="14">
                  <c:v>-12</c:v>
                </c:pt>
                <c:pt idx="15">
                  <c:v>22.299999999999272</c:v>
                </c:pt>
                <c:pt idx="16">
                  <c:v>239.09999999999854</c:v>
                </c:pt>
                <c:pt idx="17">
                  <c:v>269.75</c:v>
                </c:pt>
                <c:pt idx="18">
                  <c:v>406.10000000000218</c:v>
                </c:pt>
                <c:pt idx="19">
                  <c:v>442.95000000000073</c:v>
                </c:pt>
                <c:pt idx="20">
                  <c:v>452.60000000000036</c:v>
                </c:pt>
                <c:pt idx="21">
                  <c:v>570</c:v>
                </c:pt>
                <c:pt idx="22">
                  <c:v>592.85000000000218</c:v>
                </c:pt>
                <c:pt idx="23">
                  <c:v>650.94999999999709</c:v>
                </c:pt>
                <c:pt idx="24">
                  <c:v>687.80000000000291</c:v>
                </c:pt>
                <c:pt idx="25">
                  <c:v>747.14999999999782</c:v>
                </c:pt>
                <c:pt idx="26">
                  <c:v>834.34999999999854</c:v>
                </c:pt>
                <c:pt idx="27">
                  <c:v>858.45000000000073</c:v>
                </c:pt>
                <c:pt idx="28">
                  <c:v>918.85000000000218</c:v>
                </c:pt>
                <c:pt idx="29">
                  <c:v>937.45000000000073</c:v>
                </c:pt>
                <c:pt idx="30">
                  <c:v>974.79999999999927</c:v>
                </c:pt>
                <c:pt idx="31">
                  <c:v>981.25</c:v>
                </c:pt>
                <c:pt idx="32">
                  <c:v>1149.3499999999985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2-064D-9FB0-19990B755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045583"/>
        <c:axId val="650047311"/>
      </c:barChart>
      <c:catAx>
        <c:axId val="650045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47311"/>
        <c:crosses val="autoZero"/>
        <c:auto val="1"/>
        <c:lblAlgn val="ctr"/>
        <c:lblOffset val="100"/>
        <c:noMultiLvlLbl val="0"/>
      </c:catAx>
      <c:valAx>
        <c:axId val="6500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4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82550</xdr:colOff>
      <xdr:row>23</xdr:row>
      <xdr:rowOff>12700</xdr:rowOff>
    </xdr:from>
    <xdr:to>
      <xdr:col>23</xdr:col>
      <xdr:colOff>342900</xdr:colOff>
      <xdr:row>51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6096DD-FAA0-9936-5CD8-773C71FCF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450850</xdr:colOff>
      <xdr:row>22</xdr:row>
      <xdr:rowOff>190500</xdr:rowOff>
    </xdr:from>
    <xdr:to>
      <xdr:col>35</xdr:col>
      <xdr:colOff>254000</xdr:colOff>
      <xdr:row>51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C9D49-1FFB-1B34-C3A8-46FBF27A8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273050</xdr:colOff>
      <xdr:row>0</xdr:row>
      <xdr:rowOff>88900</xdr:rowOff>
    </xdr:from>
    <xdr:to>
      <xdr:col>23</xdr:col>
      <xdr:colOff>317500</xdr:colOff>
      <xdr:row>22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C9D1BB-297A-DF80-8E03-A53EC8C48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16</xdr:row>
      <xdr:rowOff>12700</xdr:rowOff>
    </xdr:from>
    <xdr:to>
      <xdr:col>21</xdr:col>
      <xdr:colOff>609600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D1FD5-C56F-E342-AFCF-54D5B0453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654050</xdr:colOff>
      <xdr:row>16</xdr:row>
      <xdr:rowOff>25400</xdr:rowOff>
    </xdr:from>
    <xdr:to>
      <xdr:col>24</xdr:col>
      <xdr:colOff>165100</xdr:colOff>
      <xdr:row>54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536393-A269-E835-47C9-9B14B9A31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260350</xdr:colOff>
      <xdr:row>16</xdr:row>
      <xdr:rowOff>63500</xdr:rowOff>
    </xdr:from>
    <xdr:to>
      <xdr:col>21</xdr:col>
      <xdr:colOff>635000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5C6F-7FE2-0309-90B0-624CB72AA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730250</xdr:colOff>
      <xdr:row>0</xdr:row>
      <xdr:rowOff>165100</xdr:rowOff>
    </xdr:from>
    <xdr:to>
      <xdr:col>18</xdr:col>
      <xdr:colOff>165100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F62DB-6FA7-C59E-5E1C-D52160282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9B32-201A-2948-B0D1-F0DBC04E9E60}">
  <dimension ref="A1:N35"/>
  <sheetViews>
    <sheetView tabSelected="1" workbookViewId="0">
      <selection activeCell="J39" sqref="J39"/>
    </sheetView>
  </sheetViews>
  <sheetFormatPr baseColWidth="10" defaultRowHeight="16" x14ac:dyDescent="0.2"/>
  <cols>
    <col min="1" max="1" width="14.83203125" customWidth="1"/>
    <col min="7" max="7" width="15.83203125" bestFit="1" customWidth="1"/>
  </cols>
  <sheetData>
    <row r="1" spans="1:14" x14ac:dyDescent="0.2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42</v>
      </c>
      <c r="G1" t="s">
        <v>38</v>
      </c>
      <c r="H1" t="s">
        <v>39</v>
      </c>
      <c r="I1" t="s">
        <v>40</v>
      </c>
      <c r="J1" t="s">
        <v>41</v>
      </c>
      <c r="K1" t="s">
        <v>97</v>
      </c>
      <c r="L1" t="s">
        <v>98</v>
      </c>
    </row>
    <row r="2" spans="1:14" x14ac:dyDescent="0.2">
      <c r="A2" t="s">
        <v>55</v>
      </c>
      <c r="B2">
        <v>15097.35</v>
      </c>
      <c r="E2">
        <v>14324.9</v>
      </c>
      <c r="F2">
        <v>15100</v>
      </c>
      <c r="G2">
        <v>300</v>
      </c>
      <c r="H2">
        <f>E2-F2</f>
        <v>-775.10000000000036</v>
      </c>
      <c r="I2">
        <f>IF(H2&lt;0,0,H2)</f>
        <v>0</v>
      </c>
      <c r="J2">
        <f>G2-I2</f>
        <v>300</v>
      </c>
      <c r="K2">
        <f>J2</f>
        <v>300</v>
      </c>
      <c r="L2">
        <f>K2+E2-$B$2</f>
        <v>-472.45000000000073</v>
      </c>
      <c r="M2" t="s">
        <v>43</v>
      </c>
      <c r="N2">
        <f>COUNTIF($J$2:$J$200,"&gt;0")</f>
        <v>26</v>
      </c>
    </row>
    <row r="3" spans="1:14" x14ac:dyDescent="0.2">
      <c r="A3" t="s">
        <v>56</v>
      </c>
      <c r="B3">
        <v>14324.9</v>
      </c>
      <c r="E3">
        <v>14894.9</v>
      </c>
      <c r="F3">
        <v>15100</v>
      </c>
      <c r="G3">
        <v>50</v>
      </c>
      <c r="H3">
        <f t="shared" ref="H3:H34" si="0">E3-F3</f>
        <v>-205.10000000000036</v>
      </c>
      <c r="I3">
        <f t="shared" ref="I3:I34" si="1">IF(H3&lt;0,0,H3)</f>
        <v>0</v>
      </c>
      <c r="J3">
        <f t="shared" ref="J3:J34" si="2">G3-I3</f>
        <v>50</v>
      </c>
      <c r="K3">
        <f>J3+K2</f>
        <v>350</v>
      </c>
      <c r="L3">
        <f t="shared" ref="L3:L34" si="3">K3+E3-$B$2</f>
        <v>147.54999999999927</v>
      </c>
      <c r="M3" t="s">
        <v>44</v>
      </c>
      <c r="N3">
        <f>COUNTIF($J$2:$J$200,"&lt;=0")</f>
        <v>8</v>
      </c>
    </row>
    <row r="4" spans="1:14" x14ac:dyDescent="0.2">
      <c r="A4" t="s">
        <v>57</v>
      </c>
      <c r="B4">
        <v>14894.9</v>
      </c>
      <c r="E4">
        <v>15337.85</v>
      </c>
      <c r="F4">
        <v>15100</v>
      </c>
      <c r="G4">
        <v>200</v>
      </c>
      <c r="H4">
        <f t="shared" si="0"/>
        <v>237.85000000000036</v>
      </c>
      <c r="I4">
        <f t="shared" si="1"/>
        <v>237.85000000000036</v>
      </c>
      <c r="J4">
        <f t="shared" si="2"/>
        <v>-37.850000000000364</v>
      </c>
      <c r="K4">
        <f t="shared" ref="K4:K34" si="4">J4+K3</f>
        <v>312.14999999999964</v>
      </c>
      <c r="L4">
        <f t="shared" si="3"/>
        <v>552.64999999999964</v>
      </c>
      <c r="M4" t="s">
        <v>45</v>
      </c>
      <c r="N4" s="1">
        <f>N2/(N2+N3)</f>
        <v>0.76470588235294112</v>
      </c>
    </row>
    <row r="5" spans="1:14" x14ac:dyDescent="0.2">
      <c r="A5" t="s">
        <v>58</v>
      </c>
      <c r="B5">
        <v>15337.85</v>
      </c>
      <c r="E5">
        <v>15790.45</v>
      </c>
      <c r="F5">
        <v>15300</v>
      </c>
      <c r="G5">
        <v>300</v>
      </c>
      <c r="H5">
        <f t="shared" si="0"/>
        <v>490.45000000000073</v>
      </c>
      <c r="I5">
        <f t="shared" si="1"/>
        <v>490.45000000000073</v>
      </c>
      <c r="J5">
        <f t="shared" si="2"/>
        <v>-190.45000000000073</v>
      </c>
      <c r="K5">
        <f t="shared" si="4"/>
        <v>121.69999999999891</v>
      </c>
      <c r="L5">
        <f t="shared" si="3"/>
        <v>814.79999999999927</v>
      </c>
      <c r="M5" t="s">
        <v>46</v>
      </c>
      <c r="N5" s="2">
        <f>100%-N4</f>
        <v>0.23529411764705888</v>
      </c>
    </row>
    <row r="6" spans="1:14" x14ac:dyDescent="0.2">
      <c r="A6" t="s">
        <v>59</v>
      </c>
      <c r="B6">
        <v>15790.45</v>
      </c>
      <c r="E6">
        <v>15778.45</v>
      </c>
      <c r="F6">
        <v>15800</v>
      </c>
      <c r="G6">
        <v>300</v>
      </c>
      <c r="H6">
        <f t="shared" si="0"/>
        <v>-21.549999999999272</v>
      </c>
      <c r="I6">
        <f t="shared" si="1"/>
        <v>0</v>
      </c>
      <c r="J6">
        <f t="shared" si="2"/>
        <v>300</v>
      </c>
      <c r="K6">
        <f t="shared" si="4"/>
        <v>421.69999999999891</v>
      </c>
      <c r="L6">
        <f t="shared" si="3"/>
        <v>1102.7999999999993</v>
      </c>
    </row>
    <row r="7" spans="1:14" x14ac:dyDescent="0.2">
      <c r="A7" t="s">
        <v>60</v>
      </c>
      <c r="B7">
        <v>15778.45</v>
      </c>
      <c r="E7">
        <v>16636.900000000001</v>
      </c>
      <c r="F7">
        <v>15800</v>
      </c>
      <c r="G7">
        <v>300</v>
      </c>
      <c r="H7">
        <f t="shared" si="0"/>
        <v>836.90000000000146</v>
      </c>
      <c r="I7">
        <f t="shared" si="1"/>
        <v>836.90000000000146</v>
      </c>
      <c r="J7">
        <f t="shared" si="2"/>
        <v>-536.90000000000146</v>
      </c>
      <c r="K7">
        <f t="shared" si="4"/>
        <v>-115.20000000000255</v>
      </c>
      <c r="L7">
        <f t="shared" si="3"/>
        <v>1424.3499999999967</v>
      </c>
      <c r="M7" t="s">
        <v>47</v>
      </c>
      <c r="N7" s="3">
        <f>AVERAGEIF($J$2:$J$200,"&gt;0")</f>
        <v>126.97499999999988</v>
      </c>
    </row>
    <row r="8" spans="1:14" x14ac:dyDescent="0.2">
      <c r="A8" t="s">
        <v>61</v>
      </c>
      <c r="B8">
        <v>16636.900000000001</v>
      </c>
      <c r="E8">
        <v>17618.150000000001</v>
      </c>
      <c r="F8">
        <v>16600</v>
      </c>
      <c r="G8">
        <v>300</v>
      </c>
      <c r="H8">
        <f t="shared" si="0"/>
        <v>1018.1500000000015</v>
      </c>
      <c r="I8">
        <f t="shared" si="1"/>
        <v>1018.1500000000015</v>
      </c>
      <c r="J8">
        <f t="shared" si="2"/>
        <v>-718.15000000000146</v>
      </c>
      <c r="K8">
        <f t="shared" si="4"/>
        <v>-833.350000000004</v>
      </c>
      <c r="L8">
        <f t="shared" si="3"/>
        <v>1687.4499999999953</v>
      </c>
      <c r="M8" t="s">
        <v>48</v>
      </c>
      <c r="N8" s="3">
        <f>AVERAGEIF($J$2:$J$200,"&lt;=0")</f>
        <v>-333.01875000000041</v>
      </c>
    </row>
    <row r="9" spans="1:14" x14ac:dyDescent="0.2">
      <c r="A9" t="s">
        <v>62</v>
      </c>
      <c r="B9">
        <v>17618.150000000001</v>
      </c>
      <c r="E9">
        <v>17857.25</v>
      </c>
      <c r="F9">
        <v>17600</v>
      </c>
      <c r="G9">
        <v>300</v>
      </c>
      <c r="H9">
        <f t="shared" si="0"/>
        <v>257.25</v>
      </c>
      <c r="I9">
        <f t="shared" si="1"/>
        <v>257.25</v>
      </c>
      <c r="J9">
        <f t="shared" si="2"/>
        <v>42.75</v>
      </c>
      <c r="K9">
        <f t="shared" si="4"/>
        <v>-790.600000000004</v>
      </c>
      <c r="L9">
        <f t="shared" si="3"/>
        <v>1969.2999999999938</v>
      </c>
      <c r="M9" t="s">
        <v>49</v>
      </c>
      <c r="N9" s="3">
        <f>N7/ABS(N8)</f>
        <v>0.38128483756545156</v>
      </c>
    </row>
    <row r="10" spans="1:14" x14ac:dyDescent="0.2">
      <c r="A10" t="s">
        <v>63</v>
      </c>
      <c r="B10">
        <v>17857.25</v>
      </c>
      <c r="E10">
        <v>17536.25</v>
      </c>
      <c r="F10">
        <v>17800</v>
      </c>
      <c r="G10">
        <v>300</v>
      </c>
      <c r="H10">
        <f t="shared" si="0"/>
        <v>-263.75</v>
      </c>
      <c r="I10">
        <f t="shared" si="1"/>
        <v>0</v>
      </c>
      <c r="J10">
        <f t="shared" si="2"/>
        <v>300</v>
      </c>
      <c r="K10">
        <f t="shared" si="4"/>
        <v>-490.600000000004</v>
      </c>
      <c r="L10">
        <f t="shared" si="3"/>
        <v>1948.2999999999938</v>
      </c>
    </row>
    <row r="11" spans="1:14" x14ac:dyDescent="0.2">
      <c r="A11" t="s">
        <v>64</v>
      </c>
      <c r="B11">
        <v>17536.25</v>
      </c>
      <c r="E11">
        <v>17203.95</v>
      </c>
      <c r="F11">
        <v>17800</v>
      </c>
      <c r="G11">
        <v>200</v>
      </c>
      <c r="H11">
        <f t="shared" si="0"/>
        <v>-596.04999999999927</v>
      </c>
      <c r="I11">
        <f t="shared" si="1"/>
        <v>0</v>
      </c>
      <c r="J11">
        <f t="shared" si="2"/>
        <v>200</v>
      </c>
      <c r="K11">
        <f t="shared" si="4"/>
        <v>-290.600000000004</v>
      </c>
      <c r="L11">
        <f t="shared" si="3"/>
        <v>1815.9999999999982</v>
      </c>
      <c r="M11" t="s">
        <v>50</v>
      </c>
      <c r="N11">
        <f>MAX($J$2:$J$200)</f>
        <v>318.59999999999673</v>
      </c>
    </row>
    <row r="12" spans="1:14" x14ac:dyDescent="0.2">
      <c r="A12" t="s">
        <v>65</v>
      </c>
      <c r="B12">
        <v>17203.95</v>
      </c>
      <c r="E12">
        <v>17110.150000000001</v>
      </c>
      <c r="F12">
        <v>17800</v>
      </c>
      <c r="G12">
        <v>60</v>
      </c>
      <c r="H12">
        <f t="shared" si="0"/>
        <v>-689.84999999999854</v>
      </c>
      <c r="I12">
        <f t="shared" si="1"/>
        <v>0</v>
      </c>
      <c r="J12">
        <f t="shared" si="2"/>
        <v>60</v>
      </c>
      <c r="K12">
        <f t="shared" si="4"/>
        <v>-230.600000000004</v>
      </c>
      <c r="L12">
        <f t="shared" si="3"/>
        <v>1782.1999999999953</v>
      </c>
      <c r="M12" t="s">
        <v>51</v>
      </c>
      <c r="N12">
        <f>MIN($J$2:$J$200)</f>
        <v>-718.15000000000146</v>
      </c>
    </row>
    <row r="13" spans="1:14" x14ac:dyDescent="0.2">
      <c r="A13" t="s">
        <v>66</v>
      </c>
      <c r="B13">
        <v>17110.150000000001</v>
      </c>
      <c r="E13">
        <v>16247.95</v>
      </c>
      <c r="F13">
        <v>17800</v>
      </c>
      <c r="G13">
        <v>40</v>
      </c>
      <c r="H13">
        <f t="shared" si="0"/>
        <v>-1552.0499999999993</v>
      </c>
      <c r="I13">
        <f t="shared" si="1"/>
        <v>0</v>
      </c>
      <c r="J13">
        <f t="shared" si="2"/>
        <v>40</v>
      </c>
      <c r="K13">
        <f t="shared" si="4"/>
        <v>-190.600000000004</v>
      </c>
      <c r="L13">
        <f t="shared" si="3"/>
        <v>959.99999999999636</v>
      </c>
    </row>
    <row r="14" spans="1:14" x14ac:dyDescent="0.2">
      <c r="A14" t="s">
        <v>67</v>
      </c>
      <c r="B14">
        <v>16247.95</v>
      </c>
      <c r="E14">
        <v>17222.75</v>
      </c>
      <c r="F14">
        <v>17800</v>
      </c>
      <c r="G14">
        <v>5</v>
      </c>
      <c r="H14">
        <f t="shared" si="0"/>
        <v>-577.25</v>
      </c>
      <c r="I14">
        <f t="shared" si="1"/>
        <v>0</v>
      </c>
      <c r="J14">
        <f t="shared" si="2"/>
        <v>5</v>
      </c>
      <c r="K14">
        <f t="shared" si="4"/>
        <v>-185.600000000004</v>
      </c>
      <c r="L14">
        <f t="shared" si="3"/>
        <v>1939.7999999999938</v>
      </c>
      <c r="M14" t="s">
        <v>52</v>
      </c>
      <c r="N14" s="3">
        <f>(N4*N7)+(N5*N8)</f>
        <v>18.741176470588016</v>
      </c>
    </row>
    <row r="15" spans="1:14" x14ac:dyDescent="0.2">
      <c r="A15" t="s">
        <v>68</v>
      </c>
      <c r="B15">
        <v>17222.75</v>
      </c>
      <c r="E15">
        <v>17245.05</v>
      </c>
      <c r="F15">
        <v>17800</v>
      </c>
      <c r="G15">
        <v>60</v>
      </c>
      <c r="H15">
        <f t="shared" si="0"/>
        <v>-554.95000000000073</v>
      </c>
      <c r="I15">
        <f t="shared" si="1"/>
        <v>0</v>
      </c>
      <c r="J15">
        <f t="shared" si="2"/>
        <v>60</v>
      </c>
      <c r="K15">
        <f t="shared" si="4"/>
        <v>-125.600000000004</v>
      </c>
      <c r="L15">
        <f t="shared" si="3"/>
        <v>2022.0999999999967</v>
      </c>
      <c r="M15" t="s">
        <v>53</v>
      </c>
      <c r="N15" s="3">
        <f>(N9*N4)-N5</f>
        <v>5.6276640491227603E-2</v>
      </c>
    </row>
    <row r="16" spans="1:14" x14ac:dyDescent="0.2">
      <c r="A16" t="s">
        <v>69</v>
      </c>
      <c r="B16">
        <v>17245.05</v>
      </c>
      <c r="E16">
        <v>16170.15</v>
      </c>
      <c r="F16">
        <v>17800</v>
      </c>
      <c r="G16">
        <v>60</v>
      </c>
      <c r="H16">
        <f t="shared" si="0"/>
        <v>-1629.8500000000004</v>
      </c>
      <c r="I16">
        <f t="shared" si="1"/>
        <v>0</v>
      </c>
      <c r="J16">
        <f t="shared" si="2"/>
        <v>60</v>
      </c>
      <c r="K16">
        <f t="shared" si="4"/>
        <v>-65.600000000004002</v>
      </c>
      <c r="L16">
        <f t="shared" si="3"/>
        <v>1007.1999999999953</v>
      </c>
    </row>
    <row r="17" spans="1:12" x14ac:dyDescent="0.2">
      <c r="A17" t="s">
        <v>70</v>
      </c>
      <c r="B17">
        <v>16170.15</v>
      </c>
      <c r="E17">
        <v>15780.25</v>
      </c>
      <c r="F17">
        <v>17800</v>
      </c>
      <c r="G17">
        <v>5</v>
      </c>
      <c r="H17">
        <f t="shared" si="0"/>
        <v>-2019.75</v>
      </c>
      <c r="I17">
        <f t="shared" si="1"/>
        <v>0</v>
      </c>
      <c r="J17">
        <f t="shared" si="2"/>
        <v>5</v>
      </c>
      <c r="K17">
        <f t="shared" si="4"/>
        <v>-60.600000000004002</v>
      </c>
      <c r="L17">
        <f t="shared" si="3"/>
        <v>622.29999999999563</v>
      </c>
    </row>
    <row r="18" spans="1:12" x14ac:dyDescent="0.2">
      <c r="A18" t="s">
        <v>71</v>
      </c>
      <c r="B18">
        <v>15780.25</v>
      </c>
      <c r="E18">
        <v>16929.599999999999</v>
      </c>
      <c r="F18">
        <v>17800</v>
      </c>
      <c r="G18">
        <v>5</v>
      </c>
      <c r="H18">
        <f t="shared" si="0"/>
        <v>-870.40000000000146</v>
      </c>
      <c r="I18">
        <f t="shared" si="1"/>
        <v>0</v>
      </c>
      <c r="J18">
        <f t="shared" si="2"/>
        <v>5</v>
      </c>
      <c r="K18">
        <f t="shared" si="4"/>
        <v>-55.600000000004002</v>
      </c>
      <c r="L18">
        <f t="shared" si="3"/>
        <v>1776.6499999999924</v>
      </c>
    </row>
    <row r="19" spans="1:12" x14ac:dyDescent="0.2">
      <c r="A19" t="s">
        <v>72</v>
      </c>
      <c r="B19">
        <v>16929.599999999999</v>
      </c>
      <c r="E19">
        <v>17522.45</v>
      </c>
      <c r="F19">
        <v>17800</v>
      </c>
      <c r="G19">
        <v>30</v>
      </c>
      <c r="H19">
        <f t="shared" si="0"/>
        <v>-277.54999999999927</v>
      </c>
      <c r="I19">
        <f t="shared" si="1"/>
        <v>0</v>
      </c>
      <c r="J19">
        <f t="shared" si="2"/>
        <v>30</v>
      </c>
      <c r="K19">
        <f t="shared" si="4"/>
        <v>-25.600000000004002</v>
      </c>
      <c r="L19">
        <f t="shared" si="3"/>
        <v>2399.4999999999982</v>
      </c>
    </row>
    <row r="20" spans="1:12" x14ac:dyDescent="0.2">
      <c r="A20" t="s">
        <v>73</v>
      </c>
      <c r="B20">
        <v>17522.45</v>
      </c>
      <c r="E20">
        <v>16818.099999999999</v>
      </c>
      <c r="F20">
        <v>17800</v>
      </c>
      <c r="G20">
        <v>200</v>
      </c>
      <c r="H20">
        <f t="shared" si="0"/>
        <v>-981.90000000000146</v>
      </c>
      <c r="I20">
        <f t="shared" si="1"/>
        <v>0</v>
      </c>
      <c r="J20">
        <f t="shared" si="2"/>
        <v>200</v>
      </c>
      <c r="K20">
        <f t="shared" si="4"/>
        <v>174.399999999996</v>
      </c>
      <c r="L20">
        <f t="shared" si="3"/>
        <v>1895.1499999999924</v>
      </c>
    </row>
    <row r="21" spans="1:12" x14ac:dyDescent="0.2">
      <c r="A21" t="s">
        <v>74</v>
      </c>
      <c r="B21">
        <v>16818.099999999999</v>
      </c>
      <c r="E21">
        <v>17736.95</v>
      </c>
      <c r="F21">
        <v>17800</v>
      </c>
      <c r="G21">
        <v>15</v>
      </c>
      <c r="H21">
        <f t="shared" si="0"/>
        <v>-63.049999999999272</v>
      </c>
      <c r="I21">
        <f t="shared" si="1"/>
        <v>0</v>
      </c>
      <c r="J21">
        <f t="shared" si="2"/>
        <v>15</v>
      </c>
      <c r="K21">
        <f t="shared" si="4"/>
        <v>189.399999999996</v>
      </c>
      <c r="L21">
        <f t="shared" si="3"/>
        <v>2828.9999999999982</v>
      </c>
    </row>
    <row r="22" spans="1:12" x14ac:dyDescent="0.2">
      <c r="A22" t="s">
        <v>75</v>
      </c>
      <c r="B22">
        <v>17736.95</v>
      </c>
      <c r="E22">
        <v>18484.099999999999</v>
      </c>
      <c r="F22">
        <v>17800</v>
      </c>
      <c r="G22">
        <v>300</v>
      </c>
      <c r="H22">
        <f t="shared" si="0"/>
        <v>684.09999999999854</v>
      </c>
      <c r="I22">
        <f t="shared" si="1"/>
        <v>684.09999999999854</v>
      </c>
      <c r="J22">
        <f t="shared" si="2"/>
        <v>-384.09999999999854</v>
      </c>
      <c r="K22">
        <f t="shared" si="4"/>
        <v>-194.70000000000255</v>
      </c>
      <c r="L22">
        <f t="shared" si="3"/>
        <v>3192.0499999999938</v>
      </c>
    </row>
    <row r="23" spans="1:12" x14ac:dyDescent="0.2">
      <c r="A23" t="s">
        <v>76</v>
      </c>
      <c r="B23">
        <v>18484.099999999999</v>
      </c>
      <c r="E23">
        <v>18191</v>
      </c>
      <c r="F23">
        <v>18500</v>
      </c>
      <c r="G23">
        <v>300</v>
      </c>
      <c r="H23">
        <f t="shared" si="0"/>
        <v>-309</v>
      </c>
      <c r="I23">
        <f t="shared" si="1"/>
        <v>0</v>
      </c>
      <c r="J23">
        <f t="shared" si="2"/>
        <v>300</v>
      </c>
      <c r="K23">
        <f t="shared" si="4"/>
        <v>105.29999999999745</v>
      </c>
      <c r="L23">
        <f t="shared" si="3"/>
        <v>3198.9499999999953</v>
      </c>
    </row>
    <row r="24" spans="1:12" x14ac:dyDescent="0.2">
      <c r="A24" t="s">
        <v>77</v>
      </c>
      <c r="B24">
        <v>18191</v>
      </c>
      <c r="E24">
        <v>17891.95</v>
      </c>
      <c r="F24">
        <v>18500</v>
      </c>
      <c r="G24">
        <v>150</v>
      </c>
      <c r="H24">
        <f t="shared" si="0"/>
        <v>-608.04999999999927</v>
      </c>
      <c r="I24">
        <f t="shared" si="1"/>
        <v>0</v>
      </c>
      <c r="J24">
        <f t="shared" si="2"/>
        <v>150</v>
      </c>
      <c r="K24">
        <f t="shared" si="4"/>
        <v>255.29999999999745</v>
      </c>
      <c r="L24">
        <f t="shared" si="3"/>
        <v>3049.8999999999996</v>
      </c>
    </row>
    <row r="25" spans="1:12" x14ac:dyDescent="0.2">
      <c r="A25" t="s">
        <v>78</v>
      </c>
      <c r="B25">
        <v>17891.95</v>
      </c>
      <c r="E25">
        <v>17511.25</v>
      </c>
      <c r="F25">
        <v>18500</v>
      </c>
      <c r="G25">
        <v>60</v>
      </c>
      <c r="H25">
        <f t="shared" si="0"/>
        <v>-988.75</v>
      </c>
      <c r="I25">
        <f t="shared" si="1"/>
        <v>0</v>
      </c>
      <c r="J25">
        <f t="shared" si="2"/>
        <v>60</v>
      </c>
      <c r="K25">
        <f t="shared" si="4"/>
        <v>315.29999999999745</v>
      </c>
      <c r="L25">
        <f t="shared" si="3"/>
        <v>2729.1999999999953</v>
      </c>
    </row>
    <row r="26" spans="1:12" x14ac:dyDescent="0.2">
      <c r="A26" t="s">
        <v>79</v>
      </c>
      <c r="B26">
        <v>17511.25</v>
      </c>
      <c r="E26">
        <v>17080.7</v>
      </c>
      <c r="F26">
        <v>18500</v>
      </c>
      <c r="G26">
        <v>15</v>
      </c>
      <c r="H26">
        <f t="shared" si="0"/>
        <v>-1419.2999999999993</v>
      </c>
      <c r="I26">
        <f t="shared" si="1"/>
        <v>0</v>
      </c>
      <c r="J26">
        <f t="shared" si="2"/>
        <v>15</v>
      </c>
      <c r="K26">
        <f t="shared" si="4"/>
        <v>330.29999999999745</v>
      </c>
      <c r="L26">
        <f t="shared" si="3"/>
        <v>2313.6499999999996</v>
      </c>
    </row>
    <row r="27" spans="1:12" x14ac:dyDescent="0.2">
      <c r="A27" t="s">
        <v>80</v>
      </c>
      <c r="B27">
        <v>17080.7</v>
      </c>
      <c r="E27">
        <v>17915.05</v>
      </c>
      <c r="F27">
        <v>18500</v>
      </c>
      <c r="G27">
        <v>5</v>
      </c>
      <c r="H27">
        <f t="shared" si="0"/>
        <v>-584.95000000000073</v>
      </c>
      <c r="I27">
        <f t="shared" si="1"/>
        <v>0</v>
      </c>
      <c r="J27">
        <f t="shared" si="2"/>
        <v>5</v>
      </c>
      <c r="K27">
        <f t="shared" si="4"/>
        <v>335.29999999999745</v>
      </c>
      <c r="L27">
        <f t="shared" si="3"/>
        <v>3152.9999999999982</v>
      </c>
    </row>
    <row r="28" spans="1:12" x14ac:dyDescent="0.2">
      <c r="A28" t="s">
        <v>81</v>
      </c>
      <c r="B28">
        <v>17915.05</v>
      </c>
      <c r="E28">
        <v>18321.150000000001</v>
      </c>
      <c r="F28">
        <v>18500</v>
      </c>
      <c r="G28">
        <v>60</v>
      </c>
      <c r="H28">
        <f t="shared" si="0"/>
        <v>-178.84999999999854</v>
      </c>
      <c r="I28">
        <f t="shared" si="1"/>
        <v>0</v>
      </c>
      <c r="J28">
        <f t="shared" si="2"/>
        <v>60</v>
      </c>
      <c r="K28">
        <f t="shared" si="4"/>
        <v>395.29999999999745</v>
      </c>
      <c r="L28">
        <f t="shared" si="3"/>
        <v>3619.0999999999967</v>
      </c>
    </row>
    <row r="29" spans="1:12" x14ac:dyDescent="0.2">
      <c r="A29" t="s">
        <v>82</v>
      </c>
      <c r="B29">
        <v>18321.150000000001</v>
      </c>
      <c r="E29">
        <v>18972.099999999999</v>
      </c>
      <c r="F29">
        <v>18500</v>
      </c>
      <c r="G29">
        <v>200</v>
      </c>
      <c r="H29">
        <f t="shared" si="0"/>
        <v>472.09999999999854</v>
      </c>
      <c r="I29">
        <f t="shared" si="1"/>
        <v>472.09999999999854</v>
      </c>
      <c r="J29">
        <f t="shared" si="2"/>
        <v>-272.09999999999854</v>
      </c>
      <c r="K29">
        <f t="shared" si="4"/>
        <v>123.19999999999891</v>
      </c>
      <c r="L29">
        <f t="shared" si="3"/>
        <v>3997.9499999999953</v>
      </c>
    </row>
    <row r="30" spans="1:12" x14ac:dyDescent="0.2">
      <c r="A30" t="s">
        <v>83</v>
      </c>
      <c r="B30">
        <v>18972.099999999999</v>
      </c>
      <c r="E30">
        <v>19659.900000000001</v>
      </c>
      <c r="F30">
        <v>19000</v>
      </c>
      <c r="G30">
        <v>300</v>
      </c>
      <c r="H30">
        <f t="shared" si="0"/>
        <v>659.90000000000146</v>
      </c>
      <c r="I30">
        <f t="shared" si="1"/>
        <v>659.90000000000146</v>
      </c>
      <c r="J30">
        <f t="shared" si="2"/>
        <v>-359.90000000000146</v>
      </c>
      <c r="K30">
        <f t="shared" si="4"/>
        <v>-236.70000000000255</v>
      </c>
      <c r="L30">
        <f t="shared" si="3"/>
        <v>4325.8499999999967</v>
      </c>
    </row>
    <row r="31" spans="1:12" x14ac:dyDescent="0.2">
      <c r="A31" t="s">
        <v>84</v>
      </c>
      <c r="B31">
        <v>19659.900000000001</v>
      </c>
      <c r="E31">
        <v>19253.8</v>
      </c>
      <c r="F31">
        <v>19600</v>
      </c>
      <c r="G31">
        <v>300</v>
      </c>
      <c r="H31">
        <f t="shared" si="0"/>
        <v>-346.20000000000073</v>
      </c>
      <c r="I31">
        <f t="shared" si="1"/>
        <v>0</v>
      </c>
      <c r="J31">
        <f t="shared" si="2"/>
        <v>300</v>
      </c>
      <c r="K31">
        <f t="shared" si="4"/>
        <v>63.299999999997453</v>
      </c>
      <c r="L31">
        <f t="shared" si="3"/>
        <v>4219.7499999999982</v>
      </c>
    </row>
    <row r="32" spans="1:12" x14ac:dyDescent="0.2">
      <c r="A32" t="s">
        <v>85</v>
      </c>
      <c r="B32">
        <v>19253.8</v>
      </c>
      <c r="E32">
        <v>19523.55</v>
      </c>
      <c r="F32">
        <v>19600</v>
      </c>
      <c r="G32">
        <v>120</v>
      </c>
      <c r="H32">
        <f t="shared" si="0"/>
        <v>-76.450000000000728</v>
      </c>
      <c r="I32">
        <f t="shared" si="1"/>
        <v>0</v>
      </c>
      <c r="J32">
        <f t="shared" si="2"/>
        <v>120</v>
      </c>
      <c r="K32">
        <f t="shared" si="4"/>
        <v>183.29999999999745</v>
      </c>
      <c r="L32">
        <f t="shared" si="3"/>
        <v>4609.4999999999982</v>
      </c>
    </row>
    <row r="33" spans="1:12" x14ac:dyDescent="0.2">
      <c r="A33" t="s">
        <v>86</v>
      </c>
      <c r="B33">
        <v>19523.55</v>
      </c>
      <c r="E33">
        <v>18857.25</v>
      </c>
      <c r="F33">
        <v>19600</v>
      </c>
      <c r="G33">
        <v>300</v>
      </c>
      <c r="H33">
        <f t="shared" si="0"/>
        <v>-742.75</v>
      </c>
      <c r="I33">
        <f t="shared" si="1"/>
        <v>0</v>
      </c>
      <c r="J33">
        <f t="shared" si="2"/>
        <v>300</v>
      </c>
      <c r="K33">
        <f t="shared" si="4"/>
        <v>483.29999999999745</v>
      </c>
      <c r="L33">
        <f t="shared" si="3"/>
        <v>4243.1999999999953</v>
      </c>
    </row>
    <row r="34" spans="1:12" x14ac:dyDescent="0.2">
      <c r="A34" t="s">
        <v>87</v>
      </c>
      <c r="B34">
        <v>18857.25</v>
      </c>
      <c r="E34">
        <v>19794.7</v>
      </c>
      <c r="F34">
        <v>19600</v>
      </c>
      <c r="G34">
        <v>30</v>
      </c>
      <c r="H34">
        <f t="shared" si="0"/>
        <v>194.70000000000073</v>
      </c>
      <c r="I34">
        <f t="shared" si="1"/>
        <v>194.70000000000073</v>
      </c>
      <c r="J34">
        <f t="shared" si="2"/>
        <v>-164.70000000000073</v>
      </c>
      <c r="K34">
        <f t="shared" si="4"/>
        <v>318.59999999999673</v>
      </c>
      <c r="L34">
        <f t="shared" si="3"/>
        <v>5015.9499999999953</v>
      </c>
    </row>
    <row r="35" spans="1:12" x14ac:dyDescent="0.2">
      <c r="I35" t="s">
        <v>54</v>
      </c>
      <c r="J35">
        <f>SUM(J2:J34)</f>
        <v>318.59999999999673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62E7A-1A37-CF4F-82A8-99FEDF35032D}">
  <dimension ref="A1:E34"/>
  <sheetViews>
    <sheetView workbookViewId="0">
      <selection activeCell="E16" sqref="A16:E16"/>
    </sheetView>
  </sheetViews>
  <sheetFormatPr baseColWidth="10" defaultRowHeight="16" x14ac:dyDescent="0.2"/>
  <sheetData>
    <row r="1" spans="1:5" x14ac:dyDescent="0.2">
      <c r="A1" t="s">
        <v>89</v>
      </c>
      <c r="B1" t="s">
        <v>90</v>
      </c>
      <c r="C1" t="s">
        <v>91</v>
      </c>
      <c r="D1" t="s">
        <v>92</v>
      </c>
    </row>
    <row r="2" spans="1:5" x14ac:dyDescent="0.2">
      <c r="A2">
        <v>15097.35</v>
      </c>
      <c r="D2">
        <v>14324.9</v>
      </c>
      <c r="E2">
        <f>D2-A2</f>
        <v>-772.45000000000073</v>
      </c>
    </row>
    <row r="3" spans="1:5" x14ac:dyDescent="0.2">
      <c r="A3">
        <v>14324.9</v>
      </c>
      <c r="D3">
        <v>14894.9</v>
      </c>
      <c r="E3">
        <f t="shared" ref="E3:E34" si="0">D3-A3</f>
        <v>570</v>
      </c>
    </row>
    <row r="4" spans="1:5" x14ac:dyDescent="0.2">
      <c r="A4">
        <v>14894.9</v>
      </c>
      <c r="D4">
        <v>15337.85</v>
      </c>
      <c r="E4">
        <f t="shared" si="0"/>
        <v>442.95000000000073</v>
      </c>
    </row>
    <row r="5" spans="1:5" x14ac:dyDescent="0.2">
      <c r="A5">
        <v>15337.85</v>
      </c>
      <c r="D5">
        <v>15790.45</v>
      </c>
      <c r="E5">
        <f t="shared" si="0"/>
        <v>452.60000000000036</v>
      </c>
    </row>
    <row r="6" spans="1:5" x14ac:dyDescent="0.2">
      <c r="A6">
        <v>15790.45</v>
      </c>
      <c r="D6">
        <v>15778.45</v>
      </c>
      <c r="E6">
        <f t="shared" si="0"/>
        <v>-12</v>
      </c>
    </row>
    <row r="7" spans="1:5" x14ac:dyDescent="0.2">
      <c r="A7">
        <v>15778.45</v>
      </c>
      <c r="D7">
        <v>16636.900000000001</v>
      </c>
      <c r="E7">
        <f t="shared" si="0"/>
        <v>858.45000000000073</v>
      </c>
    </row>
    <row r="8" spans="1:5" x14ac:dyDescent="0.2">
      <c r="A8">
        <v>16636.900000000001</v>
      </c>
      <c r="D8">
        <v>17618.150000000001</v>
      </c>
      <c r="E8">
        <f t="shared" si="0"/>
        <v>981.25</v>
      </c>
    </row>
    <row r="9" spans="1:5" x14ac:dyDescent="0.2">
      <c r="A9">
        <v>17618.150000000001</v>
      </c>
      <c r="D9">
        <v>17857.25</v>
      </c>
      <c r="E9">
        <f t="shared" si="0"/>
        <v>239.09999999999854</v>
      </c>
    </row>
    <row r="10" spans="1:5" x14ac:dyDescent="0.2">
      <c r="A10">
        <v>17857.25</v>
      </c>
      <c r="D10">
        <v>17536.25</v>
      </c>
      <c r="E10">
        <f t="shared" si="0"/>
        <v>-321</v>
      </c>
    </row>
    <row r="11" spans="1:5" x14ac:dyDescent="0.2">
      <c r="A11">
        <v>17536.25</v>
      </c>
      <c r="D11">
        <v>17203.95</v>
      </c>
      <c r="E11">
        <f t="shared" si="0"/>
        <v>-332.29999999999927</v>
      </c>
    </row>
    <row r="12" spans="1:5" x14ac:dyDescent="0.2">
      <c r="A12">
        <v>17203.95</v>
      </c>
      <c r="D12">
        <v>17110.150000000001</v>
      </c>
      <c r="E12">
        <f t="shared" si="0"/>
        <v>-93.799999999999272</v>
      </c>
    </row>
    <row r="13" spans="1:5" x14ac:dyDescent="0.2">
      <c r="A13">
        <v>17110.150000000001</v>
      </c>
      <c r="D13">
        <v>16247.95</v>
      </c>
      <c r="E13">
        <f t="shared" si="0"/>
        <v>-862.20000000000073</v>
      </c>
    </row>
    <row r="14" spans="1:5" x14ac:dyDescent="0.2">
      <c r="A14">
        <v>16247.95</v>
      </c>
      <c r="D14">
        <v>17222.75</v>
      </c>
      <c r="E14">
        <f t="shared" si="0"/>
        <v>974.79999999999927</v>
      </c>
    </row>
    <row r="15" spans="1:5" x14ac:dyDescent="0.2">
      <c r="A15">
        <v>17222.75</v>
      </c>
      <c r="D15">
        <v>17245.05</v>
      </c>
      <c r="E15">
        <f t="shared" si="0"/>
        <v>22.299999999999272</v>
      </c>
    </row>
    <row r="16" spans="1:5" x14ac:dyDescent="0.2">
      <c r="A16">
        <v>17245.05</v>
      </c>
      <c r="D16">
        <v>16170.15</v>
      </c>
      <c r="E16">
        <f t="shared" si="0"/>
        <v>-1074.8999999999996</v>
      </c>
    </row>
    <row r="17" spans="1:5" x14ac:dyDescent="0.2">
      <c r="A17">
        <v>16170.15</v>
      </c>
      <c r="D17">
        <v>15780.25</v>
      </c>
      <c r="E17">
        <f t="shared" si="0"/>
        <v>-389.89999999999964</v>
      </c>
    </row>
    <row r="18" spans="1:5" x14ac:dyDescent="0.2">
      <c r="A18">
        <v>15780.25</v>
      </c>
      <c r="D18">
        <v>16929.599999999999</v>
      </c>
      <c r="E18">
        <f t="shared" si="0"/>
        <v>1149.3499999999985</v>
      </c>
    </row>
    <row r="19" spans="1:5" x14ac:dyDescent="0.2">
      <c r="A19">
        <v>16929.599999999999</v>
      </c>
      <c r="D19">
        <v>17522.45</v>
      </c>
      <c r="E19">
        <f t="shared" si="0"/>
        <v>592.85000000000218</v>
      </c>
    </row>
    <row r="20" spans="1:5" x14ac:dyDescent="0.2">
      <c r="A20">
        <v>17522.45</v>
      </c>
      <c r="D20">
        <v>16818.099999999999</v>
      </c>
      <c r="E20">
        <f t="shared" si="0"/>
        <v>-704.35000000000218</v>
      </c>
    </row>
    <row r="21" spans="1:5" x14ac:dyDescent="0.2">
      <c r="A21">
        <v>16818.099999999999</v>
      </c>
      <c r="D21">
        <v>17736.95</v>
      </c>
      <c r="E21">
        <f t="shared" si="0"/>
        <v>918.85000000000218</v>
      </c>
    </row>
    <row r="22" spans="1:5" x14ac:dyDescent="0.2">
      <c r="A22">
        <v>17736.95</v>
      </c>
      <c r="D22">
        <v>18484.099999999999</v>
      </c>
      <c r="E22">
        <f t="shared" si="0"/>
        <v>747.14999999999782</v>
      </c>
    </row>
    <row r="23" spans="1:5" x14ac:dyDescent="0.2">
      <c r="A23">
        <v>18484.099999999999</v>
      </c>
      <c r="D23">
        <v>18191</v>
      </c>
      <c r="E23">
        <f t="shared" si="0"/>
        <v>-293.09999999999854</v>
      </c>
    </row>
    <row r="24" spans="1:5" x14ac:dyDescent="0.2">
      <c r="A24">
        <v>18191</v>
      </c>
      <c r="D24">
        <v>17891.95</v>
      </c>
      <c r="E24">
        <f t="shared" si="0"/>
        <v>-299.04999999999927</v>
      </c>
    </row>
    <row r="25" spans="1:5" x14ac:dyDescent="0.2">
      <c r="A25">
        <v>17891.95</v>
      </c>
      <c r="D25">
        <v>17511.25</v>
      </c>
      <c r="E25">
        <f t="shared" si="0"/>
        <v>-380.70000000000073</v>
      </c>
    </row>
    <row r="26" spans="1:5" x14ac:dyDescent="0.2">
      <c r="A26">
        <v>17511.25</v>
      </c>
      <c r="D26">
        <v>17080.7</v>
      </c>
      <c r="E26">
        <f t="shared" si="0"/>
        <v>-430.54999999999927</v>
      </c>
    </row>
    <row r="27" spans="1:5" x14ac:dyDescent="0.2">
      <c r="A27">
        <v>17080.7</v>
      </c>
      <c r="D27">
        <v>17915.05</v>
      </c>
      <c r="E27">
        <f t="shared" si="0"/>
        <v>834.34999999999854</v>
      </c>
    </row>
    <row r="28" spans="1:5" x14ac:dyDescent="0.2">
      <c r="A28">
        <v>17915.05</v>
      </c>
      <c r="D28">
        <v>18321.150000000001</v>
      </c>
      <c r="E28">
        <f t="shared" si="0"/>
        <v>406.10000000000218</v>
      </c>
    </row>
    <row r="29" spans="1:5" x14ac:dyDescent="0.2">
      <c r="A29">
        <v>18321.150000000001</v>
      </c>
      <c r="D29">
        <v>18972.099999999999</v>
      </c>
      <c r="E29">
        <f t="shared" si="0"/>
        <v>650.94999999999709</v>
      </c>
    </row>
    <row r="30" spans="1:5" x14ac:dyDescent="0.2">
      <c r="A30">
        <v>18972.099999999999</v>
      </c>
      <c r="D30">
        <v>19659.900000000001</v>
      </c>
      <c r="E30">
        <f t="shared" si="0"/>
        <v>687.80000000000291</v>
      </c>
    </row>
    <row r="31" spans="1:5" x14ac:dyDescent="0.2">
      <c r="A31">
        <v>19659.900000000001</v>
      </c>
      <c r="D31">
        <v>19253.8</v>
      </c>
      <c r="E31">
        <f t="shared" si="0"/>
        <v>-406.10000000000218</v>
      </c>
    </row>
    <row r="32" spans="1:5" x14ac:dyDescent="0.2">
      <c r="A32">
        <v>19253.8</v>
      </c>
      <c r="D32">
        <v>19523.55</v>
      </c>
      <c r="E32">
        <f t="shared" si="0"/>
        <v>269.75</v>
      </c>
    </row>
    <row r="33" spans="1:5" x14ac:dyDescent="0.2">
      <c r="A33">
        <v>19523.55</v>
      </c>
      <c r="D33">
        <v>18857.25</v>
      </c>
      <c r="E33">
        <f t="shared" si="0"/>
        <v>-666.29999999999927</v>
      </c>
    </row>
    <row r="34" spans="1:5" x14ac:dyDescent="0.2">
      <c r="A34">
        <v>18857.25</v>
      </c>
      <c r="D34">
        <v>19794.7</v>
      </c>
      <c r="E34">
        <f t="shared" si="0"/>
        <v>937.45000000000073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CB69-617B-754A-A584-16FD5CFFED71}">
  <dimension ref="A1:M35"/>
  <sheetViews>
    <sheetView workbookViewId="0">
      <selection activeCell="G39" sqref="G39"/>
    </sheetView>
  </sheetViews>
  <sheetFormatPr baseColWidth="10" defaultRowHeight="16" x14ac:dyDescent="0.2"/>
  <cols>
    <col min="1" max="1" width="14.83203125" customWidth="1"/>
    <col min="7" max="7" width="15.83203125" bestFit="1" customWidth="1"/>
  </cols>
  <sheetData>
    <row r="1" spans="1:13" x14ac:dyDescent="0.2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42</v>
      </c>
      <c r="G1" t="s">
        <v>38</v>
      </c>
      <c r="H1" t="s">
        <v>39</v>
      </c>
      <c r="I1" t="s">
        <v>40</v>
      </c>
      <c r="J1" t="s">
        <v>41</v>
      </c>
    </row>
    <row r="2" spans="1:13" x14ac:dyDescent="0.2">
      <c r="A2" t="s">
        <v>55</v>
      </c>
      <c r="B2">
        <v>15097.35</v>
      </c>
      <c r="E2">
        <v>14324.9</v>
      </c>
      <c r="F2">
        <v>15100</v>
      </c>
      <c r="G2">
        <v>300</v>
      </c>
      <c r="H2">
        <f>E2-F2</f>
        <v>-775.10000000000036</v>
      </c>
      <c r="I2">
        <f>IF(H2&lt;0,0,H2)</f>
        <v>0</v>
      </c>
      <c r="J2">
        <f>G2-I2</f>
        <v>300</v>
      </c>
      <c r="L2" t="s">
        <v>43</v>
      </c>
      <c r="M2">
        <f>COUNTIF($J$2:$J$200,"&gt;0")</f>
        <v>17</v>
      </c>
    </row>
    <row r="3" spans="1:13" x14ac:dyDescent="0.2">
      <c r="A3" t="s">
        <v>56</v>
      </c>
      <c r="B3">
        <v>14324.9</v>
      </c>
      <c r="E3">
        <v>14894.9</v>
      </c>
      <c r="F3">
        <v>14300</v>
      </c>
      <c r="G3">
        <v>300</v>
      </c>
      <c r="H3">
        <f t="shared" ref="H3:H34" si="0">E3-F3</f>
        <v>594.89999999999964</v>
      </c>
      <c r="I3">
        <f t="shared" ref="I3:I34" si="1">IF(H3&lt;0,0,H3)</f>
        <v>594.89999999999964</v>
      </c>
      <c r="J3">
        <f t="shared" ref="J3:J34" si="2">G3-I3</f>
        <v>-294.89999999999964</v>
      </c>
      <c r="L3" t="s">
        <v>44</v>
      </c>
      <c r="M3">
        <f>COUNTIF($J$2:$J$200,"&lt;=0")</f>
        <v>17</v>
      </c>
    </row>
    <row r="4" spans="1:13" x14ac:dyDescent="0.2">
      <c r="A4" t="s">
        <v>57</v>
      </c>
      <c r="B4">
        <v>14894.9</v>
      </c>
      <c r="E4">
        <v>15337.85</v>
      </c>
      <c r="F4">
        <v>14900</v>
      </c>
      <c r="G4">
        <v>300</v>
      </c>
      <c r="H4">
        <f t="shared" si="0"/>
        <v>437.85000000000036</v>
      </c>
      <c r="I4">
        <f t="shared" si="1"/>
        <v>437.85000000000036</v>
      </c>
      <c r="J4">
        <f t="shared" si="2"/>
        <v>-137.85000000000036</v>
      </c>
      <c r="L4" t="s">
        <v>45</v>
      </c>
      <c r="M4" s="1">
        <f>M2/(M2+M3)</f>
        <v>0.5</v>
      </c>
    </row>
    <row r="5" spans="1:13" x14ac:dyDescent="0.2">
      <c r="A5" t="s">
        <v>58</v>
      </c>
      <c r="B5">
        <v>15337.85</v>
      </c>
      <c r="E5">
        <v>15790.45</v>
      </c>
      <c r="F5">
        <v>15300</v>
      </c>
      <c r="G5">
        <v>300</v>
      </c>
      <c r="H5">
        <f t="shared" si="0"/>
        <v>490.45000000000073</v>
      </c>
      <c r="I5">
        <f t="shared" si="1"/>
        <v>490.45000000000073</v>
      </c>
      <c r="J5">
        <f t="shared" si="2"/>
        <v>-190.45000000000073</v>
      </c>
      <c r="L5" t="s">
        <v>46</v>
      </c>
      <c r="M5" s="2">
        <f>100%-M4</f>
        <v>0.5</v>
      </c>
    </row>
    <row r="6" spans="1:13" x14ac:dyDescent="0.2">
      <c r="A6" t="s">
        <v>59</v>
      </c>
      <c r="B6">
        <v>15790.45</v>
      </c>
      <c r="E6">
        <v>15778.45</v>
      </c>
      <c r="F6">
        <v>15800</v>
      </c>
      <c r="G6">
        <v>300</v>
      </c>
      <c r="H6">
        <f t="shared" si="0"/>
        <v>-21.549999999999272</v>
      </c>
      <c r="I6">
        <f t="shared" si="1"/>
        <v>0</v>
      </c>
      <c r="J6">
        <f t="shared" si="2"/>
        <v>300</v>
      </c>
    </row>
    <row r="7" spans="1:13" x14ac:dyDescent="0.2">
      <c r="A7" t="s">
        <v>60</v>
      </c>
      <c r="B7">
        <v>15778.45</v>
      </c>
      <c r="E7">
        <v>16636.900000000001</v>
      </c>
      <c r="F7">
        <v>15800</v>
      </c>
      <c r="G7">
        <v>300</v>
      </c>
      <c r="H7">
        <f t="shared" si="0"/>
        <v>836.90000000000146</v>
      </c>
      <c r="I7">
        <f t="shared" si="1"/>
        <v>836.90000000000146</v>
      </c>
      <c r="J7">
        <f t="shared" si="2"/>
        <v>-536.90000000000146</v>
      </c>
      <c r="L7" t="s">
        <v>47</v>
      </c>
      <c r="M7" s="3">
        <f>AVERAGEIF($J$2:$J$200,"&gt;0")</f>
        <v>282.21764705882356</v>
      </c>
    </row>
    <row r="8" spans="1:13" x14ac:dyDescent="0.2">
      <c r="A8" t="s">
        <v>61</v>
      </c>
      <c r="B8">
        <v>16636.900000000001</v>
      </c>
      <c r="E8">
        <v>17618.150000000001</v>
      </c>
      <c r="F8">
        <v>16600</v>
      </c>
      <c r="G8">
        <v>300</v>
      </c>
      <c r="H8">
        <f t="shared" si="0"/>
        <v>1018.1500000000015</v>
      </c>
      <c r="I8">
        <f t="shared" si="1"/>
        <v>1018.1500000000015</v>
      </c>
      <c r="J8">
        <f t="shared" si="2"/>
        <v>-718.15000000000146</v>
      </c>
      <c r="L8" t="s">
        <v>48</v>
      </c>
      <c r="M8" s="3">
        <f>AVERAGEIF($J$2:$J$200,"&lt;=0")</f>
        <v>-536.67058823529442</v>
      </c>
    </row>
    <row r="9" spans="1:13" x14ac:dyDescent="0.2">
      <c r="A9" t="s">
        <v>62</v>
      </c>
      <c r="B9">
        <v>17618.150000000001</v>
      </c>
      <c r="E9">
        <v>17857.25</v>
      </c>
      <c r="F9">
        <v>17600</v>
      </c>
      <c r="G9">
        <v>300</v>
      </c>
      <c r="H9">
        <f t="shared" si="0"/>
        <v>257.25</v>
      </c>
      <c r="I9">
        <f t="shared" si="1"/>
        <v>257.25</v>
      </c>
      <c r="J9">
        <f t="shared" si="2"/>
        <v>42.75</v>
      </c>
      <c r="L9" t="s">
        <v>49</v>
      </c>
      <c r="M9" s="3">
        <f>M7/ABS(M8)</f>
        <v>0.52586754937852098</v>
      </c>
    </row>
    <row r="10" spans="1:13" x14ac:dyDescent="0.2">
      <c r="A10" t="s">
        <v>63</v>
      </c>
      <c r="B10">
        <v>17857.25</v>
      </c>
      <c r="E10">
        <v>17536.25</v>
      </c>
      <c r="F10">
        <v>17800</v>
      </c>
      <c r="G10">
        <v>300</v>
      </c>
      <c r="H10">
        <f t="shared" si="0"/>
        <v>-263.75</v>
      </c>
      <c r="I10">
        <f t="shared" si="1"/>
        <v>0</v>
      </c>
      <c r="J10">
        <f t="shared" si="2"/>
        <v>300</v>
      </c>
    </row>
    <row r="11" spans="1:13" x14ac:dyDescent="0.2">
      <c r="A11" t="s">
        <v>64</v>
      </c>
      <c r="B11">
        <v>17536.25</v>
      </c>
      <c r="E11">
        <v>17203.95</v>
      </c>
      <c r="F11">
        <v>17500</v>
      </c>
      <c r="G11">
        <v>300</v>
      </c>
      <c r="H11">
        <f t="shared" si="0"/>
        <v>-296.04999999999927</v>
      </c>
      <c r="I11">
        <f t="shared" si="1"/>
        <v>0</v>
      </c>
      <c r="J11">
        <f t="shared" si="2"/>
        <v>300</v>
      </c>
      <c r="L11" t="s">
        <v>50</v>
      </c>
      <c r="M11">
        <f>MAX($J$2:$J$200)</f>
        <v>300</v>
      </c>
    </row>
    <row r="12" spans="1:13" x14ac:dyDescent="0.2">
      <c r="A12" t="s">
        <v>65</v>
      </c>
      <c r="B12">
        <v>17203.95</v>
      </c>
      <c r="E12">
        <v>17110.150000000001</v>
      </c>
      <c r="F12">
        <v>17200</v>
      </c>
      <c r="G12">
        <v>300</v>
      </c>
      <c r="H12">
        <f t="shared" si="0"/>
        <v>-89.849999999998545</v>
      </c>
      <c r="I12">
        <f t="shared" si="1"/>
        <v>0</v>
      </c>
      <c r="J12">
        <f t="shared" si="2"/>
        <v>300</v>
      </c>
      <c r="L12" t="s">
        <v>51</v>
      </c>
      <c r="M12">
        <f>MIN($J$2:$J$200)</f>
        <v>-2162.8500000000022</v>
      </c>
    </row>
    <row r="13" spans="1:13" x14ac:dyDescent="0.2">
      <c r="A13" t="s">
        <v>66</v>
      </c>
      <c r="B13">
        <v>17110.150000000001</v>
      </c>
      <c r="E13">
        <v>16247.95</v>
      </c>
      <c r="F13">
        <v>17100</v>
      </c>
      <c r="G13">
        <v>300</v>
      </c>
      <c r="H13">
        <f t="shared" si="0"/>
        <v>-852.04999999999927</v>
      </c>
      <c r="I13">
        <f t="shared" si="1"/>
        <v>0</v>
      </c>
      <c r="J13">
        <f t="shared" si="2"/>
        <v>300</v>
      </c>
    </row>
    <row r="14" spans="1:13" x14ac:dyDescent="0.2">
      <c r="A14" t="s">
        <v>67</v>
      </c>
      <c r="B14">
        <v>16247.95</v>
      </c>
      <c r="E14">
        <v>17222.75</v>
      </c>
      <c r="F14">
        <v>16200</v>
      </c>
      <c r="G14">
        <v>300</v>
      </c>
      <c r="H14">
        <f t="shared" si="0"/>
        <v>1022.75</v>
      </c>
      <c r="I14">
        <f t="shared" si="1"/>
        <v>1022.75</v>
      </c>
      <c r="J14">
        <f t="shared" si="2"/>
        <v>-722.75</v>
      </c>
      <c r="L14" t="s">
        <v>52</v>
      </c>
      <c r="M14" s="3">
        <f>(M4*M7)+(M5*M8)</f>
        <v>-127.22647058823543</v>
      </c>
    </row>
    <row r="15" spans="1:13" x14ac:dyDescent="0.2">
      <c r="A15" t="s">
        <v>68</v>
      </c>
      <c r="B15">
        <v>17222.75</v>
      </c>
      <c r="E15">
        <v>17245.05</v>
      </c>
      <c r="F15">
        <v>17200</v>
      </c>
      <c r="G15">
        <v>300</v>
      </c>
      <c r="H15">
        <f t="shared" si="0"/>
        <v>45.049999999999272</v>
      </c>
      <c r="I15">
        <f t="shared" si="1"/>
        <v>45.049999999999272</v>
      </c>
      <c r="J15">
        <f t="shared" si="2"/>
        <v>254.95000000000073</v>
      </c>
      <c r="L15" t="s">
        <v>53</v>
      </c>
      <c r="M15" s="3">
        <f>(M9*M4)-M5</f>
        <v>-0.23706622531073951</v>
      </c>
    </row>
    <row r="16" spans="1:13" x14ac:dyDescent="0.2">
      <c r="A16" t="s">
        <v>69</v>
      </c>
      <c r="B16">
        <v>17245.05</v>
      </c>
      <c r="E16">
        <v>16170.15</v>
      </c>
      <c r="F16">
        <v>17200</v>
      </c>
      <c r="G16">
        <v>300</v>
      </c>
      <c r="H16">
        <f t="shared" si="0"/>
        <v>-1029.8500000000004</v>
      </c>
      <c r="I16">
        <f t="shared" si="1"/>
        <v>0</v>
      </c>
      <c r="J16">
        <f t="shared" si="2"/>
        <v>300</v>
      </c>
    </row>
    <row r="17" spans="1:10" x14ac:dyDescent="0.2">
      <c r="A17" t="s">
        <v>70</v>
      </c>
      <c r="B17">
        <v>16170.15</v>
      </c>
      <c r="E17">
        <v>15780.25</v>
      </c>
      <c r="F17">
        <v>16200</v>
      </c>
      <c r="G17">
        <v>300</v>
      </c>
      <c r="H17">
        <f t="shared" si="0"/>
        <v>-419.75</v>
      </c>
      <c r="I17">
        <f t="shared" si="1"/>
        <v>0</v>
      </c>
      <c r="J17">
        <f t="shared" si="2"/>
        <v>300</v>
      </c>
    </row>
    <row r="18" spans="1:10" x14ac:dyDescent="0.2">
      <c r="A18" t="s">
        <v>71</v>
      </c>
      <c r="B18">
        <v>15780.25</v>
      </c>
      <c r="E18">
        <v>16929.599999999999</v>
      </c>
      <c r="F18">
        <v>15800</v>
      </c>
      <c r="G18">
        <v>300</v>
      </c>
      <c r="H18">
        <f t="shared" si="0"/>
        <v>1129.5999999999985</v>
      </c>
      <c r="I18">
        <f t="shared" si="1"/>
        <v>1129.5999999999985</v>
      </c>
      <c r="J18">
        <f t="shared" si="2"/>
        <v>-829.59999999999854</v>
      </c>
    </row>
    <row r="19" spans="1:10" x14ac:dyDescent="0.2">
      <c r="A19" t="s">
        <v>72</v>
      </c>
      <c r="B19">
        <v>16929.599999999999</v>
      </c>
      <c r="E19">
        <v>17522.45</v>
      </c>
      <c r="F19">
        <v>16900</v>
      </c>
      <c r="G19">
        <v>300</v>
      </c>
      <c r="H19">
        <f t="shared" si="0"/>
        <v>622.45000000000073</v>
      </c>
      <c r="I19">
        <f t="shared" si="1"/>
        <v>622.45000000000073</v>
      </c>
      <c r="J19">
        <f t="shared" si="2"/>
        <v>-322.45000000000073</v>
      </c>
    </row>
    <row r="20" spans="1:10" x14ac:dyDescent="0.2">
      <c r="A20" t="s">
        <v>73</v>
      </c>
      <c r="B20">
        <v>17522.45</v>
      </c>
      <c r="E20">
        <v>16818.099999999999</v>
      </c>
      <c r="F20">
        <v>17500</v>
      </c>
      <c r="G20">
        <v>300</v>
      </c>
      <c r="H20">
        <f t="shared" si="0"/>
        <v>-681.90000000000146</v>
      </c>
      <c r="I20">
        <f t="shared" si="1"/>
        <v>0</v>
      </c>
      <c r="J20">
        <f t="shared" si="2"/>
        <v>300</v>
      </c>
    </row>
    <row r="21" spans="1:10" x14ac:dyDescent="0.2">
      <c r="A21" t="s">
        <v>74</v>
      </c>
      <c r="B21">
        <v>16818.099999999999</v>
      </c>
      <c r="E21">
        <v>17736.95</v>
      </c>
      <c r="F21">
        <v>16800</v>
      </c>
      <c r="G21">
        <v>300</v>
      </c>
      <c r="H21">
        <f t="shared" si="0"/>
        <v>936.95000000000073</v>
      </c>
      <c r="I21">
        <f t="shared" si="1"/>
        <v>936.95000000000073</v>
      </c>
      <c r="J21">
        <f t="shared" si="2"/>
        <v>-636.95000000000073</v>
      </c>
    </row>
    <row r="22" spans="1:10" x14ac:dyDescent="0.2">
      <c r="A22" t="s">
        <v>75</v>
      </c>
      <c r="B22">
        <v>17736.95</v>
      </c>
      <c r="E22">
        <v>18484.099999999999</v>
      </c>
      <c r="F22">
        <v>17700</v>
      </c>
      <c r="G22">
        <v>300</v>
      </c>
      <c r="H22">
        <f t="shared" si="0"/>
        <v>784.09999999999854</v>
      </c>
      <c r="I22">
        <f t="shared" si="1"/>
        <v>784.09999999999854</v>
      </c>
      <c r="J22">
        <f t="shared" si="2"/>
        <v>-484.09999999999854</v>
      </c>
    </row>
    <row r="23" spans="1:10" x14ac:dyDescent="0.2">
      <c r="A23" t="s">
        <v>76</v>
      </c>
      <c r="B23">
        <v>18484.099999999999</v>
      </c>
      <c r="E23">
        <v>18191</v>
      </c>
      <c r="F23">
        <v>18500</v>
      </c>
      <c r="G23">
        <v>300</v>
      </c>
      <c r="H23">
        <f t="shared" si="0"/>
        <v>-309</v>
      </c>
      <c r="I23">
        <f t="shared" si="1"/>
        <v>0</v>
      </c>
      <c r="J23">
        <f t="shared" si="2"/>
        <v>300</v>
      </c>
    </row>
    <row r="24" spans="1:10" x14ac:dyDescent="0.2">
      <c r="A24" t="s">
        <v>77</v>
      </c>
      <c r="B24">
        <v>18191</v>
      </c>
      <c r="E24">
        <v>17891.95</v>
      </c>
      <c r="F24">
        <v>18200</v>
      </c>
      <c r="G24">
        <v>300</v>
      </c>
      <c r="H24">
        <f t="shared" si="0"/>
        <v>-308.04999999999927</v>
      </c>
      <c r="I24">
        <f t="shared" si="1"/>
        <v>0</v>
      </c>
      <c r="J24">
        <f t="shared" si="2"/>
        <v>300</v>
      </c>
    </row>
    <row r="25" spans="1:10" x14ac:dyDescent="0.2">
      <c r="A25" t="s">
        <v>78</v>
      </c>
      <c r="B25">
        <v>17891.95</v>
      </c>
      <c r="E25">
        <v>17511.25</v>
      </c>
      <c r="F25">
        <v>17900</v>
      </c>
      <c r="G25">
        <v>300</v>
      </c>
      <c r="H25">
        <f t="shared" si="0"/>
        <v>-388.75</v>
      </c>
      <c r="I25">
        <f t="shared" si="1"/>
        <v>0</v>
      </c>
      <c r="J25">
        <f t="shared" si="2"/>
        <v>300</v>
      </c>
    </row>
    <row r="26" spans="1:10" x14ac:dyDescent="0.2">
      <c r="A26" t="s">
        <v>79</v>
      </c>
      <c r="B26">
        <v>17511.25</v>
      </c>
      <c r="E26">
        <v>17080.7</v>
      </c>
      <c r="F26">
        <v>17500</v>
      </c>
      <c r="G26">
        <v>300</v>
      </c>
      <c r="H26">
        <f t="shared" si="0"/>
        <v>-419.29999999999927</v>
      </c>
      <c r="I26">
        <f t="shared" si="1"/>
        <v>0</v>
      </c>
      <c r="J26">
        <f t="shared" si="2"/>
        <v>300</v>
      </c>
    </row>
    <row r="27" spans="1:10" x14ac:dyDescent="0.2">
      <c r="A27" t="s">
        <v>80</v>
      </c>
      <c r="B27">
        <v>17080.7</v>
      </c>
      <c r="E27">
        <v>17915.05</v>
      </c>
      <c r="F27">
        <v>17100</v>
      </c>
      <c r="G27">
        <v>300</v>
      </c>
      <c r="H27">
        <f t="shared" si="0"/>
        <v>815.04999999999927</v>
      </c>
      <c r="I27">
        <f t="shared" si="1"/>
        <v>815.04999999999927</v>
      </c>
      <c r="J27">
        <f t="shared" si="2"/>
        <v>-515.04999999999927</v>
      </c>
    </row>
    <row r="28" spans="1:10" x14ac:dyDescent="0.2">
      <c r="A28" t="s">
        <v>81</v>
      </c>
      <c r="B28">
        <v>17915.05</v>
      </c>
      <c r="E28">
        <v>18321.150000000001</v>
      </c>
      <c r="F28">
        <v>17900</v>
      </c>
      <c r="G28">
        <v>300</v>
      </c>
      <c r="H28">
        <f t="shared" si="0"/>
        <v>421.15000000000146</v>
      </c>
      <c r="I28">
        <f t="shared" si="1"/>
        <v>421.15000000000146</v>
      </c>
      <c r="J28">
        <f t="shared" si="2"/>
        <v>-121.15000000000146</v>
      </c>
    </row>
    <row r="29" spans="1:10" x14ac:dyDescent="0.2">
      <c r="A29" t="s">
        <v>82</v>
      </c>
      <c r="B29">
        <v>18321.150000000001</v>
      </c>
      <c r="E29">
        <v>18972.099999999999</v>
      </c>
      <c r="F29">
        <v>18300</v>
      </c>
      <c r="G29">
        <v>300</v>
      </c>
      <c r="H29">
        <f t="shared" si="0"/>
        <v>672.09999999999854</v>
      </c>
      <c r="I29">
        <f t="shared" si="1"/>
        <v>672.09999999999854</v>
      </c>
      <c r="J29">
        <f t="shared" si="2"/>
        <v>-372.09999999999854</v>
      </c>
    </row>
    <row r="30" spans="1:10" x14ac:dyDescent="0.2">
      <c r="A30" t="s">
        <v>83</v>
      </c>
      <c r="B30">
        <v>18972.099999999999</v>
      </c>
      <c r="E30">
        <v>19659.900000000001</v>
      </c>
      <c r="F30">
        <v>19000</v>
      </c>
      <c r="G30">
        <v>300</v>
      </c>
      <c r="H30">
        <f t="shared" si="0"/>
        <v>659.90000000000146</v>
      </c>
      <c r="I30">
        <f t="shared" si="1"/>
        <v>659.90000000000146</v>
      </c>
      <c r="J30">
        <f t="shared" si="2"/>
        <v>-359.90000000000146</v>
      </c>
    </row>
    <row r="31" spans="1:10" x14ac:dyDescent="0.2">
      <c r="A31" t="s">
        <v>84</v>
      </c>
      <c r="B31">
        <v>19659.900000000001</v>
      </c>
      <c r="E31">
        <v>19253.8</v>
      </c>
      <c r="F31">
        <v>19600</v>
      </c>
      <c r="G31">
        <v>300</v>
      </c>
      <c r="H31">
        <f t="shared" si="0"/>
        <v>-346.20000000000073</v>
      </c>
      <c r="I31">
        <f t="shared" si="1"/>
        <v>0</v>
      </c>
      <c r="J31">
        <f t="shared" si="2"/>
        <v>300</v>
      </c>
    </row>
    <row r="32" spans="1:10" x14ac:dyDescent="0.2">
      <c r="A32" t="s">
        <v>85</v>
      </c>
      <c r="B32">
        <v>19253.8</v>
      </c>
      <c r="E32">
        <v>19523.55</v>
      </c>
      <c r="F32">
        <v>19200</v>
      </c>
      <c r="G32">
        <v>300</v>
      </c>
      <c r="H32">
        <f t="shared" si="0"/>
        <v>323.54999999999927</v>
      </c>
      <c r="I32">
        <f t="shared" si="1"/>
        <v>323.54999999999927</v>
      </c>
      <c r="J32">
        <f t="shared" si="2"/>
        <v>-23.549999999999272</v>
      </c>
    </row>
    <row r="33" spans="1:10" x14ac:dyDescent="0.2">
      <c r="A33" t="s">
        <v>86</v>
      </c>
      <c r="B33">
        <v>19523.55</v>
      </c>
      <c r="E33">
        <v>18857.25</v>
      </c>
      <c r="F33">
        <v>19500</v>
      </c>
      <c r="G33">
        <v>300</v>
      </c>
      <c r="H33">
        <f t="shared" si="0"/>
        <v>-642.75</v>
      </c>
      <c r="I33">
        <f t="shared" si="1"/>
        <v>0</v>
      </c>
      <c r="J33">
        <f t="shared" si="2"/>
        <v>300</v>
      </c>
    </row>
    <row r="34" spans="1:10" x14ac:dyDescent="0.2">
      <c r="A34" t="s">
        <v>87</v>
      </c>
      <c r="B34">
        <v>18857.25</v>
      </c>
      <c r="E34">
        <v>19794.7</v>
      </c>
      <c r="F34">
        <v>18800</v>
      </c>
      <c r="G34">
        <v>300</v>
      </c>
      <c r="H34">
        <f t="shared" si="0"/>
        <v>994.70000000000073</v>
      </c>
      <c r="I34">
        <f t="shared" si="1"/>
        <v>994.70000000000073</v>
      </c>
      <c r="J34">
        <f t="shared" si="2"/>
        <v>-694.70000000000073</v>
      </c>
    </row>
    <row r="35" spans="1:10" x14ac:dyDescent="0.2">
      <c r="I35" t="s">
        <v>54</v>
      </c>
      <c r="J35">
        <f>SUM(J2:J34)</f>
        <v>-2162.8500000000022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96DEA-10BF-BC45-996B-A56CB4C67697}">
  <dimension ref="A1:P41"/>
  <sheetViews>
    <sheetView workbookViewId="0">
      <selection activeCell="G38" sqref="G38"/>
    </sheetView>
  </sheetViews>
  <sheetFormatPr baseColWidth="10" defaultRowHeight="16" x14ac:dyDescent="0.2"/>
  <cols>
    <col min="1" max="1" width="14.83203125" customWidth="1"/>
    <col min="7" max="7" width="15.83203125" bestFit="1" customWidth="1"/>
  </cols>
  <sheetData>
    <row r="1" spans="1:16" x14ac:dyDescent="0.2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39</v>
      </c>
      <c r="I1" t="s">
        <v>40</v>
      </c>
      <c r="J1" t="s">
        <v>41</v>
      </c>
      <c r="K1" t="s">
        <v>95</v>
      </c>
    </row>
    <row r="2" spans="1:16" x14ac:dyDescent="0.2">
      <c r="A2" t="s">
        <v>55</v>
      </c>
      <c r="B2">
        <v>15097.35</v>
      </c>
      <c r="E2">
        <v>14324.9</v>
      </c>
      <c r="F2">
        <v>15400</v>
      </c>
      <c r="G2">
        <v>160</v>
      </c>
      <c r="H2">
        <f>E2-F2</f>
        <v>-1075.1000000000004</v>
      </c>
      <c r="I2">
        <f>IF(H2&lt;0,0,H2)</f>
        <v>0</v>
      </c>
      <c r="J2">
        <f>G2-I2</f>
        <v>160</v>
      </c>
      <c r="K2">
        <v>300</v>
      </c>
      <c r="O2" t="s">
        <v>43</v>
      </c>
      <c r="P2">
        <f>COUNTIF($J$2:$J$200,"&gt;0")</f>
        <v>26</v>
      </c>
    </row>
    <row r="3" spans="1:16" x14ac:dyDescent="0.2">
      <c r="A3" t="s">
        <v>56</v>
      </c>
      <c r="B3">
        <v>14324.9</v>
      </c>
      <c r="E3">
        <v>14894.9</v>
      </c>
      <c r="F3">
        <v>15100</v>
      </c>
      <c r="G3">
        <v>50</v>
      </c>
      <c r="H3">
        <f t="shared" ref="H3:H34" si="0">E3-F3</f>
        <v>-205.10000000000036</v>
      </c>
      <c r="I3">
        <f t="shared" ref="I3:I34" si="1">IF(H3&lt;0,0,H3)</f>
        <v>0</v>
      </c>
      <c r="J3">
        <f t="shared" ref="J3:J34" si="2">G3-I3</f>
        <v>50</v>
      </c>
      <c r="K3">
        <v>50</v>
      </c>
      <c r="O3" t="s">
        <v>44</v>
      </c>
      <c r="P3">
        <f>COUNTIF($J$2:$J$200,"&lt;=0")</f>
        <v>8</v>
      </c>
    </row>
    <row r="4" spans="1:16" x14ac:dyDescent="0.2">
      <c r="A4" t="s">
        <v>57</v>
      </c>
      <c r="B4">
        <v>14894.9</v>
      </c>
      <c r="E4">
        <v>15337.85</v>
      </c>
      <c r="F4">
        <v>15100</v>
      </c>
      <c r="G4">
        <v>200</v>
      </c>
      <c r="H4">
        <f t="shared" si="0"/>
        <v>237.85000000000036</v>
      </c>
      <c r="I4">
        <f t="shared" si="1"/>
        <v>237.85000000000036</v>
      </c>
      <c r="J4">
        <f t="shared" si="2"/>
        <v>-37.850000000000364</v>
      </c>
      <c r="K4">
        <v>-37.850000000000364</v>
      </c>
      <c r="O4" t="s">
        <v>45</v>
      </c>
      <c r="P4" s="1">
        <f>P2/(P2+P3)</f>
        <v>0.76470588235294112</v>
      </c>
    </row>
    <row r="5" spans="1:16" x14ac:dyDescent="0.2">
      <c r="A5" t="s">
        <v>58</v>
      </c>
      <c r="B5">
        <v>15337.85</v>
      </c>
      <c r="E5">
        <v>15790.45</v>
      </c>
      <c r="F5">
        <v>15600</v>
      </c>
      <c r="G5">
        <v>160</v>
      </c>
      <c r="H5">
        <f t="shared" si="0"/>
        <v>190.45000000000073</v>
      </c>
      <c r="I5">
        <f t="shared" si="1"/>
        <v>190.45000000000073</v>
      </c>
      <c r="J5">
        <f t="shared" si="2"/>
        <v>-30.450000000000728</v>
      </c>
      <c r="K5">
        <v>-190.45000000000073</v>
      </c>
      <c r="O5" t="s">
        <v>46</v>
      </c>
      <c r="P5" s="2">
        <f>100%-P4</f>
        <v>0.23529411764705888</v>
      </c>
    </row>
    <row r="6" spans="1:16" x14ac:dyDescent="0.2">
      <c r="A6" t="s">
        <v>59</v>
      </c>
      <c r="B6">
        <v>15790.45</v>
      </c>
      <c r="E6">
        <v>15778.45</v>
      </c>
      <c r="F6">
        <v>16100</v>
      </c>
      <c r="G6">
        <v>160</v>
      </c>
      <c r="H6">
        <f t="shared" si="0"/>
        <v>-321.54999999999927</v>
      </c>
      <c r="I6">
        <f t="shared" si="1"/>
        <v>0</v>
      </c>
      <c r="J6">
        <f t="shared" si="2"/>
        <v>160</v>
      </c>
      <c r="K6">
        <v>300</v>
      </c>
    </row>
    <row r="7" spans="1:16" x14ac:dyDescent="0.2">
      <c r="A7" t="s">
        <v>60</v>
      </c>
      <c r="B7">
        <v>15778.45</v>
      </c>
      <c r="E7">
        <v>16636.900000000001</v>
      </c>
      <c r="F7">
        <v>16100</v>
      </c>
      <c r="G7">
        <v>160</v>
      </c>
      <c r="H7">
        <f t="shared" si="0"/>
        <v>536.90000000000146</v>
      </c>
      <c r="I7">
        <f t="shared" si="1"/>
        <v>536.90000000000146</v>
      </c>
      <c r="J7">
        <f t="shared" si="2"/>
        <v>-376.90000000000146</v>
      </c>
      <c r="K7">
        <v>-536.90000000000146</v>
      </c>
      <c r="O7" t="s">
        <v>47</v>
      </c>
      <c r="P7" s="3">
        <f>AVERAGEIF($J$2:$J$200,"&gt;0")</f>
        <v>102.1480769230768</v>
      </c>
    </row>
    <row r="8" spans="1:16" x14ac:dyDescent="0.2">
      <c r="A8" t="s">
        <v>61</v>
      </c>
      <c r="B8">
        <v>16636.900000000001</v>
      </c>
      <c r="E8">
        <v>17618.150000000001</v>
      </c>
      <c r="F8">
        <v>16900</v>
      </c>
      <c r="G8">
        <v>160</v>
      </c>
      <c r="H8">
        <f t="shared" si="0"/>
        <v>718.15000000000146</v>
      </c>
      <c r="I8">
        <f t="shared" si="1"/>
        <v>718.15000000000146</v>
      </c>
      <c r="J8">
        <f t="shared" si="2"/>
        <v>-558.15000000000146</v>
      </c>
      <c r="K8">
        <v>-718.15000000000146</v>
      </c>
      <c r="O8" t="s">
        <v>48</v>
      </c>
      <c r="P8" s="3">
        <f>AVERAGEIF($J$2:$J$200,"&lt;=0")</f>
        <v>-253.01875000000041</v>
      </c>
    </row>
    <row r="9" spans="1:16" x14ac:dyDescent="0.2">
      <c r="A9" t="s">
        <v>62</v>
      </c>
      <c r="B9">
        <v>17618.150000000001</v>
      </c>
      <c r="E9">
        <v>17857.25</v>
      </c>
      <c r="F9">
        <v>17900</v>
      </c>
      <c r="G9">
        <v>160</v>
      </c>
      <c r="H9">
        <f t="shared" si="0"/>
        <v>-42.75</v>
      </c>
      <c r="I9">
        <f t="shared" si="1"/>
        <v>0</v>
      </c>
      <c r="J9">
        <f t="shared" si="2"/>
        <v>160</v>
      </c>
      <c r="K9">
        <v>42.75</v>
      </c>
      <c r="O9" t="s">
        <v>49</v>
      </c>
      <c r="P9" s="3">
        <f>P7/ABS(P8)</f>
        <v>0.4037174198476462</v>
      </c>
    </row>
    <row r="10" spans="1:16" x14ac:dyDescent="0.2">
      <c r="A10" t="s">
        <v>63</v>
      </c>
      <c r="B10">
        <v>17857.25</v>
      </c>
      <c r="E10">
        <v>17536.25</v>
      </c>
      <c r="F10">
        <v>18100</v>
      </c>
      <c r="G10">
        <v>160</v>
      </c>
      <c r="H10">
        <f t="shared" si="0"/>
        <v>-563.75</v>
      </c>
      <c r="I10">
        <f t="shared" si="1"/>
        <v>0</v>
      </c>
      <c r="J10">
        <f t="shared" si="2"/>
        <v>160</v>
      </c>
      <c r="K10">
        <v>300</v>
      </c>
    </row>
    <row r="11" spans="1:16" x14ac:dyDescent="0.2">
      <c r="A11" t="s">
        <v>64</v>
      </c>
      <c r="B11">
        <v>17536.25</v>
      </c>
      <c r="E11">
        <v>17203.95</v>
      </c>
      <c r="F11">
        <v>17800</v>
      </c>
      <c r="G11">
        <v>200</v>
      </c>
      <c r="H11">
        <f t="shared" si="0"/>
        <v>-596.04999999999927</v>
      </c>
      <c r="I11">
        <f t="shared" si="1"/>
        <v>0</v>
      </c>
      <c r="J11">
        <f t="shared" si="2"/>
        <v>200</v>
      </c>
      <c r="K11">
        <v>200</v>
      </c>
      <c r="O11" t="s">
        <v>50</v>
      </c>
      <c r="P11">
        <f>MAX($J$2:$J$200)</f>
        <v>315.84999999999673</v>
      </c>
    </row>
    <row r="12" spans="1:16" x14ac:dyDescent="0.2">
      <c r="A12" t="s">
        <v>65</v>
      </c>
      <c r="B12">
        <v>17203.95</v>
      </c>
      <c r="E12">
        <v>17110.150000000001</v>
      </c>
      <c r="F12">
        <v>17800</v>
      </c>
      <c r="G12">
        <v>60</v>
      </c>
      <c r="H12">
        <f t="shared" si="0"/>
        <v>-689.84999999999854</v>
      </c>
      <c r="I12">
        <f t="shared" si="1"/>
        <v>0</v>
      </c>
      <c r="J12">
        <f t="shared" si="2"/>
        <v>60</v>
      </c>
      <c r="K12">
        <v>60</v>
      </c>
      <c r="O12" t="s">
        <v>51</v>
      </c>
      <c r="P12">
        <f>MIN($J$2:$J$200)</f>
        <v>-558.15000000000146</v>
      </c>
    </row>
    <row r="13" spans="1:16" x14ac:dyDescent="0.2">
      <c r="A13" t="s">
        <v>66</v>
      </c>
      <c r="B13">
        <v>17110.150000000001</v>
      </c>
      <c r="E13">
        <v>16247.95</v>
      </c>
      <c r="F13">
        <v>17800</v>
      </c>
      <c r="G13">
        <v>40</v>
      </c>
      <c r="H13">
        <f t="shared" si="0"/>
        <v>-1552.0499999999993</v>
      </c>
      <c r="I13">
        <f t="shared" si="1"/>
        <v>0</v>
      </c>
      <c r="J13">
        <f t="shared" si="2"/>
        <v>40</v>
      </c>
      <c r="K13">
        <v>40</v>
      </c>
    </row>
    <row r="14" spans="1:16" x14ac:dyDescent="0.2">
      <c r="A14" t="s">
        <v>67</v>
      </c>
      <c r="B14">
        <v>16247.95</v>
      </c>
      <c r="E14">
        <v>17222.75</v>
      </c>
      <c r="F14">
        <v>17800</v>
      </c>
      <c r="G14">
        <v>5</v>
      </c>
      <c r="H14">
        <f t="shared" si="0"/>
        <v>-577.25</v>
      </c>
      <c r="I14">
        <f t="shared" si="1"/>
        <v>0</v>
      </c>
      <c r="J14">
        <f t="shared" si="2"/>
        <v>5</v>
      </c>
      <c r="K14">
        <v>5</v>
      </c>
      <c r="O14" t="s">
        <v>52</v>
      </c>
      <c r="P14" s="3">
        <f>(P4*P7)+(P5*P8)</f>
        <v>18.579411764705668</v>
      </c>
    </row>
    <row r="15" spans="1:16" x14ac:dyDescent="0.2">
      <c r="A15" t="s">
        <v>68</v>
      </c>
      <c r="B15">
        <v>17222.75</v>
      </c>
      <c r="E15">
        <v>17245.05</v>
      </c>
      <c r="F15">
        <v>17800</v>
      </c>
      <c r="G15">
        <v>60</v>
      </c>
      <c r="H15">
        <f t="shared" si="0"/>
        <v>-554.95000000000073</v>
      </c>
      <c r="I15">
        <f t="shared" si="1"/>
        <v>0</v>
      </c>
      <c r="J15">
        <f t="shared" si="2"/>
        <v>60</v>
      </c>
      <c r="K15">
        <v>60</v>
      </c>
      <c r="O15" t="s">
        <v>53</v>
      </c>
      <c r="P15" s="3">
        <f>(P9*P4)-P5</f>
        <v>7.3430968118788187E-2</v>
      </c>
    </row>
    <row r="16" spans="1:16" x14ac:dyDescent="0.2">
      <c r="A16" t="s">
        <v>69</v>
      </c>
      <c r="B16">
        <v>17245.05</v>
      </c>
      <c r="E16">
        <v>16170.15</v>
      </c>
      <c r="F16">
        <v>17800</v>
      </c>
      <c r="G16">
        <v>60</v>
      </c>
      <c r="H16">
        <f t="shared" si="0"/>
        <v>-1629.8500000000004</v>
      </c>
      <c r="I16">
        <f t="shared" si="1"/>
        <v>0</v>
      </c>
      <c r="J16">
        <f t="shared" si="2"/>
        <v>60</v>
      </c>
      <c r="K16">
        <v>60</v>
      </c>
    </row>
    <row r="17" spans="1:16" x14ac:dyDescent="0.2">
      <c r="A17" t="s">
        <v>70</v>
      </c>
      <c r="B17">
        <v>16170.15</v>
      </c>
      <c r="E17">
        <v>15780.25</v>
      </c>
      <c r="F17">
        <v>17800</v>
      </c>
      <c r="G17">
        <v>5</v>
      </c>
      <c r="H17">
        <f t="shared" si="0"/>
        <v>-2019.75</v>
      </c>
      <c r="I17">
        <f t="shared" si="1"/>
        <v>0</v>
      </c>
      <c r="J17">
        <f t="shared" si="2"/>
        <v>5</v>
      </c>
      <c r="K17">
        <v>5</v>
      </c>
    </row>
    <row r="18" spans="1:16" x14ac:dyDescent="0.2">
      <c r="A18" t="s">
        <v>71</v>
      </c>
      <c r="B18">
        <v>15780.25</v>
      </c>
      <c r="E18">
        <v>16929.599999999999</v>
      </c>
      <c r="F18">
        <v>17800</v>
      </c>
      <c r="G18">
        <v>5</v>
      </c>
      <c r="H18">
        <f t="shared" si="0"/>
        <v>-870.40000000000146</v>
      </c>
      <c r="I18">
        <f t="shared" si="1"/>
        <v>0</v>
      </c>
      <c r="J18">
        <f t="shared" si="2"/>
        <v>5</v>
      </c>
      <c r="K18">
        <v>5</v>
      </c>
    </row>
    <row r="19" spans="1:16" x14ac:dyDescent="0.2">
      <c r="A19" t="s">
        <v>72</v>
      </c>
      <c r="B19">
        <v>16929.599999999999</v>
      </c>
      <c r="E19">
        <v>17522.45</v>
      </c>
      <c r="F19">
        <v>17800</v>
      </c>
      <c r="G19">
        <v>30</v>
      </c>
      <c r="H19">
        <f t="shared" si="0"/>
        <v>-277.54999999999927</v>
      </c>
      <c r="I19">
        <f t="shared" si="1"/>
        <v>0</v>
      </c>
      <c r="J19">
        <f t="shared" si="2"/>
        <v>30</v>
      </c>
      <c r="K19">
        <v>30</v>
      </c>
    </row>
    <row r="20" spans="1:16" x14ac:dyDescent="0.2">
      <c r="A20" t="s">
        <v>73</v>
      </c>
      <c r="B20">
        <v>17522.45</v>
      </c>
      <c r="E20">
        <v>16818.099999999999</v>
      </c>
      <c r="F20">
        <v>17800</v>
      </c>
      <c r="G20">
        <v>200</v>
      </c>
      <c r="H20">
        <f t="shared" si="0"/>
        <v>-981.90000000000146</v>
      </c>
      <c r="I20">
        <f t="shared" si="1"/>
        <v>0</v>
      </c>
      <c r="J20">
        <f t="shared" si="2"/>
        <v>200</v>
      </c>
      <c r="K20">
        <v>200</v>
      </c>
    </row>
    <row r="21" spans="1:16" x14ac:dyDescent="0.2">
      <c r="A21" t="s">
        <v>74</v>
      </c>
      <c r="B21">
        <v>16818.099999999999</v>
      </c>
      <c r="E21">
        <v>17736.95</v>
      </c>
      <c r="F21">
        <v>17800</v>
      </c>
      <c r="G21">
        <v>15</v>
      </c>
      <c r="H21">
        <f t="shared" si="0"/>
        <v>-63.049999999999272</v>
      </c>
      <c r="I21">
        <f t="shared" si="1"/>
        <v>0</v>
      </c>
      <c r="J21">
        <f t="shared" si="2"/>
        <v>15</v>
      </c>
      <c r="K21">
        <v>15</v>
      </c>
    </row>
    <row r="22" spans="1:16" x14ac:dyDescent="0.2">
      <c r="A22" t="s">
        <v>75</v>
      </c>
      <c r="B22">
        <v>17736.95</v>
      </c>
      <c r="E22">
        <v>18484.099999999999</v>
      </c>
      <c r="F22">
        <v>18000</v>
      </c>
      <c r="G22">
        <v>160</v>
      </c>
      <c r="H22">
        <f t="shared" si="0"/>
        <v>484.09999999999854</v>
      </c>
      <c r="I22">
        <f t="shared" si="1"/>
        <v>484.09999999999854</v>
      </c>
      <c r="J22">
        <f t="shared" si="2"/>
        <v>-324.09999999999854</v>
      </c>
      <c r="K22">
        <v>-384.09999999999854</v>
      </c>
    </row>
    <row r="23" spans="1:16" x14ac:dyDescent="0.2">
      <c r="A23" t="s">
        <v>76</v>
      </c>
      <c r="B23">
        <v>18484.099999999999</v>
      </c>
      <c r="E23">
        <v>18191</v>
      </c>
      <c r="F23">
        <v>18700</v>
      </c>
      <c r="G23">
        <v>200</v>
      </c>
      <c r="H23">
        <f t="shared" si="0"/>
        <v>-509</v>
      </c>
      <c r="I23">
        <f t="shared" si="1"/>
        <v>0</v>
      </c>
      <c r="J23">
        <f t="shared" si="2"/>
        <v>200</v>
      </c>
      <c r="K23">
        <v>300</v>
      </c>
    </row>
    <row r="24" spans="1:16" x14ac:dyDescent="0.2">
      <c r="A24" t="s">
        <v>77</v>
      </c>
      <c r="B24">
        <v>18191</v>
      </c>
      <c r="E24">
        <v>17891.95</v>
      </c>
      <c r="F24">
        <v>18500</v>
      </c>
      <c r="G24">
        <v>150</v>
      </c>
      <c r="H24">
        <f t="shared" si="0"/>
        <v>-608.04999999999927</v>
      </c>
      <c r="I24">
        <f t="shared" si="1"/>
        <v>0</v>
      </c>
      <c r="J24">
        <f t="shared" si="2"/>
        <v>150</v>
      </c>
      <c r="K24">
        <v>150</v>
      </c>
    </row>
    <row r="25" spans="1:16" x14ac:dyDescent="0.2">
      <c r="A25" t="s">
        <v>78</v>
      </c>
      <c r="B25">
        <v>17891.95</v>
      </c>
      <c r="E25">
        <v>17511.25</v>
      </c>
      <c r="F25">
        <v>18500</v>
      </c>
      <c r="G25">
        <v>60</v>
      </c>
      <c r="H25">
        <f t="shared" si="0"/>
        <v>-988.75</v>
      </c>
      <c r="I25">
        <f t="shared" si="1"/>
        <v>0</v>
      </c>
      <c r="J25">
        <f t="shared" si="2"/>
        <v>60</v>
      </c>
      <c r="K25">
        <v>60</v>
      </c>
      <c r="O25">
        <v>0</v>
      </c>
      <c r="P25">
        <v>310</v>
      </c>
    </row>
    <row r="26" spans="1:16" x14ac:dyDescent="0.2">
      <c r="A26" t="s">
        <v>79</v>
      </c>
      <c r="B26">
        <v>17511.25</v>
      </c>
      <c r="E26">
        <v>17080.7</v>
      </c>
      <c r="F26">
        <v>18500</v>
      </c>
      <c r="G26">
        <v>15</v>
      </c>
      <c r="H26">
        <f t="shared" si="0"/>
        <v>-1419.2999999999993</v>
      </c>
      <c r="I26">
        <f t="shared" si="1"/>
        <v>0</v>
      </c>
      <c r="J26">
        <f t="shared" si="2"/>
        <v>15</v>
      </c>
      <c r="K26">
        <v>15</v>
      </c>
      <c r="O26">
        <v>100</v>
      </c>
      <c r="P26">
        <v>270</v>
      </c>
    </row>
    <row r="27" spans="1:16" x14ac:dyDescent="0.2">
      <c r="A27" t="s">
        <v>80</v>
      </c>
      <c r="B27">
        <v>17080.7</v>
      </c>
      <c r="E27">
        <v>17915.05</v>
      </c>
      <c r="F27">
        <v>18500</v>
      </c>
      <c r="G27">
        <v>5</v>
      </c>
      <c r="H27">
        <f t="shared" si="0"/>
        <v>-584.95000000000073</v>
      </c>
      <c r="I27">
        <f t="shared" si="1"/>
        <v>0</v>
      </c>
      <c r="J27">
        <f t="shared" si="2"/>
        <v>5</v>
      </c>
      <c r="K27">
        <v>5</v>
      </c>
      <c r="O27">
        <v>200</v>
      </c>
      <c r="P27">
        <v>200</v>
      </c>
    </row>
    <row r="28" spans="1:16" x14ac:dyDescent="0.2">
      <c r="A28" t="s">
        <v>81</v>
      </c>
      <c r="B28">
        <v>17915.05</v>
      </c>
      <c r="E28">
        <v>18321.150000000001</v>
      </c>
      <c r="F28">
        <v>18500</v>
      </c>
      <c r="G28">
        <v>60</v>
      </c>
      <c r="H28">
        <f t="shared" si="0"/>
        <v>-178.84999999999854</v>
      </c>
      <c r="I28">
        <f t="shared" si="1"/>
        <v>0</v>
      </c>
      <c r="J28">
        <f t="shared" si="2"/>
        <v>60</v>
      </c>
      <c r="K28">
        <v>60</v>
      </c>
      <c r="O28">
        <v>300</v>
      </c>
      <c r="P28">
        <v>160</v>
      </c>
    </row>
    <row r="29" spans="1:16" x14ac:dyDescent="0.2">
      <c r="A29" t="s">
        <v>82</v>
      </c>
      <c r="B29">
        <v>18321.150000000001</v>
      </c>
      <c r="E29">
        <v>18972.099999999999</v>
      </c>
      <c r="F29">
        <v>18500</v>
      </c>
      <c r="G29">
        <v>200</v>
      </c>
      <c r="H29">
        <f t="shared" si="0"/>
        <v>472.09999999999854</v>
      </c>
      <c r="I29">
        <f t="shared" si="1"/>
        <v>472.09999999999854</v>
      </c>
      <c r="J29">
        <f t="shared" si="2"/>
        <v>-272.09999999999854</v>
      </c>
      <c r="K29">
        <v>-272.09999999999854</v>
      </c>
    </row>
    <row r="30" spans="1:16" x14ac:dyDescent="0.2">
      <c r="A30" t="s">
        <v>83</v>
      </c>
      <c r="B30">
        <v>18972.099999999999</v>
      </c>
      <c r="E30">
        <v>19659.900000000001</v>
      </c>
      <c r="F30">
        <v>19200</v>
      </c>
      <c r="G30">
        <v>200</v>
      </c>
      <c r="H30">
        <f t="shared" si="0"/>
        <v>459.90000000000146</v>
      </c>
      <c r="I30">
        <f t="shared" si="1"/>
        <v>459.90000000000146</v>
      </c>
      <c r="J30">
        <f t="shared" si="2"/>
        <v>-259.90000000000146</v>
      </c>
      <c r="K30">
        <v>-359.90000000000146</v>
      </c>
    </row>
    <row r="31" spans="1:16" x14ac:dyDescent="0.2">
      <c r="A31" t="s">
        <v>84</v>
      </c>
      <c r="B31">
        <v>19659.900000000001</v>
      </c>
      <c r="E31">
        <v>19253.8</v>
      </c>
      <c r="F31">
        <v>19900</v>
      </c>
      <c r="G31">
        <v>200</v>
      </c>
      <c r="H31">
        <f t="shared" si="0"/>
        <v>-646.20000000000073</v>
      </c>
      <c r="I31">
        <f t="shared" si="1"/>
        <v>0</v>
      </c>
      <c r="J31">
        <f t="shared" si="2"/>
        <v>200</v>
      </c>
      <c r="K31">
        <v>300</v>
      </c>
    </row>
    <row r="32" spans="1:16" x14ac:dyDescent="0.2">
      <c r="A32" t="s">
        <v>85</v>
      </c>
      <c r="B32">
        <v>19253.8</v>
      </c>
      <c r="E32">
        <v>19523.55</v>
      </c>
      <c r="F32">
        <v>19600</v>
      </c>
      <c r="G32">
        <v>120</v>
      </c>
      <c r="H32">
        <f t="shared" si="0"/>
        <v>-76.450000000000728</v>
      </c>
      <c r="I32">
        <f t="shared" si="1"/>
        <v>0</v>
      </c>
      <c r="J32">
        <f t="shared" si="2"/>
        <v>120</v>
      </c>
      <c r="K32">
        <v>120</v>
      </c>
    </row>
    <row r="33" spans="1:11" x14ac:dyDescent="0.2">
      <c r="A33" t="s">
        <v>86</v>
      </c>
      <c r="B33">
        <v>19523.55</v>
      </c>
      <c r="E33">
        <v>18857.25</v>
      </c>
      <c r="F33">
        <v>19800</v>
      </c>
      <c r="G33">
        <v>160</v>
      </c>
      <c r="H33">
        <f t="shared" si="0"/>
        <v>-942.75</v>
      </c>
      <c r="I33">
        <f t="shared" si="1"/>
        <v>0</v>
      </c>
      <c r="J33">
        <f t="shared" si="2"/>
        <v>160</v>
      </c>
      <c r="K33">
        <v>300</v>
      </c>
    </row>
    <row r="34" spans="1:11" x14ac:dyDescent="0.2">
      <c r="A34" t="s">
        <v>87</v>
      </c>
      <c r="B34">
        <v>18857.25</v>
      </c>
      <c r="E34">
        <v>19794.7</v>
      </c>
      <c r="F34">
        <v>19600</v>
      </c>
      <c r="G34">
        <v>30</v>
      </c>
      <c r="H34">
        <f t="shared" si="0"/>
        <v>194.70000000000073</v>
      </c>
      <c r="I34">
        <f t="shared" si="1"/>
        <v>194.70000000000073</v>
      </c>
      <c r="J34">
        <f t="shared" si="2"/>
        <v>-164.70000000000073</v>
      </c>
      <c r="K34">
        <v>-164.70000000000073</v>
      </c>
    </row>
    <row r="35" spans="1:11" x14ac:dyDescent="0.2">
      <c r="I35" t="s">
        <v>54</v>
      </c>
      <c r="J35">
        <f>SUM(J2:J34)</f>
        <v>315.84999999999673</v>
      </c>
      <c r="K35">
        <v>318.59999999999673</v>
      </c>
    </row>
    <row r="41" spans="1:11" x14ac:dyDescent="0.2">
      <c r="E41" t="s">
        <v>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5"/>
  <sheetViews>
    <sheetView workbookViewId="0">
      <selection activeCell="E37" sqref="E37"/>
    </sheetView>
  </sheetViews>
  <sheetFormatPr baseColWidth="10" defaultRowHeight="16" x14ac:dyDescent="0.2"/>
  <cols>
    <col min="1" max="1" width="15.1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  <c r="G1" t="s">
        <v>38</v>
      </c>
      <c r="H1" t="s">
        <v>39</v>
      </c>
      <c r="I1" t="s">
        <v>40</v>
      </c>
      <c r="J1" t="s">
        <v>41</v>
      </c>
    </row>
    <row r="2" spans="1:13" x14ac:dyDescent="0.2">
      <c r="A2" t="s">
        <v>5</v>
      </c>
      <c r="B2">
        <v>14702.5</v>
      </c>
      <c r="C2">
        <v>15336.3</v>
      </c>
      <c r="D2">
        <v>14264.4</v>
      </c>
      <c r="E2">
        <v>14690.7</v>
      </c>
      <c r="F2">
        <v>14700</v>
      </c>
      <c r="G2">
        <v>300</v>
      </c>
      <c r="H2">
        <f>E2-F2</f>
        <v>-9.2999999999992724</v>
      </c>
      <c r="I2">
        <f>IF(H2&lt;0,0,H2)</f>
        <v>0</v>
      </c>
      <c r="J2">
        <f>G2-I2</f>
        <v>300</v>
      </c>
      <c r="L2" t="s">
        <v>43</v>
      </c>
      <c r="M2">
        <f>COUNTIF($J$2:$J$200,"&gt;0")</f>
        <v>27</v>
      </c>
    </row>
    <row r="3" spans="1:13" x14ac:dyDescent="0.2">
      <c r="A3" t="s">
        <v>6</v>
      </c>
      <c r="B3">
        <v>14798.4</v>
      </c>
      <c r="C3">
        <v>15044.35</v>
      </c>
      <c r="D3">
        <v>14151.4</v>
      </c>
      <c r="E3">
        <v>14631.1</v>
      </c>
      <c r="F3">
        <v>14700</v>
      </c>
      <c r="G3">
        <v>300</v>
      </c>
      <c r="H3">
        <f t="shared" ref="H3:H34" si="0">E3-F3</f>
        <v>-68.899999999999636</v>
      </c>
      <c r="I3">
        <f t="shared" ref="I3:I34" si="1">IF(H3&lt;0,0,H3)</f>
        <v>0</v>
      </c>
      <c r="J3">
        <f t="shared" ref="J3:J34" si="2">G3-I3</f>
        <v>300</v>
      </c>
      <c r="L3" t="s">
        <v>44</v>
      </c>
      <c r="M3">
        <f>COUNTIF($J$2:$J$200,"&lt;=0")</f>
        <v>7</v>
      </c>
    </row>
    <row r="4" spans="1:13" x14ac:dyDescent="0.2">
      <c r="A4" t="s">
        <v>7</v>
      </c>
      <c r="B4">
        <v>14481.05</v>
      </c>
      <c r="C4">
        <v>15606.35</v>
      </c>
      <c r="D4">
        <v>14416.25</v>
      </c>
      <c r="E4">
        <v>15582.8</v>
      </c>
      <c r="F4">
        <v>14700</v>
      </c>
      <c r="G4">
        <v>300</v>
      </c>
      <c r="H4">
        <f t="shared" si="0"/>
        <v>882.79999999999927</v>
      </c>
      <c r="I4">
        <f t="shared" si="1"/>
        <v>882.79999999999927</v>
      </c>
      <c r="J4">
        <f t="shared" si="2"/>
        <v>-582.79999999999927</v>
      </c>
      <c r="L4" t="s">
        <v>45</v>
      </c>
      <c r="M4" s="1">
        <f>M2/(M2+M3)</f>
        <v>0.79411764705882348</v>
      </c>
    </row>
    <row r="5" spans="1:13" x14ac:dyDescent="0.2">
      <c r="A5" t="s">
        <v>8</v>
      </c>
      <c r="B5">
        <v>15629.65</v>
      </c>
      <c r="C5">
        <v>15915.65</v>
      </c>
      <c r="D5">
        <v>15450.9</v>
      </c>
      <c r="E5">
        <v>15721.5</v>
      </c>
      <c r="F5">
        <v>15600</v>
      </c>
      <c r="G5">
        <v>300</v>
      </c>
      <c r="H5">
        <f t="shared" si="0"/>
        <v>121.5</v>
      </c>
      <c r="I5">
        <f t="shared" si="1"/>
        <v>121.5</v>
      </c>
      <c r="J5">
        <f t="shared" si="2"/>
        <v>178.5</v>
      </c>
      <c r="L5" t="s">
        <v>46</v>
      </c>
      <c r="M5" s="2">
        <f>100%-M4</f>
        <v>0.20588235294117652</v>
      </c>
    </row>
    <row r="6" spans="1:13" x14ac:dyDescent="0.2">
      <c r="A6" t="s">
        <v>9</v>
      </c>
      <c r="B6">
        <v>15755.05</v>
      </c>
      <c r="C6">
        <v>15962.25</v>
      </c>
      <c r="D6">
        <v>15513.45</v>
      </c>
      <c r="E6">
        <v>15763.05</v>
      </c>
      <c r="F6">
        <v>15700</v>
      </c>
      <c r="G6">
        <v>300</v>
      </c>
      <c r="H6">
        <f t="shared" si="0"/>
        <v>63.049999999999272</v>
      </c>
      <c r="I6">
        <f t="shared" si="1"/>
        <v>63.049999999999272</v>
      </c>
      <c r="J6">
        <f t="shared" si="2"/>
        <v>236.95000000000073</v>
      </c>
    </row>
    <row r="7" spans="1:13" x14ac:dyDescent="0.2">
      <c r="A7" t="s">
        <v>10</v>
      </c>
      <c r="B7">
        <v>15874.9</v>
      </c>
      <c r="C7">
        <v>17153.5</v>
      </c>
      <c r="D7">
        <v>15834.65</v>
      </c>
      <c r="E7">
        <v>17132.2</v>
      </c>
      <c r="F7">
        <v>15800</v>
      </c>
      <c r="G7">
        <v>300</v>
      </c>
      <c r="H7">
        <f t="shared" si="0"/>
        <v>1332.2000000000007</v>
      </c>
      <c r="I7">
        <f t="shared" si="1"/>
        <v>1332.2000000000007</v>
      </c>
      <c r="J7">
        <f t="shared" si="2"/>
        <v>-1032.2000000000007</v>
      </c>
      <c r="L7" t="s">
        <v>47</v>
      </c>
      <c r="M7" s="3">
        <f>AVERAGEIF($J$2:$J$200,"&gt;0")</f>
        <v>162.68333333333337</v>
      </c>
    </row>
    <row r="8" spans="1:13" x14ac:dyDescent="0.2">
      <c r="A8" t="s">
        <v>11</v>
      </c>
      <c r="B8">
        <v>17185.59</v>
      </c>
      <c r="C8">
        <v>17947.650000000001</v>
      </c>
      <c r="D8">
        <v>17055.05</v>
      </c>
      <c r="E8">
        <v>17618.150000000001</v>
      </c>
      <c r="F8">
        <v>17100</v>
      </c>
      <c r="G8">
        <v>300</v>
      </c>
      <c r="H8">
        <f t="shared" si="0"/>
        <v>518.15000000000146</v>
      </c>
      <c r="I8">
        <f t="shared" si="1"/>
        <v>518.15000000000146</v>
      </c>
      <c r="J8">
        <f t="shared" si="2"/>
        <v>-218.15000000000146</v>
      </c>
      <c r="L8" t="s">
        <v>48</v>
      </c>
      <c r="M8" s="3">
        <f>AVERAGEIF($J$2:$J$200,"&lt;=0")</f>
        <v>-435.22142857142848</v>
      </c>
    </row>
    <row r="9" spans="1:13" x14ac:dyDescent="0.2">
      <c r="A9" t="s">
        <v>12</v>
      </c>
      <c r="B9">
        <v>17531.900000000001</v>
      </c>
      <c r="C9">
        <v>18604.45</v>
      </c>
      <c r="D9">
        <v>17452.900000000001</v>
      </c>
      <c r="E9">
        <v>17671.650000000001</v>
      </c>
      <c r="F9">
        <v>17600</v>
      </c>
      <c r="G9">
        <v>300</v>
      </c>
      <c r="H9">
        <f t="shared" si="0"/>
        <v>71.650000000001455</v>
      </c>
      <c r="I9">
        <f t="shared" si="1"/>
        <v>71.650000000001455</v>
      </c>
      <c r="J9">
        <f t="shared" si="2"/>
        <v>228.34999999999854</v>
      </c>
      <c r="L9" t="s">
        <v>49</v>
      </c>
      <c r="M9" s="3">
        <f>M7/ABS(M8)</f>
        <v>0.37379440131733727</v>
      </c>
    </row>
    <row r="10" spans="1:13" x14ac:dyDescent="0.2">
      <c r="A10" t="s">
        <v>13</v>
      </c>
      <c r="B10">
        <v>17783.150000000001</v>
      </c>
      <c r="C10">
        <v>18210.150000000001</v>
      </c>
      <c r="D10">
        <v>16782.400000000001</v>
      </c>
      <c r="E10">
        <v>16983.2</v>
      </c>
      <c r="F10">
        <v>17700</v>
      </c>
      <c r="G10">
        <v>300</v>
      </c>
      <c r="H10">
        <f t="shared" si="0"/>
        <v>-716.79999999999927</v>
      </c>
      <c r="I10">
        <f t="shared" si="1"/>
        <v>0</v>
      </c>
      <c r="J10">
        <f t="shared" si="2"/>
        <v>300</v>
      </c>
    </row>
    <row r="11" spans="1:13" x14ac:dyDescent="0.2">
      <c r="A11" t="s">
        <v>14</v>
      </c>
      <c r="B11">
        <v>17104.400000000001</v>
      </c>
      <c r="C11">
        <v>17639.5</v>
      </c>
      <c r="D11">
        <v>16410.2</v>
      </c>
      <c r="E11">
        <v>17354.05</v>
      </c>
      <c r="F11">
        <v>17700</v>
      </c>
      <c r="G11">
        <v>50</v>
      </c>
      <c r="H11">
        <f t="shared" si="0"/>
        <v>-345.95000000000073</v>
      </c>
      <c r="I11">
        <f t="shared" si="1"/>
        <v>0</v>
      </c>
      <c r="J11">
        <f t="shared" si="2"/>
        <v>50</v>
      </c>
      <c r="L11" t="s">
        <v>50</v>
      </c>
      <c r="M11">
        <f>MAX($J$2:$J$200)</f>
        <v>672.95000000000073</v>
      </c>
    </row>
    <row r="12" spans="1:13" x14ac:dyDescent="0.2">
      <c r="A12" t="s">
        <v>15</v>
      </c>
      <c r="B12">
        <v>17387.150000000001</v>
      </c>
      <c r="C12">
        <v>18350.95</v>
      </c>
      <c r="D12">
        <v>16836.8</v>
      </c>
      <c r="E12">
        <v>17339.84</v>
      </c>
      <c r="F12">
        <v>17700</v>
      </c>
      <c r="G12">
        <v>150</v>
      </c>
      <c r="H12">
        <f t="shared" si="0"/>
        <v>-360.15999999999985</v>
      </c>
      <c r="I12">
        <f t="shared" si="1"/>
        <v>0</v>
      </c>
      <c r="J12">
        <f t="shared" si="2"/>
        <v>150</v>
      </c>
      <c r="L12" t="s">
        <v>51</v>
      </c>
      <c r="M12">
        <f>MIN($J$2:$J$200)</f>
        <v>-1032.2000000000007</v>
      </c>
    </row>
    <row r="13" spans="1:13" x14ac:dyDescent="0.2">
      <c r="A13" t="s">
        <v>16</v>
      </c>
      <c r="B13">
        <v>17529.45</v>
      </c>
      <c r="C13">
        <v>17794.59</v>
      </c>
      <c r="D13">
        <v>16203.25</v>
      </c>
      <c r="E13">
        <v>16793.900000000001</v>
      </c>
      <c r="F13">
        <v>17700</v>
      </c>
      <c r="G13">
        <v>200</v>
      </c>
      <c r="H13">
        <f t="shared" si="0"/>
        <v>-906.09999999999854</v>
      </c>
      <c r="I13">
        <f t="shared" si="1"/>
        <v>0</v>
      </c>
      <c r="J13">
        <f t="shared" si="2"/>
        <v>200</v>
      </c>
    </row>
    <row r="14" spans="1:13" x14ac:dyDescent="0.2">
      <c r="A14" t="s">
        <v>17</v>
      </c>
      <c r="B14">
        <v>16593.099999999999</v>
      </c>
      <c r="C14">
        <v>17559.8</v>
      </c>
      <c r="D14">
        <v>15671.45</v>
      </c>
      <c r="E14">
        <v>17464.75</v>
      </c>
      <c r="F14">
        <v>17700</v>
      </c>
      <c r="G14">
        <v>25</v>
      </c>
      <c r="H14">
        <f t="shared" si="0"/>
        <v>-235.25</v>
      </c>
      <c r="I14">
        <f t="shared" si="1"/>
        <v>0</v>
      </c>
      <c r="J14">
        <f t="shared" si="2"/>
        <v>25</v>
      </c>
      <c r="L14" t="s">
        <v>52</v>
      </c>
      <c r="M14" s="3">
        <f>(M4*M7)+(M5*M8)</f>
        <v>39.585294117647081</v>
      </c>
    </row>
    <row r="15" spans="1:13" x14ac:dyDescent="0.2">
      <c r="A15" t="s">
        <v>18</v>
      </c>
      <c r="B15">
        <v>17436.900000000001</v>
      </c>
      <c r="C15">
        <v>18114.650000000001</v>
      </c>
      <c r="D15">
        <v>16824.7</v>
      </c>
      <c r="E15">
        <v>17102.55</v>
      </c>
      <c r="F15">
        <v>17700</v>
      </c>
      <c r="G15">
        <v>150</v>
      </c>
      <c r="H15">
        <f t="shared" si="0"/>
        <v>-597.45000000000073</v>
      </c>
      <c r="I15">
        <f t="shared" si="1"/>
        <v>0</v>
      </c>
      <c r="J15">
        <f t="shared" si="2"/>
        <v>150</v>
      </c>
      <c r="L15" t="s">
        <v>53</v>
      </c>
      <c r="M15" s="3">
        <f>(M9*M4)-M5</f>
        <v>9.0954377516708929E-2</v>
      </c>
    </row>
    <row r="16" spans="1:13" x14ac:dyDescent="0.2">
      <c r="A16" t="s">
        <v>19</v>
      </c>
      <c r="B16">
        <v>16924.45</v>
      </c>
      <c r="C16">
        <v>17132.849999999999</v>
      </c>
      <c r="D16">
        <v>15735.75</v>
      </c>
      <c r="E16">
        <v>16584.55</v>
      </c>
      <c r="F16">
        <v>17700</v>
      </c>
      <c r="G16">
        <v>50</v>
      </c>
      <c r="H16">
        <f t="shared" si="0"/>
        <v>-1115.4500000000007</v>
      </c>
      <c r="I16">
        <f t="shared" si="1"/>
        <v>0</v>
      </c>
      <c r="J16">
        <f t="shared" si="2"/>
        <v>50</v>
      </c>
    </row>
    <row r="17" spans="1:10" x14ac:dyDescent="0.2">
      <c r="A17" t="s">
        <v>20</v>
      </c>
      <c r="B17">
        <v>16594.400000000001</v>
      </c>
      <c r="C17">
        <v>16793.849999999999</v>
      </c>
      <c r="D17">
        <v>15183.4</v>
      </c>
      <c r="E17">
        <v>15780.25</v>
      </c>
      <c r="F17">
        <v>17700</v>
      </c>
      <c r="G17">
        <v>25</v>
      </c>
      <c r="H17">
        <f t="shared" si="0"/>
        <v>-1919.75</v>
      </c>
      <c r="I17">
        <f t="shared" si="1"/>
        <v>0</v>
      </c>
      <c r="J17">
        <f t="shared" si="2"/>
        <v>25</v>
      </c>
    </row>
    <row r="18" spans="1:10" x14ac:dyDescent="0.2">
      <c r="A18" t="s">
        <v>21</v>
      </c>
      <c r="B18">
        <v>15703.7</v>
      </c>
      <c r="C18">
        <v>17172.8</v>
      </c>
      <c r="D18">
        <v>15511.05</v>
      </c>
      <c r="E18">
        <v>17158.25</v>
      </c>
      <c r="F18">
        <v>17700</v>
      </c>
      <c r="G18">
        <v>20</v>
      </c>
      <c r="H18">
        <f t="shared" si="0"/>
        <v>-541.75</v>
      </c>
      <c r="I18">
        <f t="shared" si="1"/>
        <v>0</v>
      </c>
      <c r="J18">
        <f t="shared" si="2"/>
        <v>20</v>
      </c>
    </row>
    <row r="19" spans="1:10" x14ac:dyDescent="0.2">
      <c r="A19" t="s">
        <v>22</v>
      </c>
      <c r="B19">
        <v>17243.2</v>
      </c>
      <c r="C19">
        <v>17992.2</v>
      </c>
      <c r="D19">
        <v>17154.8</v>
      </c>
      <c r="E19">
        <v>17759.3</v>
      </c>
      <c r="F19">
        <v>17700</v>
      </c>
      <c r="G19">
        <v>100</v>
      </c>
      <c r="H19">
        <f t="shared" si="0"/>
        <v>59.299999999999272</v>
      </c>
      <c r="I19">
        <f t="shared" si="1"/>
        <v>59.299999999999272</v>
      </c>
      <c r="J19">
        <f t="shared" si="2"/>
        <v>40.700000000000728</v>
      </c>
    </row>
    <row r="20" spans="1:10" x14ac:dyDescent="0.2">
      <c r="A20" t="s">
        <v>23</v>
      </c>
      <c r="B20">
        <v>17485.7</v>
      </c>
      <c r="C20">
        <v>18096.150000000001</v>
      </c>
      <c r="D20">
        <v>16747.7</v>
      </c>
      <c r="E20">
        <v>17094.349999999999</v>
      </c>
      <c r="F20">
        <v>17700</v>
      </c>
      <c r="G20">
        <v>150</v>
      </c>
      <c r="H20">
        <f t="shared" si="0"/>
        <v>-605.65000000000146</v>
      </c>
      <c r="I20">
        <f t="shared" si="1"/>
        <v>0</v>
      </c>
      <c r="J20">
        <f t="shared" si="2"/>
        <v>150</v>
      </c>
    </row>
    <row r="21" spans="1:10" x14ac:dyDescent="0.2">
      <c r="A21" t="s">
        <v>24</v>
      </c>
      <c r="B21">
        <v>17102.099999999999</v>
      </c>
      <c r="C21">
        <v>18022.8</v>
      </c>
      <c r="D21">
        <v>16855.55</v>
      </c>
      <c r="E21">
        <v>18012.2</v>
      </c>
      <c r="F21">
        <v>17700</v>
      </c>
      <c r="G21">
        <v>50</v>
      </c>
      <c r="H21">
        <f t="shared" si="0"/>
        <v>312.20000000000073</v>
      </c>
      <c r="I21">
        <f t="shared" si="1"/>
        <v>312.20000000000073</v>
      </c>
      <c r="J21">
        <f t="shared" si="2"/>
        <v>-262.20000000000073</v>
      </c>
    </row>
    <row r="22" spans="1:10" x14ac:dyDescent="0.2">
      <c r="A22" t="s">
        <v>25</v>
      </c>
      <c r="B22">
        <v>18130.7</v>
      </c>
      <c r="C22">
        <v>18816.05</v>
      </c>
      <c r="D22">
        <v>17959.2</v>
      </c>
      <c r="E22">
        <v>18758.349999999999</v>
      </c>
      <c r="F22">
        <v>18000</v>
      </c>
      <c r="G22">
        <v>300</v>
      </c>
      <c r="H22">
        <f t="shared" si="0"/>
        <v>758.34999999999854</v>
      </c>
      <c r="I22">
        <f t="shared" si="1"/>
        <v>758.34999999999854</v>
      </c>
      <c r="J22">
        <f t="shared" si="2"/>
        <v>-458.34999999999854</v>
      </c>
    </row>
    <row r="23" spans="1:10" x14ac:dyDescent="0.2">
      <c r="A23" t="s">
        <v>26</v>
      </c>
      <c r="B23">
        <v>18871.95</v>
      </c>
      <c r="C23">
        <v>18887.599999999999</v>
      </c>
      <c r="D23">
        <v>17774.25</v>
      </c>
      <c r="E23">
        <v>18105.3</v>
      </c>
      <c r="F23">
        <v>18700</v>
      </c>
      <c r="G23">
        <v>300</v>
      </c>
      <c r="H23">
        <f t="shared" si="0"/>
        <v>-594.70000000000073</v>
      </c>
      <c r="I23">
        <f t="shared" si="1"/>
        <v>0</v>
      </c>
      <c r="J23">
        <f t="shared" si="2"/>
        <v>300</v>
      </c>
    </row>
    <row r="24" spans="1:10" x14ac:dyDescent="0.2">
      <c r="A24" t="s">
        <v>27</v>
      </c>
      <c r="B24">
        <v>18131.7</v>
      </c>
      <c r="C24">
        <v>18251.95</v>
      </c>
      <c r="D24">
        <v>17405.55</v>
      </c>
      <c r="E24">
        <v>17662.150000000001</v>
      </c>
      <c r="F24">
        <v>18700</v>
      </c>
      <c r="G24">
        <v>100</v>
      </c>
      <c r="H24">
        <f t="shared" si="0"/>
        <v>-1037.8499999999985</v>
      </c>
      <c r="I24">
        <f t="shared" si="1"/>
        <v>0</v>
      </c>
      <c r="J24">
        <f t="shared" si="2"/>
        <v>100</v>
      </c>
    </row>
    <row r="25" spans="1:10" x14ac:dyDescent="0.2">
      <c r="A25" t="s">
        <v>28</v>
      </c>
      <c r="B25">
        <v>17811.599999999999</v>
      </c>
      <c r="C25">
        <v>18134.75</v>
      </c>
      <c r="D25">
        <v>17255.2</v>
      </c>
      <c r="E25">
        <v>17303.95</v>
      </c>
      <c r="F25">
        <v>18700</v>
      </c>
      <c r="G25">
        <v>50</v>
      </c>
      <c r="H25">
        <f t="shared" si="0"/>
        <v>-1396.0499999999993</v>
      </c>
      <c r="I25">
        <f t="shared" si="1"/>
        <v>0</v>
      </c>
      <c r="J25">
        <f t="shared" si="2"/>
        <v>50</v>
      </c>
    </row>
    <row r="26" spans="1:10" x14ac:dyDescent="0.2">
      <c r="A26" t="s">
        <v>29</v>
      </c>
      <c r="B26">
        <v>17360.099999999999</v>
      </c>
      <c r="C26">
        <v>17799.95</v>
      </c>
      <c r="D26">
        <v>16828.349999999999</v>
      </c>
      <c r="E26">
        <v>17359.75</v>
      </c>
      <c r="F26">
        <v>18700</v>
      </c>
      <c r="G26">
        <v>20</v>
      </c>
      <c r="H26">
        <f t="shared" si="0"/>
        <v>-1340.25</v>
      </c>
      <c r="I26">
        <f t="shared" si="1"/>
        <v>0</v>
      </c>
      <c r="J26">
        <f t="shared" si="2"/>
        <v>20</v>
      </c>
    </row>
    <row r="27" spans="1:10" x14ac:dyDescent="0.2">
      <c r="A27" t="s">
        <v>30</v>
      </c>
      <c r="B27">
        <v>17427.95</v>
      </c>
      <c r="C27">
        <v>18089.150000000001</v>
      </c>
      <c r="D27">
        <v>17312.75</v>
      </c>
      <c r="E27">
        <v>18065</v>
      </c>
      <c r="F27">
        <v>18700</v>
      </c>
      <c r="G27">
        <v>20</v>
      </c>
      <c r="H27">
        <f t="shared" si="0"/>
        <v>-635</v>
      </c>
      <c r="I27">
        <f t="shared" si="1"/>
        <v>0</v>
      </c>
      <c r="J27">
        <f t="shared" si="2"/>
        <v>20</v>
      </c>
    </row>
    <row r="28" spans="1:10" x14ac:dyDescent="0.2">
      <c r="A28" t="s">
        <v>31</v>
      </c>
      <c r="B28">
        <v>18124.8</v>
      </c>
      <c r="C28">
        <v>18662.45</v>
      </c>
      <c r="D28">
        <v>18042.400000000001</v>
      </c>
      <c r="E28">
        <v>18534.400000000001</v>
      </c>
      <c r="F28">
        <v>18700</v>
      </c>
      <c r="G28">
        <v>100</v>
      </c>
      <c r="H28">
        <f t="shared" si="0"/>
        <v>-165.59999999999854</v>
      </c>
      <c r="I28">
        <f t="shared" si="1"/>
        <v>0</v>
      </c>
      <c r="J28">
        <f t="shared" si="2"/>
        <v>100</v>
      </c>
    </row>
    <row r="29" spans="1:10" x14ac:dyDescent="0.2">
      <c r="A29" t="s">
        <v>32</v>
      </c>
      <c r="B29">
        <v>18579.400000000001</v>
      </c>
      <c r="C29">
        <v>19201.7</v>
      </c>
      <c r="D29">
        <v>18464.55</v>
      </c>
      <c r="E29">
        <v>19189.05</v>
      </c>
      <c r="F29">
        <v>18700</v>
      </c>
      <c r="G29">
        <v>250</v>
      </c>
      <c r="H29">
        <f t="shared" si="0"/>
        <v>489.04999999999927</v>
      </c>
      <c r="I29">
        <f t="shared" si="1"/>
        <v>489.04999999999927</v>
      </c>
      <c r="J29">
        <f t="shared" si="2"/>
        <v>-239.04999999999927</v>
      </c>
    </row>
    <row r="30" spans="1:10" x14ac:dyDescent="0.2">
      <c r="A30" t="s">
        <v>33</v>
      </c>
      <c r="B30">
        <v>19246.5</v>
      </c>
      <c r="C30">
        <v>19991.849999999999</v>
      </c>
      <c r="D30">
        <v>19234.400000000001</v>
      </c>
      <c r="E30">
        <v>19753.8</v>
      </c>
      <c r="F30">
        <v>19200</v>
      </c>
      <c r="G30">
        <v>300</v>
      </c>
      <c r="H30">
        <f t="shared" si="0"/>
        <v>553.79999999999927</v>
      </c>
      <c r="I30">
        <f t="shared" si="1"/>
        <v>553.79999999999927</v>
      </c>
      <c r="J30">
        <f t="shared" si="2"/>
        <v>-253.79999999999927</v>
      </c>
    </row>
    <row r="31" spans="1:10" x14ac:dyDescent="0.2">
      <c r="A31" t="s">
        <v>34</v>
      </c>
      <c r="B31">
        <v>19784</v>
      </c>
      <c r="C31">
        <v>19795.599999999999</v>
      </c>
      <c r="D31">
        <v>19223.650000000001</v>
      </c>
      <c r="E31">
        <v>19253.8</v>
      </c>
      <c r="F31">
        <v>19700</v>
      </c>
      <c r="G31">
        <v>300</v>
      </c>
      <c r="H31">
        <f t="shared" si="0"/>
        <v>-446.20000000000073</v>
      </c>
      <c r="I31">
        <f t="shared" si="1"/>
        <v>0</v>
      </c>
      <c r="J31">
        <f t="shared" si="2"/>
        <v>300</v>
      </c>
    </row>
    <row r="32" spans="1:10" x14ac:dyDescent="0.2">
      <c r="A32" t="s">
        <v>35</v>
      </c>
      <c r="B32">
        <v>19258.150000000001</v>
      </c>
      <c r="C32">
        <v>20222.45</v>
      </c>
      <c r="D32">
        <v>19255.7</v>
      </c>
      <c r="E32">
        <v>19638.3</v>
      </c>
      <c r="F32">
        <v>19700</v>
      </c>
      <c r="G32">
        <v>100</v>
      </c>
      <c r="H32">
        <f t="shared" si="0"/>
        <v>-61.700000000000728</v>
      </c>
      <c r="I32">
        <f t="shared" si="1"/>
        <v>0</v>
      </c>
      <c r="J32">
        <f t="shared" si="2"/>
        <v>100</v>
      </c>
    </row>
    <row r="33" spans="1:10" x14ac:dyDescent="0.2">
      <c r="A33" t="s">
        <v>36</v>
      </c>
      <c r="B33">
        <v>19622.400000000001</v>
      </c>
      <c r="C33">
        <v>19849.75</v>
      </c>
      <c r="D33">
        <v>18837.849999999999</v>
      </c>
      <c r="E33">
        <v>19079.599999999999</v>
      </c>
      <c r="F33">
        <v>19700</v>
      </c>
      <c r="G33">
        <v>250</v>
      </c>
      <c r="H33">
        <f t="shared" si="0"/>
        <v>-620.40000000000146</v>
      </c>
      <c r="I33">
        <f t="shared" si="1"/>
        <v>0</v>
      </c>
      <c r="J33">
        <f t="shared" si="2"/>
        <v>250</v>
      </c>
    </row>
    <row r="34" spans="1:10" x14ac:dyDescent="0.2">
      <c r="A34" t="s">
        <v>37</v>
      </c>
      <c r="B34">
        <v>19064.05</v>
      </c>
      <c r="C34">
        <v>19875.25</v>
      </c>
      <c r="D34">
        <v>18973.7</v>
      </c>
      <c r="E34">
        <v>19693.650000000001</v>
      </c>
      <c r="F34">
        <v>19700</v>
      </c>
      <c r="G34">
        <v>75</v>
      </c>
      <c r="H34">
        <f t="shared" si="0"/>
        <v>-6.3499999999985448</v>
      </c>
      <c r="I34">
        <f t="shared" si="1"/>
        <v>0</v>
      </c>
      <c r="J34">
        <f t="shared" si="2"/>
        <v>75</v>
      </c>
    </row>
    <row r="35" spans="1:10" x14ac:dyDescent="0.2">
      <c r="I35" t="s">
        <v>54</v>
      </c>
      <c r="J35">
        <f>SUM(J2:J34)</f>
        <v>672.95000000000073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8634-9262-464A-A186-58DAA03B4997}">
  <dimension ref="A1:A34"/>
  <sheetViews>
    <sheetView workbookViewId="0">
      <selection activeCell="G42" sqref="G42"/>
    </sheetView>
  </sheetViews>
  <sheetFormatPr baseColWidth="10" defaultRowHeight="16" x14ac:dyDescent="0.2"/>
  <sheetData>
    <row r="1" spans="1:1" x14ac:dyDescent="0.2">
      <c r="A1" t="s">
        <v>39</v>
      </c>
    </row>
    <row r="2" spans="1:1" x14ac:dyDescent="0.2">
      <c r="A2">
        <v>-1074.8999999999996</v>
      </c>
    </row>
    <row r="3" spans="1:1" x14ac:dyDescent="0.2">
      <c r="A3">
        <v>-862.20000000000073</v>
      </c>
    </row>
    <row r="4" spans="1:1" x14ac:dyDescent="0.2">
      <c r="A4">
        <v>-772.45000000000073</v>
      </c>
    </row>
    <row r="5" spans="1:1" x14ac:dyDescent="0.2">
      <c r="A5">
        <v>-704.35000000000218</v>
      </c>
    </row>
    <row r="6" spans="1:1" x14ac:dyDescent="0.2">
      <c r="A6">
        <v>-666.29999999999927</v>
      </c>
    </row>
    <row r="7" spans="1:1" x14ac:dyDescent="0.2">
      <c r="A7">
        <v>-430.54999999999927</v>
      </c>
    </row>
    <row r="8" spans="1:1" x14ac:dyDescent="0.2">
      <c r="A8">
        <v>-406.10000000000218</v>
      </c>
    </row>
    <row r="9" spans="1:1" x14ac:dyDescent="0.2">
      <c r="A9">
        <v>-389.89999999999964</v>
      </c>
    </row>
    <row r="10" spans="1:1" x14ac:dyDescent="0.2">
      <c r="A10">
        <v>-380.70000000000073</v>
      </c>
    </row>
    <row r="11" spans="1:1" x14ac:dyDescent="0.2">
      <c r="A11">
        <v>-332.29999999999927</v>
      </c>
    </row>
    <row r="12" spans="1:1" x14ac:dyDescent="0.2">
      <c r="A12">
        <v>-321</v>
      </c>
    </row>
    <row r="13" spans="1:1" x14ac:dyDescent="0.2">
      <c r="A13">
        <v>-299.04999999999927</v>
      </c>
    </row>
    <row r="14" spans="1:1" x14ac:dyDescent="0.2">
      <c r="A14">
        <v>-293.09999999999854</v>
      </c>
    </row>
    <row r="15" spans="1:1" x14ac:dyDescent="0.2">
      <c r="A15">
        <v>-93.799999999999272</v>
      </c>
    </row>
    <row r="16" spans="1:1" x14ac:dyDescent="0.2">
      <c r="A16">
        <v>-12</v>
      </c>
    </row>
    <row r="17" spans="1:1" x14ac:dyDescent="0.2">
      <c r="A17">
        <v>22.299999999999272</v>
      </c>
    </row>
    <row r="18" spans="1:1" x14ac:dyDescent="0.2">
      <c r="A18">
        <v>239.09999999999854</v>
      </c>
    </row>
    <row r="19" spans="1:1" x14ac:dyDescent="0.2">
      <c r="A19">
        <v>269.75</v>
      </c>
    </row>
    <row r="20" spans="1:1" x14ac:dyDescent="0.2">
      <c r="A20">
        <v>406.10000000000218</v>
      </c>
    </row>
    <row r="21" spans="1:1" x14ac:dyDescent="0.2">
      <c r="A21">
        <v>442.95000000000073</v>
      </c>
    </row>
    <row r="22" spans="1:1" x14ac:dyDescent="0.2">
      <c r="A22">
        <v>452.60000000000036</v>
      </c>
    </row>
    <row r="23" spans="1:1" x14ac:dyDescent="0.2">
      <c r="A23">
        <v>570</v>
      </c>
    </row>
    <row r="24" spans="1:1" x14ac:dyDescent="0.2">
      <c r="A24">
        <v>592.85000000000218</v>
      </c>
    </row>
    <row r="25" spans="1:1" x14ac:dyDescent="0.2">
      <c r="A25">
        <v>650.94999999999709</v>
      </c>
    </row>
    <row r="26" spans="1:1" x14ac:dyDescent="0.2">
      <c r="A26">
        <v>687.80000000000291</v>
      </c>
    </row>
    <row r="27" spans="1:1" x14ac:dyDescent="0.2">
      <c r="A27">
        <v>747.14999999999782</v>
      </c>
    </row>
    <row r="28" spans="1:1" x14ac:dyDescent="0.2">
      <c r="A28">
        <v>834.34999999999854</v>
      </c>
    </row>
    <row r="29" spans="1:1" x14ac:dyDescent="0.2">
      <c r="A29">
        <v>858.45000000000073</v>
      </c>
    </row>
    <row r="30" spans="1:1" x14ac:dyDescent="0.2">
      <c r="A30">
        <v>918.85000000000218</v>
      </c>
    </row>
    <row r="31" spans="1:1" x14ac:dyDescent="0.2">
      <c r="A31">
        <v>937.45000000000073</v>
      </c>
    </row>
    <row r="32" spans="1:1" x14ac:dyDescent="0.2">
      <c r="A32">
        <v>974.79999999999927</v>
      </c>
    </row>
    <row r="33" spans="1:1" x14ac:dyDescent="0.2">
      <c r="A33">
        <v>981.25</v>
      </c>
    </row>
    <row r="34" spans="1:1" x14ac:dyDescent="0.2">
      <c r="A34">
        <v>1149.3499999999985</v>
      </c>
    </row>
  </sheetData>
  <autoFilter ref="A1:A36" xr:uid="{573F8634-9262-464A-A186-58DAA03B4997}">
    <sortState xmlns:xlrd2="http://schemas.microsoft.com/office/spreadsheetml/2017/richdata2" ref="A2:A36">
      <sortCondition ref="A1:A3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 expiry to expiry</vt:lpstr>
      <vt:lpstr>Sheet1</vt:lpstr>
      <vt:lpstr>month expiry - always ATM</vt:lpstr>
      <vt:lpstr>month expiry to expiry - 300otm</vt:lpstr>
      <vt:lpstr>calendar month</vt:lpstr>
      <vt:lpstr>open 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2023-11-20T15:54:37Z</dcterms:created>
  <dcterms:modified xsi:type="dcterms:W3CDTF">2024-02-04T06:09:39Z</dcterms:modified>
</cp:coreProperties>
</file>