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"/>
    </mc:Choice>
  </mc:AlternateContent>
  <xr:revisionPtr revIDLastSave="0" documentId="13_ncr:1_{1E29D0AD-61E3-FF48-AF19-5A280CB48758}" xr6:coauthVersionLast="47" xr6:coauthVersionMax="47" xr10:uidLastSave="{00000000-0000-0000-0000-000000000000}"/>
  <bookViews>
    <workbookView xWindow="0" yWindow="760" windowWidth="34560" windowHeight="20140" activeTab="10" xr2:uid="{2F6EBC25-3AA2-2041-A9CD-E7098B4FE5BF}"/>
  </bookViews>
  <sheets>
    <sheet name="total" sheetId="1" r:id="rId1"/>
    <sheet name="month wise 2024-25" sheetId="17" r:id="rId2"/>
    <sheet name="graphs 2024-25" sheetId="18" r:id="rId3"/>
    <sheet name="covered call" sheetId="12" r:id="rId4"/>
    <sheet name="Sheet3" sheetId="16" r:id="rId5"/>
    <sheet name="laptops" sheetId="9" r:id="rId6"/>
    <sheet name="month wise 2023-24" sheetId="5" r:id="rId7"/>
    <sheet name="graphs 2023-24" sheetId="7" r:id="rId8"/>
    <sheet name="Sheet7" sheetId="13" r:id="rId9"/>
    <sheet name="P-bfly+Call" sheetId="19" r:id="rId10"/>
    <sheet name="Nifty Daily Range" sheetId="23" r:id="rId11"/>
  </sheets>
  <externalReferences>
    <externalReference r:id="rId12"/>
  </externalReferences>
  <definedNames>
    <definedName name="_xlnm._FilterDatabase" localSheetId="3" hidden="1">'covered call'!$A$1:$AQ$8</definedName>
    <definedName name="_xlnm._FilterDatabase" localSheetId="7" hidden="1">'graphs 2023-24'!$A$1:$B$100</definedName>
    <definedName name="_xlnm._FilterDatabase" localSheetId="2" hidden="1">'graphs 2024-25'!$A$1:$B$100</definedName>
    <definedName name="_xlnm._FilterDatabase" localSheetId="5" hidden="1">laptops!$A$1:$J$24</definedName>
    <definedName name="_xlnm._FilterDatabase" localSheetId="10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3" l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V5" i="19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L8" i="12" l="1"/>
  <c r="E12" i="18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AB36" i="17"/>
  <c r="AD38" i="17" s="1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M63" i="17" s="1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R39" i="17"/>
  <c r="O39" i="17"/>
  <c r="P39" i="17" s="1"/>
  <c r="N39" i="17"/>
  <c r="N38" i="17"/>
  <c r="N37" i="17"/>
  <c r="R36" i="17"/>
  <c r="T38" i="17" s="1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E44" i="17"/>
  <c r="F44" i="17" s="1"/>
  <c r="D44" i="17"/>
  <c r="D43" i="17"/>
  <c r="D42" i="17"/>
  <c r="D41" i="17"/>
  <c r="D40" i="17"/>
  <c r="E39" i="17"/>
  <c r="F39" i="17" s="1"/>
  <c r="D39" i="17"/>
  <c r="D38" i="17"/>
  <c r="D37" i="17"/>
  <c r="H36" i="17"/>
  <c r="J38" i="17" s="1"/>
  <c r="D36" i="17"/>
  <c r="D35" i="17"/>
  <c r="E34" i="17"/>
  <c r="F34" i="17" s="1"/>
  <c r="D34" i="17"/>
  <c r="D26" i="17"/>
  <c r="E22" i="17"/>
  <c r="F22" i="17" s="1"/>
  <c r="D24" i="17"/>
  <c r="D23" i="17"/>
  <c r="D22" i="17"/>
  <c r="D21" i="17"/>
  <c r="D20" i="17"/>
  <c r="D19" i="17"/>
  <c r="D18" i="17"/>
  <c r="E17" i="17"/>
  <c r="F17" i="17" s="1"/>
  <c r="D17" i="17"/>
  <c r="D16" i="17"/>
  <c r="D15" i="17"/>
  <c r="D14" i="17"/>
  <c r="D13" i="17"/>
  <c r="E12" i="17"/>
  <c r="F12" i="17" s="1"/>
  <c r="D12" i="17"/>
  <c r="D11" i="17"/>
  <c r="D10" i="17"/>
  <c r="D9" i="17"/>
  <c r="D8" i="17"/>
  <c r="E7" i="17"/>
  <c r="F7" i="17" s="1"/>
  <c r="D7" i="17"/>
  <c r="D6" i="17"/>
  <c r="D5" i="17"/>
  <c r="D4" i="17"/>
  <c r="D3" i="17"/>
  <c r="E2" i="17"/>
  <c r="F2" i="17" s="1"/>
  <c r="D2" i="17"/>
  <c r="V81" i="17"/>
  <c r="V82" i="17" s="1"/>
  <c r="W80" i="17"/>
  <c r="W81" i="17" s="1"/>
  <c r="W82" i="17" s="1"/>
  <c r="V80" i="17"/>
  <c r="W79" i="17"/>
  <c r="V79" i="17"/>
  <c r="T75" i="17"/>
  <c r="S75" i="17"/>
  <c r="M75" i="17"/>
  <c r="T74" i="17"/>
  <c r="S74" i="17"/>
  <c r="T73" i="17"/>
  <c r="S73" i="17" s="1"/>
  <c r="AB72" i="17"/>
  <c r="AC75" i="17" s="1"/>
  <c r="T72" i="17"/>
  <c r="S72" i="17" s="1"/>
  <c r="AB71" i="17"/>
  <c r="T71" i="17"/>
  <c r="S71" i="17"/>
  <c r="M71" i="17"/>
  <c r="J71" i="17"/>
  <c r="T70" i="17"/>
  <c r="S70" i="17"/>
  <c r="AB69" i="17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H13" i="1"/>
  <c r="H14" i="1"/>
  <c r="H12" i="1"/>
  <c r="H10" i="1"/>
  <c r="AB23" i="1"/>
  <c r="AC23" i="1" s="1"/>
  <c r="B9" i="1"/>
  <c r="B8" i="1"/>
  <c r="B7" i="1"/>
  <c r="B6" i="1"/>
  <c r="B5" i="1"/>
  <c r="C12" i="1"/>
  <c r="D12" i="1"/>
  <c r="AI69" i="5"/>
  <c r="AO26" i="12"/>
  <c r="L84" i="5"/>
  <c r="E7" i="16"/>
  <c r="B10" i="16"/>
  <c r="B9" i="16"/>
  <c r="B7" i="16"/>
  <c r="B6" i="16"/>
  <c r="D37" i="13"/>
  <c r="B37" i="13"/>
  <c r="AO25" i="12"/>
  <c r="AM4" i="17" l="1"/>
  <c r="AM7" i="17" s="1"/>
  <c r="AH63" i="17"/>
  <c r="AM36" i="17"/>
  <c r="AB39" i="17"/>
  <c r="H39" i="17"/>
  <c r="Y75" i="17"/>
  <c r="X71" i="17"/>
  <c r="X73" i="17"/>
  <c r="Y71" i="17"/>
  <c r="W74" i="17"/>
  <c r="W71" i="17"/>
  <c r="X70" i="17"/>
  <c r="X74" i="17"/>
  <c r="Y72" i="17"/>
  <c r="Y70" i="17"/>
  <c r="Y74" i="17"/>
  <c r="W31" i="17"/>
  <c r="W30" i="17"/>
  <c r="AB4" i="17"/>
  <c r="X25" i="17"/>
  <c r="X20" i="17"/>
  <c r="W62" i="17"/>
  <c r="M31" i="17"/>
  <c r="M30" i="17"/>
  <c r="R4" i="17"/>
  <c r="N25" i="17"/>
  <c r="N20" i="17"/>
  <c r="M62" i="17"/>
  <c r="D25" i="17"/>
  <c r="C29" i="17"/>
  <c r="C62" i="17"/>
  <c r="AB76" i="17"/>
  <c r="AB78" i="17" s="1"/>
  <c r="AB79" i="17" s="1"/>
  <c r="AC79" i="17" s="1"/>
  <c r="W70" i="17"/>
  <c r="AJ22" i="17"/>
  <c r="AK22" i="17" s="1"/>
  <c r="X75" i="17"/>
  <c r="AO6" i="17"/>
  <c r="AH30" i="17"/>
  <c r="W75" i="17"/>
  <c r="W73" i="17"/>
  <c r="AO24" i="12"/>
  <c r="L7" i="12" s="1"/>
  <c r="N6" i="12"/>
  <c r="AO23" i="12"/>
  <c r="H13" i="12"/>
  <c r="AO22" i="12"/>
  <c r="N14" i="12"/>
  <c r="Z14" i="12" s="1"/>
  <c r="F39" i="13"/>
  <c r="F36" i="13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N9" i="12"/>
  <c r="Z9" i="12" s="1"/>
  <c r="N10" i="12"/>
  <c r="Z10" i="12" s="1"/>
  <c r="N11" i="12"/>
  <c r="Z11" i="12" s="1"/>
  <c r="N12" i="12"/>
  <c r="Z12" i="12" s="1"/>
  <c r="N13" i="12"/>
  <c r="Z13" i="12" s="1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N4" i="12"/>
  <c r="Z4" i="12" s="1"/>
  <c r="N3" i="12"/>
  <c r="AB22" i="1"/>
  <c r="AC22" i="1" s="1"/>
  <c r="B12" i="1"/>
  <c r="AH25" i="5"/>
  <c r="Z7" i="12" l="1"/>
  <c r="L6" i="12"/>
  <c r="AM39" i="17"/>
  <c r="AO38" i="17"/>
  <c r="AD6" i="17"/>
  <c r="AB7" i="17"/>
  <c r="R7" i="17"/>
  <c r="T6" i="17"/>
  <c r="C30" i="17"/>
  <c r="C31" i="17"/>
  <c r="H4" i="17"/>
  <c r="Z6" i="12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B21" i="1"/>
  <c r="AC21" i="1" s="1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18" i="1"/>
  <c r="AH63" i="5" l="1"/>
  <c r="AM36" i="5"/>
  <c r="AH30" i="5"/>
  <c r="AH31" i="5"/>
  <c r="AM4" i="5"/>
  <c r="AH62" i="5"/>
  <c r="J71" i="5"/>
  <c r="I6" i="12"/>
  <c r="L2" i="12"/>
  <c r="Z2" i="12" s="1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L3" i="12"/>
  <c r="Z3" i="12" s="1"/>
  <c r="G2" i="12"/>
  <c r="AA2" i="12" l="1"/>
  <c r="I3" i="12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4" i="1"/>
  <c r="B10" i="1"/>
  <c r="B19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V3" i="1"/>
  <c r="V4" i="1"/>
  <c r="V5" i="1"/>
  <c r="V6" i="1"/>
  <c r="V7" i="1"/>
  <c r="V8" i="1"/>
  <c r="V9" i="1"/>
  <c r="V10" i="1"/>
  <c r="V2" i="1"/>
  <c r="E41" i="5"/>
  <c r="D25" i="5"/>
  <c r="H4" i="5" s="1"/>
  <c r="C58" i="5"/>
  <c r="C25" i="5"/>
  <c r="E52" i="5"/>
  <c r="E46" i="5"/>
  <c r="E36" i="5"/>
  <c r="E30" i="5"/>
  <c r="AB10" i="1" l="1"/>
  <c r="AC10" i="1"/>
  <c r="E19" i="5"/>
  <c r="E14" i="5"/>
  <c r="E10" i="5"/>
  <c r="E6" i="5"/>
  <c r="E2" i="5"/>
  <c r="C18" i="1" l="1"/>
  <c r="Y24" i="1"/>
  <c r="Y25" i="1" s="1"/>
  <c r="Y26" i="1" s="1"/>
  <c r="Y27" i="1" s="1"/>
  <c r="Y28" i="1" s="1"/>
  <c r="Y29" i="1" s="1"/>
  <c r="Y30" i="1" s="1"/>
  <c r="X24" i="1"/>
  <c r="X25" i="1" s="1"/>
  <c r="X26" i="1" s="1"/>
  <c r="X27" i="1" s="1"/>
  <c r="X28" i="1" s="1"/>
  <c r="X29" i="1" s="1"/>
  <c r="X30" i="1" s="1"/>
  <c r="Z24" i="1"/>
  <c r="Z25" i="1" s="1"/>
  <c r="Z26" i="1" s="1"/>
  <c r="Z27" i="1" s="1"/>
  <c r="Z28" i="1" s="1"/>
  <c r="Z29" i="1" s="1"/>
  <c r="Z30" i="1" s="1"/>
  <c r="V11" i="1" l="1"/>
  <c r="AB3" i="1"/>
  <c r="AB4" i="1"/>
  <c r="AB5" i="1"/>
  <c r="AB6" i="1"/>
  <c r="AB7" i="1"/>
  <c r="AB11" i="1" l="1"/>
  <c r="AC11" i="1"/>
  <c r="V12" i="1"/>
  <c r="AB8" i="1"/>
  <c r="AC8" i="1"/>
  <c r="F24" i="1"/>
  <c r="F23" i="1"/>
  <c r="F25" i="1" s="1"/>
  <c r="AC12" i="1" l="1"/>
  <c r="AB12" i="1"/>
  <c r="V13" i="1"/>
  <c r="H6" i="5"/>
  <c r="H34" i="5"/>
  <c r="V14" i="1" l="1"/>
  <c r="AB14" i="1" s="1"/>
  <c r="V15" i="1" l="1"/>
  <c r="AB15" i="1" s="1"/>
  <c r="V16" i="1" l="1"/>
  <c r="V17" i="1" l="1"/>
  <c r="V18" i="1" l="1"/>
  <c r="V19" i="1" l="1"/>
  <c r="AB19" i="1" s="1"/>
  <c r="V20" i="1" l="1"/>
  <c r="AB20" i="1" s="1"/>
  <c r="AC20" i="1" s="1"/>
  <c r="AA24" i="1"/>
  <c r="V21" i="1" l="1"/>
  <c r="AA25" i="1"/>
  <c r="V22" i="1" l="1"/>
  <c r="AA26" i="1"/>
  <c r="W24" i="1" l="1"/>
  <c r="V23" i="1"/>
  <c r="AA27" i="1"/>
  <c r="W25" i="1" l="1"/>
  <c r="V24" i="1"/>
  <c r="AA28" i="1"/>
  <c r="W26" i="1" l="1"/>
  <c r="V25" i="1"/>
  <c r="AA29" i="1"/>
  <c r="W27" i="1" l="1"/>
  <c r="V26" i="1"/>
  <c r="AA30" i="1"/>
  <c r="W28" i="1" l="1"/>
  <c r="V27" i="1"/>
  <c r="W29" i="1" l="1"/>
  <c r="V28" i="1"/>
  <c r="W30" i="1" l="1"/>
  <c r="V30" i="1" s="1"/>
  <c r="V29" i="1"/>
  <c r="E9" i="7"/>
  <c r="E15" i="7" s="1"/>
</calcChain>
</file>

<file path=xl/sharedStrings.xml><?xml version="1.0" encoding="utf-8"?>
<sst xmlns="http://schemas.openxmlformats.org/spreadsheetml/2006/main" count="926" uniqueCount="593">
  <si>
    <t>Bond</t>
  </si>
  <si>
    <t>Treasury bills</t>
  </si>
  <si>
    <t>Citi</t>
  </si>
  <si>
    <t>Sbi</t>
  </si>
  <si>
    <t>crypto</t>
  </si>
  <si>
    <t>Zerodha Cash</t>
  </si>
  <si>
    <t>Equity</t>
  </si>
  <si>
    <t>Hdfc</t>
  </si>
  <si>
    <t>Total funds</t>
  </si>
  <si>
    <t>Antariksh FD interest in FY 2023-24:</t>
  </si>
  <si>
    <t>sum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</si>
  <si>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</si>
  <si>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</si>
  <si>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</si>
  <si>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</si>
  <si>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</si>
  <si>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</si>
  <si>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</si>
  <si>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</si>
  <si>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</si>
  <si>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</si>
  <si>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</si>
  <si>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</si>
  <si>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</si>
  <si>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</si>
  <si>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</si>
  <si>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</si>
  <si>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</si>
  <si>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</si>
  <si>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</si>
  <si>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</si>
  <si>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</si>
  <si>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</si>
  <si>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</si>
  <si>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</si>
  <si>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</si>
  <si>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</si>
  <si>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</si>
  <si>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</si>
  <si>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</si>
  <si>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</si>
  <si>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</si>
  <si>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</si>
  <si>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</si>
  <si>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</si>
  <si>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</si>
  <si>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</si>
  <si>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</si>
  <si>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</si>
  <si>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</si>
  <si>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</si>
  <si>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</si>
  <si>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</si>
  <si>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</si>
  <si>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</si>
  <si>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</si>
  <si>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</si>
  <si>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</si>
  <si>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</si>
  <si>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</si>
  <si>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</si>
  <si>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</si>
  <si>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</si>
  <si>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</si>
  <si>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</si>
  <si>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</si>
  <si>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</si>
  <si>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</si>
  <si>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</si>
  <si>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</si>
  <si>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</si>
  <si>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</si>
  <si>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</si>
  <si>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</si>
  <si>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</si>
  <si>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</si>
  <si>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</si>
  <si>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</si>
  <si>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</si>
  <si>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</si>
  <si>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</si>
  <si>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</si>
  <si>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</si>
  <si>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</si>
  <si>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</si>
  <si>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</si>
  <si>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</si>
  <si>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</si>
  <si>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</si>
  <si>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</si>
  <si>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</si>
  <si>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</si>
  <si>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</si>
  <si>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</si>
  <si>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</si>
  <si>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</si>
  <si>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</si>
  <si>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</si>
  <si>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</si>
  <si>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</si>
  <si>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</si>
  <si>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</si>
  <si>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</si>
  <si>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</si>
  <si>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</si>
  <si>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</si>
  <si>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</si>
  <si>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</si>
  <si>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</si>
  <si>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</si>
  <si>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</si>
  <si>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</si>
  <si>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</si>
  <si>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</si>
  <si>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Will receive Rs. 940000 (9400 * 100) on Maturity 27 June 2024. Interest will be received on Dec 27 and June 27 of Rs 31443 each. Loss will be 11450 (951450 - 940000)</t>
  </si>
  <si>
    <t>BANKEX</t>
  </si>
  <si>
    <t>November</t>
  </si>
  <si>
    <t>Received Rs. 750000 (invested 701475) which is Rs 48525 profit (7500 * (100 - 93.53)) on 2 Nov 2023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</si>
  <si>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</si>
  <si>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</si>
  <si>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</si>
  <si>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</si>
  <si>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</si>
  <si>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</si>
  <si>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</si>
  <si>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</si>
  <si>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</si>
  <si>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</si>
  <si>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</si>
  <si>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</si>
  <si>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</si>
  <si>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</si>
  <si>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</si>
  <si>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</si>
  <si>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</si>
  <si>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</si>
  <si>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</si>
  <si>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</si>
  <si>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</si>
  <si>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</si>
  <si>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</si>
  <si>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</si>
  <si>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</si>
  <si>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</si>
  <si>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</si>
  <si>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</si>
  <si>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</si>
  <si>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</si>
  <si>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</si>
  <si>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</si>
  <si>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</si>
  <si>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</si>
  <si>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</si>
  <si>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</si>
  <si>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</si>
  <si>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</si>
  <si>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</si>
  <si>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</si>
  <si>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</si>
  <si>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</si>
  <si>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</si>
  <si>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</si>
  <si>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</si>
  <si>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Cum 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</si>
  <si>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</si>
  <si>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</si>
  <si>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</si>
  <si>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</si>
  <si>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</si>
  <si>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</si>
  <si>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</si>
  <si>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</si>
  <si>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</si>
  <si>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</si>
  <si>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</si>
  <si>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</si>
  <si>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</si>
  <si>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</si>
  <si>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</si>
  <si>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</si>
  <si>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</si>
  <si>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</si>
  <si>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</si>
  <si>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</si>
  <si>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</si>
  <si>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</si>
  <si>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</si>
  <si>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</si>
  <si>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</si>
  <si>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</si>
  <si>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</si>
  <si>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</si>
  <si>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</si>
  <si>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</si>
  <si>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</si>
  <si>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</si>
  <si>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</si>
  <si>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</si>
  <si>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</si>
  <si>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</si>
  <si>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</si>
  <si>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</si>
  <si>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fan</t>
  </si>
  <si>
    <t>50*4</t>
  </si>
  <si>
    <t>light</t>
  </si>
  <si>
    <t>15*6</t>
  </si>
  <si>
    <t>purifier</t>
  </si>
  <si>
    <t>tv</t>
  </si>
  <si>
    <t>hours</t>
  </si>
  <si>
    <t>W</t>
  </si>
  <si>
    <t>Ah Battery</t>
  </si>
  <si>
    <t>VA Inverter</t>
  </si>
  <si>
    <t>800 VA Inverter</t>
  </si>
  <si>
    <t>100-150 W Battery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</si>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</sst>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3.5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4" fontId="2" fillId="0" borderId="0" xfId="0" applyNumberFormat="1" applyFont="1"/>
    <xf numFmtId="0" fontId="3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5" fillId="0" borderId="0" xfId="0" applyFont="1"/>
    <xf numFmtId="10" fontId="1" fillId="0" borderId="0" xfId="0" applyNumberFormat="1" applyFont="1"/>
    <xf numFmtId="16" fontId="0" fillId="0" borderId="0" xfId="0" applyNumberFormat="1"/>
    <xf numFmtId="0" fontId="6" fillId="0" borderId="0" xfId="0" applyFont="1"/>
    <xf numFmtId="10" fontId="0" fillId="0" borderId="0" xfId="0" applyNumberFormat="1"/>
    <xf numFmtId="3" fontId="0" fillId="0" borderId="0" xfId="0" applyNumberFormat="1"/>
    <xf numFmtId="0" fontId="7" fillId="0" borderId="0" xfId="2"/>
    <xf numFmtId="0" fontId="0" fillId="2" borderId="0" xfId="0" applyFill="1"/>
    <xf numFmtId="0" fontId="7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8" fillId="0" borderId="0" xfId="0" applyFont="1"/>
    <xf numFmtId="4" fontId="0" fillId="0" borderId="0" xfId="0" applyNumberFormat="1"/>
    <xf numFmtId="0" fontId="9" fillId="0" borderId="0" xfId="0" applyFont="1"/>
    <xf numFmtId="4" fontId="3" fillId="0" borderId="0" xfId="0" applyNumberFormat="1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total!$V$1</c:f>
              <c:strCache>
                <c:ptCount val="1"/>
                <c:pt idx="0">
                  <c:v>Total 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total!$U:$U</c:f>
              <c:strCache>
                <c:ptCount val="23"/>
                <c:pt idx="0">
                  <c:v>Date</c:v>
                </c:pt>
                <c:pt idx="1">
                  <c:v>01-Aug</c:v>
                </c:pt>
                <c:pt idx="2">
                  <c:v>05-Aug</c:v>
                </c:pt>
                <c:pt idx="3">
                  <c:v>07-Aug</c:v>
                </c:pt>
                <c:pt idx="4">
                  <c:v>11-Aug</c:v>
                </c:pt>
                <c:pt idx="5">
                  <c:v>17-Aug</c:v>
                </c:pt>
                <c:pt idx="6">
                  <c:v>22-Aug</c:v>
                </c:pt>
                <c:pt idx="7">
                  <c:v>31-Aug</c:v>
                </c:pt>
                <c:pt idx="8">
                  <c:v>01-Sep</c:v>
                </c:pt>
                <c:pt idx="9">
                  <c:v>19-Sep</c:v>
                </c:pt>
                <c:pt idx="10">
                  <c:v>28-Sep</c:v>
                </c:pt>
                <c:pt idx="11">
                  <c:v>30-Sep</c:v>
                </c:pt>
                <c:pt idx="12">
                  <c:v>16-Oct</c:v>
                </c:pt>
                <c:pt idx="13">
                  <c:v>31-Oct</c:v>
                </c:pt>
                <c:pt idx="14">
                  <c:v>01-Nov</c:v>
                </c:pt>
                <c:pt idx="15">
                  <c:v>07-Nov</c:v>
                </c:pt>
                <c:pt idx="16">
                  <c:v>21-Nov</c:v>
                </c:pt>
                <c:pt idx="17">
                  <c:v>03-Dec</c:v>
                </c:pt>
                <c:pt idx="18">
                  <c:v>11-Dec</c:v>
                </c:pt>
                <c:pt idx="19">
                  <c:v>28-Dec</c:v>
                </c:pt>
                <c:pt idx="20">
                  <c:v>01-Feb</c:v>
                </c:pt>
                <c:pt idx="21">
                  <c:v>01-Mar</c:v>
                </c:pt>
                <c:pt idx="22">
                  <c:v>29-Mar</c:v>
                </c:pt>
              </c:strCache>
            </c:strRef>
          </c:cat>
          <c:val>
            <c:numRef>
              <c:f>total!$V$2:$V$45</c:f>
              <c:numCache>
                <c:formatCode>General</c:formatCode>
                <c:ptCount val="44"/>
                <c:pt idx="0">
                  <c:v>10372881</c:v>
                </c:pt>
                <c:pt idx="1">
                  <c:v>10380708</c:v>
                </c:pt>
                <c:pt idx="2">
                  <c:v>10384397</c:v>
                </c:pt>
                <c:pt idx="3">
                  <c:v>10391027</c:v>
                </c:pt>
                <c:pt idx="4">
                  <c:v>10402237</c:v>
                </c:pt>
                <c:pt idx="5">
                  <c:v>10411575</c:v>
                </c:pt>
                <c:pt idx="6">
                  <c:v>10429162</c:v>
                </c:pt>
                <c:pt idx="7">
                  <c:v>10981184</c:v>
                </c:pt>
                <c:pt idx="8">
                  <c:v>11019366</c:v>
                </c:pt>
                <c:pt idx="9">
                  <c:v>11035850</c:v>
                </c:pt>
                <c:pt idx="10">
                  <c:v>11040837</c:v>
                </c:pt>
                <c:pt idx="11">
                  <c:v>12424047</c:v>
                </c:pt>
                <c:pt idx="12">
                  <c:v>12458582</c:v>
                </c:pt>
                <c:pt idx="13">
                  <c:v>12460983</c:v>
                </c:pt>
                <c:pt idx="14">
                  <c:v>12975928</c:v>
                </c:pt>
                <c:pt idx="15">
                  <c:v>13010142</c:v>
                </c:pt>
                <c:pt idx="16">
                  <c:v>13038553</c:v>
                </c:pt>
                <c:pt idx="17">
                  <c:v>13058185.940000001</c:v>
                </c:pt>
                <c:pt idx="18">
                  <c:v>13100485</c:v>
                </c:pt>
                <c:pt idx="19">
                  <c:v>13192133.528999999</c:v>
                </c:pt>
                <c:pt idx="20">
                  <c:v>13269434.576000001</c:v>
                </c:pt>
                <c:pt idx="21">
                  <c:v>13348687.256000001</c:v>
                </c:pt>
                <c:pt idx="22">
                  <c:v>13348687.256000001</c:v>
                </c:pt>
                <c:pt idx="23">
                  <c:v>13348687.256000001</c:v>
                </c:pt>
                <c:pt idx="24">
                  <c:v>13348687.256000001</c:v>
                </c:pt>
                <c:pt idx="25">
                  <c:v>13348687.256000001</c:v>
                </c:pt>
                <c:pt idx="26">
                  <c:v>13348687.256000001</c:v>
                </c:pt>
                <c:pt idx="27">
                  <c:v>13348687.256000001</c:v>
                </c:pt>
                <c:pt idx="28">
                  <c:v>13348687.256000001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C-414E-B33F-08DB2CAE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430704"/>
        <c:axId val="1673432432"/>
      </c:lineChart>
      <c:catAx>
        <c:axId val="16734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32432"/>
        <c:crosses val="autoZero"/>
        <c:auto val="1"/>
        <c:lblAlgn val="ctr"/>
        <c:lblOffset val="100"/>
        <c:noMultiLvlLbl val="0"/>
      </c:catAx>
      <c:valAx>
        <c:axId val="16734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36786</c:v>
                </c:pt>
                <c:pt idx="6">
                  <c:v>36786</c:v>
                </c:pt>
                <c:pt idx="7">
                  <c:v>36786</c:v>
                </c:pt>
                <c:pt idx="8">
                  <c:v>36786</c:v>
                </c:pt>
                <c:pt idx="9">
                  <c:v>36786</c:v>
                </c:pt>
                <c:pt idx="10">
                  <c:v>36786</c:v>
                </c:pt>
                <c:pt idx="11">
                  <c:v>36786</c:v>
                </c:pt>
                <c:pt idx="12">
                  <c:v>36786</c:v>
                </c:pt>
                <c:pt idx="13">
                  <c:v>36786</c:v>
                </c:pt>
                <c:pt idx="14">
                  <c:v>36786</c:v>
                </c:pt>
                <c:pt idx="15">
                  <c:v>36786</c:v>
                </c:pt>
                <c:pt idx="16">
                  <c:v>36786</c:v>
                </c:pt>
                <c:pt idx="17">
                  <c:v>36786</c:v>
                </c:pt>
                <c:pt idx="18">
                  <c:v>36786</c:v>
                </c:pt>
                <c:pt idx="19">
                  <c:v>36786</c:v>
                </c:pt>
                <c:pt idx="20">
                  <c:v>36786</c:v>
                </c:pt>
                <c:pt idx="21">
                  <c:v>36786</c:v>
                </c:pt>
                <c:pt idx="22">
                  <c:v>36786</c:v>
                </c:pt>
                <c:pt idx="23">
                  <c:v>36786</c:v>
                </c:pt>
                <c:pt idx="24">
                  <c:v>36786</c:v>
                </c:pt>
                <c:pt idx="25">
                  <c:v>36786</c:v>
                </c:pt>
                <c:pt idx="26">
                  <c:v>36786</c:v>
                </c:pt>
                <c:pt idx="27">
                  <c:v>36786</c:v>
                </c:pt>
                <c:pt idx="28">
                  <c:v>36786</c:v>
                </c:pt>
                <c:pt idx="29">
                  <c:v>36786</c:v>
                </c:pt>
                <c:pt idx="30">
                  <c:v>36786</c:v>
                </c:pt>
                <c:pt idx="31">
                  <c:v>36786</c:v>
                </c:pt>
                <c:pt idx="32">
                  <c:v>36786</c:v>
                </c:pt>
                <c:pt idx="33">
                  <c:v>36786</c:v>
                </c:pt>
                <c:pt idx="34">
                  <c:v>36786</c:v>
                </c:pt>
                <c:pt idx="35">
                  <c:v>36786</c:v>
                </c:pt>
                <c:pt idx="36">
                  <c:v>36786</c:v>
                </c:pt>
                <c:pt idx="37">
                  <c:v>36786</c:v>
                </c:pt>
                <c:pt idx="38">
                  <c:v>36786</c:v>
                </c:pt>
                <c:pt idx="39">
                  <c:v>36786</c:v>
                </c:pt>
                <c:pt idx="40">
                  <c:v>36786</c:v>
                </c:pt>
                <c:pt idx="41">
                  <c:v>36786</c:v>
                </c:pt>
                <c:pt idx="42">
                  <c:v>36786</c:v>
                </c:pt>
                <c:pt idx="43">
                  <c:v>36786</c:v>
                </c:pt>
                <c:pt idx="44">
                  <c:v>36786</c:v>
                </c:pt>
                <c:pt idx="45">
                  <c:v>36786</c:v>
                </c:pt>
                <c:pt idx="46">
                  <c:v>36786</c:v>
                </c:pt>
                <c:pt idx="47">
                  <c:v>36786</c:v>
                </c:pt>
                <c:pt idx="48">
                  <c:v>36786</c:v>
                </c:pt>
                <c:pt idx="49">
                  <c:v>36786</c:v>
                </c:pt>
                <c:pt idx="50">
                  <c:v>36786</c:v>
                </c:pt>
                <c:pt idx="51">
                  <c:v>36786</c:v>
                </c:pt>
                <c:pt idx="52">
                  <c:v>36786</c:v>
                </c:pt>
                <c:pt idx="53">
                  <c:v>36786</c:v>
                </c:pt>
                <c:pt idx="54">
                  <c:v>36786</c:v>
                </c:pt>
                <c:pt idx="55">
                  <c:v>36786</c:v>
                </c:pt>
                <c:pt idx="56">
                  <c:v>36786</c:v>
                </c:pt>
                <c:pt idx="57">
                  <c:v>36786</c:v>
                </c:pt>
                <c:pt idx="58">
                  <c:v>36786</c:v>
                </c:pt>
                <c:pt idx="59">
                  <c:v>36786</c:v>
                </c:pt>
                <c:pt idx="60">
                  <c:v>36786</c:v>
                </c:pt>
                <c:pt idx="61">
                  <c:v>36786</c:v>
                </c:pt>
                <c:pt idx="62">
                  <c:v>36786</c:v>
                </c:pt>
                <c:pt idx="63">
                  <c:v>36786</c:v>
                </c:pt>
                <c:pt idx="64">
                  <c:v>36786</c:v>
                </c:pt>
                <c:pt idx="65">
                  <c:v>36786</c:v>
                </c:pt>
                <c:pt idx="66">
                  <c:v>36786</c:v>
                </c:pt>
                <c:pt idx="67">
                  <c:v>36786</c:v>
                </c:pt>
                <c:pt idx="68">
                  <c:v>36786</c:v>
                </c:pt>
                <c:pt idx="69">
                  <c:v>36786</c:v>
                </c:pt>
                <c:pt idx="70">
                  <c:v>36786</c:v>
                </c:pt>
                <c:pt idx="71">
                  <c:v>36786</c:v>
                </c:pt>
                <c:pt idx="72">
                  <c:v>36786</c:v>
                </c:pt>
                <c:pt idx="73">
                  <c:v>36786</c:v>
                </c:pt>
                <c:pt idx="74">
                  <c:v>36786</c:v>
                </c:pt>
                <c:pt idx="75">
                  <c:v>36786</c:v>
                </c:pt>
                <c:pt idx="76">
                  <c:v>36786</c:v>
                </c:pt>
                <c:pt idx="77">
                  <c:v>36786</c:v>
                </c:pt>
                <c:pt idx="78">
                  <c:v>36786</c:v>
                </c:pt>
                <c:pt idx="79">
                  <c:v>36786</c:v>
                </c:pt>
                <c:pt idx="80">
                  <c:v>36786</c:v>
                </c:pt>
                <c:pt idx="81">
                  <c:v>36786</c:v>
                </c:pt>
                <c:pt idx="82">
                  <c:v>36786</c:v>
                </c:pt>
                <c:pt idx="83">
                  <c:v>36786</c:v>
                </c:pt>
                <c:pt idx="84">
                  <c:v>36786</c:v>
                </c:pt>
                <c:pt idx="85">
                  <c:v>36786</c:v>
                </c:pt>
                <c:pt idx="86">
                  <c:v>36786</c:v>
                </c:pt>
                <c:pt idx="87">
                  <c:v>36786</c:v>
                </c:pt>
                <c:pt idx="88">
                  <c:v>36786</c:v>
                </c:pt>
                <c:pt idx="89">
                  <c:v>36786</c:v>
                </c:pt>
                <c:pt idx="90">
                  <c:v>36786</c:v>
                </c:pt>
                <c:pt idx="91">
                  <c:v>36786</c:v>
                </c:pt>
                <c:pt idx="92">
                  <c:v>36786</c:v>
                </c:pt>
                <c:pt idx="93">
                  <c:v>36786</c:v>
                </c:pt>
                <c:pt idx="94">
                  <c:v>36786</c:v>
                </c:pt>
                <c:pt idx="95">
                  <c:v>36786</c:v>
                </c:pt>
                <c:pt idx="96">
                  <c:v>36786</c:v>
                </c:pt>
                <c:pt idx="97">
                  <c:v>36786</c:v>
                </c:pt>
                <c:pt idx="98">
                  <c:v>36786</c:v>
                </c:pt>
                <c:pt idx="99">
                  <c:v>36786</c:v>
                </c:pt>
                <c:pt idx="100">
                  <c:v>36786</c:v>
                </c:pt>
                <c:pt idx="101">
                  <c:v>36786</c:v>
                </c:pt>
                <c:pt idx="102">
                  <c:v>36786</c:v>
                </c:pt>
                <c:pt idx="103">
                  <c:v>36786</c:v>
                </c:pt>
                <c:pt idx="104">
                  <c:v>36786</c:v>
                </c:pt>
                <c:pt idx="105">
                  <c:v>36786</c:v>
                </c:pt>
                <c:pt idx="106">
                  <c:v>36786</c:v>
                </c:pt>
                <c:pt idx="107">
                  <c:v>36786</c:v>
                </c:pt>
                <c:pt idx="108">
                  <c:v>36786</c:v>
                </c:pt>
                <c:pt idx="109">
                  <c:v>36786</c:v>
                </c:pt>
                <c:pt idx="110">
                  <c:v>36786</c:v>
                </c:pt>
                <c:pt idx="111">
                  <c:v>36786</c:v>
                </c:pt>
                <c:pt idx="112">
                  <c:v>36786</c:v>
                </c:pt>
                <c:pt idx="113">
                  <c:v>36786</c:v>
                </c:pt>
                <c:pt idx="114">
                  <c:v>36786</c:v>
                </c:pt>
                <c:pt idx="115">
                  <c:v>36786</c:v>
                </c:pt>
                <c:pt idx="116">
                  <c:v>36786</c:v>
                </c:pt>
                <c:pt idx="117">
                  <c:v>36786</c:v>
                </c:pt>
                <c:pt idx="118">
                  <c:v>36786</c:v>
                </c:pt>
                <c:pt idx="119">
                  <c:v>36786</c:v>
                </c:pt>
                <c:pt idx="120">
                  <c:v>36786</c:v>
                </c:pt>
                <c:pt idx="121">
                  <c:v>36786</c:v>
                </c:pt>
                <c:pt idx="122">
                  <c:v>36786</c:v>
                </c:pt>
                <c:pt idx="123">
                  <c:v>36786</c:v>
                </c:pt>
                <c:pt idx="124">
                  <c:v>36786</c:v>
                </c:pt>
                <c:pt idx="125">
                  <c:v>36786</c:v>
                </c:pt>
                <c:pt idx="126">
                  <c:v>36786</c:v>
                </c:pt>
                <c:pt idx="127">
                  <c:v>36786</c:v>
                </c:pt>
                <c:pt idx="128">
                  <c:v>36786</c:v>
                </c:pt>
                <c:pt idx="129">
                  <c:v>36786</c:v>
                </c:pt>
                <c:pt idx="130">
                  <c:v>36786</c:v>
                </c:pt>
                <c:pt idx="131">
                  <c:v>36786</c:v>
                </c:pt>
                <c:pt idx="132">
                  <c:v>36786</c:v>
                </c:pt>
                <c:pt idx="133">
                  <c:v>36786</c:v>
                </c:pt>
                <c:pt idx="134">
                  <c:v>36786</c:v>
                </c:pt>
                <c:pt idx="135">
                  <c:v>36786</c:v>
                </c:pt>
                <c:pt idx="136">
                  <c:v>36786</c:v>
                </c:pt>
                <c:pt idx="137">
                  <c:v>36786</c:v>
                </c:pt>
                <c:pt idx="138">
                  <c:v>36786</c:v>
                </c:pt>
                <c:pt idx="139">
                  <c:v>36786</c:v>
                </c:pt>
                <c:pt idx="140">
                  <c:v>36786</c:v>
                </c:pt>
                <c:pt idx="141">
                  <c:v>36786</c:v>
                </c:pt>
                <c:pt idx="142">
                  <c:v>36786</c:v>
                </c:pt>
                <c:pt idx="143">
                  <c:v>36786</c:v>
                </c:pt>
                <c:pt idx="144">
                  <c:v>36786</c:v>
                </c:pt>
                <c:pt idx="145">
                  <c:v>36786</c:v>
                </c:pt>
                <c:pt idx="146">
                  <c:v>36786</c:v>
                </c:pt>
                <c:pt idx="147">
                  <c:v>36786</c:v>
                </c:pt>
                <c:pt idx="148">
                  <c:v>36786</c:v>
                </c:pt>
                <c:pt idx="149">
                  <c:v>36786</c:v>
                </c:pt>
                <c:pt idx="150">
                  <c:v>36786</c:v>
                </c:pt>
                <c:pt idx="151">
                  <c:v>36786</c:v>
                </c:pt>
                <c:pt idx="152">
                  <c:v>36786</c:v>
                </c:pt>
                <c:pt idx="153">
                  <c:v>36786</c:v>
                </c:pt>
                <c:pt idx="154">
                  <c:v>36786</c:v>
                </c:pt>
                <c:pt idx="155">
                  <c:v>36786</c:v>
                </c:pt>
                <c:pt idx="156">
                  <c:v>36786</c:v>
                </c:pt>
                <c:pt idx="157">
                  <c:v>36786</c:v>
                </c:pt>
                <c:pt idx="158">
                  <c:v>36786</c:v>
                </c:pt>
                <c:pt idx="159">
                  <c:v>36786</c:v>
                </c:pt>
                <c:pt idx="160">
                  <c:v>36786</c:v>
                </c:pt>
                <c:pt idx="161">
                  <c:v>36786</c:v>
                </c:pt>
                <c:pt idx="162">
                  <c:v>36786</c:v>
                </c:pt>
                <c:pt idx="163">
                  <c:v>36786</c:v>
                </c:pt>
                <c:pt idx="164">
                  <c:v>36786</c:v>
                </c:pt>
                <c:pt idx="165">
                  <c:v>36786</c:v>
                </c:pt>
                <c:pt idx="166">
                  <c:v>36786</c:v>
                </c:pt>
                <c:pt idx="167">
                  <c:v>36786</c:v>
                </c:pt>
                <c:pt idx="168">
                  <c:v>36786</c:v>
                </c:pt>
                <c:pt idx="169">
                  <c:v>36786</c:v>
                </c:pt>
                <c:pt idx="170">
                  <c:v>36786</c:v>
                </c:pt>
                <c:pt idx="171">
                  <c:v>36786</c:v>
                </c:pt>
                <c:pt idx="172">
                  <c:v>36786</c:v>
                </c:pt>
                <c:pt idx="173">
                  <c:v>36786</c:v>
                </c:pt>
                <c:pt idx="174">
                  <c:v>36786</c:v>
                </c:pt>
                <c:pt idx="175">
                  <c:v>36786</c:v>
                </c:pt>
                <c:pt idx="176">
                  <c:v>36786</c:v>
                </c:pt>
                <c:pt idx="177">
                  <c:v>36786</c:v>
                </c:pt>
                <c:pt idx="178">
                  <c:v>36786</c:v>
                </c:pt>
                <c:pt idx="179">
                  <c:v>36786</c:v>
                </c:pt>
                <c:pt idx="180">
                  <c:v>36786</c:v>
                </c:pt>
                <c:pt idx="181">
                  <c:v>36786</c:v>
                </c:pt>
                <c:pt idx="182">
                  <c:v>36786</c:v>
                </c:pt>
                <c:pt idx="183">
                  <c:v>36786</c:v>
                </c:pt>
                <c:pt idx="184">
                  <c:v>36786</c:v>
                </c:pt>
                <c:pt idx="185">
                  <c:v>36786</c:v>
                </c:pt>
                <c:pt idx="186">
                  <c:v>36786</c:v>
                </c:pt>
                <c:pt idx="187">
                  <c:v>36786</c:v>
                </c:pt>
                <c:pt idx="188">
                  <c:v>36786</c:v>
                </c:pt>
                <c:pt idx="189">
                  <c:v>36786</c:v>
                </c:pt>
                <c:pt idx="190">
                  <c:v>36786</c:v>
                </c:pt>
                <c:pt idx="191">
                  <c:v>36786</c:v>
                </c:pt>
                <c:pt idx="192">
                  <c:v>36786</c:v>
                </c:pt>
                <c:pt idx="193">
                  <c:v>36786</c:v>
                </c:pt>
                <c:pt idx="194">
                  <c:v>36786</c:v>
                </c:pt>
                <c:pt idx="195">
                  <c:v>36786</c:v>
                </c:pt>
                <c:pt idx="196">
                  <c:v>36786</c:v>
                </c:pt>
                <c:pt idx="197">
                  <c:v>36786</c:v>
                </c:pt>
                <c:pt idx="198">
                  <c:v>36786</c:v>
                </c:pt>
                <c:pt idx="199">
                  <c:v>36786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222250</xdr:colOff>
      <xdr:row>0</xdr:row>
      <xdr:rowOff>165100</xdr:rowOff>
    </xdr:from>
    <xdr:to>
      <xdr:col>41</xdr:col>
      <xdr:colOff>393700</xdr:colOff>
      <xdr:row>38</xdr:row>
      <xdr:rowOff>114300</xdr:rowOff>
    </xdr:to>
    <xdr:graphicFrame macro="">
      <xdr:nvGraphicFramePr>
        <xdr:cNvPr id="2502" name="Chart 2501">
          <a:extLst>
            <a:ext uri="{FF2B5EF4-FFF2-40B4-BE49-F238E27FC236}">
              <a16:creationId xmlns:a16="http://schemas.microsoft.com/office/drawing/2014/main" id="{33279A8F-5CB8-810B-2C94-0B4D80F6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iket.bhadane/Desktop/General/AniketBhadane.github.io/backtest%20results/Nifty%20covered%20call%20(monthly).xlsx" TargetMode="External"/><Relationship Id="rId1" Type="http://schemas.openxmlformats.org/officeDocument/2006/relationships/externalLinkPath" Target="AniketBhadane.github.io/backtest%20results/Nifty%20covered%20call%20(monthl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 expiry to expiry"/>
      <sheetName val="P-bfly+Call"/>
      <sheetName val="month expiry - always ATM"/>
      <sheetName val="month expiry to expiry - 300otm"/>
      <sheetName val="calendar month"/>
      <sheetName val="close to close"/>
      <sheetName val="open close"/>
    </sheetNames>
    <sheetDataSet>
      <sheetData sheetId="0" refreshError="1"/>
      <sheetData sheetId="1">
        <row r="1">
          <cell r="Q1" t="str">
            <v>cum pnl nifty</v>
          </cell>
          <cell r="R1" t="str">
            <v>cum strategy pnl</v>
          </cell>
        </row>
        <row r="2">
          <cell r="Q2">
            <v>-772.45000000000073</v>
          </cell>
          <cell r="R2">
            <v>-547.55000000000109</v>
          </cell>
        </row>
        <row r="3">
          <cell r="Q3">
            <v>-202.45000000000073</v>
          </cell>
          <cell r="R3">
            <v>22.449999999998909</v>
          </cell>
        </row>
        <row r="4">
          <cell r="Q4">
            <v>240.5</v>
          </cell>
          <cell r="R4">
            <v>465.39999999999964</v>
          </cell>
        </row>
        <row r="5">
          <cell r="Q5">
            <v>693.10000000000036</v>
          </cell>
          <cell r="R5">
            <v>918</v>
          </cell>
        </row>
        <row r="6">
          <cell r="Q6">
            <v>681.10000000000036</v>
          </cell>
          <cell r="R6">
            <v>927.54999999999927</v>
          </cell>
        </row>
        <row r="7">
          <cell r="Q7">
            <v>1539.5500000000011</v>
          </cell>
          <cell r="R7">
            <v>1749.0999999999985</v>
          </cell>
        </row>
        <row r="8">
          <cell r="Q8">
            <v>2520.8000000000011</v>
          </cell>
          <cell r="R8">
            <v>2562.1999999999971</v>
          </cell>
        </row>
        <row r="9">
          <cell r="Q9">
            <v>2759.8999999999996</v>
          </cell>
          <cell r="R9">
            <v>2801.2999999999956</v>
          </cell>
        </row>
        <row r="10">
          <cell r="Q10">
            <v>2438.8999999999996</v>
          </cell>
          <cell r="R10">
            <v>2794.0499999999956</v>
          </cell>
        </row>
        <row r="11">
          <cell r="Q11">
            <v>2106.6000000000004</v>
          </cell>
          <cell r="R11">
            <v>2807.7999999999956</v>
          </cell>
        </row>
        <row r="12">
          <cell r="Q12">
            <v>2012.8000000000011</v>
          </cell>
          <cell r="R12">
            <v>2803.8499999999949</v>
          </cell>
        </row>
        <row r="13">
          <cell r="Q13">
            <v>1150.6000000000004</v>
          </cell>
          <cell r="R13">
            <v>2089.5999999999949</v>
          </cell>
        </row>
        <row r="14">
          <cell r="Q14">
            <v>2125.3999999999996</v>
          </cell>
          <cell r="R14">
            <v>2891.6499999999942</v>
          </cell>
        </row>
        <row r="15">
          <cell r="Q15">
            <v>2147.6999999999989</v>
          </cell>
          <cell r="R15">
            <v>2913.9499999999935</v>
          </cell>
        </row>
        <row r="16">
          <cell r="Q16">
            <v>1072.7999999999993</v>
          </cell>
          <cell r="R16">
            <v>1839.0499999999938</v>
          </cell>
        </row>
        <row r="17">
          <cell r="Q17">
            <v>682.89999999999964</v>
          </cell>
          <cell r="R17">
            <v>1818.8999999999942</v>
          </cell>
        </row>
        <row r="18">
          <cell r="Q18">
            <v>1832.2499999999982</v>
          </cell>
          <cell r="R18">
            <v>2638.6499999999942</v>
          </cell>
        </row>
        <row r="19">
          <cell r="Q19">
            <v>2425.1000000000004</v>
          </cell>
          <cell r="R19">
            <v>3231.4999999999964</v>
          </cell>
        </row>
        <row r="20">
          <cell r="Q20">
            <v>1720.7499999999982</v>
          </cell>
          <cell r="R20">
            <v>2845.2499999999927</v>
          </cell>
        </row>
        <row r="21">
          <cell r="Q21">
            <v>2639.6000000000004</v>
          </cell>
          <cell r="R21">
            <v>3627.1499999999942</v>
          </cell>
        </row>
        <row r="22">
          <cell r="Q22">
            <v>3386.7499999999982</v>
          </cell>
          <cell r="R22">
            <v>4374.299999999992</v>
          </cell>
        </row>
        <row r="23">
          <cell r="Q23">
            <v>3093.6499999999996</v>
          </cell>
          <cell r="R23">
            <v>4390.1999999999935</v>
          </cell>
        </row>
        <row r="24">
          <cell r="Q24">
            <v>2794.6000000000004</v>
          </cell>
          <cell r="R24">
            <v>4399.1999999999935</v>
          </cell>
        </row>
        <row r="25">
          <cell r="Q25">
            <v>2413.8999999999996</v>
          </cell>
          <cell r="R25">
            <v>4407.2499999999927</v>
          </cell>
        </row>
        <row r="26">
          <cell r="Q26">
            <v>1983.3500000000004</v>
          </cell>
          <cell r="R26">
            <v>4395.9999999999927</v>
          </cell>
        </row>
        <row r="27">
          <cell r="Q27">
            <v>2817.6999999999989</v>
          </cell>
          <cell r="R27">
            <v>5215.299999999992</v>
          </cell>
        </row>
        <row r="28">
          <cell r="Q28">
            <v>3223.8000000000011</v>
          </cell>
          <cell r="R28">
            <v>5621.3999999999942</v>
          </cell>
        </row>
        <row r="29">
          <cell r="Q29">
            <v>3874.7499999999982</v>
          </cell>
          <cell r="R29">
            <v>6272.3499999999913</v>
          </cell>
        </row>
        <row r="30">
          <cell r="Q30">
            <v>4562.5500000000011</v>
          </cell>
          <cell r="R30">
            <v>6960.1499999999942</v>
          </cell>
        </row>
        <row r="31">
          <cell r="Q31">
            <v>4156.4499999999989</v>
          </cell>
          <cell r="R31">
            <v>6950.2499999999927</v>
          </cell>
        </row>
        <row r="32">
          <cell r="Q32">
            <v>4426.1999999999989</v>
          </cell>
          <cell r="R32">
            <v>7219.9999999999927</v>
          </cell>
        </row>
        <row r="33">
          <cell r="Q33">
            <v>3759.8999999999996</v>
          </cell>
          <cell r="R33">
            <v>6910.9499999999935</v>
          </cell>
        </row>
        <row r="34">
          <cell r="Q34">
            <v>5035.8000000000011</v>
          </cell>
          <cell r="R34">
            <v>7703.6999999999935</v>
          </cell>
        </row>
        <row r="35">
          <cell r="Q35">
            <v>6681.35</v>
          </cell>
          <cell r="R35">
            <v>8520.549999999992</v>
          </cell>
        </row>
        <row r="36">
          <cell r="Q36">
            <v>6255.2499999999982</v>
          </cell>
          <cell r="R36">
            <v>8541.8499999999913</v>
          </cell>
        </row>
        <row r="37">
          <cell r="Q37">
            <v>6885.4499999999989</v>
          </cell>
          <cell r="R37">
            <v>9172.049999999992</v>
          </cell>
        </row>
        <row r="38">
          <cell r="Q38">
            <v>7229.5500000000011</v>
          </cell>
          <cell r="R38">
            <v>9516.1499999999942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AC45"/>
  <sheetViews>
    <sheetView workbookViewId="0">
      <selection activeCell="D14" sqref="D14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8" max="18" width="12.83203125" bestFit="1" customWidth="1"/>
    <col min="21" max="21" width="14.83203125" bestFit="1" customWidth="1"/>
    <col min="23" max="23" width="11.83203125" customWidth="1"/>
  </cols>
  <sheetData>
    <row r="1" spans="1:29" x14ac:dyDescent="0.2">
      <c r="U1" t="s">
        <v>17</v>
      </c>
      <c r="V1" t="s">
        <v>8</v>
      </c>
      <c r="W1" t="s">
        <v>14</v>
      </c>
      <c r="X1" t="s">
        <v>12</v>
      </c>
      <c r="Y1" t="s">
        <v>13</v>
      </c>
      <c r="Z1" t="s">
        <v>11</v>
      </c>
      <c r="AA1" t="s">
        <v>33</v>
      </c>
      <c r="AB1" t="s">
        <v>19</v>
      </c>
    </row>
    <row r="2" spans="1:29" ht="18" x14ac:dyDescent="0.2">
      <c r="A2" t="s">
        <v>1</v>
      </c>
      <c r="B2">
        <v>0</v>
      </c>
      <c r="C2" t="s">
        <v>117</v>
      </c>
      <c r="G2" s="1"/>
      <c r="O2" s="10"/>
      <c r="U2" s="11">
        <v>45139</v>
      </c>
      <c r="V2">
        <f t="shared" ref="V2:V30" si="0">SUM(W2:AA2)</f>
        <v>10372881</v>
      </c>
      <c r="W2">
        <v>4853183</v>
      </c>
      <c r="X2">
        <v>861632</v>
      </c>
      <c r="Y2">
        <v>3307408</v>
      </c>
      <c r="Z2">
        <v>1350658</v>
      </c>
    </row>
    <row r="3" spans="1:29" ht="18" x14ac:dyDescent="0.2">
      <c r="A3" t="s">
        <v>0</v>
      </c>
      <c r="B3" s="14">
        <v>951450</v>
      </c>
      <c r="C3" t="s">
        <v>114</v>
      </c>
      <c r="G3" s="3"/>
      <c r="O3" s="10"/>
      <c r="U3" s="11">
        <v>45143</v>
      </c>
      <c r="V3">
        <f t="shared" si="0"/>
        <v>10380708</v>
      </c>
      <c r="W3">
        <v>4856936</v>
      </c>
      <c r="X3">
        <v>862216</v>
      </c>
      <c r="Y3">
        <v>3309974</v>
      </c>
      <c r="Z3">
        <v>1351582</v>
      </c>
      <c r="AB3" s="5">
        <f t="shared" ref="AB3:AB8" si="1">(V3-V$2)/(U3-U$2)</f>
        <v>1956.75</v>
      </c>
    </row>
    <row r="4" spans="1:29" x14ac:dyDescent="0.2">
      <c r="A4" t="s">
        <v>18</v>
      </c>
      <c r="B4" s="14">
        <f>D4+F4</f>
        <v>668528</v>
      </c>
      <c r="C4" t="s">
        <v>131</v>
      </c>
      <c r="D4">
        <v>473831</v>
      </c>
      <c r="E4" t="s">
        <v>132</v>
      </c>
      <c r="F4">
        <v>194697</v>
      </c>
      <c r="G4" s="22">
        <v>45251</v>
      </c>
      <c r="U4" s="11">
        <v>45145</v>
      </c>
      <c r="V4">
        <f t="shared" si="0"/>
        <v>10384397</v>
      </c>
      <c r="W4">
        <v>4858673</v>
      </c>
      <c r="X4">
        <v>862512</v>
      </c>
      <c r="Y4">
        <v>3311171</v>
      </c>
      <c r="Z4">
        <v>1352041</v>
      </c>
      <c r="AB4" s="5">
        <f t="shared" si="1"/>
        <v>1919.3333333333333</v>
      </c>
    </row>
    <row r="5" spans="1:29" ht="18" x14ac:dyDescent="0.2">
      <c r="A5" t="s">
        <v>11</v>
      </c>
      <c r="B5" s="14">
        <f>1265.8287*1114.847</f>
        <v>1411205.3287088999</v>
      </c>
      <c r="D5" s="1"/>
      <c r="U5" s="11">
        <v>45149</v>
      </c>
      <c r="V5">
        <f t="shared" si="0"/>
        <v>10391027</v>
      </c>
      <c r="W5">
        <v>4861725</v>
      </c>
      <c r="X5">
        <v>863102</v>
      </c>
      <c r="Y5">
        <v>3313236</v>
      </c>
      <c r="Z5">
        <v>1352964</v>
      </c>
      <c r="AB5" s="5">
        <f t="shared" si="1"/>
        <v>1814.6</v>
      </c>
    </row>
    <row r="6" spans="1:29" ht="18" x14ac:dyDescent="0.2">
      <c r="A6" t="s">
        <v>12</v>
      </c>
      <c r="B6" s="14">
        <f>7005.318*128.4996</f>
        <v>900180.56087279995</v>
      </c>
      <c r="D6" s="10"/>
      <c r="J6" s="14"/>
      <c r="K6" s="14"/>
      <c r="L6" s="14"/>
      <c r="U6" s="11">
        <v>45155</v>
      </c>
      <c r="V6">
        <f t="shared" si="0"/>
        <v>10402237</v>
      </c>
      <c r="W6">
        <v>4866953</v>
      </c>
      <c r="X6">
        <v>864019</v>
      </c>
      <c r="Y6">
        <v>3316859</v>
      </c>
      <c r="Z6">
        <v>1354406</v>
      </c>
      <c r="AB6" s="5">
        <f t="shared" si="1"/>
        <v>1834.75</v>
      </c>
    </row>
    <row r="7" spans="1:29" ht="18" x14ac:dyDescent="0.2">
      <c r="A7" t="s">
        <v>13</v>
      </c>
      <c r="B7" s="14">
        <f>876.099*3955.6077</f>
        <v>3465503.9503623</v>
      </c>
      <c r="D7" s="10"/>
      <c r="U7" s="11">
        <v>45160</v>
      </c>
      <c r="V7">
        <f t="shared" si="0"/>
        <v>10411575</v>
      </c>
      <c r="W7">
        <v>4871272</v>
      </c>
      <c r="X7">
        <v>864804</v>
      </c>
      <c r="Y7">
        <v>3319866</v>
      </c>
      <c r="Z7">
        <v>1355633</v>
      </c>
      <c r="AB7" s="5">
        <f t="shared" si="1"/>
        <v>1842.5714285714287</v>
      </c>
    </row>
    <row r="8" spans="1:29" ht="18" x14ac:dyDescent="0.2">
      <c r="A8" t="s">
        <v>14</v>
      </c>
      <c r="B8" s="14">
        <f>1346.332*3777.0027</f>
        <v>5085099.5990964007</v>
      </c>
      <c r="D8" s="10"/>
      <c r="U8" s="11">
        <v>45169</v>
      </c>
      <c r="V8">
        <f t="shared" si="0"/>
        <v>10429162</v>
      </c>
      <c r="W8">
        <v>4879610</v>
      </c>
      <c r="X8">
        <v>866225</v>
      </c>
      <c r="Y8">
        <v>3325457</v>
      </c>
      <c r="Z8">
        <v>1357870</v>
      </c>
      <c r="AB8" s="5">
        <f t="shared" si="1"/>
        <v>1876.0333333333333</v>
      </c>
      <c r="AC8">
        <f>V8-V2</f>
        <v>56281</v>
      </c>
    </row>
    <row r="9" spans="1:29" x14ac:dyDescent="0.2">
      <c r="A9" t="s">
        <v>33</v>
      </c>
      <c r="B9" s="14">
        <f>61523.601*40.4186</f>
        <v>2486697.8193786</v>
      </c>
      <c r="E9" s="5"/>
      <c r="S9" s="13"/>
      <c r="T9" s="13"/>
      <c r="U9" s="11">
        <v>45170</v>
      </c>
      <c r="V9">
        <f t="shared" si="0"/>
        <v>10981184</v>
      </c>
      <c r="W9">
        <v>4880568</v>
      </c>
      <c r="X9">
        <v>866384</v>
      </c>
      <c r="Y9">
        <v>3326115</v>
      </c>
      <c r="Z9">
        <v>1358117</v>
      </c>
      <c r="AA9">
        <v>550000</v>
      </c>
      <c r="AB9" s="5"/>
    </row>
    <row r="10" spans="1:29" x14ac:dyDescent="0.2">
      <c r="A10" t="s">
        <v>8</v>
      </c>
      <c r="B10" s="14">
        <f>SUM(B2:B9)</f>
        <v>14968665.258419</v>
      </c>
      <c r="G10">
        <v>14889413</v>
      </c>
      <c r="H10">
        <f>B10-G10</f>
        <v>79252.258418999612</v>
      </c>
      <c r="U10" s="11">
        <v>45188</v>
      </c>
      <c r="V10">
        <f t="shared" si="0"/>
        <v>11019366</v>
      </c>
      <c r="W10">
        <v>4897726</v>
      </c>
      <c r="X10">
        <v>869345</v>
      </c>
      <c r="Y10">
        <v>3337831</v>
      </c>
      <c r="Z10">
        <v>1362764</v>
      </c>
      <c r="AA10">
        <v>551700</v>
      </c>
      <c r="AB10" s="5">
        <f>(V10-V$9)/(U10-U$9)</f>
        <v>2121.2222222222222</v>
      </c>
      <c r="AC10">
        <f>V10-V9</f>
        <v>38182</v>
      </c>
    </row>
    <row r="11" spans="1:29" x14ac:dyDescent="0.2">
      <c r="C11" t="s">
        <v>123</v>
      </c>
      <c r="D11" t="s">
        <v>187</v>
      </c>
      <c r="E11" t="s">
        <v>188</v>
      </c>
      <c r="P11" s="7"/>
      <c r="S11" s="8"/>
      <c r="T11" s="8"/>
      <c r="U11" s="11">
        <v>45197</v>
      </c>
      <c r="V11">
        <f t="shared" si="0"/>
        <v>11035850</v>
      </c>
      <c r="W11">
        <v>4905013</v>
      </c>
      <c r="X11">
        <v>870618</v>
      </c>
      <c r="Y11">
        <v>3342849</v>
      </c>
      <c r="Z11">
        <v>1364761</v>
      </c>
      <c r="AA11">
        <v>552609</v>
      </c>
      <c r="AB11" s="5">
        <f>(V11-V$9)/(U11-U$9)</f>
        <v>2024.6666666666667</v>
      </c>
      <c r="AC11">
        <f>V11-V9</f>
        <v>54666</v>
      </c>
    </row>
    <row r="12" spans="1:29" x14ac:dyDescent="0.2">
      <c r="A12" t="s">
        <v>6</v>
      </c>
      <c r="B12" s="14">
        <f>C12+D12+E12</f>
        <v>7802435.6924195997</v>
      </c>
      <c r="C12" s="14">
        <f>246.96*4532</f>
        <v>1119222.72</v>
      </c>
      <c r="D12" s="26">
        <f>213.2028*15665.007</f>
        <v>3339823.3544195998</v>
      </c>
      <c r="E12" s="19">
        <v>3343389.6179999998</v>
      </c>
      <c r="G12">
        <v>7684119</v>
      </c>
      <c r="H12">
        <f>B12-G12</f>
        <v>118316.69241959974</v>
      </c>
      <c r="R12" s="14"/>
      <c r="T12" s="14"/>
      <c r="U12" s="11">
        <v>45199</v>
      </c>
      <c r="V12">
        <f t="shared" si="0"/>
        <v>11040837</v>
      </c>
      <c r="W12">
        <v>4907300</v>
      </c>
      <c r="X12">
        <v>870940</v>
      </c>
      <c r="Y12">
        <v>3344436</v>
      </c>
      <c r="Z12">
        <v>1365273</v>
      </c>
      <c r="AA12">
        <v>552888</v>
      </c>
      <c r="AB12" s="5">
        <f>(V12-V$9)/(U12-U$9)</f>
        <v>2057</v>
      </c>
      <c r="AC12">
        <f>V12-V9</f>
        <v>59653</v>
      </c>
    </row>
    <row r="13" spans="1:29" x14ac:dyDescent="0.2">
      <c r="A13" t="s">
        <v>5</v>
      </c>
      <c r="B13" s="14">
        <v>188362</v>
      </c>
      <c r="E13" s="26"/>
      <c r="G13">
        <v>210251</v>
      </c>
      <c r="H13">
        <f t="shared" ref="H13:H14" si="2">B13-G13</f>
        <v>-21889</v>
      </c>
      <c r="R13" s="14"/>
      <c r="T13" s="14"/>
      <c r="U13" s="11">
        <v>45215</v>
      </c>
      <c r="V13">
        <f t="shared" si="0"/>
        <v>12424047</v>
      </c>
      <c r="W13" s="14">
        <v>4921779</v>
      </c>
      <c r="X13" s="14">
        <v>873501</v>
      </c>
      <c r="Y13" s="14">
        <v>3354349</v>
      </c>
      <c r="Z13" s="14">
        <v>1369317</v>
      </c>
      <c r="AA13" s="14">
        <v>1905101</v>
      </c>
      <c r="AB13" s="5"/>
    </row>
    <row r="14" spans="1:29" x14ac:dyDescent="0.2">
      <c r="A14" t="s">
        <v>3</v>
      </c>
      <c r="B14" s="14">
        <v>505987</v>
      </c>
      <c r="G14">
        <v>393087</v>
      </c>
      <c r="H14">
        <f t="shared" si="2"/>
        <v>112900</v>
      </c>
      <c r="R14" s="14"/>
      <c r="T14" s="14"/>
      <c r="U14" s="11">
        <v>45230</v>
      </c>
      <c r="V14">
        <f t="shared" si="0"/>
        <v>12458582</v>
      </c>
      <c r="W14" s="14">
        <v>4935361</v>
      </c>
      <c r="X14" s="14">
        <v>875903</v>
      </c>
      <c r="Y14" s="14">
        <v>3363563</v>
      </c>
      <c r="Z14" s="14">
        <v>1373094</v>
      </c>
      <c r="AA14" s="14">
        <v>1910661</v>
      </c>
      <c r="AB14" s="5">
        <f>(V14-V$13)/(U14-U$13)</f>
        <v>2302.3333333333335</v>
      </c>
    </row>
    <row r="15" spans="1:29" x14ac:dyDescent="0.2">
      <c r="A15" t="s">
        <v>7</v>
      </c>
      <c r="B15">
        <v>450</v>
      </c>
      <c r="R15" s="14"/>
      <c r="T15" s="14"/>
      <c r="U15" s="11">
        <v>45231</v>
      </c>
      <c r="V15">
        <f t="shared" si="0"/>
        <v>12460983</v>
      </c>
      <c r="W15" s="14">
        <v>4936284</v>
      </c>
      <c r="X15" s="14">
        <v>876064</v>
      </c>
      <c r="Y15" s="14">
        <v>3364228</v>
      </c>
      <c r="Z15" s="14">
        <v>1373346</v>
      </c>
      <c r="AA15" s="14">
        <v>1911061</v>
      </c>
      <c r="AB15" s="5">
        <f>(V15-V$13)/(U15-U$13)</f>
        <v>2308.5</v>
      </c>
    </row>
    <row r="16" spans="1:29" ht="18" x14ac:dyDescent="0.2">
      <c r="A16" t="s">
        <v>2</v>
      </c>
      <c r="B16" s="14">
        <v>102750</v>
      </c>
      <c r="D16" s="2"/>
      <c r="P16" s="7"/>
      <c r="R16" s="14"/>
      <c r="T16" s="14"/>
      <c r="U16" s="11">
        <v>45237</v>
      </c>
      <c r="V16">
        <f t="shared" si="0"/>
        <v>12975928</v>
      </c>
      <c r="W16" s="14">
        <v>4942076</v>
      </c>
      <c r="X16" s="14">
        <v>877024</v>
      </c>
      <c r="Y16" s="14">
        <v>3368169</v>
      </c>
      <c r="Z16" s="14">
        <v>1374861</v>
      </c>
      <c r="AA16" s="14">
        <v>2413798</v>
      </c>
      <c r="AB16" s="5"/>
    </row>
    <row r="17" spans="1:29" ht="18" x14ac:dyDescent="0.2">
      <c r="A17" t="s">
        <v>4</v>
      </c>
      <c r="B17" s="14">
        <v>480000</v>
      </c>
      <c r="D17" s="1"/>
      <c r="K17" s="6"/>
      <c r="R17" s="14"/>
      <c r="S17" s="4"/>
      <c r="T17" s="14"/>
      <c r="U17" s="11">
        <v>45251</v>
      </c>
      <c r="V17">
        <f t="shared" si="0"/>
        <v>13010142</v>
      </c>
      <c r="W17" s="14">
        <v>4955062</v>
      </c>
      <c r="X17" s="14">
        <v>879288</v>
      </c>
      <c r="Y17" s="14">
        <v>3377095</v>
      </c>
      <c r="Z17" s="14">
        <v>1378414</v>
      </c>
      <c r="AA17" s="14">
        <v>2420283</v>
      </c>
      <c r="AB17" s="5"/>
    </row>
    <row r="18" spans="1:29" ht="18" x14ac:dyDescent="0.2">
      <c r="A18" t="s">
        <v>15</v>
      </c>
      <c r="B18" s="14">
        <f>8075000+70000+3700000</f>
        <v>11845000</v>
      </c>
      <c r="C18">
        <f>B18*7%</f>
        <v>829150.00000000012</v>
      </c>
      <c r="D18" s="2"/>
      <c r="U18" s="11">
        <v>45263</v>
      </c>
      <c r="V18">
        <f t="shared" si="0"/>
        <v>13038553</v>
      </c>
      <c r="W18" s="14">
        <v>4966187</v>
      </c>
      <c r="X18" s="14">
        <v>881236</v>
      </c>
      <c r="Y18" s="14">
        <v>3384746</v>
      </c>
      <c r="Z18" s="14">
        <v>1381463</v>
      </c>
      <c r="AA18" s="14">
        <v>2424921</v>
      </c>
      <c r="AB18" s="5"/>
    </row>
    <row r="19" spans="1:29" ht="18" x14ac:dyDescent="0.2">
      <c r="A19" t="s">
        <v>16</v>
      </c>
      <c r="B19" s="14">
        <f>SUM(B10:B17)-B18</f>
        <v>12203649.950838599</v>
      </c>
      <c r="C19" s="14"/>
      <c r="D19" s="2"/>
      <c r="U19" s="11">
        <v>45271</v>
      </c>
      <c r="V19">
        <f t="shared" si="0"/>
        <v>13058185.940000001</v>
      </c>
      <c r="W19" s="14">
        <v>4973946.0250000004</v>
      </c>
      <c r="X19" s="14">
        <v>882527.86</v>
      </c>
      <c r="Y19" s="14">
        <v>3389958.8969999999</v>
      </c>
      <c r="Z19" s="14">
        <v>1383490.4550000001</v>
      </c>
      <c r="AA19" s="14">
        <v>2428262.7030000002</v>
      </c>
      <c r="AB19" s="5">
        <f>(V19-V$18)/(U19-U$18)</f>
        <v>2454.1175000001676</v>
      </c>
    </row>
    <row r="20" spans="1:29" ht="18" x14ac:dyDescent="0.2">
      <c r="D20" s="2"/>
      <c r="F20" t="s">
        <v>9</v>
      </c>
      <c r="G20" s="3"/>
      <c r="U20" s="11">
        <v>45288</v>
      </c>
      <c r="V20">
        <f t="shared" si="0"/>
        <v>13100485</v>
      </c>
      <c r="W20" s="14">
        <v>4989664</v>
      </c>
      <c r="X20" s="14">
        <v>885283</v>
      </c>
      <c r="Y20" s="14">
        <v>3400727</v>
      </c>
      <c r="Z20" s="14">
        <v>1387812</v>
      </c>
      <c r="AA20" s="14">
        <v>2436999</v>
      </c>
      <c r="AB20" s="5">
        <f>(V20-V$18)/(U20-U$18)</f>
        <v>2477.2800000000002</v>
      </c>
      <c r="AC20">
        <f>AB20*30</f>
        <v>74318.400000000009</v>
      </c>
    </row>
    <row r="21" spans="1:29" ht="18" x14ac:dyDescent="0.2">
      <c r="D21" s="1"/>
      <c r="F21">
        <v>124819</v>
      </c>
      <c r="G21" s="1"/>
      <c r="P21" s="7"/>
      <c r="U21" s="11">
        <v>45323</v>
      </c>
      <c r="V21">
        <f t="shared" si="0"/>
        <v>13192133.528999999</v>
      </c>
      <c r="W21" s="14">
        <v>5025202.9040000001</v>
      </c>
      <c r="X21" s="14">
        <v>890996.58900000004</v>
      </c>
      <c r="Y21" s="14">
        <v>3425040.3539999998</v>
      </c>
      <c r="Z21" s="14">
        <v>1396778.7620000001</v>
      </c>
      <c r="AA21" s="14">
        <v>2454114.92</v>
      </c>
      <c r="AB21" s="5">
        <f>(V21-V$20)/(U21-U$20)</f>
        <v>2618.5293999999762</v>
      </c>
      <c r="AC21">
        <f>AB21*30</f>
        <v>78555.881999999285</v>
      </c>
    </row>
    <row r="22" spans="1:29" ht="18" x14ac:dyDescent="0.2">
      <c r="D22" s="2"/>
      <c r="F22">
        <v>54216</v>
      </c>
      <c r="G22" s="3"/>
      <c r="Q22" s="8"/>
      <c r="S22" s="4"/>
      <c r="U22" s="11">
        <v>45352</v>
      </c>
      <c r="V22">
        <f t="shared" si="0"/>
        <v>13269434.576000001</v>
      </c>
      <c r="W22" s="14">
        <v>5054935.03</v>
      </c>
      <c r="X22" s="14">
        <v>895646.71900000004</v>
      </c>
      <c r="Y22" s="14">
        <v>3445230.1430000002</v>
      </c>
      <c r="Z22" s="14">
        <v>1404083.797</v>
      </c>
      <c r="AA22" s="14">
        <v>2469538.8870000001</v>
      </c>
      <c r="AB22" s="5">
        <f>(V22-V$21)/(U22-U$21)</f>
        <v>2665.5533448276592</v>
      </c>
      <c r="AC22">
        <f>AB22*30</f>
        <v>79966.600344829771</v>
      </c>
    </row>
    <row r="23" spans="1:29" ht="18" x14ac:dyDescent="0.2">
      <c r="D23" s="1"/>
      <c r="F23">
        <f>1850489-1729827</f>
        <v>120662</v>
      </c>
      <c r="G23" s="1"/>
      <c r="U23" s="11">
        <v>45380</v>
      </c>
      <c r="V23">
        <f t="shared" si="0"/>
        <v>13348687.256000001</v>
      </c>
      <c r="W23" s="14">
        <v>5085099.5990000004</v>
      </c>
      <c r="X23" s="26">
        <v>900180.56</v>
      </c>
      <c r="Y23" s="14">
        <v>3465503.95</v>
      </c>
      <c r="Z23" s="14">
        <v>1411205.328</v>
      </c>
      <c r="AA23" s="5">
        <v>2486697.8190000001</v>
      </c>
      <c r="AB23" s="5">
        <f>(V23-V$22)/(U23-U$22)</f>
        <v>2830.4528571428464</v>
      </c>
      <c r="AC23">
        <f>AB23*30</f>
        <v>84913.585714285393</v>
      </c>
    </row>
    <row r="24" spans="1:29" ht="18" x14ac:dyDescent="0.2">
      <c r="D24" s="2"/>
      <c r="F24">
        <f>3746104-3503560</f>
        <v>242544</v>
      </c>
      <c r="G24" s="3"/>
      <c r="U24" s="11"/>
      <c r="V24">
        <f t="shared" si="0"/>
        <v>13348687.256000001</v>
      </c>
      <c r="W24">
        <f t="shared" ref="W24:W30" si="3">W23</f>
        <v>5085099.5990000004</v>
      </c>
      <c r="X24">
        <f t="shared" ref="X24:X30" si="4">X23</f>
        <v>900180.56</v>
      </c>
      <c r="Y24">
        <f t="shared" ref="Y24:Y30" si="5">Y23</f>
        <v>3465503.95</v>
      </c>
      <c r="Z24">
        <f t="shared" ref="Z24:AA30" si="6">Z23</f>
        <v>1411205.328</v>
      </c>
      <c r="AA24">
        <f t="shared" si="6"/>
        <v>2486697.8190000001</v>
      </c>
      <c r="AB24" s="5"/>
    </row>
    <row r="25" spans="1:29" ht="18" x14ac:dyDescent="0.2">
      <c r="D25" s="1"/>
      <c r="E25" t="s">
        <v>10</v>
      </c>
      <c r="F25">
        <f>SUM(F21:F24)</f>
        <v>542241</v>
      </c>
      <c r="G25" s="1"/>
      <c r="U25" s="11"/>
      <c r="V25">
        <f t="shared" si="0"/>
        <v>13348687.256000001</v>
      </c>
      <c r="W25">
        <f t="shared" si="3"/>
        <v>5085099.5990000004</v>
      </c>
      <c r="X25">
        <f t="shared" si="4"/>
        <v>900180.56</v>
      </c>
      <c r="Y25">
        <f t="shared" si="5"/>
        <v>3465503.95</v>
      </c>
      <c r="Z25">
        <f t="shared" si="6"/>
        <v>1411205.328</v>
      </c>
      <c r="AA25">
        <f t="shared" si="6"/>
        <v>2486697.8190000001</v>
      </c>
      <c r="AB25" s="5"/>
    </row>
    <row r="26" spans="1:29" ht="18" x14ac:dyDescent="0.2">
      <c r="G26" s="3"/>
      <c r="P26" s="7"/>
      <c r="U26" s="11"/>
      <c r="V26">
        <f t="shared" si="0"/>
        <v>13348687.256000001</v>
      </c>
      <c r="W26">
        <f t="shared" si="3"/>
        <v>5085099.5990000004</v>
      </c>
      <c r="X26">
        <f t="shared" si="4"/>
        <v>900180.56</v>
      </c>
      <c r="Y26">
        <f t="shared" si="5"/>
        <v>3465503.95</v>
      </c>
      <c r="Z26">
        <f t="shared" si="6"/>
        <v>1411205.328</v>
      </c>
      <c r="AA26">
        <f t="shared" si="6"/>
        <v>2486697.8190000001</v>
      </c>
      <c r="AB26" s="5"/>
    </row>
    <row r="27" spans="1:29" ht="18" x14ac:dyDescent="0.2">
      <c r="G27" s="1"/>
      <c r="Q27" s="8"/>
      <c r="S27" s="4"/>
      <c r="U27" s="11"/>
      <c r="V27">
        <f t="shared" si="0"/>
        <v>13348687.256000001</v>
      </c>
      <c r="W27">
        <f t="shared" si="3"/>
        <v>5085099.5990000004</v>
      </c>
      <c r="X27">
        <f t="shared" si="4"/>
        <v>900180.56</v>
      </c>
      <c r="Y27">
        <f t="shared" si="5"/>
        <v>3465503.95</v>
      </c>
      <c r="Z27">
        <f t="shared" si="6"/>
        <v>1411205.328</v>
      </c>
      <c r="AA27">
        <f t="shared" si="6"/>
        <v>2486697.8190000001</v>
      </c>
      <c r="AB27" s="5"/>
    </row>
    <row r="28" spans="1:29" ht="16" customHeight="1" x14ac:dyDescent="0.2">
      <c r="G28" s="3"/>
      <c r="U28" s="11"/>
      <c r="V28">
        <f t="shared" si="0"/>
        <v>13348687.256000001</v>
      </c>
      <c r="W28">
        <f t="shared" si="3"/>
        <v>5085099.5990000004</v>
      </c>
      <c r="X28">
        <f t="shared" si="4"/>
        <v>900180.56</v>
      </c>
      <c r="Y28">
        <f t="shared" si="5"/>
        <v>3465503.95</v>
      </c>
      <c r="Z28">
        <f t="shared" si="6"/>
        <v>1411205.328</v>
      </c>
      <c r="AA28">
        <f t="shared" si="6"/>
        <v>2486697.8190000001</v>
      </c>
      <c r="AB28" s="5"/>
    </row>
    <row r="29" spans="1:29" ht="18" x14ac:dyDescent="0.2">
      <c r="G29" s="1"/>
      <c r="U29" s="11"/>
      <c r="V29">
        <f t="shared" si="0"/>
        <v>13348687.256000001</v>
      </c>
      <c r="W29">
        <f t="shared" si="3"/>
        <v>5085099.5990000004</v>
      </c>
      <c r="X29">
        <f t="shared" si="4"/>
        <v>900180.56</v>
      </c>
      <c r="Y29">
        <f t="shared" si="5"/>
        <v>3465503.95</v>
      </c>
      <c r="Z29">
        <f t="shared" si="6"/>
        <v>1411205.328</v>
      </c>
      <c r="AA29">
        <f t="shared" si="6"/>
        <v>2486697.8190000001</v>
      </c>
      <c r="AB29" s="5"/>
    </row>
    <row r="30" spans="1:29" ht="18" x14ac:dyDescent="0.2">
      <c r="G30" s="3"/>
      <c r="U30" s="11"/>
      <c r="V30">
        <f t="shared" si="0"/>
        <v>13348687.256000001</v>
      </c>
      <c r="W30">
        <f t="shared" si="3"/>
        <v>5085099.5990000004</v>
      </c>
      <c r="X30">
        <f t="shared" si="4"/>
        <v>900180.56</v>
      </c>
      <c r="Y30">
        <f t="shared" si="5"/>
        <v>3465503.95</v>
      </c>
      <c r="Z30">
        <f t="shared" si="6"/>
        <v>1411205.328</v>
      </c>
      <c r="AA30">
        <f t="shared" si="6"/>
        <v>2486697.8190000001</v>
      </c>
      <c r="AB30" s="5"/>
    </row>
    <row r="31" spans="1:29" ht="18" x14ac:dyDescent="0.2">
      <c r="G31" s="1"/>
      <c r="P31" s="7"/>
    </row>
    <row r="32" spans="1:29" ht="18" x14ac:dyDescent="0.2">
      <c r="G32" s="3"/>
      <c r="S32" s="4"/>
    </row>
    <row r="33" spans="7:16" ht="18" x14ac:dyDescent="0.2">
      <c r="G33" s="1"/>
    </row>
    <row r="34" spans="7:16" ht="18" x14ac:dyDescent="0.2">
      <c r="G34" s="3"/>
    </row>
    <row r="35" spans="7:16" ht="18" x14ac:dyDescent="0.2">
      <c r="G35" s="1"/>
      <c r="P35" s="9"/>
    </row>
    <row r="36" spans="7:16" ht="18" x14ac:dyDescent="0.2">
      <c r="G36" s="3"/>
      <c r="P36" s="9"/>
    </row>
    <row r="37" spans="7:16" ht="18" x14ac:dyDescent="0.2">
      <c r="G37" s="1"/>
      <c r="P37" s="9"/>
    </row>
    <row r="38" spans="7:16" ht="18" x14ac:dyDescent="0.2">
      <c r="H38" s="28"/>
    </row>
    <row r="39" spans="7:16" ht="18" x14ac:dyDescent="0.2">
      <c r="G39" s="1"/>
    </row>
    <row r="40" spans="7:16" ht="18" x14ac:dyDescent="0.2">
      <c r="G40" s="3"/>
    </row>
    <row r="41" spans="7:16" ht="18" x14ac:dyDescent="0.2">
      <c r="G41" s="1"/>
    </row>
    <row r="42" spans="7:16" ht="18" x14ac:dyDescent="0.2">
      <c r="G42" s="3"/>
    </row>
    <row r="43" spans="7:16" ht="18" x14ac:dyDescent="0.2">
      <c r="G43" s="1"/>
    </row>
    <row r="44" spans="7:16" ht="18" x14ac:dyDescent="0.2">
      <c r="G44" s="3"/>
    </row>
    <row r="45" spans="7:16" ht="18" x14ac:dyDescent="0.2">
      <c r="G4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W4" sqref="W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</row>
    <row r="2" spans="1:22" x14ac:dyDescent="0.2">
      <c r="A2" t="s">
        <v>245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246</v>
      </c>
      <c r="V2">
        <v>230</v>
      </c>
    </row>
    <row r="3" spans="1:22" x14ac:dyDescent="0.2">
      <c r="A3" t="s">
        <v>247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248</v>
      </c>
      <c r="V3">
        <v>96</v>
      </c>
    </row>
    <row r="4" spans="1:22" x14ac:dyDescent="0.2">
      <c r="A4" t="s">
        <v>249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250</v>
      </c>
      <c r="V4">
        <v>37</v>
      </c>
    </row>
    <row r="5" spans="1:22" x14ac:dyDescent="0.2">
      <c r="A5" t="s">
        <v>251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252</v>
      </c>
      <c r="V5">
        <f>-V2+(2*V3)-V4</f>
        <v>-75</v>
      </c>
    </row>
    <row r="6" spans="1:22" x14ac:dyDescent="0.2">
      <c r="A6" t="s">
        <v>253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254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255</v>
      </c>
      <c r="V7">
        <v>75</v>
      </c>
    </row>
    <row r="8" spans="1:22" x14ac:dyDescent="0.2">
      <c r="A8" t="s">
        <v>256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257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258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259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260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261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262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263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264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265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266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267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268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269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270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271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272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273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274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275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276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277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278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279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280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281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282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283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284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285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286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tabSelected="1" workbookViewId="0">
      <selection activeCell="N2" sqref="N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34" t="s">
        <v>17</v>
      </c>
      <c r="B1" s="34" t="s">
        <v>287</v>
      </c>
      <c r="C1" s="34" t="s">
        <v>288</v>
      </c>
      <c r="D1" s="34" t="s">
        <v>289</v>
      </c>
      <c r="E1" s="34" t="s">
        <v>290</v>
      </c>
      <c r="F1" s="34" t="s">
        <v>589</v>
      </c>
      <c r="G1" s="34" t="s">
        <v>590</v>
      </c>
      <c r="J1" t="s">
        <v>591</v>
      </c>
      <c r="K1" t="s">
        <v>592</v>
      </c>
    </row>
    <row r="2" spans="1:11" x14ac:dyDescent="0.2">
      <c r="A2" s="34" t="s">
        <v>291</v>
      </c>
      <c r="B2" s="34">
        <v>18131.7</v>
      </c>
      <c r="C2" s="34">
        <v>18215.150000000001</v>
      </c>
      <c r="D2" s="34">
        <v>18086.5</v>
      </c>
      <c r="E2" s="34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34" t="s">
        <v>292</v>
      </c>
      <c r="B3" s="34">
        <v>18163.2</v>
      </c>
      <c r="C3" s="34">
        <v>18251.95</v>
      </c>
      <c r="D3" s="34">
        <v>18149.8</v>
      </c>
      <c r="E3" s="34">
        <v>18232.55</v>
      </c>
      <c r="F3">
        <f>B3-E2</f>
        <v>-34.25</v>
      </c>
      <c r="G3">
        <f t="shared" ref="G3:G66" si="0">C3-D3</f>
        <v>102.15000000000146</v>
      </c>
      <c r="J3">
        <v>-178.70000000000073</v>
      </c>
      <c r="K3">
        <v>52.5</v>
      </c>
    </row>
    <row r="4" spans="1:11" x14ac:dyDescent="0.2">
      <c r="A4" s="34" t="s">
        <v>293</v>
      </c>
      <c r="B4" s="34">
        <v>18230.650000000001</v>
      </c>
      <c r="C4" s="34">
        <v>18243</v>
      </c>
      <c r="D4" s="34">
        <v>18020.599999999999</v>
      </c>
      <c r="E4" s="34">
        <v>18042.95</v>
      </c>
      <c r="F4">
        <f>B4-E3</f>
        <v>-1.8999999999978172</v>
      </c>
      <c r="G4">
        <f t="shared" si="0"/>
        <v>222.40000000000146</v>
      </c>
      <c r="J4">
        <v>-165.09999999999854</v>
      </c>
      <c r="K4">
        <v>57.350000000002183</v>
      </c>
    </row>
    <row r="5" spans="1:11" x14ac:dyDescent="0.2">
      <c r="A5" s="34" t="s">
        <v>294</v>
      </c>
      <c r="B5" s="34">
        <v>18101.95</v>
      </c>
      <c r="C5" s="34">
        <v>18120.3</v>
      </c>
      <c r="D5" s="34">
        <v>17892.599999999999</v>
      </c>
      <c r="E5" s="34">
        <v>17992.150000000001</v>
      </c>
      <c r="F5">
        <f>B5-E4</f>
        <v>59</v>
      </c>
      <c r="G5">
        <f t="shared" si="0"/>
        <v>227.70000000000073</v>
      </c>
      <c r="J5">
        <v>-157.75</v>
      </c>
      <c r="K5">
        <v>59.950000000000728</v>
      </c>
    </row>
    <row r="6" spans="1:11" x14ac:dyDescent="0.2">
      <c r="A6" s="34" t="s">
        <v>295</v>
      </c>
      <c r="B6" s="34">
        <v>18008.05</v>
      </c>
      <c r="C6" s="34">
        <v>18047.400000000001</v>
      </c>
      <c r="D6" s="34">
        <v>17795.55</v>
      </c>
      <c r="E6" s="34">
        <v>17859.45</v>
      </c>
      <c r="F6">
        <f>B6-E5</f>
        <v>15.899999999997817</v>
      </c>
      <c r="G6">
        <f t="shared" si="0"/>
        <v>251.85000000000218</v>
      </c>
      <c r="J6">
        <v>-152.54999999999927</v>
      </c>
      <c r="K6">
        <v>61.299999999999272</v>
      </c>
    </row>
    <row r="7" spans="1:11" x14ac:dyDescent="0.2">
      <c r="A7" s="34" t="s">
        <v>296</v>
      </c>
      <c r="B7" s="34">
        <v>17952.55</v>
      </c>
      <c r="C7" s="34">
        <v>18141.400000000001</v>
      </c>
      <c r="D7" s="34">
        <v>17936.150000000001</v>
      </c>
      <c r="E7" s="34">
        <v>18101.2</v>
      </c>
      <c r="F7">
        <f>B7-E6</f>
        <v>93.099999999998545</v>
      </c>
      <c r="G7">
        <f t="shared" si="0"/>
        <v>205.25</v>
      </c>
      <c r="J7">
        <v>-148.84999999999854</v>
      </c>
      <c r="K7">
        <v>61.899999999997817</v>
      </c>
    </row>
    <row r="8" spans="1:11" x14ac:dyDescent="0.2">
      <c r="A8" s="34" t="s">
        <v>297</v>
      </c>
      <c r="B8" s="34">
        <v>18121.3</v>
      </c>
      <c r="C8" s="34">
        <v>18127.599999999999</v>
      </c>
      <c r="D8" s="34">
        <v>17856</v>
      </c>
      <c r="E8" s="34">
        <v>17914.150000000001</v>
      </c>
      <c r="F8">
        <f>B8-E7</f>
        <v>20.099999999998545</v>
      </c>
      <c r="G8">
        <f t="shared" si="0"/>
        <v>271.59999999999854</v>
      </c>
      <c r="J8">
        <v>-145.79999999999927</v>
      </c>
      <c r="K8">
        <v>62.200000000000728</v>
      </c>
    </row>
    <row r="9" spans="1:11" x14ac:dyDescent="0.2">
      <c r="A9" s="34" t="s">
        <v>298</v>
      </c>
      <c r="B9" s="34">
        <v>17924.25</v>
      </c>
      <c r="C9" s="34">
        <v>17976.349999999999</v>
      </c>
      <c r="D9" s="34">
        <v>17824.349999999999</v>
      </c>
      <c r="E9" s="34">
        <v>17895.7</v>
      </c>
      <c r="F9">
        <f>B9-E8</f>
        <v>10.099999999998545</v>
      </c>
      <c r="G9">
        <f t="shared" si="0"/>
        <v>152</v>
      </c>
      <c r="J9">
        <v>-139.45000000000073</v>
      </c>
      <c r="K9">
        <v>62.900000000001455</v>
      </c>
    </row>
    <row r="10" spans="1:11" x14ac:dyDescent="0.2">
      <c r="A10" s="34" t="s">
        <v>299</v>
      </c>
      <c r="B10" s="34">
        <v>17920.849999999999</v>
      </c>
      <c r="C10" s="34">
        <v>17945.8</v>
      </c>
      <c r="D10" s="34">
        <v>17761.650000000001</v>
      </c>
      <c r="E10" s="34">
        <v>17858.2</v>
      </c>
      <c r="F10">
        <f>B10-E9</f>
        <v>25.149999999997817</v>
      </c>
      <c r="G10">
        <f t="shared" si="0"/>
        <v>184.14999999999782</v>
      </c>
      <c r="J10">
        <v>-138.5</v>
      </c>
      <c r="K10">
        <v>64</v>
      </c>
    </row>
    <row r="11" spans="1:11" x14ac:dyDescent="0.2">
      <c r="A11" s="34" t="s">
        <v>300</v>
      </c>
      <c r="B11" s="34">
        <v>17867.5</v>
      </c>
      <c r="C11" s="34">
        <v>17999.349999999999</v>
      </c>
      <c r="D11" s="34">
        <v>17774.25</v>
      </c>
      <c r="E11" s="34">
        <v>17956.599999999999</v>
      </c>
      <c r="F11">
        <f>B11-E10</f>
        <v>9.2999999999992724</v>
      </c>
      <c r="G11">
        <f t="shared" si="0"/>
        <v>225.09999999999854</v>
      </c>
      <c r="J11">
        <v>-125.89999999999782</v>
      </c>
      <c r="K11">
        <v>65.349999999998545</v>
      </c>
    </row>
    <row r="12" spans="1:11" x14ac:dyDescent="0.2">
      <c r="A12" s="34" t="s">
        <v>301</v>
      </c>
      <c r="B12" s="34">
        <v>18033.150000000001</v>
      </c>
      <c r="C12" s="34">
        <v>18049.650000000001</v>
      </c>
      <c r="D12" s="34">
        <v>17853.650000000001</v>
      </c>
      <c r="E12" s="34">
        <v>17894.849999999999</v>
      </c>
      <c r="F12">
        <f>B12-E11</f>
        <v>76.55000000000291</v>
      </c>
      <c r="G12">
        <f t="shared" si="0"/>
        <v>196</v>
      </c>
      <c r="J12">
        <v>-116.20000000000073</v>
      </c>
      <c r="K12">
        <v>68.80000000000291</v>
      </c>
    </row>
    <row r="13" spans="1:11" x14ac:dyDescent="0.2">
      <c r="A13" s="34" t="s">
        <v>302</v>
      </c>
      <c r="B13" s="34">
        <v>17922.8</v>
      </c>
      <c r="C13" s="34">
        <v>18072.05</v>
      </c>
      <c r="D13" s="34">
        <v>17886.95</v>
      </c>
      <c r="E13" s="34">
        <v>18053.3</v>
      </c>
      <c r="F13">
        <f>B13-E12</f>
        <v>27.950000000000728</v>
      </c>
      <c r="G13">
        <f t="shared" si="0"/>
        <v>185.09999999999854</v>
      </c>
      <c r="J13">
        <v>-114.04999999999927</v>
      </c>
      <c r="K13">
        <v>70.649999999997817</v>
      </c>
    </row>
    <row r="14" spans="1:11" x14ac:dyDescent="0.2">
      <c r="A14" s="34" t="s">
        <v>303</v>
      </c>
      <c r="B14" s="34">
        <v>18074.3</v>
      </c>
      <c r="C14" s="34">
        <v>18183.75</v>
      </c>
      <c r="D14" s="34">
        <v>18032.45</v>
      </c>
      <c r="E14" s="34">
        <v>18165.349999999999</v>
      </c>
      <c r="F14">
        <f>B14-E13</f>
        <v>21</v>
      </c>
      <c r="G14">
        <f t="shared" si="0"/>
        <v>151.29999999999927</v>
      </c>
      <c r="J14">
        <v>-109.25</v>
      </c>
      <c r="K14">
        <v>73.849999999998545</v>
      </c>
    </row>
    <row r="15" spans="1:11" x14ac:dyDescent="0.2">
      <c r="A15" s="34" t="s">
        <v>304</v>
      </c>
      <c r="B15" s="34">
        <v>18119.8</v>
      </c>
      <c r="C15" s="34">
        <v>18155.2</v>
      </c>
      <c r="D15" s="34">
        <v>18063.75</v>
      </c>
      <c r="E15" s="34">
        <v>18107.849999999999</v>
      </c>
      <c r="F15">
        <f>B15-E14</f>
        <v>-45.549999999999272</v>
      </c>
      <c r="G15">
        <f t="shared" si="0"/>
        <v>91.450000000000728</v>
      </c>
      <c r="J15">
        <v>-99.200000000000728</v>
      </c>
      <c r="K15">
        <v>73.94999999999709</v>
      </c>
    </row>
    <row r="16" spans="1:11" x14ac:dyDescent="0.2">
      <c r="A16" s="34" t="s">
        <v>305</v>
      </c>
      <c r="B16" s="34">
        <v>18115.599999999999</v>
      </c>
      <c r="C16" s="34">
        <v>18145.45</v>
      </c>
      <c r="D16" s="34">
        <v>18016.2</v>
      </c>
      <c r="E16" s="34">
        <v>18027.650000000001</v>
      </c>
      <c r="F16">
        <f>B16-E15</f>
        <v>7.75</v>
      </c>
      <c r="G16">
        <f t="shared" si="0"/>
        <v>129.25</v>
      </c>
      <c r="J16">
        <v>-94.900000000001455</v>
      </c>
      <c r="K16">
        <v>74.099999999998545</v>
      </c>
    </row>
    <row r="17" spans="1:11" x14ac:dyDescent="0.2">
      <c r="A17" s="34" t="s">
        <v>306</v>
      </c>
      <c r="B17" s="34">
        <v>18118.45</v>
      </c>
      <c r="C17" s="34">
        <v>18162.599999999999</v>
      </c>
      <c r="D17" s="34">
        <v>18063.45</v>
      </c>
      <c r="E17" s="34">
        <v>18118.55</v>
      </c>
      <c r="F17">
        <f>B17-E16</f>
        <v>90.799999999999272</v>
      </c>
      <c r="G17">
        <f t="shared" si="0"/>
        <v>99.149999999997817</v>
      </c>
      <c r="J17">
        <v>-90.450000000000728</v>
      </c>
      <c r="K17">
        <v>75.049999999999272</v>
      </c>
    </row>
    <row r="18" spans="1:11" x14ac:dyDescent="0.2">
      <c r="A18" s="34" t="s">
        <v>307</v>
      </c>
      <c r="B18" s="34">
        <v>18183.95</v>
      </c>
      <c r="C18" s="34">
        <v>18201.25</v>
      </c>
      <c r="D18" s="34">
        <v>18078.650000000001</v>
      </c>
      <c r="E18" s="34">
        <v>18118.3</v>
      </c>
      <c r="F18">
        <f>B18-E17</f>
        <v>65.400000000001455</v>
      </c>
      <c r="G18">
        <f t="shared" si="0"/>
        <v>122.59999999999854</v>
      </c>
      <c r="J18">
        <v>-89.299999999999272</v>
      </c>
      <c r="K18">
        <v>75.099999999998545</v>
      </c>
    </row>
    <row r="19" spans="1:11" x14ac:dyDescent="0.2">
      <c r="A19" s="34" t="s">
        <v>272</v>
      </c>
      <c r="B19" s="34">
        <v>18093.349999999999</v>
      </c>
      <c r="C19" s="34">
        <v>18100.599999999999</v>
      </c>
      <c r="D19" s="34">
        <v>17846.150000000001</v>
      </c>
      <c r="E19" s="34">
        <v>17891.95</v>
      </c>
      <c r="F19">
        <f>B19-E18</f>
        <v>-24.950000000000728</v>
      </c>
      <c r="G19">
        <f t="shared" si="0"/>
        <v>254.44999999999709</v>
      </c>
      <c r="J19">
        <v>-82.549999999999272</v>
      </c>
      <c r="K19">
        <v>75.349999999998545</v>
      </c>
    </row>
    <row r="20" spans="1:11" x14ac:dyDescent="0.2">
      <c r="A20" s="34" t="s">
        <v>308</v>
      </c>
      <c r="B20" s="34">
        <v>17877.2</v>
      </c>
      <c r="C20" s="34">
        <v>17884.75</v>
      </c>
      <c r="D20" s="34">
        <v>17493.55</v>
      </c>
      <c r="E20" s="34">
        <v>17604.349999999999</v>
      </c>
      <c r="F20">
        <f>B20-E19</f>
        <v>-14.75</v>
      </c>
      <c r="G20">
        <f t="shared" si="0"/>
        <v>391.20000000000073</v>
      </c>
      <c r="J20">
        <v>-82.450000000000728</v>
      </c>
      <c r="K20">
        <v>75.950000000000728</v>
      </c>
    </row>
    <row r="21" spans="1:11" x14ac:dyDescent="0.2">
      <c r="A21" s="34" t="s">
        <v>309</v>
      </c>
      <c r="B21" s="34">
        <v>17541.95</v>
      </c>
      <c r="C21" s="34">
        <v>17709.150000000001</v>
      </c>
      <c r="D21" s="34">
        <v>17405.55</v>
      </c>
      <c r="E21" s="34">
        <v>17648.95</v>
      </c>
      <c r="F21">
        <f>B21-E20</f>
        <v>-62.399999999997817</v>
      </c>
      <c r="G21">
        <f t="shared" si="0"/>
        <v>303.60000000000218</v>
      </c>
      <c r="J21">
        <v>-81.80000000000291</v>
      </c>
      <c r="K21">
        <v>78.5</v>
      </c>
    </row>
    <row r="22" spans="1:11" x14ac:dyDescent="0.2">
      <c r="A22" s="34" t="s">
        <v>310</v>
      </c>
      <c r="B22" s="34">
        <v>17731.45</v>
      </c>
      <c r="C22" s="34">
        <v>17735.7</v>
      </c>
      <c r="D22" s="34">
        <v>17537.55</v>
      </c>
      <c r="E22" s="34">
        <v>17662.150000000001</v>
      </c>
      <c r="F22">
        <f>B22-E21</f>
        <v>82.5</v>
      </c>
      <c r="G22">
        <f t="shared" si="0"/>
        <v>198.15000000000146</v>
      </c>
      <c r="J22">
        <v>-79.75</v>
      </c>
      <c r="K22">
        <v>79.649999999997817</v>
      </c>
    </row>
    <row r="23" spans="1:11" x14ac:dyDescent="0.2">
      <c r="A23" s="34" t="s">
        <v>311</v>
      </c>
      <c r="B23" s="34">
        <v>17811.599999999999</v>
      </c>
      <c r="C23" s="34">
        <v>17972.2</v>
      </c>
      <c r="D23" s="34">
        <v>17353.400000000001</v>
      </c>
      <c r="E23" s="34">
        <v>17616.3</v>
      </c>
      <c r="F23">
        <f>B23-E22</f>
        <v>149.44999999999709</v>
      </c>
      <c r="G23">
        <f t="shared" si="0"/>
        <v>618.79999999999927</v>
      </c>
      <c r="J23">
        <v>-78.149999999997817</v>
      </c>
      <c r="K23">
        <v>79.650000000001455</v>
      </c>
    </row>
    <row r="24" spans="1:11" x14ac:dyDescent="0.2">
      <c r="A24" s="34" t="s">
        <v>312</v>
      </c>
      <c r="B24" s="34">
        <v>17517.099999999999</v>
      </c>
      <c r="C24" s="34">
        <v>17653.900000000001</v>
      </c>
      <c r="D24" s="34">
        <v>17445.95</v>
      </c>
      <c r="E24" s="34">
        <v>17610.400000000001</v>
      </c>
      <c r="F24">
        <f>B24-E23</f>
        <v>-99.200000000000728</v>
      </c>
      <c r="G24">
        <f t="shared" si="0"/>
        <v>207.95000000000073</v>
      </c>
      <c r="J24">
        <v>-74.5</v>
      </c>
      <c r="K24">
        <v>79.700000000000728</v>
      </c>
    </row>
    <row r="25" spans="1:11" x14ac:dyDescent="0.2">
      <c r="A25" s="34" t="s">
        <v>313</v>
      </c>
      <c r="B25" s="34">
        <v>17721.75</v>
      </c>
      <c r="C25" s="34">
        <v>17870.3</v>
      </c>
      <c r="D25" s="34">
        <v>17584.2</v>
      </c>
      <c r="E25" s="34">
        <v>17854.05</v>
      </c>
      <c r="F25">
        <f>B25-E24</f>
        <v>111.34999999999854</v>
      </c>
      <c r="G25">
        <f t="shared" si="0"/>
        <v>286.09999999999854</v>
      </c>
      <c r="J25">
        <v>-71.350000000002183</v>
      </c>
      <c r="K25">
        <v>81.05000000000291</v>
      </c>
    </row>
    <row r="26" spans="1:11" x14ac:dyDescent="0.2">
      <c r="A26" s="34" t="s">
        <v>314</v>
      </c>
      <c r="B26" s="34">
        <v>17818.55</v>
      </c>
      <c r="C26" s="34">
        <v>17823.7</v>
      </c>
      <c r="D26" s="34">
        <v>17698.349999999999</v>
      </c>
      <c r="E26" s="34">
        <v>17764.599999999999</v>
      </c>
      <c r="F26">
        <f>B26-E25</f>
        <v>-35.5</v>
      </c>
      <c r="G26">
        <f t="shared" si="0"/>
        <v>125.35000000000218</v>
      </c>
      <c r="J26">
        <v>-67.599999999998545</v>
      </c>
      <c r="K26">
        <v>82</v>
      </c>
    </row>
    <row r="27" spans="1:11" x14ac:dyDescent="0.2">
      <c r="A27" s="34" t="s">
        <v>315</v>
      </c>
      <c r="B27" s="34">
        <v>17790.099999999999</v>
      </c>
      <c r="C27" s="34">
        <v>17811.150000000001</v>
      </c>
      <c r="D27" s="34">
        <v>17652.55</v>
      </c>
      <c r="E27" s="34">
        <v>17721.5</v>
      </c>
      <c r="F27">
        <f>B27-E26</f>
        <v>25.5</v>
      </c>
      <c r="G27">
        <f t="shared" si="0"/>
        <v>158.60000000000218</v>
      </c>
      <c r="J27">
        <v>-65.549999999999272</v>
      </c>
      <c r="K27">
        <v>82.25</v>
      </c>
    </row>
    <row r="28" spans="1:11" x14ac:dyDescent="0.2">
      <c r="A28" s="34" t="s">
        <v>316</v>
      </c>
      <c r="B28" s="34">
        <v>17750.3</v>
      </c>
      <c r="C28" s="34">
        <v>17898.7</v>
      </c>
      <c r="D28" s="34">
        <v>17744.150000000001</v>
      </c>
      <c r="E28" s="34">
        <v>17871.7</v>
      </c>
      <c r="F28">
        <f>B28-E27</f>
        <v>28.799999999999272</v>
      </c>
      <c r="G28">
        <f t="shared" si="0"/>
        <v>154.54999999999927</v>
      </c>
      <c r="J28">
        <v>-63.5</v>
      </c>
      <c r="K28">
        <v>82.600000000002183</v>
      </c>
    </row>
    <row r="29" spans="1:11" x14ac:dyDescent="0.2">
      <c r="A29" s="34" t="s">
        <v>317</v>
      </c>
      <c r="B29" s="34">
        <v>17885.5</v>
      </c>
      <c r="C29" s="34">
        <v>17916.900000000001</v>
      </c>
      <c r="D29" s="34">
        <v>17779.8</v>
      </c>
      <c r="E29" s="34">
        <v>17893.45</v>
      </c>
      <c r="F29">
        <f>B29-E28</f>
        <v>13.799999999999272</v>
      </c>
      <c r="G29">
        <f t="shared" si="0"/>
        <v>137.10000000000218</v>
      </c>
      <c r="J29">
        <v>-62.799999999999272</v>
      </c>
      <c r="K29">
        <v>85.55000000000291</v>
      </c>
    </row>
    <row r="30" spans="1:11" x14ac:dyDescent="0.2">
      <c r="A30" s="34" t="s">
        <v>318</v>
      </c>
      <c r="B30" s="34">
        <v>17847.55</v>
      </c>
      <c r="C30" s="34">
        <v>17876.95</v>
      </c>
      <c r="D30" s="34">
        <v>17801</v>
      </c>
      <c r="E30" s="34">
        <v>17856.5</v>
      </c>
      <c r="F30">
        <f>B30-E29</f>
        <v>-45.900000000001455</v>
      </c>
      <c r="G30">
        <f t="shared" si="0"/>
        <v>75.950000000000728</v>
      </c>
      <c r="J30">
        <v>-62.399999999997817</v>
      </c>
      <c r="K30">
        <v>85.950000000000728</v>
      </c>
    </row>
    <row r="31" spans="1:11" x14ac:dyDescent="0.2">
      <c r="A31" s="34" t="s">
        <v>319</v>
      </c>
      <c r="B31" s="34">
        <v>17859.099999999999</v>
      </c>
      <c r="C31" s="34">
        <v>17880.7</v>
      </c>
      <c r="D31" s="34">
        <v>17719.75</v>
      </c>
      <c r="E31" s="34">
        <v>17770.900000000001</v>
      </c>
      <c r="F31">
        <f>B31-E30</f>
        <v>2.5999999999985448</v>
      </c>
      <c r="G31">
        <f t="shared" si="0"/>
        <v>160.95000000000073</v>
      </c>
      <c r="J31">
        <v>-61</v>
      </c>
      <c r="K31">
        <v>86.30000000000291</v>
      </c>
    </row>
    <row r="32" spans="1:11" x14ac:dyDescent="0.2">
      <c r="A32" s="34" t="s">
        <v>320</v>
      </c>
      <c r="B32" s="34">
        <v>17840.349999999999</v>
      </c>
      <c r="C32" s="34">
        <v>17954.55</v>
      </c>
      <c r="D32" s="34">
        <v>17800.05</v>
      </c>
      <c r="E32" s="34">
        <v>17929.849999999999</v>
      </c>
      <c r="F32">
        <f>B32-E31</f>
        <v>69.44999999999709</v>
      </c>
      <c r="G32">
        <f t="shared" si="0"/>
        <v>154.5</v>
      </c>
      <c r="J32">
        <v>-60.850000000002183</v>
      </c>
      <c r="K32">
        <v>86.349999999998545</v>
      </c>
    </row>
    <row r="33" spans="1:11" x14ac:dyDescent="0.2">
      <c r="A33" s="34" t="s">
        <v>321</v>
      </c>
      <c r="B33" s="34">
        <v>17896.599999999999</v>
      </c>
      <c r="C33" s="34">
        <v>18034.099999999999</v>
      </c>
      <c r="D33" s="34">
        <v>17853.8</v>
      </c>
      <c r="E33" s="34">
        <v>18015.849999999999</v>
      </c>
      <c r="F33">
        <f>B33-E32</f>
        <v>-33.25</v>
      </c>
      <c r="G33">
        <f t="shared" si="0"/>
        <v>180.29999999999927</v>
      </c>
      <c r="J33">
        <v>-54.5</v>
      </c>
      <c r="K33">
        <v>86.950000000000728</v>
      </c>
    </row>
    <row r="34" spans="1:11" x14ac:dyDescent="0.2">
      <c r="A34" s="34" t="s">
        <v>322</v>
      </c>
      <c r="B34" s="34">
        <v>18094.75</v>
      </c>
      <c r="C34" s="34">
        <v>18134.75</v>
      </c>
      <c r="D34" s="34">
        <v>18000.650000000001</v>
      </c>
      <c r="E34" s="34">
        <v>18035.849999999999</v>
      </c>
      <c r="F34">
        <f>B34-E33</f>
        <v>78.900000000001455</v>
      </c>
      <c r="G34">
        <f t="shared" si="0"/>
        <v>134.09999999999854</v>
      </c>
      <c r="J34">
        <v>-53.549999999999272</v>
      </c>
      <c r="K34">
        <v>88.400000000001455</v>
      </c>
    </row>
    <row r="35" spans="1:11" x14ac:dyDescent="0.2">
      <c r="A35" s="34" t="s">
        <v>323</v>
      </c>
      <c r="B35" s="34">
        <v>17974.849999999999</v>
      </c>
      <c r="C35" s="34">
        <v>18034.25</v>
      </c>
      <c r="D35" s="34">
        <v>17884.599999999999</v>
      </c>
      <c r="E35" s="34">
        <v>17944.2</v>
      </c>
      <c r="F35">
        <f>B35-E34</f>
        <v>-61</v>
      </c>
      <c r="G35">
        <f t="shared" si="0"/>
        <v>149.65000000000146</v>
      </c>
      <c r="J35">
        <v>-53.200000000000728</v>
      </c>
      <c r="K35">
        <v>89.450000000000728</v>
      </c>
    </row>
    <row r="36" spans="1:11" x14ac:dyDescent="0.2">
      <c r="A36" s="34" t="s">
        <v>324</v>
      </c>
      <c r="B36" s="34">
        <v>17965.55</v>
      </c>
      <c r="C36" s="34">
        <v>18004.349999999999</v>
      </c>
      <c r="D36" s="34">
        <v>17818.400000000001</v>
      </c>
      <c r="E36" s="34">
        <v>17844.599999999999</v>
      </c>
      <c r="F36">
        <f>B36-E35</f>
        <v>21.349999999998545</v>
      </c>
      <c r="G36">
        <f t="shared" si="0"/>
        <v>185.94999999999709</v>
      </c>
      <c r="J36">
        <v>-45.900000000001455</v>
      </c>
      <c r="K36">
        <v>89.650000000001455</v>
      </c>
    </row>
    <row r="37" spans="1:11" x14ac:dyDescent="0.2">
      <c r="A37" s="34" t="s">
        <v>325</v>
      </c>
      <c r="B37" s="34">
        <v>17905.8</v>
      </c>
      <c r="C37" s="34">
        <v>17924.900000000001</v>
      </c>
      <c r="D37" s="34">
        <v>17800.3</v>
      </c>
      <c r="E37" s="34">
        <v>17826.7</v>
      </c>
      <c r="F37">
        <f>B37-E36</f>
        <v>61.200000000000728</v>
      </c>
      <c r="G37">
        <f t="shared" si="0"/>
        <v>124.60000000000218</v>
      </c>
      <c r="J37">
        <v>-45.700000000000728</v>
      </c>
      <c r="K37">
        <v>90.450000000000728</v>
      </c>
    </row>
    <row r="38" spans="1:11" x14ac:dyDescent="0.2">
      <c r="A38" s="34" t="s">
        <v>326</v>
      </c>
      <c r="B38" s="34">
        <v>17755.349999999999</v>
      </c>
      <c r="C38" s="34">
        <v>17772.5</v>
      </c>
      <c r="D38" s="34">
        <v>17529.45</v>
      </c>
      <c r="E38" s="34">
        <v>17554.3</v>
      </c>
      <c r="F38">
        <f>B38-E37</f>
        <v>-71.350000000002183</v>
      </c>
      <c r="G38">
        <f t="shared" si="0"/>
        <v>243.04999999999927</v>
      </c>
      <c r="J38">
        <v>-45.549999999999272</v>
      </c>
      <c r="K38">
        <v>90.600000000002183</v>
      </c>
    </row>
    <row r="39" spans="1:11" x14ac:dyDescent="0.2">
      <c r="A39" s="34" t="s">
        <v>273</v>
      </c>
      <c r="B39" s="34">
        <v>17574.650000000001</v>
      </c>
      <c r="C39" s="34">
        <v>17620.05</v>
      </c>
      <c r="D39" s="34">
        <v>17455.400000000001</v>
      </c>
      <c r="E39" s="34">
        <v>17511.25</v>
      </c>
      <c r="F39">
        <f>B39-E38</f>
        <v>20.350000000002183</v>
      </c>
      <c r="G39">
        <f t="shared" si="0"/>
        <v>164.64999999999782</v>
      </c>
      <c r="J39">
        <v>-44.349999999998545</v>
      </c>
      <c r="K39">
        <v>91</v>
      </c>
    </row>
    <row r="40" spans="1:11" x14ac:dyDescent="0.2">
      <c r="A40" s="34" t="s">
        <v>327</v>
      </c>
      <c r="B40" s="34">
        <v>17591.349999999999</v>
      </c>
      <c r="C40" s="34">
        <v>17599.75</v>
      </c>
      <c r="D40" s="34">
        <v>17421.8</v>
      </c>
      <c r="E40" s="34">
        <v>17465.8</v>
      </c>
      <c r="F40">
        <f>B40-E39</f>
        <v>80.099999999998545</v>
      </c>
      <c r="G40">
        <f t="shared" si="0"/>
        <v>177.95000000000073</v>
      </c>
      <c r="J40">
        <v>-43.5</v>
      </c>
      <c r="K40">
        <v>91.150000000001455</v>
      </c>
    </row>
    <row r="41" spans="1:11" x14ac:dyDescent="0.2">
      <c r="A41" s="34" t="s">
        <v>328</v>
      </c>
      <c r="B41" s="34">
        <v>17428.599999999999</v>
      </c>
      <c r="C41" s="34">
        <v>17451.599999999999</v>
      </c>
      <c r="D41" s="34">
        <v>17299</v>
      </c>
      <c r="E41" s="34">
        <v>17392.7</v>
      </c>
      <c r="F41">
        <f>B41-E40</f>
        <v>-37.200000000000728</v>
      </c>
      <c r="G41">
        <f t="shared" si="0"/>
        <v>152.59999999999854</v>
      </c>
      <c r="J41">
        <v>-43.450000000000728</v>
      </c>
      <c r="K41">
        <v>91.450000000000728</v>
      </c>
    </row>
    <row r="42" spans="1:11" x14ac:dyDescent="0.2">
      <c r="A42" s="34" t="s">
        <v>329</v>
      </c>
      <c r="B42" s="34">
        <v>17383.25</v>
      </c>
      <c r="C42" s="34">
        <v>17440.45</v>
      </c>
      <c r="D42" s="34">
        <v>17255.2</v>
      </c>
      <c r="E42" s="34">
        <v>17303.95</v>
      </c>
      <c r="F42">
        <f>B42-E41</f>
        <v>-9.4500000000007276</v>
      </c>
      <c r="G42">
        <f t="shared" si="0"/>
        <v>185.25</v>
      </c>
      <c r="J42">
        <v>-41.049999999999272</v>
      </c>
      <c r="K42">
        <v>92.75</v>
      </c>
    </row>
    <row r="43" spans="1:11" x14ac:dyDescent="0.2">
      <c r="A43" s="34" t="s">
        <v>330</v>
      </c>
      <c r="B43" s="34">
        <v>17360.099999999999</v>
      </c>
      <c r="C43" s="34">
        <v>17467.75</v>
      </c>
      <c r="D43" s="34">
        <v>17345.25</v>
      </c>
      <c r="E43" s="34">
        <v>17450.900000000001</v>
      </c>
      <c r="F43">
        <f>B43-E42</f>
        <v>56.149999999997817</v>
      </c>
      <c r="G43">
        <f t="shared" si="0"/>
        <v>122.5</v>
      </c>
      <c r="J43">
        <v>-39.649999999997817</v>
      </c>
      <c r="K43">
        <v>93.399999999997817</v>
      </c>
    </row>
    <row r="44" spans="1:11" x14ac:dyDescent="0.2">
      <c r="A44" s="34" t="s">
        <v>331</v>
      </c>
      <c r="B44" s="34">
        <v>17421.5</v>
      </c>
      <c r="C44" s="34">
        <v>17445.8</v>
      </c>
      <c r="D44" s="34">
        <v>17306</v>
      </c>
      <c r="E44" s="34">
        <v>17321.900000000001</v>
      </c>
      <c r="F44">
        <f>B44-E43</f>
        <v>-29.400000000001455</v>
      </c>
      <c r="G44">
        <f t="shared" si="0"/>
        <v>139.79999999999927</v>
      </c>
      <c r="J44">
        <v>-38.799999999999272</v>
      </c>
      <c r="K44">
        <v>93.599999999998545</v>
      </c>
    </row>
    <row r="45" spans="1:11" x14ac:dyDescent="0.2">
      <c r="A45" s="34" t="s">
        <v>332</v>
      </c>
      <c r="B45" s="34">
        <v>17451.25</v>
      </c>
      <c r="C45" s="34">
        <v>17644.75</v>
      </c>
      <c r="D45" s="34">
        <v>17427.7</v>
      </c>
      <c r="E45" s="34">
        <v>17594.349999999999</v>
      </c>
      <c r="F45">
        <f>B45-E44</f>
        <v>129.34999999999854</v>
      </c>
      <c r="G45">
        <f t="shared" si="0"/>
        <v>217.04999999999927</v>
      </c>
      <c r="J45">
        <v>-37.200000000000728</v>
      </c>
      <c r="K45">
        <v>94.400000000001455</v>
      </c>
    </row>
    <row r="46" spans="1:11" x14ac:dyDescent="0.2">
      <c r="A46" s="34" t="s">
        <v>333</v>
      </c>
      <c r="B46" s="34">
        <v>17680.349999999999</v>
      </c>
      <c r="C46" s="34">
        <v>17799.95</v>
      </c>
      <c r="D46" s="34">
        <v>17671.95</v>
      </c>
      <c r="E46" s="34">
        <v>17711.45</v>
      </c>
      <c r="F46">
        <f>B46-E45</f>
        <v>86</v>
      </c>
      <c r="G46">
        <f t="shared" si="0"/>
        <v>128</v>
      </c>
      <c r="J46">
        <v>-36.399999999997817</v>
      </c>
      <c r="K46">
        <v>95.299999999999272</v>
      </c>
    </row>
    <row r="47" spans="1:11" x14ac:dyDescent="0.2">
      <c r="A47" s="34" t="s">
        <v>334</v>
      </c>
      <c r="B47" s="34">
        <v>17665.75</v>
      </c>
      <c r="C47" s="34">
        <v>17766.5</v>
      </c>
      <c r="D47" s="34">
        <v>17602.25</v>
      </c>
      <c r="E47" s="34">
        <v>17754.400000000001</v>
      </c>
      <c r="F47">
        <f>B47-E46</f>
        <v>-45.700000000000728</v>
      </c>
      <c r="G47">
        <f t="shared" si="0"/>
        <v>164.25</v>
      </c>
      <c r="J47">
        <v>-35.5</v>
      </c>
      <c r="K47">
        <v>95.549999999999272</v>
      </c>
    </row>
    <row r="48" spans="1:11" x14ac:dyDescent="0.2">
      <c r="A48" s="34" t="s">
        <v>335</v>
      </c>
      <c r="B48" s="34">
        <v>17772.05</v>
      </c>
      <c r="C48" s="34">
        <v>17772.349999999999</v>
      </c>
      <c r="D48" s="34">
        <v>17573.599999999999</v>
      </c>
      <c r="E48" s="34">
        <v>17589.599999999999</v>
      </c>
      <c r="F48">
        <f>B48-E47</f>
        <v>17.649999999997817</v>
      </c>
      <c r="G48">
        <f t="shared" si="0"/>
        <v>198.75</v>
      </c>
      <c r="J48">
        <v>-34.849999999998545</v>
      </c>
      <c r="K48">
        <v>95.599999999998545</v>
      </c>
    </row>
    <row r="49" spans="1:11" x14ac:dyDescent="0.2">
      <c r="A49" s="34" t="s">
        <v>336</v>
      </c>
      <c r="B49" s="34">
        <v>17443.8</v>
      </c>
      <c r="C49" s="34">
        <v>17451.5</v>
      </c>
      <c r="D49" s="34">
        <v>17324.349999999999</v>
      </c>
      <c r="E49" s="34">
        <v>17412.900000000001</v>
      </c>
      <c r="F49">
        <f>B49-E48</f>
        <v>-145.79999999999927</v>
      </c>
      <c r="G49">
        <f t="shared" si="0"/>
        <v>127.15000000000146</v>
      </c>
      <c r="J49">
        <v>-34.349999999998545</v>
      </c>
      <c r="K49">
        <v>95.650000000001455</v>
      </c>
    </row>
    <row r="50" spans="1:11" x14ac:dyDescent="0.2">
      <c r="A50" s="34" t="s">
        <v>337</v>
      </c>
      <c r="B50" s="34">
        <v>17421.900000000001</v>
      </c>
      <c r="C50" s="34">
        <v>17529.900000000001</v>
      </c>
      <c r="D50" s="34">
        <v>17113.45</v>
      </c>
      <c r="E50" s="34">
        <v>17154.3</v>
      </c>
      <c r="F50">
        <f>B50-E49</f>
        <v>9</v>
      </c>
      <c r="G50">
        <f t="shared" si="0"/>
        <v>416.45000000000073</v>
      </c>
      <c r="J50">
        <v>-34.25</v>
      </c>
      <c r="K50">
        <v>95.650000000001455</v>
      </c>
    </row>
    <row r="51" spans="1:11" x14ac:dyDescent="0.2">
      <c r="A51" s="34" t="s">
        <v>338</v>
      </c>
      <c r="B51" s="34">
        <v>17160.55</v>
      </c>
      <c r="C51" s="34">
        <v>17224.650000000001</v>
      </c>
      <c r="D51" s="34">
        <v>16987.099999999999</v>
      </c>
      <c r="E51" s="34">
        <v>17043.3</v>
      </c>
      <c r="F51">
        <f>B51-E50</f>
        <v>6.25</v>
      </c>
      <c r="G51">
        <f t="shared" si="0"/>
        <v>237.55000000000291</v>
      </c>
      <c r="J51">
        <v>-33.850000000002183</v>
      </c>
      <c r="K51">
        <v>96.149999999997817</v>
      </c>
    </row>
    <row r="52" spans="1:11" x14ac:dyDescent="0.2">
      <c r="A52" s="34" t="s">
        <v>339</v>
      </c>
      <c r="B52" s="34">
        <v>17166.45</v>
      </c>
      <c r="C52" s="34">
        <v>17211.349999999999</v>
      </c>
      <c r="D52" s="34">
        <v>16938.900000000001</v>
      </c>
      <c r="E52" s="34">
        <v>16972.150000000001</v>
      </c>
      <c r="F52">
        <f>B52-E51</f>
        <v>123.15000000000146</v>
      </c>
      <c r="G52">
        <f t="shared" si="0"/>
        <v>272.44999999999709</v>
      </c>
      <c r="J52">
        <v>-33.450000000000728</v>
      </c>
      <c r="K52">
        <v>97.100000000002183</v>
      </c>
    </row>
    <row r="53" spans="1:11" x14ac:dyDescent="0.2">
      <c r="A53" s="34" t="s">
        <v>340</v>
      </c>
      <c r="B53" s="34">
        <v>16994.650000000001</v>
      </c>
      <c r="C53" s="34">
        <v>17062.45</v>
      </c>
      <c r="D53" s="34">
        <v>16850.150000000001</v>
      </c>
      <c r="E53" s="34">
        <v>16985.599999999999</v>
      </c>
      <c r="F53">
        <f>B53-E52</f>
        <v>22.5</v>
      </c>
      <c r="G53">
        <f t="shared" si="0"/>
        <v>212.29999999999927</v>
      </c>
      <c r="J53">
        <v>-33.25</v>
      </c>
      <c r="K53">
        <v>99.149999999997817</v>
      </c>
    </row>
    <row r="54" spans="1:11" x14ac:dyDescent="0.2">
      <c r="A54" s="34" t="s">
        <v>341</v>
      </c>
      <c r="B54" s="34">
        <v>17111.8</v>
      </c>
      <c r="C54" s="34">
        <v>17145.8</v>
      </c>
      <c r="D54" s="34">
        <v>16958.150000000001</v>
      </c>
      <c r="E54" s="34">
        <v>17100.05</v>
      </c>
      <c r="F54">
        <f>B54-E53</f>
        <v>126.20000000000073</v>
      </c>
      <c r="G54">
        <f t="shared" si="0"/>
        <v>187.64999999999782</v>
      </c>
      <c r="J54">
        <v>-33.25</v>
      </c>
      <c r="K54">
        <v>99.400000000001455</v>
      </c>
    </row>
    <row r="55" spans="1:11" x14ac:dyDescent="0.2">
      <c r="A55" s="34" t="s">
        <v>342</v>
      </c>
      <c r="B55" s="34">
        <v>17066.599999999999</v>
      </c>
      <c r="C55" s="34">
        <v>17066.599999999999</v>
      </c>
      <c r="D55" s="34">
        <v>16828.349999999999</v>
      </c>
      <c r="E55" s="34">
        <v>16988.400000000001</v>
      </c>
      <c r="F55">
        <f>B55-E54</f>
        <v>-33.450000000000728</v>
      </c>
      <c r="G55">
        <f t="shared" si="0"/>
        <v>238.25</v>
      </c>
      <c r="J55">
        <v>-31.849999999998545</v>
      </c>
      <c r="K55">
        <v>99.700000000000728</v>
      </c>
    </row>
    <row r="56" spans="1:11" x14ac:dyDescent="0.2">
      <c r="A56" s="34" t="s">
        <v>343</v>
      </c>
      <c r="B56" s="34">
        <v>17060.400000000001</v>
      </c>
      <c r="C56" s="34">
        <v>17127.7</v>
      </c>
      <c r="D56" s="34">
        <v>17016</v>
      </c>
      <c r="E56" s="34">
        <v>17107.5</v>
      </c>
      <c r="F56">
        <f>B56-E55</f>
        <v>72</v>
      </c>
      <c r="G56">
        <f t="shared" si="0"/>
        <v>111.70000000000073</v>
      </c>
      <c r="J56">
        <v>-29.400000000001455</v>
      </c>
      <c r="K56">
        <v>100.10000000000218</v>
      </c>
    </row>
    <row r="57" spans="1:11" x14ac:dyDescent="0.2">
      <c r="A57" s="34" t="s">
        <v>344</v>
      </c>
      <c r="B57" s="34">
        <v>17177.45</v>
      </c>
      <c r="C57" s="34">
        <v>17207.25</v>
      </c>
      <c r="D57" s="34">
        <v>17107.849999999999</v>
      </c>
      <c r="E57" s="34">
        <v>17151.900000000001</v>
      </c>
      <c r="F57">
        <f>B57-E56</f>
        <v>69.950000000000728</v>
      </c>
      <c r="G57">
        <f t="shared" si="0"/>
        <v>99.400000000001455</v>
      </c>
      <c r="J57">
        <v>-29.400000000001455</v>
      </c>
      <c r="K57">
        <v>101.30000000000291</v>
      </c>
    </row>
    <row r="58" spans="1:11" x14ac:dyDescent="0.2">
      <c r="A58" s="34" t="s">
        <v>345</v>
      </c>
      <c r="B58" s="34">
        <v>17097.400000000001</v>
      </c>
      <c r="C58" s="34">
        <v>17205.400000000001</v>
      </c>
      <c r="D58" s="34">
        <v>17045.3</v>
      </c>
      <c r="E58" s="34">
        <v>17076.900000000001</v>
      </c>
      <c r="F58">
        <f>B58-E57</f>
        <v>-54.5</v>
      </c>
      <c r="G58">
        <f t="shared" si="0"/>
        <v>160.10000000000218</v>
      </c>
      <c r="J58">
        <v>-28.799999999999272</v>
      </c>
      <c r="K58">
        <v>102.15000000000146</v>
      </c>
    </row>
    <row r="59" spans="1:11" x14ac:dyDescent="0.2">
      <c r="A59" s="34" t="s">
        <v>346</v>
      </c>
      <c r="B59" s="34">
        <v>17076.2</v>
      </c>
      <c r="C59" s="34">
        <v>17109.45</v>
      </c>
      <c r="D59" s="34">
        <v>16917.349999999999</v>
      </c>
      <c r="E59" s="34">
        <v>16945.05</v>
      </c>
      <c r="F59">
        <f>B59-E58</f>
        <v>-0.7000000000007276</v>
      </c>
      <c r="G59">
        <f t="shared" si="0"/>
        <v>192.10000000000218</v>
      </c>
      <c r="J59">
        <v>-28.25</v>
      </c>
      <c r="K59">
        <v>102.20000000000073</v>
      </c>
    </row>
    <row r="60" spans="1:11" x14ac:dyDescent="0.2">
      <c r="A60" s="34" t="s">
        <v>347</v>
      </c>
      <c r="B60" s="34">
        <v>16984.3</v>
      </c>
      <c r="C60" s="34">
        <v>17091</v>
      </c>
      <c r="D60" s="34">
        <v>16918.55</v>
      </c>
      <c r="E60" s="34">
        <v>16985.7</v>
      </c>
      <c r="F60">
        <f>B60-E59</f>
        <v>39.25</v>
      </c>
      <c r="G60">
        <f t="shared" si="0"/>
        <v>172.45000000000073</v>
      </c>
      <c r="J60">
        <v>-27.650000000001455</v>
      </c>
      <c r="K60">
        <v>102.39999999999782</v>
      </c>
    </row>
    <row r="61" spans="1:11" x14ac:dyDescent="0.2">
      <c r="A61" s="34" t="s">
        <v>348</v>
      </c>
      <c r="B61" s="34">
        <v>17031.75</v>
      </c>
      <c r="C61" s="34">
        <v>17061.75</v>
      </c>
      <c r="D61" s="34">
        <v>16913.75</v>
      </c>
      <c r="E61" s="34">
        <v>16951.7</v>
      </c>
      <c r="F61">
        <f>B61-E60</f>
        <v>46.049999999999272</v>
      </c>
      <c r="G61">
        <f t="shared" si="0"/>
        <v>148</v>
      </c>
      <c r="J61">
        <v>-27</v>
      </c>
      <c r="K61">
        <v>102.39999999999782</v>
      </c>
    </row>
    <row r="62" spans="1:11" x14ac:dyDescent="0.2">
      <c r="A62" s="34" t="s">
        <v>274</v>
      </c>
      <c r="B62" s="34">
        <v>16977.3</v>
      </c>
      <c r="C62" s="34">
        <v>17126.150000000001</v>
      </c>
      <c r="D62" s="34">
        <v>16940.599999999999</v>
      </c>
      <c r="E62" s="34">
        <v>17080.7</v>
      </c>
      <c r="F62">
        <f>B62-E61</f>
        <v>25.599999999998545</v>
      </c>
      <c r="G62">
        <f t="shared" si="0"/>
        <v>185.55000000000291</v>
      </c>
      <c r="J62">
        <v>-24.950000000000728</v>
      </c>
      <c r="K62">
        <v>102.95000000000073</v>
      </c>
    </row>
    <row r="63" spans="1:11" x14ac:dyDescent="0.2">
      <c r="A63" s="34" t="s">
        <v>349</v>
      </c>
      <c r="B63" s="34">
        <v>17210.349999999999</v>
      </c>
      <c r="C63" s="34">
        <v>17381.599999999999</v>
      </c>
      <c r="D63" s="34">
        <v>17204.650000000001</v>
      </c>
      <c r="E63" s="34">
        <v>17359.75</v>
      </c>
      <c r="F63">
        <f>B63-E62</f>
        <v>129.64999999999782</v>
      </c>
      <c r="G63">
        <f t="shared" si="0"/>
        <v>176.94999999999709</v>
      </c>
      <c r="J63">
        <v>-23.25</v>
      </c>
      <c r="K63">
        <v>105.45000000000073</v>
      </c>
    </row>
    <row r="64" spans="1:11" x14ac:dyDescent="0.2">
      <c r="A64" s="34" t="s">
        <v>350</v>
      </c>
      <c r="B64" s="34">
        <v>17427.95</v>
      </c>
      <c r="C64" s="34">
        <v>17428.05</v>
      </c>
      <c r="D64" s="34">
        <v>17312.75</v>
      </c>
      <c r="E64" s="34">
        <v>17398.05</v>
      </c>
      <c r="F64">
        <f>B64-E63</f>
        <v>68.200000000000728</v>
      </c>
      <c r="G64">
        <f t="shared" si="0"/>
        <v>115.29999999999927</v>
      </c>
      <c r="J64">
        <v>-23.200000000000728</v>
      </c>
      <c r="K64">
        <v>107.84999999999854</v>
      </c>
    </row>
    <row r="65" spans="1:11" x14ac:dyDescent="0.2">
      <c r="A65" s="34" t="s">
        <v>351</v>
      </c>
      <c r="B65" s="34">
        <v>17422.3</v>
      </c>
      <c r="C65" s="34">
        <v>17570.55</v>
      </c>
      <c r="D65" s="34">
        <v>17402.7</v>
      </c>
      <c r="E65" s="34">
        <v>17557.05</v>
      </c>
      <c r="F65">
        <f>B65-E64</f>
        <v>24.25</v>
      </c>
      <c r="G65">
        <f t="shared" si="0"/>
        <v>167.84999999999854</v>
      </c>
      <c r="J65">
        <v>-23.049999999999272</v>
      </c>
      <c r="K65">
        <v>108.45000000000073</v>
      </c>
    </row>
    <row r="66" spans="1:11" x14ac:dyDescent="0.2">
      <c r="A66" s="34" t="s">
        <v>352</v>
      </c>
      <c r="B66" s="34">
        <v>17533.849999999999</v>
      </c>
      <c r="C66" s="34">
        <v>17638.7</v>
      </c>
      <c r="D66" s="34">
        <v>17502.849999999999</v>
      </c>
      <c r="E66" s="34">
        <v>17599.150000000001</v>
      </c>
      <c r="F66">
        <f>B66-E65</f>
        <v>-23.200000000000728</v>
      </c>
      <c r="G66">
        <f t="shared" si="0"/>
        <v>135.85000000000218</v>
      </c>
      <c r="J66">
        <v>-21.850000000002183</v>
      </c>
      <c r="K66">
        <v>108.5</v>
      </c>
    </row>
    <row r="67" spans="1:11" x14ac:dyDescent="0.2">
      <c r="A67" s="34" t="s">
        <v>353</v>
      </c>
      <c r="B67" s="34">
        <v>17634.900000000001</v>
      </c>
      <c r="C67" s="34">
        <v>17694.099999999999</v>
      </c>
      <c r="D67" s="34">
        <v>17597.95</v>
      </c>
      <c r="E67" s="34">
        <v>17624.05</v>
      </c>
      <c r="F67">
        <f>B67-E66</f>
        <v>35.75</v>
      </c>
      <c r="G67">
        <f t="shared" ref="G67:G130" si="1">C67-D67</f>
        <v>96.149999999997817</v>
      </c>
      <c r="J67">
        <v>-21.05000000000291</v>
      </c>
      <c r="K67">
        <v>108.64999999999782</v>
      </c>
    </row>
    <row r="68" spans="1:11" x14ac:dyDescent="0.2">
      <c r="A68" s="34" t="s">
        <v>354</v>
      </c>
      <c r="B68" s="34">
        <v>17704.8</v>
      </c>
      <c r="C68" s="34">
        <v>17748.75</v>
      </c>
      <c r="D68" s="34">
        <v>17655.150000000001</v>
      </c>
      <c r="E68" s="34">
        <v>17722.3</v>
      </c>
      <c r="F68">
        <f>B68-E67</f>
        <v>80.75</v>
      </c>
      <c r="G68">
        <f t="shared" si="1"/>
        <v>93.599999999998545</v>
      </c>
      <c r="J68">
        <v>-16.950000000000728</v>
      </c>
      <c r="K68">
        <v>108.75</v>
      </c>
    </row>
    <row r="69" spans="1:11" x14ac:dyDescent="0.2">
      <c r="A69" s="34" t="s">
        <v>355</v>
      </c>
      <c r="B69" s="34">
        <v>17759.55</v>
      </c>
      <c r="C69" s="34">
        <v>17825.75</v>
      </c>
      <c r="D69" s="34">
        <v>17717.25</v>
      </c>
      <c r="E69" s="34">
        <v>17812.400000000001</v>
      </c>
      <c r="F69">
        <f>B69-E68</f>
        <v>37.25</v>
      </c>
      <c r="G69">
        <f t="shared" si="1"/>
        <v>108.5</v>
      </c>
      <c r="J69">
        <v>-16.5</v>
      </c>
      <c r="K69">
        <v>108.89999999999782</v>
      </c>
    </row>
    <row r="70" spans="1:11" x14ac:dyDescent="0.2">
      <c r="A70" s="34" t="s">
        <v>356</v>
      </c>
      <c r="B70" s="34">
        <v>17807.3</v>
      </c>
      <c r="C70" s="34">
        <v>17842.150000000001</v>
      </c>
      <c r="D70" s="34">
        <v>17729.650000000001</v>
      </c>
      <c r="E70" s="34">
        <v>17828</v>
      </c>
      <c r="F70">
        <f>B70-E69</f>
        <v>-5.1000000000021828</v>
      </c>
      <c r="G70">
        <f t="shared" si="1"/>
        <v>112.5</v>
      </c>
      <c r="J70">
        <v>-15.950000000000728</v>
      </c>
      <c r="K70">
        <v>109.25</v>
      </c>
    </row>
    <row r="71" spans="1:11" x14ac:dyDescent="0.2">
      <c r="A71" s="34" t="s">
        <v>357</v>
      </c>
      <c r="B71" s="34">
        <v>17863</v>
      </c>
      <c r="C71" s="34">
        <v>17863</v>
      </c>
      <c r="D71" s="34">
        <v>17574.05</v>
      </c>
      <c r="E71" s="34">
        <v>17706.849999999999</v>
      </c>
      <c r="F71">
        <f>B71-E70</f>
        <v>35</v>
      </c>
      <c r="G71">
        <f t="shared" si="1"/>
        <v>288.95000000000073</v>
      </c>
      <c r="J71">
        <v>-15.899999999997817</v>
      </c>
      <c r="K71">
        <v>109.30000000000291</v>
      </c>
    </row>
    <row r="72" spans="1:11" x14ac:dyDescent="0.2">
      <c r="A72" s="34" t="s">
        <v>358</v>
      </c>
      <c r="B72" s="34">
        <v>17766.599999999999</v>
      </c>
      <c r="C72" s="34">
        <v>17766.599999999999</v>
      </c>
      <c r="D72" s="34">
        <v>17610.2</v>
      </c>
      <c r="E72" s="34">
        <v>17660.150000000001</v>
      </c>
      <c r="F72">
        <f>B72-E71</f>
        <v>59.75</v>
      </c>
      <c r="G72">
        <f t="shared" si="1"/>
        <v>156.39999999999782</v>
      </c>
      <c r="J72">
        <v>-15.549999999999272</v>
      </c>
      <c r="K72">
        <v>109.44999999999709</v>
      </c>
    </row>
    <row r="73" spans="1:11" x14ac:dyDescent="0.2">
      <c r="A73" s="34" t="s">
        <v>359</v>
      </c>
      <c r="B73" s="34">
        <v>17653.349999999999</v>
      </c>
      <c r="C73" s="34">
        <v>17666.150000000001</v>
      </c>
      <c r="D73" s="34">
        <v>17579.849999999999</v>
      </c>
      <c r="E73" s="34">
        <v>17618.75</v>
      </c>
      <c r="F73">
        <f>B73-E72</f>
        <v>-6.8000000000029104</v>
      </c>
      <c r="G73">
        <f t="shared" si="1"/>
        <v>86.30000000000291</v>
      </c>
      <c r="J73">
        <v>-15.549999999999272</v>
      </c>
      <c r="K73">
        <v>109.79999999999927</v>
      </c>
    </row>
    <row r="74" spans="1:11" x14ac:dyDescent="0.2">
      <c r="A74" s="34" t="s">
        <v>360</v>
      </c>
      <c r="B74" s="34">
        <v>17638.599999999999</v>
      </c>
      <c r="C74" s="34">
        <v>17684.45</v>
      </c>
      <c r="D74" s="34">
        <v>17584.349999999999</v>
      </c>
      <c r="E74" s="34">
        <v>17624.45</v>
      </c>
      <c r="F74">
        <f>B74-E73</f>
        <v>19.849999999998545</v>
      </c>
      <c r="G74">
        <f t="shared" si="1"/>
        <v>100.10000000000218</v>
      </c>
      <c r="J74">
        <v>-15.150000000001455</v>
      </c>
      <c r="K74">
        <v>109.84999999999854</v>
      </c>
    </row>
    <row r="75" spans="1:11" x14ac:dyDescent="0.2">
      <c r="A75" s="34" t="s">
        <v>361</v>
      </c>
      <c r="B75" s="34">
        <v>17639.75</v>
      </c>
      <c r="C75" s="34">
        <v>17663.2</v>
      </c>
      <c r="D75" s="34">
        <v>17553.95</v>
      </c>
      <c r="E75" s="34">
        <v>17624.05</v>
      </c>
      <c r="F75">
        <f>B75-E74</f>
        <v>15.299999999999272</v>
      </c>
      <c r="G75">
        <f t="shared" si="1"/>
        <v>109.25</v>
      </c>
      <c r="J75">
        <v>-14.75</v>
      </c>
      <c r="K75">
        <v>110</v>
      </c>
    </row>
    <row r="76" spans="1:11" x14ac:dyDescent="0.2">
      <c r="A76" s="34" t="s">
        <v>362</v>
      </c>
      <c r="B76" s="34">
        <v>17707.55</v>
      </c>
      <c r="C76" s="34">
        <v>17754.5</v>
      </c>
      <c r="D76" s="34">
        <v>17612.5</v>
      </c>
      <c r="E76" s="34">
        <v>17743.400000000001</v>
      </c>
      <c r="F76">
        <f>B76-E75</f>
        <v>83.5</v>
      </c>
      <c r="G76">
        <f t="shared" si="1"/>
        <v>142</v>
      </c>
      <c r="J76">
        <v>-14.450000000000728</v>
      </c>
      <c r="K76">
        <v>110.69999999999709</v>
      </c>
    </row>
    <row r="77" spans="1:11" x14ac:dyDescent="0.2">
      <c r="A77" s="34" t="s">
        <v>363</v>
      </c>
      <c r="B77" s="34">
        <v>17761.55</v>
      </c>
      <c r="C77" s="34">
        <v>17807.45</v>
      </c>
      <c r="D77" s="34">
        <v>17716.849999999999</v>
      </c>
      <c r="E77" s="34">
        <v>17769.25</v>
      </c>
      <c r="F77">
        <f>B77-E76</f>
        <v>18.149999999997817</v>
      </c>
      <c r="G77">
        <f t="shared" si="1"/>
        <v>90.600000000002183</v>
      </c>
      <c r="J77">
        <v>-13.799999999999272</v>
      </c>
      <c r="K77">
        <v>111.09999999999854</v>
      </c>
    </row>
    <row r="78" spans="1:11" x14ac:dyDescent="0.2">
      <c r="A78" s="34" t="s">
        <v>364</v>
      </c>
      <c r="B78" s="34">
        <v>17767.3</v>
      </c>
      <c r="C78" s="34">
        <v>17827.75</v>
      </c>
      <c r="D78" s="34">
        <v>17711.2</v>
      </c>
      <c r="E78" s="34">
        <v>17813.599999999999</v>
      </c>
      <c r="F78">
        <f>B78-E77</f>
        <v>-1.9500000000007276</v>
      </c>
      <c r="G78">
        <f t="shared" si="1"/>
        <v>116.54999999999927</v>
      </c>
      <c r="J78">
        <v>-12.799999999999272</v>
      </c>
      <c r="K78">
        <v>111.40000000000146</v>
      </c>
    </row>
    <row r="79" spans="1:11" x14ac:dyDescent="0.2">
      <c r="A79" s="34" t="s">
        <v>275</v>
      </c>
      <c r="B79" s="34">
        <v>17813.099999999999</v>
      </c>
      <c r="C79" s="34">
        <v>17931.599999999999</v>
      </c>
      <c r="D79" s="34">
        <v>17797.900000000001</v>
      </c>
      <c r="E79" s="34">
        <v>17915.05</v>
      </c>
      <c r="F79">
        <f>B79-E78</f>
        <v>-0.5</v>
      </c>
      <c r="G79">
        <f t="shared" si="1"/>
        <v>133.69999999999709</v>
      </c>
      <c r="J79">
        <v>-12.399999999997817</v>
      </c>
      <c r="K79">
        <v>111.70000000000073</v>
      </c>
    </row>
    <row r="80" spans="1:11" x14ac:dyDescent="0.2">
      <c r="A80" s="34" t="s">
        <v>365</v>
      </c>
      <c r="B80" s="34">
        <v>17950.400000000001</v>
      </c>
      <c r="C80" s="34">
        <v>18089.150000000001</v>
      </c>
      <c r="D80" s="34">
        <v>17885.3</v>
      </c>
      <c r="E80" s="34">
        <v>18065</v>
      </c>
      <c r="F80">
        <f>B80-E79</f>
        <v>35.350000000002183</v>
      </c>
      <c r="G80">
        <f t="shared" si="1"/>
        <v>203.85000000000218</v>
      </c>
      <c r="J80">
        <v>-9.4500000000007276</v>
      </c>
      <c r="K80">
        <v>112.30000000000291</v>
      </c>
    </row>
    <row r="81" spans="1:11" x14ac:dyDescent="0.2">
      <c r="A81" s="34" t="s">
        <v>366</v>
      </c>
      <c r="B81" s="34">
        <v>18124.8</v>
      </c>
      <c r="C81" s="34">
        <v>18180.25</v>
      </c>
      <c r="D81" s="34">
        <v>18101.75</v>
      </c>
      <c r="E81" s="34">
        <v>18147.650000000001</v>
      </c>
      <c r="F81">
        <f>B81-E80</f>
        <v>59.799999999999272</v>
      </c>
      <c r="G81">
        <f t="shared" si="1"/>
        <v>78.5</v>
      </c>
      <c r="J81">
        <v>-8.8499999999985448</v>
      </c>
      <c r="K81">
        <v>112.5</v>
      </c>
    </row>
    <row r="82" spans="1:11" x14ac:dyDescent="0.2">
      <c r="A82" s="34" t="s">
        <v>367</v>
      </c>
      <c r="B82" s="34">
        <v>18113.8</v>
      </c>
      <c r="C82" s="34">
        <v>18116.349999999999</v>
      </c>
      <c r="D82" s="34">
        <v>18042.400000000001</v>
      </c>
      <c r="E82" s="34">
        <v>18089.849999999999</v>
      </c>
      <c r="F82">
        <f>B82-E81</f>
        <v>-33.850000000002183</v>
      </c>
      <c r="G82">
        <f t="shared" si="1"/>
        <v>73.94999999999709</v>
      </c>
      <c r="J82">
        <v>-7.7000000000007276</v>
      </c>
      <c r="K82">
        <v>113.29999999999927</v>
      </c>
    </row>
    <row r="83" spans="1:11" x14ac:dyDescent="0.2">
      <c r="A83" s="34" t="s">
        <v>368</v>
      </c>
      <c r="B83" s="34">
        <v>18081</v>
      </c>
      <c r="C83" s="34">
        <v>18267.45</v>
      </c>
      <c r="D83" s="34">
        <v>18066.7</v>
      </c>
      <c r="E83" s="34">
        <v>18255.8</v>
      </c>
      <c r="F83">
        <f>B83-E82</f>
        <v>-8.8499999999985448</v>
      </c>
      <c r="G83">
        <f t="shared" si="1"/>
        <v>200.75</v>
      </c>
      <c r="J83">
        <v>-6.8000000000029104</v>
      </c>
      <c r="K83">
        <v>113.39999999999782</v>
      </c>
    </row>
    <row r="84" spans="1:11" x14ac:dyDescent="0.2">
      <c r="A84" s="34" t="s">
        <v>369</v>
      </c>
      <c r="B84" s="34">
        <v>18117.3</v>
      </c>
      <c r="C84" s="34">
        <v>18216.95</v>
      </c>
      <c r="D84" s="34">
        <v>18055.45</v>
      </c>
      <c r="E84" s="34">
        <v>18069</v>
      </c>
      <c r="F84">
        <f>B84-E83</f>
        <v>-138.5</v>
      </c>
      <c r="G84">
        <f t="shared" si="1"/>
        <v>161.5</v>
      </c>
      <c r="J84">
        <v>-5.2999999999992724</v>
      </c>
      <c r="K84">
        <v>113.54999999999927</v>
      </c>
    </row>
    <row r="85" spans="1:11" x14ac:dyDescent="0.2">
      <c r="A85" s="34" t="s">
        <v>370</v>
      </c>
      <c r="B85" s="34">
        <v>18120.599999999999</v>
      </c>
      <c r="C85" s="34">
        <v>18286.95</v>
      </c>
      <c r="D85" s="34">
        <v>18100.3</v>
      </c>
      <c r="E85" s="34">
        <v>18264.400000000001</v>
      </c>
      <c r="F85">
        <f>B85-E84</f>
        <v>51.599999999998545</v>
      </c>
      <c r="G85">
        <f t="shared" si="1"/>
        <v>186.65000000000146</v>
      </c>
      <c r="J85">
        <v>-5.1000000000021828</v>
      </c>
      <c r="K85">
        <v>114.54999999999927</v>
      </c>
    </row>
    <row r="86" spans="1:11" x14ac:dyDescent="0.2">
      <c r="A86" s="34" t="s">
        <v>371</v>
      </c>
      <c r="B86" s="34">
        <v>18303.400000000001</v>
      </c>
      <c r="C86" s="34">
        <v>18344.2</v>
      </c>
      <c r="D86" s="34">
        <v>18229.650000000001</v>
      </c>
      <c r="E86" s="34">
        <v>18265.95</v>
      </c>
      <c r="F86">
        <f>B86-E85</f>
        <v>39</v>
      </c>
      <c r="G86">
        <f t="shared" si="1"/>
        <v>114.54999999999927</v>
      </c>
      <c r="J86">
        <v>-4.7000000000007276</v>
      </c>
      <c r="K86">
        <v>114.79999999999927</v>
      </c>
    </row>
    <row r="87" spans="1:11" x14ac:dyDescent="0.2">
      <c r="A87" s="34" t="s">
        <v>372</v>
      </c>
      <c r="B87" s="34">
        <v>18313.599999999999</v>
      </c>
      <c r="C87" s="34">
        <v>18326.75</v>
      </c>
      <c r="D87" s="34">
        <v>18211.95</v>
      </c>
      <c r="E87" s="34">
        <v>18315.099999999999</v>
      </c>
      <c r="F87">
        <f>B87-E86</f>
        <v>47.649999999997817</v>
      </c>
      <c r="G87">
        <f t="shared" si="1"/>
        <v>114.79999999999927</v>
      </c>
      <c r="J87">
        <v>-4.1000000000021828</v>
      </c>
      <c r="K87">
        <v>115</v>
      </c>
    </row>
    <row r="88" spans="1:11" x14ac:dyDescent="0.2">
      <c r="A88" s="34" t="s">
        <v>373</v>
      </c>
      <c r="B88" s="34">
        <v>18357.8</v>
      </c>
      <c r="C88" s="34">
        <v>18389.7</v>
      </c>
      <c r="D88" s="34">
        <v>18270.400000000001</v>
      </c>
      <c r="E88" s="34">
        <v>18297</v>
      </c>
      <c r="F88">
        <f>B88-E87</f>
        <v>42.700000000000728</v>
      </c>
      <c r="G88">
        <f t="shared" si="1"/>
        <v>119.29999999999927</v>
      </c>
      <c r="J88">
        <v>-3.7000000000007276</v>
      </c>
      <c r="K88">
        <v>115.29999999999927</v>
      </c>
    </row>
    <row r="89" spans="1:11" x14ac:dyDescent="0.2">
      <c r="A89" s="34" t="s">
        <v>374</v>
      </c>
      <c r="B89" s="34">
        <v>18273.75</v>
      </c>
      <c r="C89" s="34">
        <v>18342.75</v>
      </c>
      <c r="D89" s="34">
        <v>18194.55</v>
      </c>
      <c r="E89" s="34">
        <v>18314.8</v>
      </c>
      <c r="F89">
        <f>B89-E88</f>
        <v>-23.25</v>
      </c>
      <c r="G89">
        <f t="shared" si="1"/>
        <v>148.20000000000073</v>
      </c>
      <c r="J89">
        <v>-3.6500000000014552</v>
      </c>
      <c r="K89">
        <v>115.75</v>
      </c>
    </row>
    <row r="90" spans="1:11" x14ac:dyDescent="0.2">
      <c r="A90" s="34" t="s">
        <v>375</v>
      </c>
      <c r="B90" s="34">
        <v>18339.3</v>
      </c>
      <c r="C90" s="34">
        <v>18458.900000000001</v>
      </c>
      <c r="D90" s="34">
        <v>18287.900000000001</v>
      </c>
      <c r="E90" s="34">
        <v>18398.849999999999</v>
      </c>
      <c r="F90">
        <f>B90-E89</f>
        <v>24.5</v>
      </c>
      <c r="G90">
        <f t="shared" si="1"/>
        <v>171</v>
      </c>
      <c r="J90">
        <v>-3.25</v>
      </c>
      <c r="K90">
        <v>116.54999999999927</v>
      </c>
    </row>
    <row r="91" spans="1:11" x14ac:dyDescent="0.2">
      <c r="A91" s="34" t="s">
        <v>376</v>
      </c>
      <c r="B91" s="34">
        <v>18432.349999999999</v>
      </c>
      <c r="C91" s="34">
        <v>18432.349999999999</v>
      </c>
      <c r="D91" s="34">
        <v>18264.349999999999</v>
      </c>
      <c r="E91" s="34">
        <v>18286.5</v>
      </c>
      <c r="F91">
        <f>B91-E90</f>
        <v>33.5</v>
      </c>
      <c r="G91">
        <f t="shared" si="1"/>
        <v>168</v>
      </c>
      <c r="J91">
        <v>-3.2000000000007276</v>
      </c>
      <c r="K91">
        <v>116.84999999999854</v>
      </c>
    </row>
    <row r="92" spans="1:11" x14ac:dyDescent="0.2">
      <c r="A92" s="34" t="s">
        <v>377</v>
      </c>
      <c r="B92" s="34">
        <v>18300.45</v>
      </c>
      <c r="C92" s="34">
        <v>18309</v>
      </c>
      <c r="D92" s="34">
        <v>18115.349999999999</v>
      </c>
      <c r="E92" s="34">
        <v>18181.75</v>
      </c>
      <c r="F92">
        <f>B92-E91</f>
        <v>13.950000000000728</v>
      </c>
      <c r="G92">
        <f t="shared" si="1"/>
        <v>193.65000000000146</v>
      </c>
      <c r="J92">
        <v>-3.1000000000021828</v>
      </c>
      <c r="K92">
        <v>117.14999999999782</v>
      </c>
    </row>
    <row r="93" spans="1:11" x14ac:dyDescent="0.2">
      <c r="A93" s="34" t="s">
        <v>378</v>
      </c>
      <c r="B93" s="34">
        <v>18287.5</v>
      </c>
      <c r="C93" s="34">
        <v>18297.2</v>
      </c>
      <c r="D93" s="34">
        <v>18104.849999999999</v>
      </c>
      <c r="E93" s="34">
        <v>18129.95</v>
      </c>
      <c r="F93">
        <f>B93-E92</f>
        <v>105.75</v>
      </c>
      <c r="G93">
        <f t="shared" si="1"/>
        <v>192.35000000000218</v>
      </c>
      <c r="J93">
        <v>-2.3000000000029104</v>
      </c>
      <c r="K93">
        <v>117.45000000000073</v>
      </c>
    </row>
    <row r="94" spans="1:11" x14ac:dyDescent="0.2">
      <c r="A94" s="34" t="s">
        <v>379</v>
      </c>
      <c r="B94" s="34">
        <v>18186.150000000001</v>
      </c>
      <c r="C94" s="34">
        <v>18218.099999999999</v>
      </c>
      <c r="D94" s="34">
        <v>18060.400000000001</v>
      </c>
      <c r="E94" s="34">
        <v>18203.400000000001</v>
      </c>
      <c r="F94">
        <f>B94-E93</f>
        <v>56.200000000000728</v>
      </c>
      <c r="G94">
        <f t="shared" si="1"/>
        <v>157.69999999999709</v>
      </c>
      <c r="J94">
        <v>-1.9500000000007276</v>
      </c>
      <c r="K94">
        <v>118.04999999999927</v>
      </c>
    </row>
    <row r="95" spans="1:11" x14ac:dyDescent="0.2">
      <c r="A95" s="34" t="s">
        <v>380</v>
      </c>
      <c r="B95" s="34">
        <v>18201.099999999999</v>
      </c>
      <c r="C95" s="34">
        <v>18335.25</v>
      </c>
      <c r="D95" s="34">
        <v>18178.849999999999</v>
      </c>
      <c r="E95" s="34">
        <v>18314.400000000001</v>
      </c>
      <c r="F95">
        <f>B95-E94</f>
        <v>-2.3000000000029104</v>
      </c>
      <c r="G95">
        <f t="shared" si="1"/>
        <v>156.40000000000146</v>
      </c>
      <c r="J95">
        <v>-1.8999999999978172</v>
      </c>
      <c r="K95">
        <v>119.29999999999927</v>
      </c>
    </row>
    <row r="96" spans="1:11" x14ac:dyDescent="0.2">
      <c r="A96" s="34" t="s">
        <v>381</v>
      </c>
      <c r="B96" s="34">
        <v>18362.900000000001</v>
      </c>
      <c r="C96" s="34">
        <v>18419.75</v>
      </c>
      <c r="D96" s="34">
        <v>18324.2</v>
      </c>
      <c r="E96" s="34">
        <v>18348</v>
      </c>
      <c r="F96">
        <f>B96-E95</f>
        <v>48.5</v>
      </c>
      <c r="G96">
        <f t="shared" si="1"/>
        <v>95.549999999999272</v>
      </c>
      <c r="J96">
        <v>-1.4500000000007276</v>
      </c>
      <c r="K96">
        <v>120.05000000000291</v>
      </c>
    </row>
    <row r="97" spans="1:11" x14ac:dyDescent="0.2">
      <c r="A97" s="34" t="s">
        <v>382</v>
      </c>
      <c r="B97" s="34">
        <v>18294.8</v>
      </c>
      <c r="C97" s="34">
        <v>18392.599999999999</v>
      </c>
      <c r="D97" s="34">
        <v>18262.95</v>
      </c>
      <c r="E97" s="34">
        <v>18285.400000000001</v>
      </c>
      <c r="F97">
        <f>B97-E96</f>
        <v>-53.200000000000728</v>
      </c>
      <c r="G97">
        <f t="shared" si="1"/>
        <v>129.64999999999782</v>
      </c>
      <c r="J97">
        <v>-1.0500000000029104</v>
      </c>
      <c r="K97">
        <v>120.20000000000073</v>
      </c>
    </row>
    <row r="98" spans="1:11" x14ac:dyDescent="0.2">
      <c r="A98" s="34" t="s">
        <v>276</v>
      </c>
      <c r="B98" s="34">
        <v>18268.900000000001</v>
      </c>
      <c r="C98" s="34">
        <v>18338.099999999999</v>
      </c>
      <c r="D98" s="34">
        <v>18202.400000000001</v>
      </c>
      <c r="E98" s="34">
        <v>18321.150000000001</v>
      </c>
      <c r="F98">
        <f>B98-E97</f>
        <v>-16.5</v>
      </c>
      <c r="G98">
        <f t="shared" si="1"/>
        <v>135.69999999999709</v>
      </c>
      <c r="J98">
        <v>-0.75</v>
      </c>
      <c r="K98">
        <v>120.39999999999782</v>
      </c>
    </row>
    <row r="99" spans="1:11" x14ac:dyDescent="0.2">
      <c r="A99" s="34" t="s">
        <v>383</v>
      </c>
      <c r="B99" s="34">
        <v>18368.349999999999</v>
      </c>
      <c r="C99" s="34">
        <v>18508.55</v>
      </c>
      <c r="D99" s="34">
        <v>18333.150000000001</v>
      </c>
      <c r="E99" s="34">
        <v>18499.349999999999</v>
      </c>
      <c r="F99">
        <f>B99-E98</f>
        <v>47.19999999999709</v>
      </c>
      <c r="G99">
        <f t="shared" si="1"/>
        <v>175.39999999999782</v>
      </c>
      <c r="J99">
        <v>-0.7000000000007276</v>
      </c>
      <c r="K99">
        <v>121.10000000000218</v>
      </c>
    </row>
    <row r="100" spans="1:11" x14ac:dyDescent="0.2">
      <c r="A100" s="34" t="s">
        <v>384</v>
      </c>
      <c r="B100" s="34">
        <v>18619.150000000001</v>
      </c>
      <c r="C100" s="34">
        <v>18641.2</v>
      </c>
      <c r="D100" s="34">
        <v>18581.25</v>
      </c>
      <c r="E100" s="34">
        <v>18598.650000000001</v>
      </c>
      <c r="F100">
        <f>B100-E99</f>
        <v>119.80000000000291</v>
      </c>
      <c r="G100">
        <f t="shared" si="1"/>
        <v>59.950000000000728</v>
      </c>
      <c r="J100">
        <v>-0.64999999999781721</v>
      </c>
      <c r="K100">
        <v>121.25</v>
      </c>
    </row>
    <row r="101" spans="1:11" x14ac:dyDescent="0.2">
      <c r="A101" s="34" t="s">
        <v>385</v>
      </c>
      <c r="B101" s="34">
        <v>18606.650000000001</v>
      </c>
      <c r="C101" s="34">
        <v>18662.45</v>
      </c>
      <c r="D101" s="34">
        <v>18575.5</v>
      </c>
      <c r="E101" s="34">
        <v>18633.849999999999</v>
      </c>
      <c r="F101">
        <f>B101-E100</f>
        <v>8</v>
      </c>
      <c r="G101">
        <f t="shared" si="1"/>
        <v>86.950000000000728</v>
      </c>
      <c r="J101">
        <v>-0.5</v>
      </c>
      <c r="K101">
        <v>121.70000000000073</v>
      </c>
    </row>
    <row r="102" spans="1:11" x14ac:dyDescent="0.2">
      <c r="A102" s="34" t="s">
        <v>386</v>
      </c>
      <c r="B102" s="34">
        <v>18594.2</v>
      </c>
      <c r="C102" s="34">
        <v>18603.900000000001</v>
      </c>
      <c r="D102" s="34">
        <v>18483.849999999999</v>
      </c>
      <c r="E102" s="34">
        <v>18534.400000000001</v>
      </c>
      <c r="F102">
        <f>B102-E101</f>
        <v>-39.649999999997817</v>
      </c>
      <c r="G102">
        <f t="shared" si="1"/>
        <v>120.05000000000291</v>
      </c>
      <c r="J102">
        <v>-0.15000000000145519</v>
      </c>
      <c r="K102">
        <v>121.84999999999854</v>
      </c>
    </row>
    <row r="103" spans="1:11" x14ac:dyDescent="0.2">
      <c r="A103" s="34" t="s">
        <v>387</v>
      </c>
      <c r="B103" s="34">
        <v>18579.400000000001</v>
      </c>
      <c r="C103" s="34">
        <v>18580.3</v>
      </c>
      <c r="D103" s="34">
        <v>18464.55</v>
      </c>
      <c r="E103" s="34">
        <v>18487.75</v>
      </c>
      <c r="F103">
        <f>B103-E102</f>
        <v>45</v>
      </c>
      <c r="G103">
        <f t="shared" si="1"/>
        <v>115.75</v>
      </c>
      <c r="J103">
        <v>0.59999999999854481</v>
      </c>
      <c r="K103">
        <v>122.34999999999854</v>
      </c>
    </row>
    <row r="104" spans="1:11" x14ac:dyDescent="0.2">
      <c r="A104" s="34" t="s">
        <v>388</v>
      </c>
      <c r="B104" s="34">
        <v>18550.849999999999</v>
      </c>
      <c r="C104" s="34">
        <v>18573.7</v>
      </c>
      <c r="D104" s="34">
        <v>18478.400000000001</v>
      </c>
      <c r="E104" s="34">
        <v>18534.099999999999</v>
      </c>
      <c r="F104">
        <f>B104-E103</f>
        <v>63.099999999998545</v>
      </c>
      <c r="G104">
        <f t="shared" si="1"/>
        <v>95.299999999999272</v>
      </c>
      <c r="J104">
        <v>0.64999999999781721</v>
      </c>
      <c r="K104">
        <v>122.5</v>
      </c>
    </row>
    <row r="105" spans="1:11" x14ac:dyDescent="0.2">
      <c r="A105" s="34" t="s">
        <v>389</v>
      </c>
      <c r="B105" s="34">
        <v>18612</v>
      </c>
      <c r="C105" s="34">
        <v>18640.150000000001</v>
      </c>
      <c r="D105" s="34">
        <v>18582.8</v>
      </c>
      <c r="E105" s="34">
        <v>18593.849999999999</v>
      </c>
      <c r="F105">
        <f>B105-E104</f>
        <v>77.900000000001455</v>
      </c>
      <c r="G105">
        <f t="shared" si="1"/>
        <v>57.350000000002183</v>
      </c>
      <c r="J105">
        <v>1.7999999999992724</v>
      </c>
      <c r="K105">
        <v>122.59999999999854</v>
      </c>
    </row>
    <row r="106" spans="1:11" x14ac:dyDescent="0.2">
      <c r="A106" s="34" t="s">
        <v>390</v>
      </c>
      <c r="B106" s="34">
        <v>18600.8</v>
      </c>
      <c r="C106" s="34">
        <v>18622.75</v>
      </c>
      <c r="D106" s="34">
        <v>18531.599999999999</v>
      </c>
      <c r="E106" s="34">
        <v>18599</v>
      </c>
      <c r="F106">
        <f>B106-E105</f>
        <v>6.9500000000007276</v>
      </c>
      <c r="G106">
        <f t="shared" si="1"/>
        <v>91.150000000001455</v>
      </c>
      <c r="J106">
        <v>2.5</v>
      </c>
      <c r="K106">
        <v>123.45000000000073</v>
      </c>
    </row>
    <row r="107" spans="1:11" x14ac:dyDescent="0.2">
      <c r="A107" s="34" t="s">
        <v>391</v>
      </c>
      <c r="B107" s="34">
        <v>18665.599999999999</v>
      </c>
      <c r="C107" s="34">
        <v>18738.95</v>
      </c>
      <c r="D107" s="34">
        <v>18636</v>
      </c>
      <c r="E107" s="34">
        <v>18726.400000000001</v>
      </c>
      <c r="F107">
        <f>B107-E106</f>
        <v>66.599999999998545</v>
      </c>
      <c r="G107">
        <f t="shared" si="1"/>
        <v>102.95000000000073</v>
      </c>
      <c r="J107">
        <v>2.5999999999985448</v>
      </c>
      <c r="K107">
        <v>124.20000000000073</v>
      </c>
    </row>
    <row r="108" spans="1:11" x14ac:dyDescent="0.2">
      <c r="A108" s="34" t="s">
        <v>392</v>
      </c>
      <c r="B108" s="34">
        <v>18725.349999999999</v>
      </c>
      <c r="C108" s="34">
        <v>18777.900000000001</v>
      </c>
      <c r="D108" s="34">
        <v>18615.599999999999</v>
      </c>
      <c r="E108" s="34">
        <v>18634.55</v>
      </c>
      <c r="F108">
        <f>B108-E107</f>
        <v>-1.0500000000029104</v>
      </c>
      <c r="G108">
        <f t="shared" si="1"/>
        <v>162.30000000000291</v>
      </c>
      <c r="J108">
        <v>3.4500000000007276</v>
      </c>
      <c r="K108">
        <v>124.20000000000073</v>
      </c>
    </row>
    <row r="109" spans="1:11" x14ac:dyDescent="0.2">
      <c r="A109" s="34" t="s">
        <v>393</v>
      </c>
      <c r="B109" s="34">
        <v>18655.900000000001</v>
      </c>
      <c r="C109" s="34">
        <v>18676.650000000001</v>
      </c>
      <c r="D109" s="34">
        <v>18555.400000000001</v>
      </c>
      <c r="E109" s="34">
        <v>18563.400000000001</v>
      </c>
      <c r="F109">
        <f>B109-E108</f>
        <v>21.350000000002183</v>
      </c>
      <c r="G109">
        <f t="shared" si="1"/>
        <v>121.25</v>
      </c>
      <c r="J109">
        <v>3.9500000000007276</v>
      </c>
      <c r="K109">
        <v>124.25</v>
      </c>
    </row>
    <row r="110" spans="1:11" x14ac:dyDescent="0.2">
      <c r="A110" s="34" t="s">
        <v>394</v>
      </c>
      <c r="B110" s="34">
        <v>18595.05</v>
      </c>
      <c r="C110" s="34">
        <v>18633.599999999999</v>
      </c>
      <c r="D110" s="34">
        <v>18559.75</v>
      </c>
      <c r="E110" s="34">
        <v>18601.5</v>
      </c>
      <c r="F110">
        <f>B110-E109</f>
        <v>31.649999999997817</v>
      </c>
      <c r="G110">
        <f t="shared" si="1"/>
        <v>73.849999999998545</v>
      </c>
      <c r="J110">
        <v>4.3500000000021828</v>
      </c>
      <c r="K110">
        <v>124.45000000000073</v>
      </c>
    </row>
    <row r="111" spans="1:11" x14ac:dyDescent="0.2">
      <c r="A111" s="34" t="s">
        <v>395</v>
      </c>
      <c r="B111" s="34">
        <v>18631.8</v>
      </c>
      <c r="C111" s="34">
        <v>18728.900000000001</v>
      </c>
      <c r="D111" s="34">
        <v>18631.8</v>
      </c>
      <c r="E111" s="34">
        <v>18716.150000000001</v>
      </c>
      <c r="F111">
        <f>B111-E110</f>
        <v>30.299999999999272</v>
      </c>
      <c r="G111">
        <f t="shared" si="1"/>
        <v>97.100000000002183</v>
      </c>
      <c r="J111">
        <v>4.7000000000007276</v>
      </c>
      <c r="K111">
        <v>124.60000000000218</v>
      </c>
    </row>
    <row r="112" spans="1:11" x14ac:dyDescent="0.2">
      <c r="A112" s="34" t="s">
        <v>396</v>
      </c>
      <c r="B112" s="34">
        <v>18744.599999999999</v>
      </c>
      <c r="C112" s="34">
        <v>18769.7</v>
      </c>
      <c r="D112" s="34">
        <v>18690</v>
      </c>
      <c r="E112" s="34">
        <v>18755.900000000001</v>
      </c>
      <c r="F112">
        <f>B112-E111</f>
        <v>28.44999999999709</v>
      </c>
      <c r="G112">
        <f t="shared" si="1"/>
        <v>79.700000000000728</v>
      </c>
      <c r="J112">
        <v>6.1500000000014552</v>
      </c>
      <c r="K112">
        <v>125.04999999999927</v>
      </c>
    </row>
    <row r="113" spans="1:11" x14ac:dyDescent="0.2">
      <c r="A113" s="34" t="s">
        <v>397</v>
      </c>
      <c r="B113" s="34">
        <v>18774.45</v>
      </c>
      <c r="C113" s="34">
        <v>18794.099999999999</v>
      </c>
      <c r="D113" s="34">
        <v>18669.05</v>
      </c>
      <c r="E113" s="34">
        <v>18688.099999999999</v>
      </c>
      <c r="F113">
        <f>B113-E112</f>
        <v>18.549999999999272</v>
      </c>
      <c r="G113">
        <f t="shared" si="1"/>
        <v>125.04999999999927</v>
      </c>
      <c r="J113">
        <v>6.25</v>
      </c>
      <c r="K113">
        <v>125.35000000000218</v>
      </c>
    </row>
    <row r="114" spans="1:11" x14ac:dyDescent="0.2">
      <c r="A114" s="34" t="s">
        <v>398</v>
      </c>
      <c r="B114" s="34">
        <v>18723.3</v>
      </c>
      <c r="C114" s="34">
        <v>18864.7</v>
      </c>
      <c r="D114" s="34">
        <v>18710.5</v>
      </c>
      <c r="E114" s="34">
        <v>18826</v>
      </c>
      <c r="F114">
        <f>B114-E113</f>
        <v>35.200000000000728</v>
      </c>
      <c r="G114">
        <f t="shared" si="1"/>
        <v>154.20000000000073</v>
      </c>
      <c r="J114">
        <v>6.2999999999992724</v>
      </c>
      <c r="K114">
        <v>125.65000000000146</v>
      </c>
    </row>
    <row r="115" spans="1:11" x14ac:dyDescent="0.2">
      <c r="A115" s="34" t="s">
        <v>399</v>
      </c>
      <c r="B115" s="34">
        <v>18873.3</v>
      </c>
      <c r="C115" s="34">
        <v>18881.45</v>
      </c>
      <c r="D115" s="34">
        <v>18719.150000000001</v>
      </c>
      <c r="E115" s="34">
        <v>18755.45</v>
      </c>
      <c r="F115">
        <f>B115-E114</f>
        <v>47.299999999999272</v>
      </c>
      <c r="G115">
        <f t="shared" si="1"/>
        <v>162.29999999999927</v>
      </c>
      <c r="J115">
        <v>6.9500000000007276</v>
      </c>
      <c r="K115">
        <v>127</v>
      </c>
    </row>
    <row r="116" spans="1:11" x14ac:dyDescent="0.2">
      <c r="A116" s="34" t="s">
        <v>400</v>
      </c>
      <c r="B116" s="34">
        <v>18752.349999999999</v>
      </c>
      <c r="C116" s="34">
        <v>18839.7</v>
      </c>
      <c r="D116" s="34">
        <v>18660.650000000001</v>
      </c>
      <c r="E116" s="34">
        <v>18816.7</v>
      </c>
      <c r="F116">
        <f>B116-E115</f>
        <v>-3.1000000000021828</v>
      </c>
      <c r="G116">
        <f t="shared" si="1"/>
        <v>179.04999999999927</v>
      </c>
      <c r="J116">
        <v>7.5999999999985448</v>
      </c>
      <c r="K116">
        <v>127.09999999999854</v>
      </c>
    </row>
    <row r="117" spans="1:11" x14ac:dyDescent="0.2">
      <c r="A117" s="34" t="s">
        <v>401</v>
      </c>
      <c r="B117" s="34">
        <v>18849.400000000001</v>
      </c>
      <c r="C117" s="34">
        <v>18875.900000000001</v>
      </c>
      <c r="D117" s="34">
        <v>18794.849999999999</v>
      </c>
      <c r="E117" s="34">
        <v>18856.849999999999</v>
      </c>
      <c r="F117">
        <f>B117-E116</f>
        <v>32.700000000000728</v>
      </c>
      <c r="G117">
        <f t="shared" si="1"/>
        <v>81.05000000000291</v>
      </c>
      <c r="J117">
        <v>7.75</v>
      </c>
      <c r="K117">
        <v>127.15000000000146</v>
      </c>
    </row>
    <row r="118" spans="1:11" x14ac:dyDescent="0.2">
      <c r="A118" s="34" t="s">
        <v>402</v>
      </c>
      <c r="B118" s="34">
        <v>18853.599999999999</v>
      </c>
      <c r="C118" s="34">
        <v>18886.599999999999</v>
      </c>
      <c r="D118" s="34">
        <v>18759.5</v>
      </c>
      <c r="E118" s="34">
        <v>18771.25</v>
      </c>
      <c r="F118">
        <f>B118-E117</f>
        <v>-3.25</v>
      </c>
      <c r="G118">
        <f t="shared" si="1"/>
        <v>127.09999999999854</v>
      </c>
      <c r="J118">
        <v>7.9500000000007276</v>
      </c>
      <c r="K118">
        <v>128</v>
      </c>
    </row>
    <row r="119" spans="1:11" x14ac:dyDescent="0.2">
      <c r="A119" s="34" t="s">
        <v>403</v>
      </c>
      <c r="B119" s="34">
        <v>18741.849999999999</v>
      </c>
      <c r="C119" s="34">
        <v>18756.400000000001</v>
      </c>
      <c r="D119" s="34">
        <v>18647.099999999999</v>
      </c>
      <c r="E119" s="34">
        <v>18665.5</v>
      </c>
      <c r="F119">
        <f>B119-E118</f>
        <v>-29.400000000001455</v>
      </c>
      <c r="G119">
        <f t="shared" si="1"/>
        <v>109.30000000000291</v>
      </c>
      <c r="J119">
        <v>8</v>
      </c>
      <c r="K119">
        <v>128.19999999999709</v>
      </c>
    </row>
    <row r="120" spans="1:11" x14ac:dyDescent="0.2">
      <c r="A120" s="34" t="s">
        <v>404</v>
      </c>
      <c r="B120" s="34">
        <v>18682.349999999999</v>
      </c>
      <c r="C120" s="34">
        <v>18722.05</v>
      </c>
      <c r="D120" s="34">
        <v>18646.7</v>
      </c>
      <c r="E120" s="34">
        <v>18691.2</v>
      </c>
      <c r="F120">
        <f>B120-E119</f>
        <v>16.849999999998545</v>
      </c>
      <c r="G120">
        <f t="shared" si="1"/>
        <v>75.349999999998545</v>
      </c>
      <c r="J120">
        <v>8.25</v>
      </c>
      <c r="K120">
        <v>128.65000000000146</v>
      </c>
    </row>
    <row r="121" spans="1:11" x14ac:dyDescent="0.2">
      <c r="A121" s="34" t="s">
        <v>405</v>
      </c>
      <c r="B121" s="34">
        <v>18748.55</v>
      </c>
      <c r="C121" s="34">
        <v>18829.25</v>
      </c>
      <c r="D121" s="34">
        <v>18714.25</v>
      </c>
      <c r="E121" s="34">
        <v>18817.400000000001</v>
      </c>
      <c r="F121">
        <f>B121-E120</f>
        <v>57.349999999998545</v>
      </c>
      <c r="G121">
        <f t="shared" si="1"/>
        <v>115</v>
      </c>
      <c r="J121">
        <v>8.9500000000007276</v>
      </c>
      <c r="K121">
        <v>129.25</v>
      </c>
    </row>
    <row r="122" spans="1:11" x14ac:dyDescent="0.2">
      <c r="A122" s="34" t="s">
        <v>277</v>
      </c>
      <c r="B122" s="34">
        <v>18908.150000000001</v>
      </c>
      <c r="C122" s="34">
        <v>19011.25</v>
      </c>
      <c r="D122" s="34">
        <v>18861.349999999999</v>
      </c>
      <c r="E122" s="34">
        <v>18972.099999999999</v>
      </c>
      <c r="F122">
        <f>B122-E121</f>
        <v>90.75</v>
      </c>
      <c r="G122">
        <f t="shared" si="1"/>
        <v>149.90000000000146</v>
      </c>
      <c r="J122">
        <v>9</v>
      </c>
      <c r="K122">
        <v>129.25</v>
      </c>
    </row>
    <row r="123" spans="1:11" x14ac:dyDescent="0.2">
      <c r="A123" s="34" t="s">
        <v>406</v>
      </c>
      <c r="B123" s="34">
        <v>19076.849999999999</v>
      </c>
      <c r="C123" s="34">
        <v>19201.7</v>
      </c>
      <c r="D123" s="34">
        <v>19024.599999999999</v>
      </c>
      <c r="E123" s="34">
        <v>19189.05</v>
      </c>
      <c r="F123">
        <f>B123-E122</f>
        <v>104.75</v>
      </c>
      <c r="G123">
        <f t="shared" si="1"/>
        <v>177.10000000000218</v>
      </c>
      <c r="J123">
        <v>9.0499999999992724</v>
      </c>
      <c r="K123">
        <v>129.64999999999782</v>
      </c>
    </row>
    <row r="124" spans="1:11" x14ac:dyDescent="0.2">
      <c r="A124" s="34" t="s">
        <v>407</v>
      </c>
      <c r="B124" s="34">
        <v>19246.5</v>
      </c>
      <c r="C124" s="34">
        <v>19345.099999999999</v>
      </c>
      <c r="D124" s="34">
        <v>19234.400000000001</v>
      </c>
      <c r="E124" s="34">
        <v>19322.55</v>
      </c>
      <c r="F124">
        <f>B124-E123</f>
        <v>57.450000000000728</v>
      </c>
      <c r="G124">
        <f t="shared" si="1"/>
        <v>110.69999999999709</v>
      </c>
      <c r="J124">
        <v>9.2999999999992724</v>
      </c>
      <c r="K124">
        <v>129.65000000000146</v>
      </c>
    </row>
    <row r="125" spans="1:11" x14ac:dyDescent="0.2">
      <c r="A125" s="34" t="s">
        <v>408</v>
      </c>
      <c r="B125" s="34">
        <v>19406.599999999999</v>
      </c>
      <c r="C125" s="34">
        <v>19434.150000000001</v>
      </c>
      <c r="D125" s="34">
        <v>19300</v>
      </c>
      <c r="E125" s="34">
        <v>19389</v>
      </c>
      <c r="F125">
        <f>B125-E124</f>
        <v>84.049999999999272</v>
      </c>
      <c r="G125">
        <f t="shared" si="1"/>
        <v>134.15000000000146</v>
      </c>
      <c r="J125">
        <v>9.4499999999970896</v>
      </c>
      <c r="K125">
        <v>132.59999999999854</v>
      </c>
    </row>
    <row r="126" spans="1:11" x14ac:dyDescent="0.2">
      <c r="A126" s="34" t="s">
        <v>409</v>
      </c>
      <c r="B126" s="34">
        <v>19405.95</v>
      </c>
      <c r="C126" s="34">
        <v>19421.599999999999</v>
      </c>
      <c r="D126" s="34">
        <v>19339.599999999999</v>
      </c>
      <c r="E126" s="34">
        <v>19398.5</v>
      </c>
      <c r="F126">
        <f>B126-E125</f>
        <v>16.950000000000728</v>
      </c>
      <c r="G126">
        <f t="shared" si="1"/>
        <v>82</v>
      </c>
      <c r="J126">
        <v>10.099999999998545</v>
      </c>
      <c r="K126">
        <v>132.60000000000218</v>
      </c>
    </row>
    <row r="127" spans="1:11" x14ac:dyDescent="0.2">
      <c r="A127" s="34" t="s">
        <v>410</v>
      </c>
      <c r="B127" s="34">
        <v>19385.7</v>
      </c>
      <c r="C127" s="34">
        <v>19512.2</v>
      </c>
      <c r="D127" s="34">
        <v>19373</v>
      </c>
      <c r="E127" s="34">
        <v>19497.3</v>
      </c>
      <c r="F127">
        <f>B127-E126</f>
        <v>-12.799999999999272</v>
      </c>
      <c r="G127">
        <f t="shared" si="1"/>
        <v>139.20000000000073</v>
      </c>
      <c r="J127">
        <v>10.5</v>
      </c>
      <c r="K127">
        <v>132.75</v>
      </c>
    </row>
    <row r="128" spans="1:11" x14ac:dyDescent="0.2">
      <c r="A128" s="34" t="s">
        <v>411</v>
      </c>
      <c r="B128" s="34">
        <v>19422.8</v>
      </c>
      <c r="C128" s="34">
        <v>19523.599999999999</v>
      </c>
      <c r="D128" s="34">
        <v>19303.599999999999</v>
      </c>
      <c r="E128" s="34">
        <v>19331.8</v>
      </c>
      <c r="F128">
        <f>B128-E127</f>
        <v>-74.5</v>
      </c>
      <c r="G128">
        <f t="shared" si="1"/>
        <v>220</v>
      </c>
      <c r="J128">
        <v>11.150000000001455</v>
      </c>
      <c r="K128">
        <v>132.80000000000291</v>
      </c>
    </row>
    <row r="129" spans="1:11" x14ac:dyDescent="0.2">
      <c r="A129" s="34" t="s">
        <v>412</v>
      </c>
      <c r="B129" s="34">
        <v>19400.349999999999</v>
      </c>
      <c r="C129" s="34">
        <v>19435.849999999999</v>
      </c>
      <c r="D129" s="34">
        <v>19327.099999999999</v>
      </c>
      <c r="E129" s="34">
        <v>19355.900000000001</v>
      </c>
      <c r="F129">
        <f>B129-E128</f>
        <v>68.549999999999272</v>
      </c>
      <c r="G129">
        <f t="shared" si="1"/>
        <v>108.75</v>
      </c>
      <c r="J129">
        <v>11.350000000002183</v>
      </c>
      <c r="K129">
        <v>133.69999999999709</v>
      </c>
    </row>
    <row r="130" spans="1:11" x14ac:dyDescent="0.2">
      <c r="A130" s="34" t="s">
        <v>413</v>
      </c>
      <c r="B130" s="34">
        <v>19427.099999999999</v>
      </c>
      <c r="C130" s="34">
        <v>19515.099999999999</v>
      </c>
      <c r="D130" s="34">
        <v>19406.45</v>
      </c>
      <c r="E130" s="34">
        <v>19439.400000000001</v>
      </c>
      <c r="F130">
        <f>B130-E129</f>
        <v>71.19999999999709</v>
      </c>
      <c r="G130">
        <f t="shared" si="1"/>
        <v>108.64999999999782</v>
      </c>
      <c r="J130">
        <v>11.900000000001455</v>
      </c>
      <c r="K130">
        <v>134.09999999999854</v>
      </c>
    </row>
    <row r="131" spans="1:11" x14ac:dyDescent="0.2">
      <c r="A131" s="34" t="s">
        <v>414</v>
      </c>
      <c r="B131" s="34">
        <v>19497.45</v>
      </c>
      <c r="C131" s="34">
        <v>19507.7</v>
      </c>
      <c r="D131" s="34">
        <v>19361.75</v>
      </c>
      <c r="E131" s="34">
        <v>19384.3</v>
      </c>
      <c r="F131">
        <f>B131-E130</f>
        <v>58.049999999999272</v>
      </c>
      <c r="G131">
        <f t="shared" ref="G131:G194" si="2">C131-D131</f>
        <v>145.95000000000073</v>
      </c>
      <c r="J131">
        <v>13.799999999999272</v>
      </c>
      <c r="K131">
        <v>134.15000000000146</v>
      </c>
    </row>
    <row r="132" spans="1:11" x14ac:dyDescent="0.2">
      <c r="A132" s="34" t="s">
        <v>415</v>
      </c>
      <c r="B132" s="34">
        <v>19495.2</v>
      </c>
      <c r="C132" s="34">
        <v>19567</v>
      </c>
      <c r="D132" s="34">
        <v>19385.8</v>
      </c>
      <c r="E132" s="34">
        <v>19413.75</v>
      </c>
      <c r="F132">
        <f>B132-E131</f>
        <v>110.90000000000146</v>
      </c>
      <c r="G132">
        <f t="shared" si="2"/>
        <v>181.20000000000073</v>
      </c>
      <c r="J132">
        <v>13.900000000001455</v>
      </c>
      <c r="K132">
        <v>135.29999999999927</v>
      </c>
    </row>
    <row r="133" spans="1:11" x14ac:dyDescent="0.2">
      <c r="A133" s="34" t="s">
        <v>416</v>
      </c>
      <c r="B133" s="34">
        <v>19493.45</v>
      </c>
      <c r="C133" s="34">
        <v>19595.349999999999</v>
      </c>
      <c r="D133" s="34">
        <v>19433.5</v>
      </c>
      <c r="E133" s="34">
        <v>19564.5</v>
      </c>
      <c r="F133">
        <f>B133-E132</f>
        <v>79.700000000000728</v>
      </c>
      <c r="G133">
        <f t="shared" si="2"/>
        <v>161.84999999999854</v>
      </c>
      <c r="J133">
        <v>13.950000000000728</v>
      </c>
      <c r="K133">
        <v>135.69999999999709</v>
      </c>
    </row>
    <row r="134" spans="1:11" x14ac:dyDescent="0.2">
      <c r="A134" s="34" t="s">
        <v>417</v>
      </c>
      <c r="B134" s="34">
        <v>19612.150000000001</v>
      </c>
      <c r="C134" s="34">
        <v>19731.849999999999</v>
      </c>
      <c r="D134" s="34">
        <v>19562.95</v>
      </c>
      <c r="E134" s="34">
        <v>19711.45</v>
      </c>
      <c r="F134">
        <f>B134-E133</f>
        <v>47.650000000001455</v>
      </c>
      <c r="G134">
        <f t="shared" si="2"/>
        <v>168.89999999999782</v>
      </c>
      <c r="J134">
        <v>15.299999999999272</v>
      </c>
      <c r="K134">
        <v>135.85000000000218</v>
      </c>
    </row>
    <row r="135" spans="1:11" x14ac:dyDescent="0.2">
      <c r="A135" s="34" t="s">
        <v>418</v>
      </c>
      <c r="B135" s="34">
        <v>19787.5</v>
      </c>
      <c r="C135" s="34">
        <v>19819.45</v>
      </c>
      <c r="D135" s="34">
        <v>19690.2</v>
      </c>
      <c r="E135" s="34">
        <v>19749.25</v>
      </c>
      <c r="F135">
        <f>B135-E134</f>
        <v>76.049999999999272</v>
      </c>
      <c r="G135">
        <f t="shared" si="2"/>
        <v>129.25</v>
      </c>
      <c r="J135">
        <v>15.75</v>
      </c>
      <c r="K135">
        <v>136.45000000000073</v>
      </c>
    </row>
    <row r="136" spans="1:11" x14ac:dyDescent="0.2">
      <c r="A136" s="34" t="s">
        <v>419</v>
      </c>
      <c r="B136" s="34">
        <v>19802.95</v>
      </c>
      <c r="C136" s="34">
        <v>19851.7</v>
      </c>
      <c r="D136" s="34">
        <v>19727.45</v>
      </c>
      <c r="E136" s="34">
        <v>19833.150000000001</v>
      </c>
      <c r="F136">
        <f>B136-E135</f>
        <v>53.700000000000728</v>
      </c>
      <c r="G136">
        <f t="shared" si="2"/>
        <v>124.25</v>
      </c>
      <c r="J136">
        <v>15.799999999999272</v>
      </c>
      <c r="K136">
        <v>137.10000000000218</v>
      </c>
    </row>
    <row r="137" spans="1:11" x14ac:dyDescent="0.2">
      <c r="A137" s="34" t="s">
        <v>420</v>
      </c>
      <c r="B137" s="34">
        <v>19831.7</v>
      </c>
      <c r="C137" s="34">
        <v>19991.849999999999</v>
      </c>
      <c r="D137" s="34">
        <v>19758.400000000001</v>
      </c>
      <c r="E137" s="34">
        <v>19979.150000000001</v>
      </c>
      <c r="F137">
        <f>B137-E136</f>
        <v>-1.4500000000007276</v>
      </c>
      <c r="G137">
        <f t="shared" si="2"/>
        <v>233.44999999999709</v>
      </c>
      <c r="J137">
        <v>15.899999999997817</v>
      </c>
      <c r="K137">
        <v>138.54999999999927</v>
      </c>
    </row>
    <row r="138" spans="1:11" x14ac:dyDescent="0.2">
      <c r="A138" s="34" t="s">
        <v>421</v>
      </c>
      <c r="B138" s="34">
        <v>19800.45</v>
      </c>
      <c r="C138" s="34">
        <v>19887.400000000001</v>
      </c>
      <c r="D138" s="34">
        <v>19700</v>
      </c>
      <c r="E138" s="34">
        <v>19745</v>
      </c>
      <c r="F138">
        <f>B138-E137</f>
        <v>-178.70000000000073</v>
      </c>
      <c r="G138">
        <f t="shared" si="2"/>
        <v>187.40000000000146</v>
      </c>
      <c r="J138">
        <v>16.600000000002183</v>
      </c>
      <c r="K138">
        <v>138.79999999999927</v>
      </c>
    </row>
    <row r="139" spans="1:11" x14ac:dyDescent="0.2">
      <c r="A139" s="34" t="s">
        <v>422</v>
      </c>
      <c r="B139" s="34">
        <v>19748.45</v>
      </c>
      <c r="C139" s="34">
        <v>19782.75</v>
      </c>
      <c r="D139" s="34">
        <v>19658.3</v>
      </c>
      <c r="E139" s="34">
        <v>19672.349999999999</v>
      </c>
      <c r="F139">
        <f>B139-E138</f>
        <v>3.4500000000007276</v>
      </c>
      <c r="G139">
        <f t="shared" si="2"/>
        <v>124.45000000000073</v>
      </c>
      <c r="J139">
        <v>16.849999999998545</v>
      </c>
      <c r="K139">
        <v>139.20000000000073</v>
      </c>
    </row>
    <row r="140" spans="1:11" x14ac:dyDescent="0.2">
      <c r="A140" s="34" t="s">
        <v>423</v>
      </c>
      <c r="B140" s="34">
        <v>19729.349999999999</v>
      </c>
      <c r="C140" s="34">
        <v>19729.349999999999</v>
      </c>
      <c r="D140" s="34">
        <v>19615.95</v>
      </c>
      <c r="E140" s="34">
        <v>19680.599999999999</v>
      </c>
      <c r="F140">
        <f>B140-E139</f>
        <v>57</v>
      </c>
      <c r="G140">
        <f t="shared" si="2"/>
        <v>113.39999999999782</v>
      </c>
      <c r="J140">
        <v>16.950000000000728</v>
      </c>
      <c r="K140">
        <v>139.65000000000146</v>
      </c>
    </row>
    <row r="141" spans="1:11" x14ac:dyDescent="0.2">
      <c r="A141" s="34" t="s">
        <v>424</v>
      </c>
      <c r="B141" s="34">
        <v>19733.349999999999</v>
      </c>
      <c r="C141" s="34">
        <v>19825.599999999999</v>
      </c>
      <c r="D141" s="34">
        <v>19716.7</v>
      </c>
      <c r="E141" s="34">
        <v>19778.3</v>
      </c>
      <c r="F141">
        <f>B141-E140</f>
        <v>52.75</v>
      </c>
      <c r="G141">
        <f t="shared" si="2"/>
        <v>108.89999999999782</v>
      </c>
      <c r="J141">
        <v>17.649999999997817</v>
      </c>
      <c r="K141">
        <v>139.79999999999927</v>
      </c>
    </row>
    <row r="142" spans="1:11" x14ac:dyDescent="0.2">
      <c r="A142" s="34" t="s">
        <v>278</v>
      </c>
      <c r="B142" s="34">
        <v>19850.900000000001</v>
      </c>
      <c r="C142" s="34">
        <v>19867.55</v>
      </c>
      <c r="D142" s="34">
        <v>19603.55</v>
      </c>
      <c r="E142" s="34">
        <v>19659.900000000001</v>
      </c>
      <c r="F142">
        <f>B142-E141</f>
        <v>72.600000000002183</v>
      </c>
      <c r="G142">
        <f t="shared" si="2"/>
        <v>264</v>
      </c>
      <c r="J142">
        <v>18.149999999997817</v>
      </c>
      <c r="K142">
        <v>140.10000000000218</v>
      </c>
    </row>
    <row r="143" spans="1:11" x14ac:dyDescent="0.2">
      <c r="A143" s="34" t="s">
        <v>425</v>
      </c>
      <c r="B143" s="34">
        <v>19659.75</v>
      </c>
      <c r="C143" s="34">
        <v>19695.900000000001</v>
      </c>
      <c r="D143" s="34">
        <v>19563.099999999999</v>
      </c>
      <c r="E143" s="34">
        <v>19646.05</v>
      </c>
      <c r="F143">
        <f>B143-E142</f>
        <v>-0.15000000000145519</v>
      </c>
      <c r="G143">
        <f t="shared" si="2"/>
        <v>132.80000000000291</v>
      </c>
      <c r="J143">
        <v>18.299999999999272</v>
      </c>
      <c r="K143">
        <v>140.75</v>
      </c>
    </row>
    <row r="144" spans="1:11" x14ac:dyDescent="0.2">
      <c r="A144" s="34" t="s">
        <v>426</v>
      </c>
      <c r="B144" s="34">
        <v>19666.349999999999</v>
      </c>
      <c r="C144" s="34">
        <v>19772.75</v>
      </c>
      <c r="D144" s="34">
        <v>19597.599999999999</v>
      </c>
      <c r="E144" s="34">
        <v>19753.8</v>
      </c>
      <c r="F144">
        <f>B144-E143</f>
        <v>20.299999999999272</v>
      </c>
      <c r="G144">
        <f t="shared" si="2"/>
        <v>175.15000000000146</v>
      </c>
      <c r="J144">
        <v>18.549999999999272</v>
      </c>
      <c r="K144">
        <v>141.15000000000146</v>
      </c>
    </row>
    <row r="145" spans="1:11" x14ac:dyDescent="0.2">
      <c r="A145" s="34" t="s">
        <v>427</v>
      </c>
      <c r="B145" s="34">
        <v>19784</v>
      </c>
      <c r="C145" s="34">
        <v>19795.599999999999</v>
      </c>
      <c r="D145" s="34">
        <v>19704.599999999999</v>
      </c>
      <c r="E145" s="34">
        <v>19733.55</v>
      </c>
      <c r="F145">
        <f>B145-E144</f>
        <v>30.200000000000728</v>
      </c>
      <c r="G145">
        <f t="shared" si="2"/>
        <v>91</v>
      </c>
      <c r="J145">
        <v>19.849999999998545</v>
      </c>
      <c r="K145">
        <v>142</v>
      </c>
    </row>
    <row r="146" spans="1:11" x14ac:dyDescent="0.2">
      <c r="A146" s="34" t="s">
        <v>428</v>
      </c>
      <c r="B146" s="34">
        <v>19655.400000000001</v>
      </c>
      <c r="C146" s="34">
        <v>19678.25</v>
      </c>
      <c r="D146" s="34">
        <v>19423.55</v>
      </c>
      <c r="E146" s="34">
        <v>19526.55</v>
      </c>
      <c r="F146">
        <f>B146-E145</f>
        <v>-78.149999999997817</v>
      </c>
      <c r="G146">
        <f t="shared" si="2"/>
        <v>254.70000000000073</v>
      </c>
      <c r="J146">
        <v>20.099999999998545</v>
      </c>
      <c r="K146">
        <v>142.80000000000291</v>
      </c>
    </row>
    <row r="147" spans="1:11" x14ac:dyDescent="0.2">
      <c r="A147" s="34" t="s">
        <v>429</v>
      </c>
      <c r="B147" s="34">
        <v>19463.75</v>
      </c>
      <c r="C147" s="34">
        <v>19537.650000000001</v>
      </c>
      <c r="D147" s="34">
        <v>19296.45</v>
      </c>
      <c r="E147" s="34">
        <v>19381.650000000001</v>
      </c>
      <c r="F147">
        <f>B147-E146</f>
        <v>-62.799999999999272</v>
      </c>
      <c r="G147">
        <f t="shared" si="2"/>
        <v>241.20000000000073</v>
      </c>
      <c r="J147">
        <v>20.299999999999272</v>
      </c>
      <c r="K147">
        <v>142.85000000000218</v>
      </c>
    </row>
    <row r="148" spans="1:11" x14ac:dyDescent="0.2">
      <c r="A148" s="34" t="s">
        <v>430</v>
      </c>
      <c r="B148" s="34">
        <v>19462.8</v>
      </c>
      <c r="C148" s="34">
        <v>19538.849999999999</v>
      </c>
      <c r="D148" s="34">
        <v>19436.45</v>
      </c>
      <c r="E148" s="34">
        <v>19517</v>
      </c>
      <c r="F148">
        <f>B148-E147</f>
        <v>81.149999999997817</v>
      </c>
      <c r="G148">
        <f t="shared" si="2"/>
        <v>102.39999999999782</v>
      </c>
      <c r="J148">
        <v>20.350000000002183</v>
      </c>
      <c r="K148">
        <v>143.39999999999782</v>
      </c>
    </row>
    <row r="149" spans="1:11" x14ac:dyDescent="0.2">
      <c r="A149" s="34" t="s">
        <v>431</v>
      </c>
      <c r="B149" s="34">
        <v>19576.849999999999</v>
      </c>
      <c r="C149" s="34">
        <v>19620.45</v>
      </c>
      <c r="D149" s="34">
        <v>19524.8</v>
      </c>
      <c r="E149" s="34">
        <v>19597.3</v>
      </c>
      <c r="F149">
        <f>B149-E148</f>
        <v>59.849999999998545</v>
      </c>
      <c r="G149">
        <f t="shared" si="2"/>
        <v>95.650000000001455</v>
      </c>
      <c r="J149">
        <v>21</v>
      </c>
      <c r="K149">
        <v>143.54999999999927</v>
      </c>
    </row>
    <row r="150" spans="1:11" x14ac:dyDescent="0.2">
      <c r="A150" s="34" t="s">
        <v>432</v>
      </c>
      <c r="B150" s="34">
        <v>19627.2</v>
      </c>
      <c r="C150" s="34">
        <v>19634.400000000001</v>
      </c>
      <c r="D150" s="34">
        <v>19533.099999999999</v>
      </c>
      <c r="E150" s="34">
        <v>19570.849999999999</v>
      </c>
      <c r="F150">
        <f>B150-E149</f>
        <v>29.900000000001455</v>
      </c>
      <c r="G150">
        <f t="shared" si="2"/>
        <v>101.30000000000291</v>
      </c>
      <c r="J150">
        <v>21.349999999998545</v>
      </c>
      <c r="K150">
        <v>144.95000000000073</v>
      </c>
    </row>
    <row r="151" spans="1:11" x14ac:dyDescent="0.2">
      <c r="A151" s="34" t="s">
        <v>433</v>
      </c>
      <c r="B151" s="34">
        <v>19578.8</v>
      </c>
      <c r="C151" s="34">
        <v>19645.5</v>
      </c>
      <c r="D151" s="34">
        <v>19467.5</v>
      </c>
      <c r="E151" s="34">
        <v>19632.55</v>
      </c>
      <c r="F151">
        <f>B151-E150</f>
        <v>7.9500000000007276</v>
      </c>
      <c r="G151">
        <f t="shared" si="2"/>
        <v>178</v>
      </c>
      <c r="J151">
        <v>21.350000000002183</v>
      </c>
      <c r="K151">
        <v>145</v>
      </c>
    </row>
    <row r="152" spans="1:11" x14ac:dyDescent="0.2">
      <c r="A152" s="34" t="s">
        <v>434</v>
      </c>
      <c r="B152" s="34">
        <v>19605.55</v>
      </c>
      <c r="C152" s="34">
        <v>19623.599999999999</v>
      </c>
      <c r="D152" s="34">
        <v>19495.400000000001</v>
      </c>
      <c r="E152" s="34">
        <v>19543.099999999999</v>
      </c>
      <c r="F152">
        <f>B152-E151</f>
        <v>-27</v>
      </c>
      <c r="G152">
        <f t="shared" si="2"/>
        <v>128.19999999999709</v>
      </c>
      <c r="J152">
        <v>21.450000000000728</v>
      </c>
      <c r="K152">
        <v>145.95000000000073</v>
      </c>
    </row>
    <row r="153" spans="1:11" x14ac:dyDescent="0.2">
      <c r="A153" s="34" t="s">
        <v>435</v>
      </c>
      <c r="B153" s="34">
        <v>19554.25</v>
      </c>
      <c r="C153" s="34">
        <v>19557.75</v>
      </c>
      <c r="D153" s="34">
        <v>19412.75</v>
      </c>
      <c r="E153" s="34">
        <v>19428.3</v>
      </c>
      <c r="F153">
        <f>B153-E152</f>
        <v>11.150000000001455</v>
      </c>
      <c r="G153">
        <f t="shared" si="2"/>
        <v>145</v>
      </c>
      <c r="J153">
        <v>22.5</v>
      </c>
      <c r="K153">
        <v>147.70000000000073</v>
      </c>
    </row>
    <row r="154" spans="1:11" x14ac:dyDescent="0.2">
      <c r="A154" s="34" t="s">
        <v>436</v>
      </c>
      <c r="B154" s="34">
        <v>19383.95</v>
      </c>
      <c r="C154" s="34">
        <v>19465.849999999999</v>
      </c>
      <c r="D154" s="34">
        <v>19257.900000000001</v>
      </c>
      <c r="E154" s="34">
        <v>19434.55</v>
      </c>
      <c r="F154">
        <f>B154-E153</f>
        <v>-44.349999999998545</v>
      </c>
      <c r="G154">
        <f t="shared" si="2"/>
        <v>207.94999999999709</v>
      </c>
      <c r="J154">
        <v>23.349999999998545</v>
      </c>
      <c r="K154">
        <v>147.75</v>
      </c>
    </row>
    <row r="155" spans="1:11" x14ac:dyDescent="0.2">
      <c r="A155" s="34" t="s">
        <v>437</v>
      </c>
      <c r="B155" s="34">
        <v>19369</v>
      </c>
      <c r="C155" s="34">
        <v>19482.75</v>
      </c>
      <c r="D155" s="34">
        <v>19317.2</v>
      </c>
      <c r="E155" s="34">
        <v>19465</v>
      </c>
      <c r="F155">
        <f>B155-E154</f>
        <v>-65.549999999999272</v>
      </c>
      <c r="G155">
        <f t="shared" si="2"/>
        <v>165.54999999999927</v>
      </c>
      <c r="J155">
        <v>23.5</v>
      </c>
      <c r="K155">
        <v>148</v>
      </c>
    </row>
    <row r="156" spans="1:11" x14ac:dyDescent="0.2">
      <c r="A156" s="34" t="s">
        <v>438</v>
      </c>
      <c r="B156" s="34">
        <v>19450.55</v>
      </c>
      <c r="C156" s="34">
        <v>19461.55</v>
      </c>
      <c r="D156" s="34">
        <v>19326.25</v>
      </c>
      <c r="E156" s="34">
        <v>19365.25</v>
      </c>
      <c r="F156">
        <f>B156-E155</f>
        <v>-14.450000000000728</v>
      </c>
      <c r="G156">
        <f t="shared" si="2"/>
        <v>135.29999999999927</v>
      </c>
      <c r="J156">
        <v>23.950000000000728</v>
      </c>
      <c r="K156">
        <v>148.20000000000073</v>
      </c>
    </row>
    <row r="157" spans="1:11" x14ac:dyDescent="0.2">
      <c r="A157" s="34" t="s">
        <v>439</v>
      </c>
      <c r="B157" s="34">
        <v>19301.75</v>
      </c>
      <c r="C157" s="34">
        <v>19373.8</v>
      </c>
      <c r="D157" s="34">
        <v>19253.599999999999</v>
      </c>
      <c r="E157" s="34">
        <v>19310.150000000001</v>
      </c>
      <c r="F157">
        <f>B157-E156</f>
        <v>-63.5</v>
      </c>
      <c r="G157">
        <f t="shared" si="2"/>
        <v>120.20000000000073</v>
      </c>
      <c r="J157">
        <v>24.25</v>
      </c>
      <c r="K157">
        <v>148.35000000000218</v>
      </c>
    </row>
    <row r="158" spans="1:11" x14ac:dyDescent="0.2">
      <c r="A158" s="34" t="s">
        <v>440</v>
      </c>
      <c r="B158" s="34">
        <v>19320.650000000001</v>
      </c>
      <c r="C158" s="34">
        <v>19425.95</v>
      </c>
      <c r="D158" s="34">
        <v>19296.3</v>
      </c>
      <c r="E158" s="34">
        <v>19393.599999999999</v>
      </c>
      <c r="F158">
        <f>B158-E157</f>
        <v>10.5</v>
      </c>
      <c r="G158">
        <f t="shared" si="2"/>
        <v>129.65000000000146</v>
      </c>
      <c r="J158">
        <v>24.5</v>
      </c>
      <c r="K158">
        <v>149.5</v>
      </c>
    </row>
    <row r="159" spans="1:11" x14ac:dyDescent="0.2">
      <c r="A159" s="34" t="s">
        <v>441</v>
      </c>
      <c r="B159" s="34">
        <v>19417.099999999999</v>
      </c>
      <c r="C159" s="34">
        <v>19443.5</v>
      </c>
      <c r="D159" s="34">
        <v>19381.3</v>
      </c>
      <c r="E159" s="34">
        <v>19396.45</v>
      </c>
      <c r="F159">
        <f>B159-E158</f>
        <v>23.5</v>
      </c>
      <c r="G159">
        <f t="shared" si="2"/>
        <v>62.200000000000728</v>
      </c>
      <c r="J159">
        <v>25.099999999998545</v>
      </c>
      <c r="K159">
        <v>149.65000000000146</v>
      </c>
    </row>
    <row r="160" spans="1:11" x14ac:dyDescent="0.2">
      <c r="A160" s="34" t="s">
        <v>442</v>
      </c>
      <c r="B160" s="34">
        <v>19439.2</v>
      </c>
      <c r="C160" s="34">
        <v>19472.05</v>
      </c>
      <c r="D160" s="34">
        <v>19366.599999999999</v>
      </c>
      <c r="E160" s="34">
        <v>19444</v>
      </c>
      <c r="F160">
        <f>B160-E159</f>
        <v>42.75</v>
      </c>
      <c r="G160">
        <f t="shared" si="2"/>
        <v>105.45000000000073</v>
      </c>
      <c r="J160">
        <v>25.149999999997817</v>
      </c>
      <c r="K160">
        <v>149.90000000000146</v>
      </c>
    </row>
    <row r="161" spans="1:11" x14ac:dyDescent="0.2">
      <c r="A161" s="34" t="s">
        <v>443</v>
      </c>
      <c r="B161" s="34">
        <v>19535.150000000001</v>
      </c>
      <c r="C161" s="34">
        <v>19584.45</v>
      </c>
      <c r="D161" s="34">
        <v>19369</v>
      </c>
      <c r="E161" s="34">
        <v>19386.7</v>
      </c>
      <c r="F161">
        <f>B161-E160</f>
        <v>91.150000000001455</v>
      </c>
      <c r="G161">
        <f t="shared" si="2"/>
        <v>215.45000000000073</v>
      </c>
      <c r="J161">
        <v>25.5</v>
      </c>
      <c r="K161">
        <v>151.29999999999927</v>
      </c>
    </row>
    <row r="162" spans="1:11" x14ac:dyDescent="0.2">
      <c r="A162" s="34" t="s">
        <v>444</v>
      </c>
      <c r="B162" s="34">
        <v>19297.400000000001</v>
      </c>
      <c r="C162" s="34">
        <v>19339.55</v>
      </c>
      <c r="D162" s="34">
        <v>19229.7</v>
      </c>
      <c r="E162" s="34">
        <v>19265.8</v>
      </c>
      <c r="F162">
        <f>B162-E161</f>
        <v>-89.299999999999272</v>
      </c>
      <c r="G162">
        <f t="shared" si="2"/>
        <v>109.84999999999854</v>
      </c>
      <c r="J162">
        <v>25.599999999998545</v>
      </c>
      <c r="K162">
        <v>152</v>
      </c>
    </row>
    <row r="163" spans="1:11" x14ac:dyDescent="0.2">
      <c r="A163" s="34" t="s">
        <v>445</v>
      </c>
      <c r="B163" s="34">
        <v>19298.349999999999</v>
      </c>
      <c r="C163" s="34">
        <v>19366.849999999999</v>
      </c>
      <c r="D163" s="34">
        <v>19249.7</v>
      </c>
      <c r="E163" s="34">
        <v>19306.05</v>
      </c>
      <c r="F163">
        <f>B163-E162</f>
        <v>32.549999999999272</v>
      </c>
      <c r="G163">
        <f t="shared" si="2"/>
        <v>117.14999999999782</v>
      </c>
      <c r="J163">
        <v>26.400000000001455</v>
      </c>
      <c r="K163">
        <v>152</v>
      </c>
    </row>
    <row r="164" spans="1:11" x14ac:dyDescent="0.2">
      <c r="A164" s="34" t="s">
        <v>446</v>
      </c>
      <c r="B164" s="34">
        <v>19374.849999999999</v>
      </c>
      <c r="C164" s="34">
        <v>19377.900000000001</v>
      </c>
      <c r="D164" s="34">
        <v>19309.099999999999</v>
      </c>
      <c r="E164" s="34">
        <v>19342.650000000001</v>
      </c>
      <c r="F164">
        <f>B164-E163</f>
        <v>68.799999999999272</v>
      </c>
      <c r="G164">
        <f t="shared" si="2"/>
        <v>68.80000000000291</v>
      </c>
      <c r="J164">
        <v>26.450000000000728</v>
      </c>
      <c r="K164">
        <v>152.34999999999854</v>
      </c>
    </row>
    <row r="165" spans="1:11" x14ac:dyDescent="0.2">
      <c r="A165" s="34" t="s">
        <v>447</v>
      </c>
      <c r="B165" s="34">
        <v>19433.45</v>
      </c>
      <c r="C165" s="34">
        <v>19452.8</v>
      </c>
      <c r="D165" s="34">
        <v>19334.75</v>
      </c>
      <c r="E165" s="34">
        <v>19347.45</v>
      </c>
      <c r="F165">
        <f>B165-E164</f>
        <v>90.799999999999272</v>
      </c>
      <c r="G165">
        <f t="shared" si="2"/>
        <v>118.04999999999927</v>
      </c>
      <c r="J165">
        <v>26.5</v>
      </c>
      <c r="K165">
        <v>152.59999999999854</v>
      </c>
    </row>
    <row r="166" spans="1:11" x14ac:dyDescent="0.2">
      <c r="A166" s="34" t="s">
        <v>279</v>
      </c>
      <c r="B166" s="34">
        <v>19375.55</v>
      </c>
      <c r="C166" s="34">
        <v>19388.2</v>
      </c>
      <c r="D166" s="34">
        <v>19223.650000000001</v>
      </c>
      <c r="E166" s="34">
        <v>19253.8</v>
      </c>
      <c r="F166">
        <f>B166-E165</f>
        <v>28.099999999998545</v>
      </c>
      <c r="G166">
        <f t="shared" si="2"/>
        <v>164.54999999999927</v>
      </c>
      <c r="J166">
        <v>27.950000000000728</v>
      </c>
      <c r="K166">
        <v>152.80000000000291</v>
      </c>
    </row>
    <row r="167" spans="1:11" x14ac:dyDescent="0.2">
      <c r="A167" s="34" t="s">
        <v>448</v>
      </c>
      <c r="B167" s="34">
        <v>19258.150000000001</v>
      </c>
      <c r="C167" s="34">
        <v>19458.55</v>
      </c>
      <c r="D167" s="34">
        <v>19255.7</v>
      </c>
      <c r="E167" s="34">
        <v>19435.3</v>
      </c>
      <c r="F167">
        <f>B167-E166</f>
        <v>4.3500000000021828</v>
      </c>
      <c r="G167">
        <f t="shared" si="2"/>
        <v>202.84999999999854</v>
      </c>
      <c r="J167">
        <v>28.099999999998545</v>
      </c>
      <c r="K167">
        <v>152.89999999999782</v>
      </c>
    </row>
    <row r="168" spans="1:11" x14ac:dyDescent="0.2">
      <c r="A168" s="34" t="s">
        <v>449</v>
      </c>
      <c r="B168" s="34">
        <v>19525.05</v>
      </c>
      <c r="C168" s="34">
        <v>19545.150000000001</v>
      </c>
      <c r="D168" s="34">
        <v>19432.849999999999</v>
      </c>
      <c r="E168" s="34">
        <v>19528.8</v>
      </c>
      <c r="F168">
        <f>B168-E167</f>
        <v>89.75</v>
      </c>
      <c r="G168">
        <f t="shared" si="2"/>
        <v>112.30000000000291</v>
      </c>
      <c r="J168">
        <v>28.44999999999709</v>
      </c>
      <c r="K168">
        <v>153.5</v>
      </c>
    </row>
    <row r="169" spans="1:11" x14ac:dyDescent="0.2">
      <c r="A169" s="34" t="s">
        <v>450</v>
      </c>
      <c r="B169" s="34">
        <v>19564.650000000001</v>
      </c>
      <c r="C169" s="34">
        <v>19587.05</v>
      </c>
      <c r="D169" s="34">
        <v>19525.75</v>
      </c>
      <c r="E169" s="34">
        <v>19574.900000000001</v>
      </c>
      <c r="F169">
        <f>B169-E168</f>
        <v>35.850000000002183</v>
      </c>
      <c r="G169">
        <f t="shared" si="2"/>
        <v>61.299999999999272</v>
      </c>
      <c r="J169">
        <v>28.799999999999272</v>
      </c>
      <c r="K169">
        <v>154.20000000000073</v>
      </c>
    </row>
    <row r="170" spans="1:11" x14ac:dyDescent="0.2">
      <c r="A170" s="34" t="s">
        <v>451</v>
      </c>
      <c r="B170" s="34">
        <v>19581.2</v>
      </c>
      <c r="C170" s="34">
        <v>19636.45</v>
      </c>
      <c r="D170" s="34">
        <v>19491.5</v>
      </c>
      <c r="E170" s="34">
        <v>19611.05</v>
      </c>
      <c r="F170">
        <f>B170-E169</f>
        <v>6.2999999999992724</v>
      </c>
      <c r="G170">
        <f t="shared" si="2"/>
        <v>144.95000000000073</v>
      </c>
      <c r="J170">
        <v>29.900000000001455</v>
      </c>
      <c r="K170">
        <v>154.35000000000218</v>
      </c>
    </row>
    <row r="171" spans="1:11" x14ac:dyDescent="0.2">
      <c r="A171" s="34" t="s">
        <v>452</v>
      </c>
      <c r="B171" s="34">
        <v>19598.650000000001</v>
      </c>
      <c r="C171" s="34">
        <v>19737</v>
      </c>
      <c r="D171" s="34">
        <v>19550.05</v>
      </c>
      <c r="E171" s="34">
        <v>19727.05</v>
      </c>
      <c r="F171">
        <f>B171-E170</f>
        <v>-12.399999999997817</v>
      </c>
      <c r="G171">
        <f t="shared" si="2"/>
        <v>186.95000000000073</v>
      </c>
      <c r="J171">
        <v>30.200000000000728</v>
      </c>
      <c r="K171">
        <v>154.5</v>
      </c>
    </row>
    <row r="172" spans="1:11" x14ac:dyDescent="0.2">
      <c r="A172" s="34" t="s">
        <v>453</v>
      </c>
      <c r="B172" s="34">
        <v>19774.8</v>
      </c>
      <c r="C172" s="34">
        <v>19867.150000000001</v>
      </c>
      <c r="D172" s="34">
        <v>19727.05</v>
      </c>
      <c r="E172" s="34">
        <v>19819.95</v>
      </c>
      <c r="F172">
        <f>B172-E171</f>
        <v>47.75</v>
      </c>
      <c r="G172">
        <f t="shared" si="2"/>
        <v>140.10000000000218</v>
      </c>
      <c r="J172">
        <v>30.299999999999272</v>
      </c>
      <c r="K172">
        <v>154.54999999999927</v>
      </c>
    </row>
    <row r="173" spans="1:11" x14ac:dyDescent="0.2">
      <c r="A173" s="34" t="s">
        <v>454</v>
      </c>
      <c r="B173" s="34">
        <v>19890</v>
      </c>
      <c r="C173" s="34">
        <v>20008.150000000001</v>
      </c>
      <c r="D173" s="34">
        <v>19865.349999999999</v>
      </c>
      <c r="E173" s="34">
        <v>19996.349999999999</v>
      </c>
      <c r="F173">
        <f>B173-E172</f>
        <v>70.049999999999272</v>
      </c>
      <c r="G173">
        <f t="shared" si="2"/>
        <v>142.80000000000291</v>
      </c>
      <c r="J173">
        <v>31.25</v>
      </c>
      <c r="K173">
        <v>156.39999999999782</v>
      </c>
    </row>
    <row r="174" spans="1:11" x14ac:dyDescent="0.2">
      <c r="A174" s="34" t="s">
        <v>455</v>
      </c>
      <c r="B174" s="34">
        <v>20110.150000000001</v>
      </c>
      <c r="C174" s="34">
        <v>20110.349999999999</v>
      </c>
      <c r="D174" s="34">
        <v>19914.650000000001</v>
      </c>
      <c r="E174" s="34">
        <v>19993.2</v>
      </c>
      <c r="F174">
        <f>B174-E173</f>
        <v>113.80000000000291</v>
      </c>
      <c r="G174">
        <f t="shared" si="2"/>
        <v>195.69999999999709</v>
      </c>
      <c r="J174">
        <v>31.649999999997817</v>
      </c>
      <c r="K174">
        <v>156.40000000000146</v>
      </c>
    </row>
    <row r="175" spans="1:11" x14ac:dyDescent="0.2">
      <c r="A175" s="34" t="s">
        <v>456</v>
      </c>
      <c r="B175" s="34">
        <v>19989.5</v>
      </c>
      <c r="C175" s="34">
        <v>20096.900000000001</v>
      </c>
      <c r="D175" s="34">
        <v>19944.099999999999</v>
      </c>
      <c r="E175" s="34">
        <v>20070</v>
      </c>
      <c r="F175">
        <f>B175-E174</f>
        <v>-3.7000000000007276</v>
      </c>
      <c r="G175">
        <f t="shared" si="2"/>
        <v>152.80000000000291</v>
      </c>
      <c r="J175">
        <v>32.549999999999272</v>
      </c>
      <c r="K175">
        <v>157.69999999999709</v>
      </c>
    </row>
    <row r="176" spans="1:11" x14ac:dyDescent="0.2">
      <c r="A176" s="34" t="s">
        <v>457</v>
      </c>
      <c r="B176" s="34">
        <v>20127.95</v>
      </c>
      <c r="C176" s="34">
        <v>20167.650000000001</v>
      </c>
      <c r="D176" s="34">
        <v>20043.45</v>
      </c>
      <c r="E176" s="34">
        <v>20103.099999999999</v>
      </c>
      <c r="F176">
        <f>B176-E175</f>
        <v>57.950000000000728</v>
      </c>
      <c r="G176">
        <f t="shared" si="2"/>
        <v>124.20000000000073</v>
      </c>
      <c r="J176">
        <v>32.700000000000728</v>
      </c>
      <c r="K176">
        <v>158.04999999999927</v>
      </c>
    </row>
    <row r="177" spans="1:11" x14ac:dyDescent="0.2">
      <c r="A177" s="34" t="s">
        <v>458</v>
      </c>
      <c r="B177" s="34">
        <v>20156.45</v>
      </c>
      <c r="C177" s="34">
        <v>20222.45</v>
      </c>
      <c r="D177" s="34">
        <v>20129.7</v>
      </c>
      <c r="E177" s="34">
        <v>20192.349999999999</v>
      </c>
      <c r="F177">
        <f>B177-E176</f>
        <v>53.350000000002183</v>
      </c>
      <c r="G177">
        <f t="shared" si="2"/>
        <v>92.75</v>
      </c>
      <c r="J177">
        <v>32.94999999999709</v>
      </c>
      <c r="K177">
        <v>158.60000000000218</v>
      </c>
    </row>
    <row r="178" spans="1:11" x14ac:dyDescent="0.2">
      <c r="A178" s="34" t="s">
        <v>459</v>
      </c>
      <c r="B178" s="34">
        <v>20155.95</v>
      </c>
      <c r="C178" s="34">
        <v>20195.349999999999</v>
      </c>
      <c r="D178" s="34">
        <v>20115.7</v>
      </c>
      <c r="E178" s="34">
        <v>20133.3</v>
      </c>
      <c r="F178">
        <f>B178-E177</f>
        <v>-36.399999999997817</v>
      </c>
      <c r="G178">
        <f t="shared" si="2"/>
        <v>79.649999999997817</v>
      </c>
      <c r="J178">
        <v>33.5</v>
      </c>
      <c r="K178">
        <v>159.04999999999927</v>
      </c>
    </row>
    <row r="179" spans="1:11" x14ac:dyDescent="0.2">
      <c r="A179" s="34" t="s">
        <v>460</v>
      </c>
      <c r="B179" s="34">
        <v>19980.75</v>
      </c>
      <c r="C179" s="34">
        <v>20050.650000000001</v>
      </c>
      <c r="D179" s="34">
        <v>19878.849999999999</v>
      </c>
      <c r="E179" s="34">
        <v>19901.400000000001</v>
      </c>
      <c r="F179">
        <f>B179-E178</f>
        <v>-152.54999999999927</v>
      </c>
      <c r="G179">
        <f t="shared" si="2"/>
        <v>171.80000000000291</v>
      </c>
      <c r="J179">
        <v>35</v>
      </c>
      <c r="K179">
        <v>160.10000000000218</v>
      </c>
    </row>
    <row r="180" spans="1:11" x14ac:dyDescent="0.2">
      <c r="A180" s="34" t="s">
        <v>461</v>
      </c>
      <c r="B180" s="34">
        <v>19840.55</v>
      </c>
      <c r="C180" s="34">
        <v>19848.75</v>
      </c>
      <c r="D180" s="34">
        <v>19709.95</v>
      </c>
      <c r="E180" s="34">
        <v>19742.349999999999</v>
      </c>
      <c r="F180">
        <f>B180-E179</f>
        <v>-60.850000000002183</v>
      </c>
      <c r="G180">
        <f t="shared" si="2"/>
        <v>138.79999999999927</v>
      </c>
      <c r="J180">
        <v>35.200000000000728</v>
      </c>
      <c r="K180">
        <v>160.95000000000073</v>
      </c>
    </row>
    <row r="181" spans="1:11" x14ac:dyDescent="0.2">
      <c r="A181" s="34" t="s">
        <v>462</v>
      </c>
      <c r="B181" s="34">
        <v>19744.849999999999</v>
      </c>
      <c r="C181" s="34">
        <v>19798.650000000001</v>
      </c>
      <c r="D181" s="34">
        <v>19657.5</v>
      </c>
      <c r="E181" s="34">
        <v>19674.25</v>
      </c>
      <c r="F181">
        <f>B181-E180</f>
        <v>2.5</v>
      </c>
      <c r="G181">
        <f t="shared" si="2"/>
        <v>141.15000000000146</v>
      </c>
      <c r="J181">
        <v>35.350000000002183</v>
      </c>
      <c r="K181">
        <v>161.5</v>
      </c>
    </row>
    <row r="182" spans="1:11" x14ac:dyDescent="0.2">
      <c r="A182" s="34" t="s">
        <v>463</v>
      </c>
      <c r="B182" s="34">
        <v>19678.2</v>
      </c>
      <c r="C182" s="34">
        <v>19734.150000000001</v>
      </c>
      <c r="D182" s="34">
        <v>19601.55</v>
      </c>
      <c r="E182" s="34">
        <v>19674.55</v>
      </c>
      <c r="F182">
        <f>B182-E181</f>
        <v>3.9500000000007276</v>
      </c>
      <c r="G182">
        <f t="shared" si="2"/>
        <v>132.60000000000218</v>
      </c>
      <c r="J182">
        <v>35.75</v>
      </c>
      <c r="K182">
        <v>161.84999999999854</v>
      </c>
    </row>
    <row r="183" spans="1:11" x14ac:dyDescent="0.2">
      <c r="A183" s="34" t="s">
        <v>464</v>
      </c>
      <c r="B183" s="34">
        <v>19682.8</v>
      </c>
      <c r="C183" s="34">
        <v>19699.349999999999</v>
      </c>
      <c r="D183" s="34">
        <v>19637.45</v>
      </c>
      <c r="E183" s="34">
        <v>19664.7</v>
      </c>
      <c r="F183">
        <f>B183-E182</f>
        <v>8.25</v>
      </c>
      <c r="G183">
        <f t="shared" si="2"/>
        <v>61.899999999997817</v>
      </c>
      <c r="J183">
        <v>35.850000000002183</v>
      </c>
      <c r="K183">
        <v>162.29999999999927</v>
      </c>
    </row>
    <row r="184" spans="1:11" x14ac:dyDescent="0.2">
      <c r="A184" s="34" t="s">
        <v>465</v>
      </c>
      <c r="B184" s="34">
        <v>19637.05</v>
      </c>
      <c r="C184" s="34">
        <v>19730.7</v>
      </c>
      <c r="D184" s="34">
        <v>19554</v>
      </c>
      <c r="E184" s="34">
        <v>19716.45</v>
      </c>
      <c r="F184">
        <f>B184-E183</f>
        <v>-27.650000000001455</v>
      </c>
      <c r="G184">
        <f t="shared" si="2"/>
        <v>176.70000000000073</v>
      </c>
      <c r="J184">
        <v>36.799999999999272</v>
      </c>
      <c r="K184">
        <v>162.30000000000291</v>
      </c>
    </row>
    <row r="185" spans="1:11" x14ac:dyDescent="0.2">
      <c r="A185" s="34" t="s">
        <v>280</v>
      </c>
      <c r="B185" s="34">
        <v>19761.8</v>
      </c>
      <c r="C185" s="34">
        <v>19766.650000000001</v>
      </c>
      <c r="D185" s="34">
        <v>19492.099999999999</v>
      </c>
      <c r="E185" s="34">
        <v>19523.55</v>
      </c>
      <c r="F185">
        <f>B185-E184</f>
        <v>45.349999999998545</v>
      </c>
      <c r="G185">
        <f t="shared" si="2"/>
        <v>274.55000000000291</v>
      </c>
      <c r="J185">
        <v>37.25</v>
      </c>
      <c r="K185">
        <v>164.25</v>
      </c>
    </row>
    <row r="186" spans="1:11" x14ac:dyDescent="0.2">
      <c r="A186" s="34" t="s">
        <v>466</v>
      </c>
      <c r="B186" s="34">
        <v>19581.2</v>
      </c>
      <c r="C186" s="34">
        <v>19726.25</v>
      </c>
      <c r="D186" s="34">
        <v>19551.05</v>
      </c>
      <c r="E186" s="34">
        <v>19638.3</v>
      </c>
      <c r="F186">
        <f>B186-E185</f>
        <v>57.650000000001455</v>
      </c>
      <c r="G186">
        <f t="shared" si="2"/>
        <v>175.20000000000073</v>
      </c>
      <c r="J186">
        <v>38.150000000001455</v>
      </c>
      <c r="K186">
        <v>164.54999999999927</v>
      </c>
    </row>
    <row r="187" spans="1:11" x14ac:dyDescent="0.2">
      <c r="A187" s="34" t="s">
        <v>467</v>
      </c>
      <c r="B187" s="34">
        <v>19622.400000000001</v>
      </c>
      <c r="C187" s="34">
        <v>19623.2</v>
      </c>
      <c r="D187" s="34">
        <v>19479.650000000001</v>
      </c>
      <c r="E187" s="34">
        <v>19528.75</v>
      </c>
      <c r="F187">
        <f>B187-E186</f>
        <v>-15.899999999997817</v>
      </c>
      <c r="G187">
        <f t="shared" si="2"/>
        <v>143.54999999999927</v>
      </c>
      <c r="J187">
        <v>39</v>
      </c>
      <c r="K187">
        <v>164.64999999999782</v>
      </c>
    </row>
    <row r="188" spans="1:11" x14ac:dyDescent="0.2">
      <c r="A188" s="34" t="s">
        <v>468</v>
      </c>
      <c r="B188" s="34">
        <v>19446.3</v>
      </c>
      <c r="C188" s="34">
        <v>19457.8</v>
      </c>
      <c r="D188" s="34">
        <v>19333.599999999999</v>
      </c>
      <c r="E188" s="34">
        <v>19436.099999999999</v>
      </c>
      <c r="F188">
        <f>B188-E187</f>
        <v>-82.450000000000728</v>
      </c>
      <c r="G188">
        <f t="shared" si="2"/>
        <v>124.20000000000073</v>
      </c>
      <c r="J188">
        <v>39.25</v>
      </c>
      <c r="K188">
        <v>165.54999999999927</v>
      </c>
    </row>
    <row r="189" spans="1:11" x14ac:dyDescent="0.2">
      <c r="A189" s="34" t="s">
        <v>469</v>
      </c>
      <c r="B189" s="34">
        <v>19521.849999999999</v>
      </c>
      <c r="C189" s="34">
        <v>19576.95</v>
      </c>
      <c r="D189" s="34">
        <v>19487.3</v>
      </c>
      <c r="E189" s="34">
        <v>19545.75</v>
      </c>
      <c r="F189">
        <f>B189-E188</f>
        <v>85.75</v>
      </c>
      <c r="G189">
        <f t="shared" si="2"/>
        <v>89.650000000001455</v>
      </c>
      <c r="J189">
        <v>39.94999999999709</v>
      </c>
      <c r="K189">
        <v>165.60000000000218</v>
      </c>
    </row>
    <row r="190" spans="1:11" x14ac:dyDescent="0.2">
      <c r="A190" s="34" t="s">
        <v>470</v>
      </c>
      <c r="B190" s="34">
        <v>19621.2</v>
      </c>
      <c r="C190" s="34">
        <v>19675.75</v>
      </c>
      <c r="D190" s="34">
        <v>19589.400000000001</v>
      </c>
      <c r="E190" s="34">
        <v>19653.5</v>
      </c>
      <c r="F190">
        <f>B190-E189</f>
        <v>75.450000000000728</v>
      </c>
      <c r="G190">
        <f t="shared" si="2"/>
        <v>86.349999999998545</v>
      </c>
      <c r="J190">
        <v>40.799999999999272</v>
      </c>
      <c r="K190">
        <v>167.29999999999927</v>
      </c>
    </row>
    <row r="191" spans="1:11" x14ac:dyDescent="0.2">
      <c r="A191" s="34" t="s">
        <v>471</v>
      </c>
      <c r="B191" s="34">
        <v>19539.45</v>
      </c>
      <c r="C191" s="34">
        <v>19588.95</v>
      </c>
      <c r="D191" s="34">
        <v>19480.5</v>
      </c>
      <c r="E191" s="34">
        <v>19512.349999999999</v>
      </c>
      <c r="F191">
        <f>B191-E190</f>
        <v>-114.04999999999927</v>
      </c>
      <c r="G191">
        <f t="shared" si="2"/>
        <v>108.45000000000073</v>
      </c>
      <c r="J191">
        <v>42.700000000000728</v>
      </c>
      <c r="K191">
        <v>167.84999999999854</v>
      </c>
    </row>
    <row r="192" spans="1:11" x14ac:dyDescent="0.2">
      <c r="A192" s="34" t="s">
        <v>472</v>
      </c>
      <c r="B192" s="34">
        <v>19565.599999999999</v>
      </c>
      <c r="C192" s="34">
        <v>19717.8</v>
      </c>
      <c r="D192" s="34">
        <v>19565.45</v>
      </c>
      <c r="E192" s="34">
        <v>19689.849999999999</v>
      </c>
      <c r="F192">
        <f>B192-E191</f>
        <v>53.25</v>
      </c>
      <c r="G192">
        <f t="shared" si="2"/>
        <v>152.34999999999854</v>
      </c>
      <c r="J192">
        <v>42.75</v>
      </c>
      <c r="K192">
        <v>168</v>
      </c>
    </row>
    <row r="193" spans="1:11" x14ac:dyDescent="0.2">
      <c r="A193" s="34" t="s">
        <v>473</v>
      </c>
      <c r="B193" s="34">
        <v>19767</v>
      </c>
      <c r="C193" s="34">
        <v>19839.2</v>
      </c>
      <c r="D193" s="34">
        <v>19756.95</v>
      </c>
      <c r="E193" s="34">
        <v>19811.349999999999</v>
      </c>
      <c r="F193">
        <f>B193-E192</f>
        <v>77.150000000001455</v>
      </c>
      <c r="G193">
        <f t="shared" si="2"/>
        <v>82.25</v>
      </c>
      <c r="J193">
        <v>42.899999999997817</v>
      </c>
      <c r="K193">
        <v>168.89999999999782</v>
      </c>
    </row>
    <row r="194" spans="1:11" x14ac:dyDescent="0.2">
      <c r="A194" s="34" t="s">
        <v>474</v>
      </c>
      <c r="B194" s="34">
        <v>19822.7</v>
      </c>
      <c r="C194" s="34">
        <v>19843.3</v>
      </c>
      <c r="D194" s="34">
        <v>19772.650000000001</v>
      </c>
      <c r="E194" s="34">
        <v>19794</v>
      </c>
      <c r="F194">
        <f>B194-E193</f>
        <v>11.350000000002183</v>
      </c>
      <c r="G194">
        <f t="shared" si="2"/>
        <v>70.649999999997817</v>
      </c>
      <c r="J194">
        <v>45</v>
      </c>
      <c r="K194">
        <v>169.45000000000073</v>
      </c>
    </row>
    <row r="195" spans="1:11" x14ac:dyDescent="0.2">
      <c r="A195" s="34" t="s">
        <v>475</v>
      </c>
      <c r="B195" s="34">
        <v>19654.55</v>
      </c>
      <c r="C195" s="34">
        <v>19805.400000000001</v>
      </c>
      <c r="D195" s="34">
        <v>19635.3</v>
      </c>
      <c r="E195" s="34">
        <v>19751.05</v>
      </c>
      <c r="F195">
        <f>B195-E194</f>
        <v>-139.45000000000073</v>
      </c>
      <c r="G195">
        <f t="shared" ref="G195:G258" si="3">C195-D195</f>
        <v>170.10000000000218</v>
      </c>
      <c r="J195">
        <v>45.349999999998545</v>
      </c>
      <c r="K195">
        <v>169.75</v>
      </c>
    </row>
    <row r="196" spans="1:11" x14ac:dyDescent="0.2">
      <c r="A196" s="34" t="s">
        <v>476</v>
      </c>
      <c r="B196" s="34">
        <v>19737.25</v>
      </c>
      <c r="C196" s="34">
        <v>19781.3</v>
      </c>
      <c r="D196" s="34">
        <v>19691.849999999999</v>
      </c>
      <c r="E196" s="34">
        <v>19731.75</v>
      </c>
      <c r="F196">
        <f>B196-E195</f>
        <v>-13.799999999999272</v>
      </c>
      <c r="G196">
        <f t="shared" si="3"/>
        <v>89.450000000000728</v>
      </c>
      <c r="J196">
        <v>46.049999999999272</v>
      </c>
      <c r="K196">
        <v>170.10000000000218</v>
      </c>
    </row>
    <row r="197" spans="1:11" x14ac:dyDescent="0.2">
      <c r="A197" s="34" t="s">
        <v>477</v>
      </c>
      <c r="B197" s="34">
        <v>19843.2</v>
      </c>
      <c r="C197" s="34">
        <v>19849.75</v>
      </c>
      <c r="D197" s="34">
        <v>19775.650000000001</v>
      </c>
      <c r="E197" s="34">
        <v>19811.5</v>
      </c>
      <c r="F197">
        <f>B197-E196</f>
        <v>111.45000000000073</v>
      </c>
      <c r="G197">
        <f t="shared" si="3"/>
        <v>74.099999999998545</v>
      </c>
      <c r="J197">
        <v>47.150000000001455</v>
      </c>
      <c r="K197">
        <v>170.75</v>
      </c>
    </row>
    <row r="198" spans="1:11" x14ac:dyDescent="0.2">
      <c r="A198" s="34" t="s">
        <v>478</v>
      </c>
      <c r="B198" s="34">
        <v>19820.45</v>
      </c>
      <c r="C198" s="34">
        <v>19840.95</v>
      </c>
      <c r="D198" s="34">
        <v>19659.95</v>
      </c>
      <c r="E198" s="34">
        <v>19671.099999999999</v>
      </c>
      <c r="F198">
        <f>B198-E197</f>
        <v>8.9500000000007276</v>
      </c>
      <c r="G198">
        <f t="shared" si="3"/>
        <v>181</v>
      </c>
      <c r="J198">
        <v>47.19999999999709</v>
      </c>
      <c r="K198">
        <v>171</v>
      </c>
    </row>
    <row r="199" spans="1:11" x14ac:dyDescent="0.2">
      <c r="A199" s="34" t="s">
        <v>479</v>
      </c>
      <c r="B199" s="34">
        <v>19545.2</v>
      </c>
      <c r="C199" s="34">
        <v>19681.8</v>
      </c>
      <c r="D199" s="34">
        <v>19512.349999999999</v>
      </c>
      <c r="E199" s="34">
        <v>19624.7</v>
      </c>
      <c r="F199">
        <f>B199-E198</f>
        <v>-125.89999999999782</v>
      </c>
      <c r="G199">
        <f t="shared" si="3"/>
        <v>169.45000000000073</v>
      </c>
      <c r="J199">
        <v>47.299999999999272</v>
      </c>
      <c r="K199">
        <v>171.80000000000291</v>
      </c>
    </row>
    <row r="200" spans="1:11" x14ac:dyDescent="0.2">
      <c r="A200" s="34" t="s">
        <v>480</v>
      </c>
      <c r="B200" s="34">
        <v>19542.150000000001</v>
      </c>
      <c r="C200" s="34">
        <v>19593.8</v>
      </c>
      <c r="D200" s="34">
        <v>19518.7</v>
      </c>
      <c r="E200" s="34">
        <v>19542.650000000001</v>
      </c>
      <c r="F200">
        <f>B200-E199</f>
        <v>-82.549999999999272</v>
      </c>
      <c r="G200">
        <f t="shared" si="3"/>
        <v>75.099999999998545</v>
      </c>
      <c r="J200">
        <v>47.649999999997817</v>
      </c>
      <c r="K200">
        <v>172.45000000000073</v>
      </c>
    </row>
    <row r="201" spans="1:11" x14ac:dyDescent="0.2">
      <c r="A201" s="34" t="s">
        <v>481</v>
      </c>
      <c r="B201" s="34">
        <v>19521.599999999999</v>
      </c>
      <c r="C201" s="34">
        <v>19556.849999999999</v>
      </c>
      <c r="D201" s="34">
        <v>19257.849999999999</v>
      </c>
      <c r="E201" s="34">
        <v>19281.75</v>
      </c>
      <c r="F201">
        <f>B201-E200</f>
        <v>-21.05000000000291</v>
      </c>
      <c r="G201">
        <f t="shared" si="3"/>
        <v>299</v>
      </c>
      <c r="J201">
        <v>47.650000000001455</v>
      </c>
      <c r="K201">
        <v>174.20000000000073</v>
      </c>
    </row>
    <row r="202" spans="1:11" x14ac:dyDescent="0.2">
      <c r="A202" s="34" t="s">
        <v>482</v>
      </c>
      <c r="B202" s="34">
        <v>19286.45</v>
      </c>
      <c r="C202" s="34">
        <v>19347.3</v>
      </c>
      <c r="D202" s="34">
        <v>19074.150000000001</v>
      </c>
      <c r="E202" s="34">
        <v>19122.150000000001</v>
      </c>
      <c r="F202">
        <f>B202-E201</f>
        <v>4.7000000000007276</v>
      </c>
      <c r="G202">
        <f t="shared" si="3"/>
        <v>273.14999999999782</v>
      </c>
      <c r="J202">
        <v>47.75</v>
      </c>
      <c r="K202">
        <v>174.54999999999927</v>
      </c>
    </row>
    <row r="203" spans="1:11" x14ac:dyDescent="0.2">
      <c r="A203" s="34" t="s">
        <v>281</v>
      </c>
      <c r="B203" s="34">
        <v>19027.25</v>
      </c>
      <c r="C203" s="34">
        <v>19041.7</v>
      </c>
      <c r="D203" s="34">
        <v>18837.849999999999</v>
      </c>
      <c r="E203" s="34">
        <v>18857.25</v>
      </c>
      <c r="F203">
        <f>B203-E202</f>
        <v>-94.900000000001455</v>
      </c>
      <c r="G203">
        <f t="shared" si="3"/>
        <v>203.85000000000218</v>
      </c>
      <c r="J203">
        <v>48.25</v>
      </c>
      <c r="K203">
        <v>174.59999999999854</v>
      </c>
    </row>
    <row r="204" spans="1:11" x14ac:dyDescent="0.2">
      <c r="A204" s="34" t="s">
        <v>483</v>
      </c>
      <c r="B204" s="34">
        <v>18928.75</v>
      </c>
      <c r="C204" s="34">
        <v>19076.150000000001</v>
      </c>
      <c r="D204" s="34">
        <v>18926.650000000001</v>
      </c>
      <c r="E204" s="34">
        <v>19047.25</v>
      </c>
      <c r="F204">
        <f>B204-E203</f>
        <v>71.5</v>
      </c>
      <c r="G204">
        <f t="shared" si="3"/>
        <v>149.5</v>
      </c>
      <c r="J204">
        <v>48.5</v>
      </c>
      <c r="K204">
        <v>175.15000000000146</v>
      </c>
    </row>
    <row r="205" spans="1:11" x14ac:dyDescent="0.2">
      <c r="A205" s="34" t="s">
        <v>484</v>
      </c>
      <c r="B205" s="34">
        <v>19053.400000000001</v>
      </c>
      <c r="C205" s="34">
        <v>19158.5</v>
      </c>
      <c r="D205" s="34">
        <v>18940</v>
      </c>
      <c r="E205" s="34">
        <v>19140.900000000001</v>
      </c>
      <c r="F205">
        <f>B205-E204</f>
        <v>6.1500000000014552</v>
      </c>
      <c r="G205">
        <f t="shared" si="3"/>
        <v>218.5</v>
      </c>
      <c r="J205">
        <v>49.25</v>
      </c>
      <c r="K205">
        <v>175.20000000000073</v>
      </c>
    </row>
    <row r="206" spans="1:11" x14ac:dyDescent="0.2">
      <c r="A206" s="34" t="s">
        <v>485</v>
      </c>
      <c r="B206" s="34">
        <v>19232.95</v>
      </c>
      <c r="C206" s="34">
        <v>19233.7</v>
      </c>
      <c r="D206" s="34">
        <v>19056.45</v>
      </c>
      <c r="E206" s="34">
        <v>19079.599999999999</v>
      </c>
      <c r="F206">
        <f>B206-E205</f>
        <v>92.049999999999272</v>
      </c>
      <c r="G206">
        <f t="shared" si="3"/>
        <v>177.25</v>
      </c>
      <c r="J206">
        <v>49.950000000000728</v>
      </c>
      <c r="K206">
        <v>175.39999999999782</v>
      </c>
    </row>
    <row r="207" spans="1:11" x14ac:dyDescent="0.2">
      <c r="A207" s="34" t="s">
        <v>486</v>
      </c>
      <c r="B207" s="34">
        <v>19064.05</v>
      </c>
      <c r="C207" s="34">
        <v>19096.05</v>
      </c>
      <c r="D207" s="34">
        <v>18973.7</v>
      </c>
      <c r="E207" s="34">
        <v>18989.150000000001</v>
      </c>
      <c r="F207">
        <f>B207-E206</f>
        <v>-15.549999999999272</v>
      </c>
      <c r="G207">
        <f t="shared" si="3"/>
        <v>122.34999999999854</v>
      </c>
      <c r="J207">
        <v>51.599999999998545</v>
      </c>
      <c r="K207">
        <v>176.65000000000146</v>
      </c>
    </row>
    <row r="208" spans="1:11" x14ac:dyDescent="0.2">
      <c r="A208" s="34" t="s">
        <v>487</v>
      </c>
      <c r="B208" s="34">
        <v>19120</v>
      </c>
      <c r="C208" s="34">
        <v>19175.25</v>
      </c>
      <c r="D208" s="34">
        <v>19064.150000000001</v>
      </c>
      <c r="E208" s="34">
        <v>19133.25</v>
      </c>
      <c r="F208">
        <f>B208-E207</f>
        <v>130.84999999999854</v>
      </c>
      <c r="G208">
        <f t="shared" si="3"/>
        <v>111.09999999999854</v>
      </c>
      <c r="J208">
        <v>51.899999999997817</v>
      </c>
      <c r="K208">
        <v>176.70000000000073</v>
      </c>
    </row>
    <row r="209" spans="1:11" x14ac:dyDescent="0.2">
      <c r="A209" s="34" t="s">
        <v>488</v>
      </c>
      <c r="B209" s="34">
        <v>19241</v>
      </c>
      <c r="C209" s="34">
        <v>19276.25</v>
      </c>
      <c r="D209" s="34">
        <v>19210.900000000001</v>
      </c>
      <c r="E209" s="34">
        <v>19230.599999999999</v>
      </c>
      <c r="F209">
        <f>B209-E208</f>
        <v>107.75</v>
      </c>
      <c r="G209">
        <f t="shared" si="3"/>
        <v>65.349999999998545</v>
      </c>
      <c r="J209">
        <v>52.75</v>
      </c>
      <c r="K209">
        <v>176.94999999999709</v>
      </c>
    </row>
    <row r="210" spans="1:11" x14ac:dyDescent="0.2">
      <c r="A210" s="34" t="s">
        <v>489</v>
      </c>
      <c r="B210" s="34">
        <v>19345.849999999999</v>
      </c>
      <c r="C210" s="34">
        <v>19423</v>
      </c>
      <c r="D210" s="34">
        <v>19309.7</v>
      </c>
      <c r="E210" s="34">
        <v>19411.75</v>
      </c>
      <c r="F210">
        <f>B210-E209</f>
        <v>115.25</v>
      </c>
      <c r="G210">
        <f t="shared" si="3"/>
        <v>113.29999999999927</v>
      </c>
      <c r="J210">
        <v>53.25</v>
      </c>
      <c r="K210">
        <v>177.10000000000218</v>
      </c>
    </row>
    <row r="211" spans="1:11" x14ac:dyDescent="0.2">
      <c r="A211" s="34" t="s">
        <v>490</v>
      </c>
      <c r="B211" s="34">
        <v>19404.05</v>
      </c>
      <c r="C211" s="34">
        <v>19423.5</v>
      </c>
      <c r="D211" s="34">
        <v>19329.099999999999</v>
      </c>
      <c r="E211" s="34">
        <v>19406.7</v>
      </c>
      <c r="F211">
        <f>B211-E210</f>
        <v>-7.7000000000007276</v>
      </c>
      <c r="G211">
        <f t="shared" si="3"/>
        <v>94.400000000001455</v>
      </c>
      <c r="J211">
        <v>53.350000000002183</v>
      </c>
      <c r="K211">
        <v>177.25</v>
      </c>
    </row>
    <row r="212" spans="1:11" x14ac:dyDescent="0.2">
      <c r="A212" s="34" t="s">
        <v>491</v>
      </c>
      <c r="B212" s="34">
        <v>19449.599999999999</v>
      </c>
      <c r="C212" s="34">
        <v>19464.400000000001</v>
      </c>
      <c r="D212" s="34">
        <v>19401.5</v>
      </c>
      <c r="E212" s="34">
        <v>19443.5</v>
      </c>
      <c r="F212">
        <f>B212-E211</f>
        <v>42.899999999997817</v>
      </c>
      <c r="G212">
        <f t="shared" si="3"/>
        <v>62.900000000001455</v>
      </c>
      <c r="J212">
        <v>53.5</v>
      </c>
      <c r="K212">
        <v>177.95000000000073</v>
      </c>
    </row>
    <row r="213" spans="1:11" x14ac:dyDescent="0.2">
      <c r="A213" s="34" t="s">
        <v>492</v>
      </c>
      <c r="B213" s="34">
        <v>19457.400000000001</v>
      </c>
      <c r="C213" s="34">
        <v>19463.900000000001</v>
      </c>
      <c r="D213" s="34">
        <v>19378.349999999999</v>
      </c>
      <c r="E213" s="34">
        <v>19395.3</v>
      </c>
      <c r="F213">
        <f>B213-E212</f>
        <v>13.900000000001455</v>
      </c>
      <c r="G213">
        <f t="shared" si="3"/>
        <v>85.55000000000291</v>
      </c>
      <c r="J213">
        <v>53.700000000000728</v>
      </c>
      <c r="K213">
        <v>178</v>
      </c>
    </row>
    <row r="214" spans="1:11" x14ac:dyDescent="0.2">
      <c r="A214" s="34" t="s">
        <v>493</v>
      </c>
      <c r="B214" s="34">
        <v>19351.849999999999</v>
      </c>
      <c r="C214" s="34">
        <v>19451.3</v>
      </c>
      <c r="D214" s="34">
        <v>19329.45</v>
      </c>
      <c r="E214" s="34">
        <v>19425.349999999999</v>
      </c>
      <c r="F214">
        <f>B214-E213</f>
        <v>-43.450000000000728</v>
      </c>
      <c r="G214">
        <f t="shared" si="3"/>
        <v>121.84999999999854</v>
      </c>
      <c r="J214">
        <v>54.950000000000728</v>
      </c>
      <c r="K214">
        <v>178.5</v>
      </c>
    </row>
    <row r="215" spans="1:11" x14ac:dyDescent="0.2">
      <c r="A215" s="34" t="s">
        <v>494</v>
      </c>
      <c r="B215" s="34">
        <v>19547.25</v>
      </c>
      <c r="C215" s="34">
        <v>19547.25</v>
      </c>
      <c r="D215" s="34">
        <v>19510.25</v>
      </c>
      <c r="E215" s="34">
        <v>19525.55</v>
      </c>
      <c r="F215">
        <f>B215-E214</f>
        <v>121.90000000000146</v>
      </c>
      <c r="G215">
        <f t="shared" si="3"/>
        <v>37</v>
      </c>
      <c r="J215">
        <v>56.149999999997817</v>
      </c>
      <c r="K215">
        <v>179.04999999999927</v>
      </c>
    </row>
    <row r="216" spans="1:11" x14ac:dyDescent="0.2">
      <c r="A216" s="34" t="s">
        <v>495</v>
      </c>
      <c r="B216" s="34">
        <v>19486.75</v>
      </c>
      <c r="C216" s="34">
        <v>19494.400000000001</v>
      </c>
      <c r="D216" s="34">
        <v>19414.75</v>
      </c>
      <c r="E216" s="34">
        <v>19443.55</v>
      </c>
      <c r="F216">
        <f>B216-E215</f>
        <v>-38.799999999999272</v>
      </c>
      <c r="G216">
        <f t="shared" si="3"/>
        <v>79.650000000001455</v>
      </c>
      <c r="J216">
        <v>56.200000000000728</v>
      </c>
      <c r="K216">
        <v>179.95000000000073</v>
      </c>
    </row>
    <row r="217" spans="1:11" x14ac:dyDescent="0.2">
      <c r="A217" s="34" t="s">
        <v>496</v>
      </c>
      <c r="B217" s="34">
        <v>19651.400000000001</v>
      </c>
      <c r="C217" s="34">
        <v>19693.2</v>
      </c>
      <c r="D217" s="34">
        <v>19579.650000000001</v>
      </c>
      <c r="E217" s="34">
        <v>19675.45</v>
      </c>
      <c r="F217">
        <f>B217-E216</f>
        <v>207.85000000000218</v>
      </c>
      <c r="G217">
        <f t="shared" si="3"/>
        <v>113.54999999999927</v>
      </c>
      <c r="J217">
        <v>56.30000000000291</v>
      </c>
      <c r="K217">
        <v>180.29999999999927</v>
      </c>
    </row>
    <row r="218" spans="1:11" x14ac:dyDescent="0.2">
      <c r="A218" s="34" t="s">
        <v>497</v>
      </c>
      <c r="B218" s="34">
        <v>19674.7</v>
      </c>
      <c r="C218" s="34">
        <v>19875.25</v>
      </c>
      <c r="D218" s="34">
        <v>19627</v>
      </c>
      <c r="E218" s="34">
        <v>19765.2</v>
      </c>
      <c r="F218">
        <f>B218-E217</f>
        <v>-0.75</v>
      </c>
      <c r="G218">
        <f t="shared" si="3"/>
        <v>248.25</v>
      </c>
      <c r="J218">
        <v>57</v>
      </c>
      <c r="K218">
        <v>180.5</v>
      </c>
    </row>
    <row r="219" spans="1:11" x14ac:dyDescent="0.2">
      <c r="A219" s="34" t="s">
        <v>498</v>
      </c>
      <c r="B219" s="34">
        <v>19674.75</v>
      </c>
      <c r="C219" s="34">
        <v>19806</v>
      </c>
      <c r="D219" s="34">
        <v>19667.45</v>
      </c>
      <c r="E219" s="34">
        <v>19731.8</v>
      </c>
      <c r="F219">
        <f>B219-E218</f>
        <v>-90.450000000000728</v>
      </c>
      <c r="G219">
        <f t="shared" si="3"/>
        <v>138.54999999999927</v>
      </c>
      <c r="J219">
        <v>57.349999999998545</v>
      </c>
      <c r="K219">
        <v>181</v>
      </c>
    </row>
    <row r="220" spans="1:11" x14ac:dyDescent="0.2">
      <c r="A220" s="34" t="s">
        <v>499</v>
      </c>
      <c r="B220" s="34">
        <v>19731.150000000001</v>
      </c>
      <c r="C220" s="34">
        <v>19756.45</v>
      </c>
      <c r="D220" s="34">
        <v>19670.5</v>
      </c>
      <c r="E220" s="34">
        <v>19694</v>
      </c>
      <c r="F220">
        <f>B220-E219</f>
        <v>-0.64999999999781721</v>
      </c>
      <c r="G220">
        <f t="shared" si="3"/>
        <v>85.950000000000728</v>
      </c>
      <c r="J220">
        <v>57.450000000000728</v>
      </c>
      <c r="K220">
        <v>181.20000000000073</v>
      </c>
    </row>
    <row r="221" spans="1:11" x14ac:dyDescent="0.2">
      <c r="A221" s="34" t="s">
        <v>500</v>
      </c>
      <c r="B221" s="34">
        <v>19770.900000000001</v>
      </c>
      <c r="C221" s="34">
        <v>19829.099999999999</v>
      </c>
      <c r="D221" s="34">
        <v>19754.05</v>
      </c>
      <c r="E221" s="34">
        <v>19783.400000000001</v>
      </c>
      <c r="F221">
        <f>B221-E220</f>
        <v>76.900000000001455</v>
      </c>
      <c r="G221">
        <f t="shared" si="3"/>
        <v>75.049999999999272</v>
      </c>
      <c r="J221">
        <v>57.650000000001455</v>
      </c>
      <c r="K221">
        <v>184.14999999999782</v>
      </c>
    </row>
    <row r="222" spans="1:11" x14ac:dyDescent="0.2">
      <c r="A222" s="34" t="s">
        <v>501</v>
      </c>
      <c r="B222" s="34">
        <v>19784</v>
      </c>
      <c r="C222" s="34">
        <v>19825.55</v>
      </c>
      <c r="D222" s="34">
        <v>19703.849999999999</v>
      </c>
      <c r="E222" s="34">
        <v>19811.849999999999</v>
      </c>
      <c r="F222">
        <f>B222-E221</f>
        <v>0.59999999999854481</v>
      </c>
      <c r="G222">
        <f t="shared" si="3"/>
        <v>121.70000000000073</v>
      </c>
      <c r="J222">
        <v>57.950000000000728</v>
      </c>
      <c r="K222">
        <v>185.09999999999854</v>
      </c>
    </row>
    <row r="223" spans="1:11" x14ac:dyDescent="0.2">
      <c r="A223" s="34" t="s">
        <v>502</v>
      </c>
      <c r="B223" s="34">
        <v>19828.45</v>
      </c>
      <c r="C223" s="34">
        <v>19875.150000000001</v>
      </c>
      <c r="D223" s="34">
        <v>19786.75</v>
      </c>
      <c r="E223" s="34">
        <v>19802</v>
      </c>
      <c r="F223">
        <f>B223-E222</f>
        <v>16.600000000002183</v>
      </c>
      <c r="G223">
        <f t="shared" si="3"/>
        <v>88.400000000001455</v>
      </c>
      <c r="J223">
        <v>58.049999999999272</v>
      </c>
      <c r="K223">
        <v>185.20000000000073</v>
      </c>
    </row>
    <row r="224" spans="1:11" x14ac:dyDescent="0.2">
      <c r="A224" s="34" t="s">
        <v>503</v>
      </c>
      <c r="B224" s="34">
        <v>19809.599999999999</v>
      </c>
      <c r="C224" s="34">
        <v>19832.849999999999</v>
      </c>
      <c r="D224" s="34">
        <v>19768.849999999999</v>
      </c>
      <c r="E224" s="34">
        <v>19794.7</v>
      </c>
      <c r="F224">
        <f>B224-E223</f>
        <v>7.5999999999985448</v>
      </c>
      <c r="G224">
        <f t="shared" si="3"/>
        <v>64</v>
      </c>
      <c r="J224">
        <v>59</v>
      </c>
      <c r="K224">
        <v>185.25</v>
      </c>
    </row>
    <row r="225" spans="1:11" x14ac:dyDescent="0.2">
      <c r="A225" s="34" t="s">
        <v>504</v>
      </c>
      <c r="B225" s="34">
        <v>19844.650000000001</v>
      </c>
      <c r="C225" s="34">
        <v>19916.849999999999</v>
      </c>
      <c r="D225" s="34">
        <v>19800</v>
      </c>
      <c r="E225" s="34">
        <v>19889.7</v>
      </c>
      <c r="F225">
        <f>B225-E224</f>
        <v>49.950000000000728</v>
      </c>
      <c r="G225">
        <f t="shared" si="3"/>
        <v>116.84999999999854</v>
      </c>
      <c r="J225">
        <v>59</v>
      </c>
      <c r="K225">
        <v>185.55000000000291</v>
      </c>
    </row>
    <row r="226" spans="1:11" x14ac:dyDescent="0.2">
      <c r="A226" s="34" t="s">
        <v>505</v>
      </c>
      <c r="B226" s="34">
        <v>19976.55</v>
      </c>
      <c r="C226" s="34">
        <v>20104.650000000001</v>
      </c>
      <c r="D226" s="34">
        <v>19956.3</v>
      </c>
      <c r="E226" s="34">
        <v>20096.599999999999</v>
      </c>
      <c r="F226">
        <f>B226-E225</f>
        <v>86.849999999998545</v>
      </c>
      <c r="G226">
        <f t="shared" si="3"/>
        <v>148.35000000000218</v>
      </c>
      <c r="J226">
        <v>59.75</v>
      </c>
      <c r="K226">
        <v>185.94999999999709</v>
      </c>
    </row>
    <row r="227" spans="1:11" x14ac:dyDescent="0.2">
      <c r="A227" s="34" t="s">
        <v>282</v>
      </c>
      <c r="B227" s="34">
        <v>20108.5</v>
      </c>
      <c r="C227" s="34">
        <v>20158.7</v>
      </c>
      <c r="D227" s="34">
        <v>20015.849999999999</v>
      </c>
      <c r="E227" s="34">
        <v>20133.150000000001</v>
      </c>
      <c r="F227">
        <f>B227-E226</f>
        <v>11.900000000001455</v>
      </c>
      <c r="G227">
        <f t="shared" si="3"/>
        <v>142.85000000000218</v>
      </c>
      <c r="J227">
        <v>59.799999999999272</v>
      </c>
      <c r="K227">
        <v>186.65000000000146</v>
      </c>
    </row>
    <row r="228" spans="1:11" x14ac:dyDescent="0.2">
      <c r="A228" s="34" t="s">
        <v>506</v>
      </c>
      <c r="B228" s="34">
        <v>20194.099999999999</v>
      </c>
      <c r="C228" s="34">
        <v>20291.55</v>
      </c>
      <c r="D228" s="34">
        <v>20183.7</v>
      </c>
      <c r="E228" s="34">
        <v>20267.900000000001</v>
      </c>
      <c r="F228">
        <f>B228-E227</f>
        <v>60.94999999999709</v>
      </c>
      <c r="G228">
        <f t="shared" si="3"/>
        <v>107.84999999999854</v>
      </c>
      <c r="J228">
        <v>59.849999999998545</v>
      </c>
      <c r="K228">
        <v>186.95000000000073</v>
      </c>
    </row>
    <row r="229" spans="1:11" x14ac:dyDescent="0.2">
      <c r="A229" s="34" t="s">
        <v>507</v>
      </c>
      <c r="B229" s="34">
        <v>20601.95</v>
      </c>
      <c r="C229" s="34">
        <v>20702.650000000001</v>
      </c>
      <c r="D229" s="34">
        <v>20507.75</v>
      </c>
      <c r="E229" s="34">
        <v>20686.8</v>
      </c>
      <c r="F229">
        <f>B229-E228</f>
        <v>334.04999999999927</v>
      </c>
      <c r="G229">
        <f t="shared" si="3"/>
        <v>194.90000000000146</v>
      </c>
      <c r="J229">
        <v>60.25</v>
      </c>
      <c r="K229">
        <v>187.40000000000146</v>
      </c>
    </row>
    <row r="230" spans="1:11" x14ac:dyDescent="0.2">
      <c r="A230" s="34" t="s">
        <v>508</v>
      </c>
      <c r="B230" s="34">
        <v>20808.900000000001</v>
      </c>
      <c r="C230" s="34">
        <v>20864.05</v>
      </c>
      <c r="D230" s="34">
        <v>20711.150000000001</v>
      </c>
      <c r="E230" s="34">
        <v>20855.099999999999</v>
      </c>
      <c r="F230">
        <f>B230-E229</f>
        <v>122.10000000000218</v>
      </c>
      <c r="G230">
        <f t="shared" si="3"/>
        <v>152.89999999999782</v>
      </c>
      <c r="J230">
        <v>60.94999999999709</v>
      </c>
      <c r="K230">
        <v>187.64999999999782</v>
      </c>
    </row>
    <row r="231" spans="1:11" x14ac:dyDescent="0.2">
      <c r="A231" s="34" t="s">
        <v>509</v>
      </c>
      <c r="B231" s="34">
        <v>20950.75</v>
      </c>
      <c r="C231" s="34">
        <v>20961.95</v>
      </c>
      <c r="D231" s="34">
        <v>20852.150000000001</v>
      </c>
      <c r="E231" s="34">
        <v>20937.7</v>
      </c>
      <c r="F231">
        <f>B231-E230</f>
        <v>95.650000000001455</v>
      </c>
      <c r="G231">
        <f t="shared" si="3"/>
        <v>109.79999999999927</v>
      </c>
      <c r="J231">
        <v>61.200000000000728</v>
      </c>
      <c r="K231">
        <v>189.20000000000073</v>
      </c>
    </row>
    <row r="232" spans="1:11" x14ac:dyDescent="0.2">
      <c r="A232" s="34" t="s">
        <v>510</v>
      </c>
      <c r="B232" s="34">
        <v>20932.400000000001</v>
      </c>
      <c r="C232" s="34">
        <v>20941.25</v>
      </c>
      <c r="D232" s="34">
        <v>20850.8</v>
      </c>
      <c r="E232" s="34">
        <v>20901.150000000001</v>
      </c>
      <c r="F232">
        <f>B232-E231</f>
        <v>-5.2999999999992724</v>
      </c>
      <c r="G232">
        <f t="shared" si="3"/>
        <v>90.450000000000728</v>
      </c>
      <c r="J232">
        <v>62.75</v>
      </c>
      <c r="K232">
        <v>192.10000000000218</v>
      </c>
    </row>
    <row r="233" spans="1:11" x14ac:dyDescent="0.2">
      <c r="A233" s="34" t="s">
        <v>511</v>
      </c>
      <c r="B233" s="34">
        <v>20934.099999999999</v>
      </c>
      <c r="C233" s="34">
        <v>21006.1</v>
      </c>
      <c r="D233" s="34">
        <v>20862.7</v>
      </c>
      <c r="E233" s="34">
        <v>20969.400000000001</v>
      </c>
      <c r="F233">
        <f>B233-E232</f>
        <v>32.94999999999709</v>
      </c>
      <c r="G233">
        <f t="shared" si="3"/>
        <v>143.39999999999782</v>
      </c>
      <c r="J233">
        <v>63.099999999998545</v>
      </c>
      <c r="K233">
        <v>192.35000000000218</v>
      </c>
    </row>
    <row r="234" spans="1:11" x14ac:dyDescent="0.2">
      <c r="A234" s="34" t="s">
        <v>512</v>
      </c>
      <c r="B234" s="34">
        <v>20965.3</v>
      </c>
      <c r="C234" s="34">
        <v>21026.1</v>
      </c>
      <c r="D234" s="34">
        <v>20923.7</v>
      </c>
      <c r="E234" s="34">
        <v>20997.1</v>
      </c>
      <c r="F234">
        <f>B234-E233</f>
        <v>-4.1000000000021828</v>
      </c>
      <c r="G234">
        <f t="shared" si="3"/>
        <v>102.39999999999782</v>
      </c>
      <c r="J234">
        <v>65.400000000001455</v>
      </c>
      <c r="K234">
        <v>193.14999999999782</v>
      </c>
    </row>
    <row r="235" spans="1:11" x14ac:dyDescent="0.2">
      <c r="A235" s="34" t="s">
        <v>513</v>
      </c>
      <c r="B235" s="34">
        <v>21018.55</v>
      </c>
      <c r="C235" s="34">
        <v>21037.9</v>
      </c>
      <c r="D235" s="34">
        <v>20867.150000000001</v>
      </c>
      <c r="E235" s="34">
        <v>20906.400000000001</v>
      </c>
      <c r="F235">
        <f>B235-E234</f>
        <v>21.450000000000728</v>
      </c>
      <c r="G235">
        <f t="shared" si="3"/>
        <v>170.75</v>
      </c>
      <c r="J235">
        <v>65.5</v>
      </c>
      <c r="K235">
        <v>193.19999999999709</v>
      </c>
    </row>
    <row r="236" spans="1:11" x14ac:dyDescent="0.2">
      <c r="A236" s="34" t="s">
        <v>514</v>
      </c>
      <c r="B236" s="34">
        <v>20929.75</v>
      </c>
      <c r="C236" s="34">
        <v>20950</v>
      </c>
      <c r="D236" s="34">
        <v>20769.5</v>
      </c>
      <c r="E236" s="34">
        <v>20926.349999999999</v>
      </c>
      <c r="F236">
        <f>B236-E235</f>
        <v>23.349999999998545</v>
      </c>
      <c r="G236">
        <f t="shared" si="3"/>
        <v>180.5</v>
      </c>
      <c r="J236">
        <v>66.5</v>
      </c>
      <c r="K236">
        <v>193.65000000000146</v>
      </c>
    </row>
    <row r="237" spans="1:11" x14ac:dyDescent="0.2">
      <c r="A237" s="34" t="s">
        <v>515</v>
      </c>
      <c r="B237" s="34">
        <v>21110.400000000001</v>
      </c>
      <c r="C237" s="34">
        <v>21210.9</v>
      </c>
      <c r="D237" s="34">
        <v>21074.45</v>
      </c>
      <c r="E237" s="34">
        <v>21182.7</v>
      </c>
      <c r="F237">
        <f>B237-E236</f>
        <v>184.05000000000291</v>
      </c>
      <c r="G237">
        <f t="shared" si="3"/>
        <v>136.45000000000073</v>
      </c>
      <c r="J237">
        <v>66.599999999998545</v>
      </c>
      <c r="K237">
        <v>194.90000000000146</v>
      </c>
    </row>
    <row r="238" spans="1:11" x14ac:dyDescent="0.2">
      <c r="A238" s="34" t="s">
        <v>516</v>
      </c>
      <c r="B238" s="34">
        <v>21287.45</v>
      </c>
      <c r="C238" s="34">
        <v>21492.3</v>
      </c>
      <c r="D238" s="34">
        <v>21235.3</v>
      </c>
      <c r="E238" s="34">
        <v>21456.65</v>
      </c>
      <c r="F238">
        <f>B238-E237</f>
        <v>104.75</v>
      </c>
      <c r="G238">
        <f t="shared" si="3"/>
        <v>257</v>
      </c>
      <c r="J238">
        <v>67.25</v>
      </c>
      <c r="K238">
        <v>195.69999999999709</v>
      </c>
    </row>
    <row r="239" spans="1:11" x14ac:dyDescent="0.2">
      <c r="A239" s="34" t="s">
        <v>517</v>
      </c>
      <c r="B239" s="34">
        <v>21434.799999999999</v>
      </c>
      <c r="C239" s="34">
        <v>21482.799999999999</v>
      </c>
      <c r="D239" s="34">
        <v>21365.35</v>
      </c>
      <c r="E239" s="34">
        <v>21418.65</v>
      </c>
      <c r="F239">
        <f>B239-E238</f>
        <v>-21.850000000002183</v>
      </c>
      <c r="G239">
        <f t="shared" si="3"/>
        <v>117.45000000000073</v>
      </c>
      <c r="J239">
        <v>68.200000000000728</v>
      </c>
      <c r="K239">
        <v>196</v>
      </c>
    </row>
    <row r="240" spans="1:11" x14ac:dyDescent="0.2">
      <c r="A240" s="34" t="s">
        <v>518</v>
      </c>
      <c r="B240" s="34">
        <v>21477.65</v>
      </c>
      <c r="C240" s="34">
        <v>21505.05</v>
      </c>
      <c r="D240" s="34">
        <v>21337.75</v>
      </c>
      <c r="E240" s="34">
        <v>21453.1</v>
      </c>
      <c r="F240">
        <f>B240-E239</f>
        <v>59</v>
      </c>
      <c r="G240">
        <f t="shared" si="3"/>
        <v>167.29999999999927</v>
      </c>
      <c r="J240">
        <v>68.200000000000728</v>
      </c>
      <c r="K240">
        <v>196.54999999999927</v>
      </c>
    </row>
    <row r="241" spans="1:11" x14ac:dyDescent="0.2">
      <c r="A241" s="34" t="s">
        <v>519</v>
      </c>
      <c r="B241" s="34">
        <v>21543.5</v>
      </c>
      <c r="C241" s="34">
        <v>21593</v>
      </c>
      <c r="D241" s="34">
        <v>21087.35</v>
      </c>
      <c r="E241" s="34">
        <v>21150.15</v>
      </c>
      <c r="F241">
        <f>B241-E240</f>
        <v>90.400000000001455</v>
      </c>
      <c r="G241">
        <f t="shared" si="3"/>
        <v>505.65000000000146</v>
      </c>
      <c r="J241">
        <v>68.549999999999272</v>
      </c>
      <c r="K241">
        <v>198.15000000000146</v>
      </c>
    </row>
    <row r="242" spans="1:11" x14ac:dyDescent="0.2">
      <c r="A242" s="34" t="s">
        <v>520</v>
      </c>
      <c r="B242" s="34">
        <v>21033.95</v>
      </c>
      <c r="C242" s="34">
        <v>21288.35</v>
      </c>
      <c r="D242" s="34">
        <v>20976.799999999999</v>
      </c>
      <c r="E242" s="34">
        <v>21255.05</v>
      </c>
      <c r="F242">
        <f>B242-E241</f>
        <v>-116.20000000000073</v>
      </c>
      <c r="G242">
        <f t="shared" si="3"/>
        <v>311.54999999999927</v>
      </c>
      <c r="J242">
        <v>68.799999999999272</v>
      </c>
      <c r="K242">
        <v>198.75</v>
      </c>
    </row>
    <row r="243" spans="1:11" x14ac:dyDescent="0.2">
      <c r="A243" s="34" t="s">
        <v>521</v>
      </c>
      <c r="B243" s="34">
        <v>21295.85</v>
      </c>
      <c r="C243" s="34">
        <v>21390.5</v>
      </c>
      <c r="D243" s="34">
        <v>21232.45</v>
      </c>
      <c r="E243" s="34">
        <v>21349.4</v>
      </c>
      <c r="F243">
        <f>B243-E242</f>
        <v>40.799999999999272</v>
      </c>
      <c r="G243">
        <f t="shared" si="3"/>
        <v>158.04999999999927</v>
      </c>
      <c r="J243">
        <v>69.299999999999272</v>
      </c>
      <c r="K243">
        <v>199.89999999999782</v>
      </c>
    </row>
    <row r="244" spans="1:11" x14ac:dyDescent="0.2">
      <c r="A244" s="34" t="s">
        <v>522</v>
      </c>
      <c r="B244" s="34">
        <v>21365.200000000001</v>
      </c>
      <c r="C244" s="34">
        <v>21477.15</v>
      </c>
      <c r="D244" s="34">
        <v>21329.45</v>
      </c>
      <c r="E244" s="34">
        <v>21441.35</v>
      </c>
      <c r="F244">
        <f>B244-E243</f>
        <v>15.799999999999272</v>
      </c>
      <c r="G244">
        <f t="shared" si="3"/>
        <v>147.70000000000073</v>
      </c>
      <c r="J244">
        <v>69.44999999999709</v>
      </c>
      <c r="K244">
        <v>199.94999999999709</v>
      </c>
    </row>
    <row r="245" spans="1:11" x14ac:dyDescent="0.2">
      <c r="A245" s="34" t="s">
        <v>523</v>
      </c>
      <c r="B245" s="34">
        <v>21497.65</v>
      </c>
      <c r="C245" s="34">
        <v>21675.75</v>
      </c>
      <c r="D245" s="34">
        <v>21495.8</v>
      </c>
      <c r="E245" s="34">
        <v>21654.75</v>
      </c>
      <c r="F245">
        <f>B245-E244</f>
        <v>56.30000000000291</v>
      </c>
      <c r="G245">
        <f t="shared" si="3"/>
        <v>179.95000000000073</v>
      </c>
      <c r="J245">
        <v>69.950000000000728</v>
      </c>
      <c r="K245">
        <v>200.75</v>
      </c>
    </row>
    <row r="246" spans="1:11" x14ac:dyDescent="0.2">
      <c r="A246" s="34" t="s">
        <v>283</v>
      </c>
      <c r="B246" s="34">
        <v>21715</v>
      </c>
      <c r="C246" s="34">
        <v>21801.45</v>
      </c>
      <c r="D246" s="34">
        <v>21678</v>
      </c>
      <c r="E246" s="34">
        <v>21778.7</v>
      </c>
      <c r="F246">
        <f>B246-E245</f>
        <v>60.25</v>
      </c>
      <c r="G246">
        <f t="shared" si="3"/>
        <v>123.45000000000073</v>
      </c>
      <c r="J246">
        <v>70.049999999999272</v>
      </c>
      <c r="K246">
        <v>202.84999999999854</v>
      </c>
    </row>
    <row r="247" spans="1:11" x14ac:dyDescent="0.2">
      <c r="A247" s="34" t="s">
        <v>524</v>
      </c>
      <c r="B247" s="34">
        <v>21737.65</v>
      </c>
      <c r="C247" s="34">
        <v>21770.3</v>
      </c>
      <c r="D247" s="34">
        <v>21676.9</v>
      </c>
      <c r="E247" s="34">
        <v>21731.4</v>
      </c>
      <c r="F247">
        <f>B247-E246</f>
        <v>-41.049999999999272</v>
      </c>
      <c r="G247">
        <f t="shared" si="3"/>
        <v>93.399999999997817</v>
      </c>
      <c r="J247">
        <v>71.19999999999709</v>
      </c>
      <c r="K247">
        <v>203.85000000000218</v>
      </c>
    </row>
    <row r="248" spans="1:11" x14ac:dyDescent="0.2">
      <c r="A248" s="34" t="s">
        <v>525</v>
      </c>
      <c r="B248" s="34">
        <v>21727.75</v>
      </c>
      <c r="C248" s="34">
        <v>21834.35</v>
      </c>
      <c r="D248" s="34">
        <v>21680.85</v>
      </c>
      <c r="E248" s="34">
        <v>21741.9</v>
      </c>
      <c r="F248">
        <f>B248-E247</f>
        <v>-3.6500000000014552</v>
      </c>
      <c r="G248">
        <f t="shared" si="3"/>
        <v>153.5</v>
      </c>
      <c r="J248">
        <v>71.5</v>
      </c>
      <c r="K248">
        <v>203.85000000000218</v>
      </c>
    </row>
    <row r="249" spans="1:11" x14ac:dyDescent="0.2">
      <c r="A249" s="34" t="s">
        <v>526</v>
      </c>
      <c r="B249" s="34">
        <v>21751.35</v>
      </c>
      <c r="C249" s="34">
        <v>21755.599999999999</v>
      </c>
      <c r="D249" s="34">
        <v>21555.65</v>
      </c>
      <c r="E249" s="34">
        <v>21665.8</v>
      </c>
      <c r="F249">
        <f>B249-E248</f>
        <v>9.4499999999970896</v>
      </c>
      <c r="G249">
        <f t="shared" si="3"/>
        <v>199.94999999999709</v>
      </c>
      <c r="J249">
        <v>72</v>
      </c>
      <c r="K249">
        <v>205.25</v>
      </c>
    </row>
    <row r="250" spans="1:11" x14ac:dyDescent="0.2">
      <c r="A250" s="34" t="s">
        <v>527</v>
      </c>
      <c r="B250" s="34">
        <v>21661.1</v>
      </c>
      <c r="C250" s="34">
        <v>21677</v>
      </c>
      <c r="D250" s="34">
        <v>21500.35</v>
      </c>
      <c r="E250" s="34">
        <v>21517.35</v>
      </c>
      <c r="F250">
        <f>B250-E249</f>
        <v>-4.7000000000007276</v>
      </c>
      <c r="G250">
        <f t="shared" si="3"/>
        <v>176.65000000000146</v>
      </c>
      <c r="J250">
        <v>72.549999999999272</v>
      </c>
      <c r="K250">
        <v>206.60000000000218</v>
      </c>
    </row>
    <row r="251" spans="1:11" x14ac:dyDescent="0.2">
      <c r="A251" s="34" t="s">
        <v>528</v>
      </c>
      <c r="B251" s="34">
        <v>21605.8</v>
      </c>
      <c r="C251" s="34">
        <v>21685.65</v>
      </c>
      <c r="D251" s="34">
        <v>21564.55</v>
      </c>
      <c r="E251" s="34">
        <v>21658.6</v>
      </c>
      <c r="F251">
        <f>B251-E250</f>
        <v>88.450000000000728</v>
      </c>
      <c r="G251">
        <f t="shared" si="3"/>
        <v>121.10000000000218</v>
      </c>
      <c r="J251">
        <v>72.600000000002183</v>
      </c>
      <c r="K251">
        <v>207.15000000000146</v>
      </c>
    </row>
    <row r="252" spans="1:11" x14ac:dyDescent="0.2">
      <c r="A252" s="34" t="s">
        <v>529</v>
      </c>
      <c r="B252" s="34">
        <v>21705.75</v>
      </c>
      <c r="C252" s="34">
        <v>21749.599999999999</v>
      </c>
      <c r="D252" s="34">
        <v>21629.200000000001</v>
      </c>
      <c r="E252" s="34">
        <v>21710.799999999999</v>
      </c>
      <c r="F252">
        <f>B252-E251</f>
        <v>47.150000000001455</v>
      </c>
      <c r="G252">
        <f t="shared" si="3"/>
        <v>120.39999999999782</v>
      </c>
      <c r="J252">
        <v>75.450000000000728</v>
      </c>
      <c r="K252">
        <v>207.94999999999709</v>
      </c>
    </row>
    <row r="253" spans="1:11" x14ac:dyDescent="0.2">
      <c r="A253" s="34" t="s">
        <v>530</v>
      </c>
      <c r="B253" s="34">
        <v>21747.599999999999</v>
      </c>
      <c r="C253" s="34">
        <v>21763.95</v>
      </c>
      <c r="D253" s="34">
        <v>21492.9</v>
      </c>
      <c r="E253" s="34">
        <v>21513</v>
      </c>
      <c r="F253">
        <f>B253-E252</f>
        <v>36.799999999999272</v>
      </c>
      <c r="G253">
        <f t="shared" si="3"/>
        <v>271.04999999999927</v>
      </c>
      <c r="J253">
        <v>76.049999999999272</v>
      </c>
      <c r="K253">
        <v>207.95000000000073</v>
      </c>
    </row>
    <row r="254" spans="1:11" x14ac:dyDescent="0.2">
      <c r="A254" s="34" t="s">
        <v>531</v>
      </c>
      <c r="B254" s="34">
        <v>21653.599999999999</v>
      </c>
      <c r="C254" s="34">
        <v>21724.45</v>
      </c>
      <c r="D254" s="34">
        <v>21517.85</v>
      </c>
      <c r="E254" s="34">
        <v>21544.85</v>
      </c>
      <c r="F254">
        <f>B254-E253</f>
        <v>140.59999999999854</v>
      </c>
      <c r="G254">
        <f t="shared" si="3"/>
        <v>206.60000000000218</v>
      </c>
      <c r="J254">
        <v>76.55000000000291</v>
      </c>
      <c r="K254">
        <v>211.95000000000073</v>
      </c>
    </row>
    <row r="255" spans="1:11" x14ac:dyDescent="0.2">
      <c r="A255" s="34" t="s">
        <v>532</v>
      </c>
      <c r="B255" s="34">
        <v>21529.3</v>
      </c>
      <c r="C255" s="34">
        <v>21641.85</v>
      </c>
      <c r="D255" s="34">
        <v>21448.65</v>
      </c>
      <c r="E255" s="34">
        <v>21618.7</v>
      </c>
      <c r="F255">
        <f>B255-E254</f>
        <v>-15.549999999999272</v>
      </c>
      <c r="G255">
        <f t="shared" si="3"/>
        <v>193.19999999999709</v>
      </c>
      <c r="J255">
        <v>76.900000000001455</v>
      </c>
      <c r="K255">
        <v>212.29999999999927</v>
      </c>
    </row>
    <row r="256" spans="1:11" x14ac:dyDescent="0.2">
      <c r="A256" s="34" t="s">
        <v>533</v>
      </c>
      <c r="B256" s="34">
        <v>21688</v>
      </c>
      <c r="C256" s="34">
        <v>21726.5</v>
      </c>
      <c r="D256" s="34">
        <v>21593.75</v>
      </c>
      <c r="E256" s="34">
        <v>21647.200000000001</v>
      </c>
      <c r="F256">
        <f>B256-E255</f>
        <v>69.299999999999272</v>
      </c>
      <c r="G256">
        <f t="shared" si="3"/>
        <v>132.75</v>
      </c>
      <c r="J256">
        <v>77.150000000001455</v>
      </c>
      <c r="K256">
        <v>213.09999999999854</v>
      </c>
    </row>
    <row r="257" spans="1:11" x14ac:dyDescent="0.2">
      <c r="A257" s="34" t="s">
        <v>534</v>
      </c>
      <c r="B257" s="34">
        <v>21773.55</v>
      </c>
      <c r="C257" s="34">
        <v>21928.25</v>
      </c>
      <c r="D257" s="34">
        <v>21715.15</v>
      </c>
      <c r="E257" s="34">
        <v>21894.55</v>
      </c>
      <c r="F257">
        <f>B257-E256</f>
        <v>126.34999999999854</v>
      </c>
      <c r="G257">
        <f t="shared" si="3"/>
        <v>213.09999999999854</v>
      </c>
      <c r="J257">
        <v>77.900000000001455</v>
      </c>
      <c r="K257">
        <v>213.85000000000218</v>
      </c>
    </row>
    <row r="258" spans="1:11" x14ac:dyDescent="0.2">
      <c r="A258" s="34" t="s">
        <v>535</v>
      </c>
      <c r="B258" s="34">
        <v>22053.15</v>
      </c>
      <c r="C258" s="34">
        <v>22115.55</v>
      </c>
      <c r="D258" s="34">
        <v>21963.55</v>
      </c>
      <c r="E258" s="34">
        <v>22097.45</v>
      </c>
      <c r="F258">
        <f>B258-E257</f>
        <v>158.60000000000218</v>
      </c>
      <c r="G258">
        <f t="shared" si="3"/>
        <v>152</v>
      </c>
      <c r="J258">
        <v>78.900000000001455</v>
      </c>
      <c r="K258">
        <v>215.45000000000073</v>
      </c>
    </row>
    <row r="259" spans="1:11" x14ac:dyDescent="0.2">
      <c r="A259" s="34" t="s">
        <v>536</v>
      </c>
      <c r="B259" s="34">
        <v>22080.5</v>
      </c>
      <c r="C259" s="34">
        <v>22124.15</v>
      </c>
      <c r="D259" s="34">
        <v>21969.8</v>
      </c>
      <c r="E259" s="34">
        <v>22032.3</v>
      </c>
      <c r="F259">
        <f>B259-E258</f>
        <v>-16.950000000000728</v>
      </c>
      <c r="G259">
        <f t="shared" ref="G259:G314" si="4">C259-D259</f>
        <v>154.35000000000218</v>
      </c>
      <c r="J259">
        <v>79.150000000001455</v>
      </c>
      <c r="K259">
        <v>217.04999999999927</v>
      </c>
    </row>
    <row r="260" spans="1:11" x14ac:dyDescent="0.2">
      <c r="A260" s="34" t="s">
        <v>537</v>
      </c>
      <c r="B260" s="34">
        <v>21647.25</v>
      </c>
      <c r="C260" s="34">
        <v>21851.5</v>
      </c>
      <c r="D260" s="34">
        <v>21550.45</v>
      </c>
      <c r="E260" s="34">
        <v>21571.95</v>
      </c>
      <c r="F260">
        <f>B260-E259</f>
        <v>-385.04999999999927</v>
      </c>
      <c r="G260">
        <f t="shared" si="4"/>
        <v>301.04999999999927</v>
      </c>
      <c r="J260">
        <v>79.700000000000728</v>
      </c>
      <c r="K260">
        <v>218.5</v>
      </c>
    </row>
    <row r="261" spans="1:11" x14ac:dyDescent="0.2">
      <c r="A261" s="34" t="s">
        <v>538</v>
      </c>
      <c r="B261" s="34">
        <v>21414.2</v>
      </c>
      <c r="C261" s="34">
        <v>21539.4</v>
      </c>
      <c r="D261" s="34">
        <v>21285.55</v>
      </c>
      <c r="E261" s="34">
        <v>21462.25</v>
      </c>
      <c r="F261">
        <f>B261-E260</f>
        <v>-157.75</v>
      </c>
      <c r="G261">
        <f t="shared" si="4"/>
        <v>253.85000000000218</v>
      </c>
      <c r="J261">
        <v>80.099999999998545</v>
      </c>
      <c r="K261">
        <v>219.34999999999854</v>
      </c>
    </row>
    <row r="262" spans="1:11" x14ac:dyDescent="0.2">
      <c r="A262" s="34" t="s">
        <v>539</v>
      </c>
      <c r="B262" s="34">
        <v>21615.200000000001</v>
      </c>
      <c r="C262" s="34">
        <v>21670.6</v>
      </c>
      <c r="D262" s="34">
        <v>21575</v>
      </c>
      <c r="E262" s="34">
        <v>21622.400000000001</v>
      </c>
      <c r="F262">
        <f>B262-E261</f>
        <v>152.95000000000073</v>
      </c>
      <c r="G262">
        <f t="shared" si="4"/>
        <v>95.599999999998545</v>
      </c>
      <c r="J262">
        <v>80.5</v>
      </c>
      <c r="K262">
        <v>220</v>
      </c>
    </row>
    <row r="263" spans="1:11" x14ac:dyDescent="0.2">
      <c r="A263" s="34" t="s">
        <v>540</v>
      </c>
      <c r="B263" s="34">
        <v>21706.15</v>
      </c>
      <c r="C263" s="34">
        <v>21720.3</v>
      </c>
      <c r="D263" s="34">
        <v>21541.8</v>
      </c>
      <c r="E263" s="34">
        <v>21571.8</v>
      </c>
      <c r="F263">
        <f>B263-E262</f>
        <v>83.75</v>
      </c>
      <c r="G263">
        <f t="shared" si="4"/>
        <v>178.5</v>
      </c>
      <c r="J263">
        <v>80.75</v>
      </c>
      <c r="K263">
        <v>220.70000000000073</v>
      </c>
    </row>
    <row r="264" spans="1:11" x14ac:dyDescent="0.2">
      <c r="A264" s="34" t="s">
        <v>541</v>
      </c>
      <c r="B264" s="34">
        <v>21716.7</v>
      </c>
      <c r="C264" s="34">
        <v>21750.25</v>
      </c>
      <c r="D264" s="34">
        <v>21192.6</v>
      </c>
      <c r="E264" s="34">
        <v>21238.799999999999</v>
      </c>
      <c r="F264">
        <f>B264-E263</f>
        <v>144.90000000000146</v>
      </c>
      <c r="G264">
        <f t="shared" si="4"/>
        <v>557.65000000000146</v>
      </c>
      <c r="J264">
        <v>81.149999999997817</v>
      </c>
      <c r="K264">
        <v>222.40000000000146</v>
      </c>
    </row>
    <row r="265" spans="1:11" x14ac:dyDescent="0.2">
      <c r="A265" s="34" t="s">
        <v>542</v>
      </c>
      <c r="B265" s="34">
        <v>21185.25</v>
      </c>
      <c r="C265" s="34">
        <v>21482.35</v>
      </c>
      <c r="D265" s="34">
        <v>21137.200000000001</v>
      </c>
      <c r="E265" s="34">
        <v>21453.95</v>
      </c>
      <c r="F265">
        <f>B265-E264</f>
        <v>-53.549999999999272</v>
      </c>
      <c r="G265">
        <f t="shared" si="4"/>
        <v>345.14999999999782</v>
      </c>
      <c r="J265">
        <v>82.5</v>
      </c>
      <c r="K265">
        <v>223.45000000000073</v>
      </c>
    </row>
    <row r="266" spans="1:11" x14ac:dyDescent="0.2">
      <c r="A266" s="34" t="s">
        <v>284</v>
      </c>
      <c r="B266" s="34">
        <v>21454.6</v>
      </c>
      <c r="C266" s="34">
        <v>21459</v>
      </c>
      <c r="D266" s="34">
        <v>21247.05</v>
      </c>
      <c r="E266" s="34">
        <v>21352.6</v>
      </c>
      <c r="F266">
        <f>B266-E265</f>
        <v>0.64999999999781721</v>
      </c>
      <c r="G266">
        <f t="shared" si="4"/>
        <v>211.95000000000073</v>
      </c>
      <c r="J266">
        <v>83.5</v>
      </c>
      <c r="K266">
        <v>225.09999999999854</v>
      </c>
    </row>
    <row r="267" spans="1:11" x14ac:dyDescent="0.2">
      <c r="A267" s="34" t="s">
        <v>543</v>
      </c>
      <c r="B267" s="34">
        <v>21433.1</v>
      </c>
      <c r="C267" s="34">
        <v>21763.25</v>
      </c>
      <c r="D267" s="34">
        <v>21429.599999999999</v>
      </c>
      <c r="E267" s="34">
        <v>21737.599999999999</v>
      </c>
      <c r="F267">
        <f>B267-E266</f>
        <v>80.5</v>
      </c>
      <c r="G267">
        <f t="shared" si="4"/>
        <v>333.65000000000146</v>
      </c>
      <c r="J267">
        <v>83.75</v>
      </c>
      <c r="K267">
        <v>227.70000000000073</v>
      </c>
    </row>
    <row r="268" spans="1:11" x14ac:dyDescent="0.2">
      <c r="A268" s="34" t="s">
        <v>544</v>
      </c>
      <c r="B268" s="34">
        <v>21775.75</v>
      </c>
      <c r="C268" s="34">
        <v>21813.05</v>
      </c>
      <c r="D268" s="34">
        <v>21501.8</v>
      </c>
      <c r="E268" s="34">
        <v>21522.1</v>
      </c>
      <c r="F268">
        <f>B268-E267</f>
        <v>38.150000000001455</v>
      </c>
      <c r="G268">
        <f t="shared" si="4"/>
        <v>311.25</v>
      </c>
      <c r="J268">
        <v>84.049999999999272</v>
      </c>
      <c r="K268">
        <v>233.44999999999709</v>
      </c>
    </row>
    <row r="269" spans="1:11" x14ac:dyDescent="0.2">
      <c r="A269" s="34" t="s">
        <v>545</v>
      </c>
      <c r="B269" s="34">
        <v>21487.25</v>
      </c>
      <c r="C269" s="34">
        <v>21741.35</v>
      </c>
      <c r="D269" s="34">
        <v>21448.85</v>
      </c>
      <c r="E269" s="34">
        <v>21725.7</v>
      </c>
      <c r="F269">
        <f>B269-E268</f>
        <v>-34.849999999998545</v>
      </c>
      <c r="G269">
        <f t="shared" si="4"/>
        <v>292.5</v>
      </c>
      <c r="J269">
        <v>85.75</v>
      </c>
      <c r="K269">
        <v>237.34999999999854</v>
      </c>
    </row>
    <row r="270" spans="1:11" x14ac:dyDescent="0.2">
      <c r="A270" s="34" t="s">
        <v>546</v>
      </c>
      <c r="B270" s="34">
        <v>21780.65</v>
      </c>
      <c r="C270" s="34">
        <v>21832.95</v>
      </c>
      <c r="D270" s="34">
        <v>21658.75</v>
      </c>
      <c r="E270" s="34">
        <v>21697.45</v>
      </c>
      <c r="F270">
        <f>B270-E269</f>
        <v>54.950000000000728</v>
      </c>
      <c r="G270">
        <f t="shared" si="4"/>
        <v>174.20000000000073</v>
      </c>
      <c r="J270">
        <v>86</v>
      </c>
      <c r="K270">
        <v>237.55000000000291</v>
      </c>
    </row>
    <row r="271" spans="1:11" x14ac:dyDescent="0.2">
      <c r="A271" s="34" t="s">
        <v>547</v>
      </c>
      <c r="B271" s="34">
        <v>21812.75</v>
      </c>
      <c r="C271" s="34">
        <v>22126.799999999999</v>
      </c>
      <c r="D271" s="34">
        <v>21805.55</v>
      </c>
      <c r="E271" s="34">
        <v>21853.8</v>
      </c>
      <c r="F271">
        <f>B271-E270</f>
        <v>115.29999999999927</v>
      </c>
      <c r="G271">
        <f t="shared" si="4"/>
        <v>321.25</v>
      </c>
      <c r="J271">
        <v>86.849999999998545</v>
      </c>
      <c r="K271">
        <v>238.25</v>
      </c>
    </row>
    <row r="272" spans="1:11" x14ac:dyDescent="0.2">
      <c r="A272" s="34" t="s">
        <v>548</v>
      </c>
      <c r="B272" s="34">
        <v>21921.05</v>
      </c>
      <c r="C272" s="34">
        <v>21964.3</v>
      </c>
      <c r="D272" s="34">
        <v>21726.95</v>
      </c>
      <c r="E272" s="34">
        <v>21771.7</v>
      </c>
      <c r="F272">
        <f>B272-E271</f>
        <v>67.25</v>
      </c>
      <c r="G272">
        <f t="shared" si="4"/>
        <v>237.34999999999854</v>
      </c>
      <c r="J272">
        <v>88.450000000000728</v>
      </c>
      <c r="K272">
        <v>241.20000000000073</v>
      </c>
    </row>
    <row r="273" spans="1:11" x14ac:dyDescent="0.2">
      <c r="A273" s="34" t="s">
        <v>549</v>
      </c>
      <c r="B273" s="34">
        <v>21825.200000000001</v>
      </c>
      <c r="C273" s="34">
        <v>21951.4</v>
      </c>
      <c r="D273" s="34">
        <v>21737.55</v>
      </c>
      <c r="E273" s="34">
        <v>21929.4</v>
      </c>
      <c r="F273">
        <f>B273-E272</f>
        <v>53.5</v>
      </c>
      <c r="G273">
        <f t="shared" si="4"/>
        <v>213.85000000000218</v>
      </c>
      <c r="J273">
        <v>89.75</v>
      </c>
      <c r="K273">
        <v>243.04999999999927</v>
      </c>
    </row>
    <row r="274" spans="1:11" x14ac:dyDescent="0.2">
      <c r="A274" s="34" t="s">
        <v>550</v>
      </c>
      <c r="B274" s="34">
        <v>22045.05</v>
      </c>
      <c r="C274" s="34">
        <v>22053.3</v>
      </c>
      <c r="D274" s="34">
        <v>21860.15</v>
      </c>
      <c r="E274" s="34">
        <v>21930.5</v>
      </c>
      <c r="F274">
        <f>B274-E273</f>
        <v>115.64999999999782</v>
      </c>
      <c r="G274">
        <f t="shared" si="4"/>
        <v>193.14999999999782</v>
      </c>
      <c r="J274">
        <v>90.400000000001455</v>
      </c>
      <c r="K274">
        <v>248.25</v>
      </c>
    </row>
    <row r="275" spans="1:11" x14ac:dyDescent="0.2">
      <c r="A275" s="34" t="s">
        <v>551</v>
      </c>
      <c r="B275" s="34">
        <v>22009.65</v>
      </c>
      <c r="C275" s="34">
        <v>22011.05</v>
      </c>
      <c r="D275" s="34">
        <v>21665.3</v>
      </c>
      <c r="E275" s="34">
        <v>21717.95</v>
      </c>
      <c r="F275">
        <f>B275-E274</f>
        <v>79.150000000001455</v>
      </c>
      <c r="G275">
        <f t="shared" si="4"/>
        <v>345.75</v>
      </c>
      <c r="J275">
        <v>90.75</v>
      </c>
      <c r="K275">
        <v>251.45000000000073</v>
      </c>
    </row>
    <row r="276" spans="1:11" x14ac:dyDescent="0.2">
      <c r="A276" s="34" t="s">
        <v>552</v>
      </c>
      <c r="B276" s="34">
        <v>21727</v>
      </c>
      <c r="C276" s="34">
        <v>21804.45</v>
      </c>
      <c r="D276" s="34">
        <v>21629.9</v>
      </c>
      <c r="E276" s="34">
        <v>21782.5</v>
      </c>
      <c r="F276">
        <f>B276-E275</f>
        <v>9.0499999999992724</v>
      </c>
      <c r="G276">
        <f t="shared" si="4"/>
        <v>174.54999999999927</v>
      </c>
      <c r="J276">
        <v>90.799999999999272</v>
      </c>
      <c r="K276">
        <v>251.85000000000218</v>
      </c>
    </row>
    <row r="277" spans="1:11" x14ac:dyDescent="0.2">
      <c r="A277" s="34" t="s">
        <v>553</v>
      </c>
      <c r="B277" s="34">
        <v>21800.799999999999</v>
      </c>
      <c r="C277" s="34">
        <v>21831.7</v>
      </c>
      <c r="D277" s="34">
        <v>21574.75</v>
      </c>
      <c r="E277" s="34">
        <v>21616.05</v>
      </c>
      <c r="F277">
        <f>B277-E276</f>
        <v>18.299999999999272</v>
      </c>
      <c r="G277">
        <f t="shared" si="4"/>
        <v>256.95000000000073</v>
      </c>
      <c r="J277">
        <v>90.799999999999272</v>
      </c>
      <c r="K277">
        <v>253.85000000000218</v>
      </c>
    </row>
    <row r="278" spans="1:11" x14ac:dyDescent="0.2">
      <c r="A278" s="34" t="s">
        <v>554</v>
      </c>
      <c r="B278" s="34">
        <v>21664.3</v>
      </c>
      <c r="C278" s="34">
        <v>21766.799999999999</v>
      </c>
      <c r="D278" s="34">
        <v>21543.35</v>
      </c>
      <c r="E278" s="34">
        <v>21743.25</v>
      </c>
      <c r="F278">
        <f>B278-E277</f>
        <v>48.25</v>
      </c>
      <c r="G278">
        <f t="shared" si="4"/>
        <v>223.45000000000073</v>
      </c>
      <c r="J278">
        <v>91.150000000001455</v>
      </c>
      <c r="K278">
        <v>254.44999999999709</v>
      </c>
    </row>
    <row r="279" spans="1:11" x14ac:dyDescent="0.2">
      <c r="A279" s="34" t="s">
        <v>555</v>
      </c>
      <c r="B279" s="34">
        <v>21578.15</v>
      </c>
      <c r="C279" s="34">
        <v>21870.85</v>
      </c>
      <c r="D279" s="34">
        <v>21530.2</v>
      </c>
      <c r="E279" s="34">
        <v>21840.05</v>
      </c>
      <c r="F279">
        <f>B279-E278</f>
        <v>-165.09999999999854</v>
      </c>
      <c r="G279">
        <f t="shared" si="4"/>
        <v>340.64999999999782</v>
      </c>
      <c r="J279">
        <v>92.049999999999272</v>
      </c>
      <c r="K279">
        <v>254.70000000000073</v>
      </c>
    </row>
    <row r="280" spans="1:11" x14ac:dyDescent="0.2">
      <c r="A280" s="34" t="s">
        <v>556</v>
      </c>
      <c r="B280" s="34">
        <v>21906.55</v>
      </c>
      <c r="C280" s="34">
        <v>21953.85</v>
      </c>
      <c r="D280" s="34">
        <v>21794.799999999999</v>
      </c>
      <c r="E280" s="34">
        <v>21910.75</v>
      </c>
      <c r="F280">
        <f>B280-E279</f>
        <v>66.5</v>
      </c>
      <c r="G280">
        <f t="shared" si="4"/>
        <v>159.04999999999927</v>
      </c>
      <c r="J280">
        <v>93.099999999998545</v>
      </c>
      <c r="K280">
        <v>256.95000000000073</v>
      </c>
    </row>
    <row r="281" spans="1:11" x14ac:dyDescent="0.2">
      <c r="A281" s="34" t="s">
        <v>557</v>
      </c>
      <c r="B281" s="34">
        <v>22020.3</v>
      </c>
      <c r="C281" s="34">
        <v>22068.65</v>
      </c>
      <c r="D281" s="34">
        <v>21968.95</v>
      </c>
      <c r="E281" s="34">
        <v>22040.7</v>
      </c>
      <c r="F281">
        <f>B281-E280</f>
        <v>109.54999999999927</v>
      </c>
      <c r="G281">
        <f t="shared" si="4"/>
        <v>99.700000000000728</v>
      </c>
      <c r="J281">
        <v>95.650000000001455</v>
      </c>
      <c r="K281">
        <v>257</v>
      </c>
    </row>
    <row r="282" spans="1:11" x14ac:dyDescent="0.2">
      <c r="A282" s="34" t="s">
        <v>558</v>
      </c>
      <c r="B282" s="34">
        <v>22103.45</v>
      </c>
      <c r="C282" s="34">
        <v>22186.65</v>
      </c>
      <c r="D282" s="34">
        <v>22021.05</v>
      </c>
      <c r="E282" s="34">
        <v>22122.25</v>
      </c>
      <c r="F282">
        <f>B282-E281</f>
        <v>62.75</v>
      </c>
      <c r="G282">
        <f t="shared" si="4"/>
        <v>165.60000000000218</v>
      </c>
      <c r="J282">
        <v>96.5</v>
      </c>
      <c r="K282">
        <v>264</v>
      </c>
    </row>
    <row r="283" spans="1:11" x14ac:dyDescent="0.2">
      <c r="A283" s="34" t="s">
        <v>559</v>
      </c>
      <c r="B283" s="34">
        <v>22099.200000000001</v>
      </c>
      <c r="C283" s="34">
        <v>22215.599999999999</v>
      </c>
      <c r="D283" s="34">
        <v>22045.85</v>
      </c>
      <c r="E283" s="34">
        <v>22196.95</v>
      </c>
      <c r="F283">
        <f>B283-E282</f>
        <v>-23.049999999999272</v>
      </c>
      <c r="G283">
        <f t="shared" si="4"/>
        <v>169.75</v>
      </c>
      <c r="J283">
        <v>104.75</v>
      </c>
      <c r="K283">
        <v>271.04999999999927</v>
      </c>
    </row>
    <row r="284" spans="1:11" x14ac:dyDescent="0.2">
      <c r="A284" s="34" t="s">
        <v>560</v>
      </c>
      <c r="B284" s="34">
        <v>22248.85</v>
      </c>
      <c r="C284" s="34">
        <v>22249.4</v>
      </c>
      <c r="D284" s="34">
        <v>21997.95</v>
      </c>
      <c r="E284" s="34">
        <v>22055.05</v>
      </c>
      <c r="F284">
        <f>B284-E283</f>
        <v>51.899999999997817</v>
      </c>
      <c r="G284">
        <f t="shared" si="4"/>
        <v>251.45000000000073</v>
      </c>
      <c r="J284">
        <v>104.75</v>
      </c>
      <c r="K284">
        <v>271.59999999999854</v>
      </c>
    </row>
    <row r="285" spans="1:11" x14ac:dyDescent="0.2">
      <c r="A285" s="34" t="s">
        <v>561</v>
      </c>
      <c r="B285" s="34">
        <v>22081.55</v>
      </c>
      <c r="C285" s="34">
        <v>22252.5</v>
      </c>
      <c r="D285" s="34">
        <v>21875.25</v>
      </c>
      <c r="E285" s="34">
        <v>22217.45</v>
      </c>
      <c r="F285">
        <f>B285-E284</f>
        <v>26.5</v>
      </c>
      <c r="G285">
        <f t="shared" si="4"/>
        <v>377.25</v>
      </c>
      <c r="J285">
        <v>105.75</v>
      </c>
      <c r="K285">
        <v>272.44999999999709</v>
      </c>
    </row>
    <row r="286" spans="1:11" x14ac:dyDescent="0.2">
      <c r="A286" s="34" t="s">
        <v>562</v>
      </c>
      <c r="B286" s="34">
        <v>22290</v>
      </c>
      <c r="C286" s="34">
        <v>22297.5</v>
      </c>
      <c r="D286" s="34">
        <v>22186.1</v>
      </c>
      <c r="E286" s="34">
        <v>22212.7</v>
      </c>
      <c r="F286">
        <f>B286-E285</f>
        <v>72.549999999999272</v>
      </c>
      <c r="G286">
        <f t="shared" si="4"/>
        <v>111.40000000000146</v>
      </c>
      <c r="J286">
        <v>107.75</v>
      </c>
      <c r="K286">
        <v>272.85000000000218</v>
      </c>
    </row>
    <row r="287" spans="1:11" x14ac:dyDescent="0.2">
      <c r="A287" s="34" t="s">
        <v>563</v>
      </c>
      <c r="B287" s="34">
        <v>22169.200000000001</v>
      </c>
      <c r="C287" s="34">
        <v>22202.15</v>
      </c>
      <c r="D287" s="34">
        <v>22075.15</v>
      </c>
      <c r="E287" s="34">
        <v>22122.05</v>
      </c>
      <c r="F287">
        <f>B287-E286</f>
        <v>-43.5</v>
      </c>
      <c r="G287">
        <f t="shared" si="4"/>
        <v>127</v>
      </c>
      <c r="J287">
        <v>109.54999999999927</v>
      </c>
      <c r="K287">
        <v>273.14999999999782</v>
      </c>
    </row>
    <row r="288" spans="1:11" x14ac:dyDescent="0.2">
      <c r="A288" s="34" t="s">
        <v>564</v>
      </c>
      <c r="B288" s="34">
        <v>22090.2</v>
      </c>
      <c r="C288" s="34">
        <v>22218.25</v>
      </c>
      <c r="D288" s="34">
        <v>22085.65</v>
      </c>
      <c r="E288" s="34">
        <v>22198.35</v>
      </c>
      <c r="F288">
        <f>B288-E287</f>
        <v>-31.849999999998545</v>
      </c>
      <c r="G288">
        <f t="shared" si="4"/>
        <v>132.59999999999854</v>
      </c>
      <c r="J288">
        <v>110.90000000000146</v>
      </c>
      <c r="K288">
        <v>274.55000000000291</v>
      </c>
    </row>
    <row r="289" spans="1:11" x14ac:dyDescent="0.2">
      <c r="A289" s="34" t="s">
        <v>565</v>
      </c>
      <c r="B289" s="34">
        <v>22214.1</v>
      </c>
      <c r="C289" s="34">
        <v>22229.15</v>
      </c>
      <c r="D289" s="34">
        <v>21915.85</v>
      </c>
      <c r="E289" s="34">
        <v>21951.15</v>
      </c>
      <c r="F289">
        <f>B289-E288</f>
        <v>15.75</v>
      </c>
      <c r="G289">
        <f t="shared" si="4"/>
        <v>313.30000000000291</v>
      </c>
      <c r="J289">
        <v>111.34999999999854</v>
      </c>
      <c r="K289">
        <v>286.09999999999854</v>
      </c>
    </row>
    <row r="290" spans="1:11" x14ac:dyDescent="0.2">
      <c r="A290" s="34" t="s">
        <v>285</v>
      </c>
      <c r="B290" s="34">
        <v>21935.200000000001</v>
      </c>
      <c r="C290" s="34">
        <v>22060.55</v>
      </c>
      <c r="D290" s="34">
        <v>21860.65</v>
      </c>
      <c r="E290" s="34">
        <v>21982.799999999999</v>
      </c>
      <c r="F290">
        <f>B290-E289</f>
        <v>-15.950000000000728</v>
      </c>
      <c r="G290">
        <f t="shared" si="4"/>
        <v>199.89999999999782</v>
      </c>
      <c r="J290">
        <v>111.45000000000073</v>
      </c>
      <c r="K290">
        <v>287.09999999999854</v>
      </c>
    </row>
    <row r="291" spans="1:11" x14ac:dyDescent="0.2">
      <c r="A291" s="34" t="s">
        <v>566</v>
      </c>
      <c r="B291" s="34">
        <v>22048.3</v>
      </c>
      <c r="C291" s="34">
        <v>22353.3</v>
      </c>
      <c r="D291" s="34">
        <v>22047.75</v>
      </c>
      <c r="E291" s="34">
        <v>22338.75</v>
      </c>
      <c r="F291">
        <f>B291-E290</f>
        <v>65.5</v>
      </c>
      <c r="G291">
        <f t="shared" si="4"/>
        <v>305.54999999999927</v>
      </c>
      <c r="J291">
        <v>113.80000000000291</v>
      </c>
      <c r="K291">
        <v>288.95000000000073</v>
      </c>
    </row>
    <row r="292" spans="1:11" x14ac:dyDescent="0.2">
      <c r="A292" s="34" t="s">
        <v>567</v>
      </c>
      <c r="B292" s="34">
        <v>22406.95</v>
      </c>
      <c r="C292" s="34">
        <v>22419.55</v>
      </c>
      <c r="D292" s="34">
        <v>22367.05</v>
      </c>
      <c r="E292" s="34">
        <v>22378.400000000001</v>
      </c>
      <c r="F292">
        <f>B292-E291</f>
        <v>68.200000000000728</v>
      </c>
      <c r="G292">
        <f t="shared" si="4"/>
        <v>52.5</v>
      </c>
      <c r="J292">
        <v>115.25</v>
      </c>
      <c r="K292">
        <v>292.5</v>
      </c>
    </row>
    <row r="293" spans="1:11" x14ac:dyDescent="0.2">
      <c r="A293" s="34" t="s">
        <v>568</v>
      </c>
      <c r="B293" s="34">
        <v>22403.5</v>
      </c>
      <c r="C293" s="34">
        <v>22440.9</v>
      </c>
      <c r="D293" s="34">
        <v>22358.3</v>
      </c>
      <c r="E293" s="34">
        <v>22405.599999999999</v>
      </c>
      <c r="F293">
        <f>B293-E292</f>
        <v>25.099999999998545</v>
      </c>
      <c r="G293">
        <f t="shared" si="4"/>
        <v>82.600000000002183</v>
      </c>
      <c r="J293">
        <v>115.29999999999927</v>
      </c>
      <c r="K293">
        <v>297.40000000000146</v>
      </c>
    </row>
    <row r="294" spans="1:11" x14ac:dyDescent="0.2">
      <c r="A294" s="34" t="s">
        <v>569</v>
      </c>
      <c r="B294" s="34">
        <v>22371.25</v>
      </c>
      <c r="C294" s="34">
        <v>22416.9</v>
      </c>
      <c r="D294" s="34">
        <v>22269.15</v>
      </c>
      <c r="E294" s="34">
        <v>22356.3</v>
      </c>
      <c r="F294">
        <f>B294-E293</f>
        <v>-34.349999999998545</v>
      </c>
      <c r="G294">
        <f t="shared" si="4"/>
        <v>147.75</v>
      </c>
      <c r="J294">
        <v>115.64999999999782</v>
      </c>
      <c r="K294">
        <v>299</v>
      </c>
    </row>
    <row r="295" spans="1:11" x14ac:dyDescent="0.2">
      <c r="A295" s="34" t="s">
        <v>570</v>
      </c>
      <c r="B295" s="34">
        <v>22327.5</v>
      </c>
      <c r="C295" s="34">
        <v>22497.200000000001</v>
      </c>
      <c r="D295" s="34">
        <v>22224.35</v>
      </c>
      <c r="E295" s="34">
        <v>22474.05</v>
      </c>
      <c r="F295">
        <f>B295-E294</f>
        <v>-28.799999999999272</v>
      </c>
      <c r="G295">
        <f t="shared" si="4"/>
        <v>272.85000000000218</v>
      </c>
      <c r="J295">
        <v>119.80000000000291</v>
      </c>
      <c r="K295">
        <v>301.04999999999927</v>
      </c>
    </row>
    <row r="296" spans="1:11" x14ac:dyDescent="0.2">
      <c r="A296" s="34" t="s">
        <v>571</v>
      </c>
      <c r="B296" s="34">
        <v>22505.3</v>
      </c>
      <c r="C296" s="34">
        <v>22525.65</v>
      </c>
      <c r="D296" s="34">
        <v>22430</v>
      </c>
      <c r="E296" s="34">
        <v>22493.55</v>
      </c>
      <c r="F296">
        <f>B296-E295</f>
        <v>31.25</v>
      </c>
      <c r="G296">
        <f t="shared" si="4"/>
        <v>95.650000000001455</v>
      </c>
      <c r="J296">
        <v>121.90000000000146</v>
      </c>
      <c r="K296">
        <v>303.60000000000218</v>
      </c>
    </row>
    <row r="297" spans="1:11" x14ac:dyDescent="0.2">
      <c r="A297" s="34" t="s">
        <v>572</v>
      </c>
      <c r="B297" s="34">
        <v>22517.5</v>
      </c>
      <c r="C297" s="34">
        <v>22526.6</v>
      </c>
      <c r="D297" s="34">
        <v>22307.25</v>
      </c>
      <c r="E297" s="34">
        <v>22332.65</v>
      </c>
      <c r="F297">
        <f>B297-E296</f>
        <v>23.950000000000728</v>
      </c>
      <c r="G297">
        <f t="shared" si="4"/>
        <v>219.34999999999854</v>
      </c>
      <c r="J297">
        <v>122.10000000000218</v>
      </c>
      <c r="K297">
        <v>305.54999999999927</v>
      </c>
    </row>
    <row r="298" spans="1:11" x14ac:dyDescent="0.2">
      <c r="A298" s="34" t="s">
        <v>573</v>
      </c>
      <c r="B298" s="34">
        <v>22334.45</v>
      </c>
      <c r="C298" s="34">
        <v>22452.55</v>
      </c>
      <c r="D298" s="34">
        <v>22256</v>
      </c>
      <c r="E298" s="34">
        <v>22335.7</v>
      </c>
      <c r="F298">
        <f>B298-E297</f>
        <v>1.7999999999992724</v>
      </c>
      <c r="G298">
        <f t="shared" si="4"/>
        <v>196.54999999999927</v>
      </c>
      <c r="J298">
        <v>123.15000000000146</v>
      </c>
      <c r="K298">
        <v>311.25</v>
      </c>
    </row>
    <row r="299" spans="1:11" x14ac:dyDescent="0.2">
      <c r="A299" s="34" t="s">
        <v>574</v>
      </c>
      <c r="B299" s="34">
        <v>22432.2</v>
      </c>
      <c r="C299" s="34">
        <v>22446.75</v>
      </c>
      <c r="D299" s="34">
        <v>21905.65</v>
      </c>
      <c r="E299" s="34">
        <v>21997.7</v>
      </c>
      <c r="F299">
        <f>B299-E298</f>
        <v>96.5</v>
      </c>
      <c r="G299">
        <f t="shared" si="4"/>
        <v>541.09999999999854</v>
      </c>
      <c r="J299">
        <v>126.20000000000073</v>
      </c>
      <c r="K299">
        <v>311.54999999999927</v>
      </c>
    </row>
    <row r="300" spans="1:11" x14ac:dyDescent="0.2">
      <c r="A300" s="34" t="s">
        <v>575</v>
      </c>
      <c r="B300" s="34">
        <v>21982.55</v>
      </c>
      <c r="C300" s="34">
        <v>22204.6</v>
      </c>
      <c r="D300" s="34">
        <v>21917.5</v>
      </c>
      <c r="E300" s="34">
        <v>22146.65</v>
      </c>
      <c r="F300">
        <f>B300-E299</f>
        <v>-15.150000000001455</v>
      </c>
      <c r="G300">
        <f t="shared" si="4"/>
        <v>287.09999999999854</v>
      </c>
      <c r="J300">
        <v>126.34999999999854</v>
      </c>
      <c r="K300">
        <v>313.30000000000291</v>
      </c>
    </row>
    <row r="301" spans="1:11" x14ac:dyDescent="0.2">
      <c r="A301" s="34" t="s">
        <v>576</v>
      </c>
      <c r="B301" s="34">
        <v>22064.85</v>
      </c>
      <c r="C301" s="34">
        <v>22120.9</v>
      </c>
      <c r="D301" s="34">
        <v>21931.7</v>
      </c>
      <c r="E301" s="34">
        <v>22023.35</v>
      </c>
      <c r="F301">
        <f>B301-E300</f>
        <v>-81.80000000000291</v>
      </c>
      <c r="G301">
        <f t="shared" si="4"/>
        <v>189.20000000000073</v>
      </c>
      <c r="J301">
        <v>128.09999999999854</v>
      </c>
      <c r="K301">
        <v>315.20000000000073</v>
      </c>
    </row>
    <row r="302" spans="1:11" x14ac:dyDescent="0.2">
      <c r="A302" s="34" t="s">
        <v>577</v>
      </c>
      <c r="B302" s="34">
        <v>21990.1</v>
      </c>
      <c r="C302" s="34">
        <v>22123.7</v>
      </c>
      <c r="D302" s="34">
        <v>21916.55</v>
      </c>
      <c r="E302" s="34">
        <v>22055.7</v>
      </c>
      <c r="F302">
        <f>B302-E301</f>
        <v>-33.25</v>
      </c>
      <c r="G302">
        <f t="shared" si="4"/>
        <v>207.15000000000146</v>
      </c>
      <c r="J302">
        <v>129.34999999999854</v>
      </c>
      <c r="K302">
        <v>321.25</v>
      </c>
    </row>
    <row r="303" spans="1:11" x14ac:dyDescent="0.2">
      <c r="A303" s="34" t="s">
        <v>578</v>
      </c>
      <c r="B303" s="34">
        <v>21946.45</v>
      </c>
      <c r="C303" s="34">
        <v>21978.3</v>
      </c>
      <c r="D303" s="34">
        <v>21793.1</v>
      </c>
      <c r="E303" s="34">
        <v>21817.45</v>
      </c>
      <c r="F303">
        <f>B303-E302</f>
        <v>-109.25</v>
      </c>
      <c r="G303">
        <f t="shared" si="4"/>
        <v>185.20000000000073</v>
      </c>
      <c r="J303">
        <v>129.64999999999782</v>
      </c>
      <c r="K303">
        <v>333.65000000000146</v>
      </c>
    </row>
    <row r="304" spans="1:11" x14ac:dyDescent="0.2">
      <c r="A304" s="34" t="s">
        <v>579</v>
      </c>
      <c r="B304" s="34">
        <v>21843.9</v>
      </c>
      <c r="C304" s="34">
        <v>21930.9</v>
      </c>
      <c r="D304" s="34">
        <v>21710.2</v>
      </c>
      <c r="E304" s="34">
        <v>21839.1</v>
      </c>
      <c r="F304">
        <f>B304-E303</f>
        <v>26.450000000000728</v>
      </c>
      <c r="G304">
        <f t="shared" si="4"/>
        <v>220.70000000000073</v>
      </c>
      <c r="J304">
        <v>130.84999999999854</v>
      </c>
      <c r="K304">
        <v>340.64999999999782</v>
      </c>
    </row>
    <row r="305" spans="1:11" x14ac:dyDescent="0.2">
      <c r="A305" s="34" t="s">
        <v>580</v>
      </c>
      <c r="B305" s="34">
        <v>21989.9</v>
      </c>
      <c r="C305" s="34">
        <v>22080.95</v>
      </c>
      <c r="D305" s="34">
        <v>21941.3</v>
      </c>
      <c r="E305" s="34">
        <v>22011.95</v>
      </c>
      <c r="F305">
        <f>B305-E304</f>
        <v>150.80000000000291</v>
      </c>
      <c r="G305">
        <f t="shared" si="4"/>
        <v>139.65000000000146</v>
      </c>
      <c r="J305">
        <v>140.59999999999854</v>
      </c>
      <c r="K305">
        <v>345.14999999999782</v>
      </c>
    </row>
    <row r="306" spans="1:11" x14ac:dyDescent="0.2">
      <c r="A306" s="34" t="s">
        <v>581</v>
      </c>
      <c r="B306" s="34">
        <v>21932.2</v>
      </c>
      <c r="C306" s="34">
        <v>22180.7</v>
      </c>
      <c r="D306" s="34">
        <v>21883.3</v>
      </c>
      <c r="E306" s="34">
        <v>22096.75</v>
      </c>
      <c r="F306">
        <f>B306-E305</f>
        <v>-79.75</v>
      </c>
      <c r="G306">
        <f t="shared" si="4"/>
        <v>297.40000000000146</v>
      </c>
      <c r="J306">
        <v>144.90000000000146</v>
      </c>
      <c r="K306">
        <v>345.75</v>
      </c>
    </row>
    <row r="307" spans="1:11" x14ac:dyDescent="0.2">
      <c r="A307" s="34" t="s">
        <v>582</v>
      </c>
      <c r="B307" s="34">
        <v>21947.9</v>
      </c>
      <c r="C307" s="34">
        <v>22073.200000000001</v>
      </c>
      <c r="D307" s="34">
        <v>21947.55</v>
      </c>
      <c r="E307" s="34">
        <v>22004.7</v>
      </c>
      <c r="F307">
        <f>B307-E306</f>
        <v>-148.84999999999854</v>
      </c>
      <c r="G307">
        <f t="shared" si="4"/>
        <v>125.65000000000146</v>
      </c>
      <c r="J307">
        <v>149.44999999999709</v>
      </c>
      <c r="K307">
        <v>352.40000000000146</v>
      </c>
    </row>
    <row r="308" spans="1:11" x14ac:dyDescent="0.2">
      <c r="A308" s="34" t="s">
        <v>583</v>
      </c>
      <c r="B308" s="34">
        <v>22053.95</v>
      </c>
      <c r="C308" s="34">
        <v>22193.599999999999</v>
      </c>
      <c r="D308" s="34">
        <v>22052.85</v>
      </c>
      <c r="E308" s="34">
        <v>22123.65</v>
      </c>
      <c r="F308">
        <f>B308-E307</f>
        <v>49.25</v>
      </c>
      <c r="G308">
        <f t="shared" si="4"/>
        <v>140.75</v>
      </c>
      <c r="J308">
        <v>150.80000000000291</v>
      </c>
      <c r="K308">
        <v>377.25</v>
      </c>
    </row>
    <row r="309" spans="1:11" x14ac:dyDescent="0.2">
      <c r="A309" s="34" t="s">
        <v>286</v>
      </c>
      <c r="B309" s="34">
        <v>22163.599999999999</v>
      </c>
      <c r="C309" s="34">
        <v>22516</v>
      </c>
      <c r="D309" s="34">
        <v>22163.599999999999</v>
      </c>
      <c r="E309" s="34">
        <v>22326.9</v>
      </c>
      <c r="F309">
        <f>B309-E308</f>
        <v>39.94999999999709</v>
      </c>
      <c r="G309">
        <f t="shared" si="4"/>
        <v>352.40000000000146</v>
      </c>
      <c r="J309">
        <v>152.95000000000073</v>
      </c>
      <c r="K309">
        <v>391.20000000000073</v>
      </c>
    </row>
    <row r="310" spans="1:11" x14ac:dyDescent="0.2">
      <c r="A310" s="34" t="s">
        <v>584</v>
      </c>
      <c r="B310" s="34">
        <v>22455</v>
      </c>
      <c r="C310" s="34">
        <v>22529.95</v>
      </c>
      <c r="D310" s="34">
        <v>22427.75</v>
      </c>
      <c r="E310" s="34">
        <v>22462</v>
      </c>
      <c r="F310">
        <f>B310-E309</f>
        <v>128.09999999999854</v>
      </c>
      <c r="G310">
        <f t="shared" si="4"/>
        <v>102.20000000000073</v>
      </c>
      <c r="J310">
        <v>157.44999999999709</v>
      </c>
      <c r="K310">
        <v>416.45000000000073</v>
      </c>
    </row>
    <row r="311" spans="1:11" x14ac:dyDescent="0.2">
      <c r="A311" s="34" t="s">
        <v>585</v>
      </c>
      <c r="B311" s="34">
        <v>22458.799999999999</v>
      </c>
      <c r="C311" s="34">
        <v>22497.599999999999</v>
      </c>
      <c r="D311" s="34">
        <v>22388.15</v>
      </c>
      <c r="E311" s="34">
        <v>22453.3</v>
      </c>
      <c r="F311">
        <f>B311-E310</f>
        <v>-3.2000000000007276</v>
      </c>
      <c r="G311">
        <f t="shared" si="4"/>
        <v>109.44999999999709</v>
      </c>
      <c r="J311">
        <v>158.60000000000218</v>
      </c>
      <c r="K311">
        <v>505.65000000000146</v>
      </c>
    </row>
    <row r="312" spans="1:11" x14ac:dyDescent="0.2">
      <c r="A312" s="34" t="s">
        <v>586</v>
      </c>
      <c r="B312" s="34">
        <v>22385.7</v>
      </c>
      <c r="C312" s="34">
        <v>22521.1</v>
      </c>
      <c r="D312" s="34">
        <v>22346.5</v>
      </c>
      <c r="E312" s="34">
        <v>22434.65</v>
      </c>
      <c r="F312">
        <f>B312-E311</f>
        <v>-67.599999999998545</v>
      </c>
      <c r="G312">
        <f t="shared" si="4"/>
        <v>174.59999999999854</v>
      </c>
      <c r="J312">
        <v>184.05000000000291</v>
      </c>
      <c r="K312">
        <v>541.09999999999854</v>
      </c>
    </row>
    <row r="313" spans="1:11" x14ac:dyDescent="0.2">
      <c r="A313" s="34" t="s">
        <v>587</v>
      </c>
      <c r="B313" s="34">
        <v>22592.1</v>
      </c>
      <c r="C313" s="34">
        <v>22619</v>
      </c>
      <c r="D313" s="34">
        <v>22303.8</v>
      </c>
      <c r="E313" s="34">
        <v>22514.65</v>
      </c>
      <c r="F313">
        <f>B313-E312</f>
        <v>157.44999999999709</v>
      </c>
      <c r="G313">
        <f t="shared" si="4"/>
        <v>315.20000000000073</v>
      </c>
      <c r="J313">
        <v>207.85000000000218</v>
      </c>
      <c r="K313">
        <v>557.65000000000146</v>
      </c>
    </row>
    <row r="314" spans="1:11" x14ac:dyDescent="0.2">
      <c r="A314" s="34" t="s">
        <v>588</v>
      </c>
      <c r="B314" s="34">
        <v>22486.400000000001</v>
      </c>
      <c r="C314" s="34">
        <v>22537.599999999999</v>
      </c>
      <c r="D314" s="34">
        <v>22427.599999999999</v>
      </c>
      <c r="E314" s="34">
        <v>22513.7</v>
      </c>
      <c r="F314">
        <f>B314-E313</f>
        <v>-28.25</v>
      </c>
      <c r="G314">
        <f t="shared" si="4"/>
        <v>110</v>
      </c>
      <c r="J314">
        <v>334.04999999999927</v>
      </c>
      <c r="K314">
        <v>618.79999999999927</v>
      </c>
    </row>
  </sheetData>
  <autoFilter ref="A1:K1033" xr:uid="{B5F0AFAA-CE42-9745-A129-14E6B044C439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workbookViewId="0">
      <selection activeCell="H13" sqref="H13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221</v>
      </c>
      <c r="D1">
        <v>22200000</v>
      </c>
      <c r="L1" t="s">
        <v>223</v>
      </c>
      <c r="N1">
        <v>22200000</v>
      </c>
      <c r="V1" t="s">
        <v>30</v>
      </c>
      <c r="X1">
        <v>22200000</v>
      </c>
      <c r="AG1" t="s">
        <v>44</v>
      </c>
      <c r="AI1">
        <v>22200000</v>
      </c>
    </row>
    <row r="2" spans="2:41" x14ac:dyDescent="0.2">
      <c r="B2" s="32" t="s">
        <v>20</v>
      </c>
      <c r="C2">
        <v>11906</v>
      </c>
      <c r="D2" s="19">
        <f>C2*100/D$1</f>
        <v>5.363063063063063E-2</v>
      </c>
      <c r="E2">
        <f>SUM(C2:C6)</f>
        <v>36786</v>
      </c>
      <c r="F2" s="19">
        <f>E2*100/D1</f>
        <v>0.16570270270270271</v>
      </c>
      <c r="G2" t="s">
        <v>28</v>
      </c>
      <c r="H2">
        <v>172000</v>
      </c>
      <c r="L2" s="32" t="s">
        <v>20</v>
      </c>
      <c r="N2" s="19">
        <f>M2*100/N$1</f>
        <v>0</v>
      </c>
      <c r="O2">
        <f>SUM(M2:M6)</f>
        <v>0</v>
      </c>
      <c r="P2" s="19">
        <f>O2*100/N1</f>
        <v>0</v>
      </c>
      <c r="Q2" t="s">
        <v>28</v>
      </c>
      <c r="R2">
        <v>172000</v>
      </c>
      <c r="V2" s="32" t="s">
        <v>20</v>
      </c>
      <c r="X2" s="19">
        <f>W2*100/X$1</f>
        <v>0</v>
      </c>
      <c r="Y2">
        <f>SUM(W2:W6)</f>
        <v>0</v>
      </c>
      <c r="Z2" s="19">
        <f>Y2*100/X1</f>
        <v>0</v>
      </c>
      <c r="AA2" t="s">
        <v>28</v>
      </c>
      <c r="AB2">
        <v>172000</v>
      </c>
      <c r="AG2" s="32" t="s">
        <v>20</v>
      </c>
      <c r="AI2" s="19">
        <f>AH2*100/AI$1</f>
        <v>0</v>
      </c>
      <c r="AJ2">
        <f>SUM(AH2:AH6)</f>
        <v>0</v>
      </c>
      <c r="AK2" s="19">
        <f>AJ2*100/AI1</f>
        <v>0</v>
      </c>
      <c r="AL2" t="s">
        <v>28</v>
      </c>
      <c r="AM2">
        <v>172000</v>
      </c>
    </row>
    <row r="3" spans="2:41" x14ac:dyDescent="0.2">
      <c r="B3" s="32"/>
      <c r="C3">
        <v>5402</v>
      </c>
      <c r="D3" s="19">
        <f t="shared" ref="D3:D4" si="0">C3*100/D$1</f>
        <v>2.4333333333333332E-2</v>
      </c>
      <c r="G3" t="s">
        <v>25</v>
      </c>
      <c r="H3">
        <v>65000</v>
      </c>
      <c r="L3" s="32"/>
      <c r="N3" s="19">
        <f t="shared" ref="N3:N4" si="1">M3*100/N$1</f>
        <v>0</v>
      </c>
      <c r="Q3" t="s">
        <v>25</v>
      </c>
      <c r="R3">
        <v>65000</v>
      </c>
      <c r="V3" s="32"/>
      <c r="X3" s="19">
        <f t="shared" ref="X3:X4" si="2">W3*100/X$1</f>
        <v>0</v>
      </c>
      <c r="AA3" t="s">
        <v>25</v>
      </c>
      <c r="AB3">
        <v>65000</v>
      </c>
      <c r="AG3" s="32"/>
      <c r="AI3" s="19">
        <f t="shared" ref="AI3:AI26" si="3">AH3*100/AI$1</f>
        <v>0</v>
      </c>
      <c r="AL3" t="s">
        <v>25</v>
      </c>
      <c r="AM3">
        <v>65000</v>
      </c>
    </row>
    <row r="4" spans="2:41" x14ac:dyDescent="0.2">
      <c r="B4" s="32"/>
      <c r="C4">
        <v>11065</v>
      </c>
      <c r="D4" s="19">
        <f t="shared" si="0"/>
        <v>4.984234234234234E-2</v>
      </c>
      <c r="G4" t="s">
        <v>29</v>
      </c>
      <c r="H4">
        <f>C29</f>
        <v>36786</v>
      </c>
      <c r="L4" s="32"/>
      <c r="N4" s="19">
        <f t="shared" si="1"/>
        <v>0</v>
      </c>
      <c r="Q4" t="s">
        <v>29</v>
      </c>
      <c r="R4">
        <f>M29</f>
        <v>0</v>
      </c>
      <c r="V4" s="32"/>
      <c r="X4" s="19">
        <f t="shared" si="2"/>
        <v>0</v>
      </c>
      <c r="AA4" t="s">
        <v>29</v>
      </c>
      <c r="AB4">
        <f>W29</f>
        <v>0</v>
      </c>
      <c r="AG4" s="32"/>
      <c r="AI4" s="19">
        <f t="shared" si="3"/>
        <v>0</v>
      </c>
      <c r="AL4" t="s">
        <v>29</v>
      </c>
      <c r="AM4">
        <f>AH29</f>
        <v>0</v>
      </c>
    </row>
    <row r="5" spans="2:41" x14ac:dyDescent="0.2">
      <c r="B5" s="32"/>
      <c r="C5">
        <v>1364</v>
      </c>
      <c r="D5" s="19">
        <f>C5*100/D$1</f>
        <v>6.1441441441441444E-3</v>
      </c>
      <c r="G5" t="s">
        <v>184</v>
      </c>
      <c r="H5">
        <v>0</v>
      </c>
      <c r="L5" s="32"/>
      <c r="N5" s="19">
        <f>M5*100/N$1</f>
        <v>0</v>
      </c>
      <c r="Q5" t="s">
        <v>184</v>
      </c>
      <c r="R5">
        <v>0</v>
      </c>
      <c r="V5" s="32"/>
      <c r="X5" s="19">
        <f>W5*100/X$1</f>
        <v>0</v>
      </c>
      <c r="AA5" t="s">
        <v>184</v>
      </c>
      <c r="AB5">
        <v>0</v>
      </c>
      <c r="AG5" s="32"/>
      <c r="AI5" s="19">
        <f>AH5*100/AI$1</f>
        <v>0</v>
      </c>
      <c r="AL5" t="s">
        <v>184</v>
      </c>
      <c r="AM5">
        <v>0</v>
      </c>
    </row>
    <row r="6" spans="2:41" x14ac:dyDescent="0.2">
      <c r="B6" s="32"/>
      <c r="C6">
        <v>7049</v>
      </c>
      <c r="D6" s="19">
        <f t="shared" ref="D6:D26" si="4">C6*100/D$1</f>
        <v>3.1752252252252255E-2</v>
      </c>
      <c r="G6" t="s">
        <v>26</v>
      </c>
      <c r="H6">
        <v>79000</v>
      </c>
      <c r="I6" t="s">
        <v>133</v>
      </c>
      <c r="J6">
        <f>H4+H5+H6</f>
        <v>115786</v>
      </c>
      <c r="L6" s="32"/>
      <c r="N6" s="19">
        <f t="shared" ref="N6:N26" si="5">M6*100/N$1</f>
        <v>0</v>
      </c>
      <c r="Q6" t="s">
        <v>26</v>
      </c>
      <c r="R6">
        <v>79000</v>
      </c>
      <c r="S6" t="s">
        <v>133</v>
      </c>
      <c r="T6">
        <f>R4+R5+R6</f>
        <v>79000</v>
      </c>
      <c r="V6" s="32"/>
      <c r="X6" s="19">
        <f t="shared" ref="X6:X26" si="6">W6*100/X$1</f>
        <v>0</v>
      </c>
      <c r="AA6" t="s">
        <v>26</v>
      </c>
      <c r="AB6">
        <v>79000</v>
      </c>
      <c r="AC6" t="s">
        <v>133</v>
      </c>
      <c r="AD6">
        <f>AB4+AB5+AB6</f>
        <v>79000</v>
      </c>
      <c r="AG6" s="32"/>
      <c r="AI6" s="19">
        <f t="shared" si="3"/>
        <v>0</v>
      </c>
      <c r="AL6" t="s">
        <v>26</v>
      </c>
      <c r="AM6">
        <v>79000</v>
      </c>
      <c r="AN6" t="s">
        <v>133</v>
      </c>
      <c r="AO6">
        <f>AM4+AM5+AM6</f>
        <v>79000</v>
      </c>
    </row>
    <row r="7" spans="2:41" x14ac:dyDescent="0.2">
      <c r="B7" s="32" t="s">
        <v>21</v>
      </c>
      <c r="D7" s="19">
        <f t="shared" si="4"/>
        <v>0</v>
      </c>
      <c r="E7">
        <f>SUM(C7:C11)</f>
        <v>0</v>
      </c>
      <c r="F7" s="19">
        <f>E7*100/D1</f>
        <v>0</v>
      </c>
      <c r="G7" t="s">
        <v>27</v>
      </c>
      <c r="H7">
        <f>SUM(H2:H6)</f>
        <v>352786</v>
      </c>
      <c r="L7" s="32" t="s">
        <v>21</v>
      </c>
      <c r="N7" s="19">
        <f t="shared" si="5"/>
        <v>0</v>
      </c>
      <c r="O7">
        <f>SUM(M7:M11)</f>
        <v>0</v>
      </c>
      <c r="P7" s="19">
        <f>O7*100/N1</f>
        <v>0</v>
      </c>
      <c r="Q7" t="s">
        <v>27</v>
      </c>
      <c r="R7">
        <f>SUM(R2:R6)</f>
        <v>316000</v>
      </c>
      <c r="V7" s="32" t="s">
        <v>21</v>
      </c>
      <c r="X7" s="19">
        <f t="shared" si="6"/>
        <v>0</v>
      </c>
      <c r="Y7">
        <f>SUM(W7:W11)</f>
        <v>0</v>
      </c>
      <c r="Z7" s="19">
        <f>Y7*100/X1</f>
        <v>0</v>
      </c>
      <c r="AA7" t="s">
        <v>27</v>
      </c>
      <c r="AB7">
        <f>SUM(AB2:AB6)</f>
        <v>316000</v>
      </c>
      <c r="AG7" s="32" t="s">
        <v>21</v>
      </c>
      <c r="AI7" s="19">
        <f t="shared" si="3"/>
        <v>0</v>
      </c>
      <c r="AJ7">
        <f>SUM(AH7:AH11)</f>
        <v>0</v>
      </c>
      <c r="AK7" s="19">
        <f>AJ7*100/AI1</f>
        <v>0</v>
      </c>
      <c r="AL7" t="s">
        <v>27</v>
      </c>
      <c r="AM7">
        <f>SUM(AM2:AM6)</f>
        <v>316000</v>
      </c>
    </row>
    <row r="8" spans="2:41" x14ac:dyDescent="0.2">
      <c r="B8" s="32"/>
      <c r="D8" s="19">
        <f t="shared" si="4"/>
        <v>0</v>
      </c>
      <c r="H8" s="5"/>
      <c r="L8" s="32"/>
      <c r="N8" s="19">
        <f t="shared" si="5"/>
        <v>0</v>
      </c>
      <c r="R8" s="5"/>
      <c r="V8" s="32"/>
      <c r="X8" s="19">
        <f t="shared" si="6"/>
        <v>0</v>
      </c>
      <c r="AB8" s="5"/>
      <c r="AG8" s="32"/>
      <c r="AI8" s="19">
        <f t="shared" si="3"/>
        <v>0</v>
      </c>
      <c r="AM8" s="5"/>
    </row>
    <row r="9" spans="2:41" x14ac:dyDescent="0.2">
      <c r="B9" s="32"/>
      <c r="D9" s="19">
        <f t="shared" si="4"/>
        <v>0</v>
      </c>
      <c r="H9" s="12"/>
      <c r="L9" s="32"/>
      <c r="N9" s="19">
        <f t="shared" si="5"/>
        <v>0</v>
      </c>
      <c r="R9" s="12"/>
      <c r="V9" s="32"/>
      <c r="X9" s="19">
        <f t="shared" si="6"/>
        <v>0</v>
      </c>
      <c r="AB9" s="12"/>
      <c r="AG9" s="32"/>
      <c r="AI9" s="19">
        <f t="shared" si="3"/>
        <v>0</v>
      </c>
      <c r="AM9" s="12"/>
    </row>
    <row r="10" spans="2:41" x14ac:dyDescent="0.2">
      <c r="B10" s="32"/>
      <c r="D10" s="19">
        <f t="shared" si="4"/>
        <v>0</v>
      </c>
      <c r="L10" s="32"/>
      <c r="N10" s="19">
        <f t="shared" si="5"/>
        <v>0</v>
      </c>
      <c r="V10" s="32"/>
      <c r="X10" s="19">
        <f t="shared" si="6"/>
        <v>0</v>
      </c>
      <c r="AG10" s="32"/>
      <c r="AI10" s="19">
        <f t="shared" si="3"/>
        <v>0</v>
      </c>
    </row>
    <row r="11" spans="2:41" x14ac:dyDescent="0.2">
      <c r="B11" s="32"/>
      <c r="D11" s="19">
        <f t="shared" si="4"/>
        <v>0</v>
      </c>
      <c r="L11" s="32"/>
      <c r="N11" s="19">
        <f t="shared" si="5"/>
        <v>0</v>
      </c>
      <c r="V11" s="32"/>
      <c r="X11" s="19">
        <f t="shared" si="6"/>
        <v>0</v>
      </c>
      <c r="AG11" s="32"/>
      <c r="AI11" s="19">
        <f t="shared" si="3"/>
        <v>0</v>
      </c>
    </row>
    <row r="12" spans="2:41" x14ac:dyDescent="0.2">
      <c r="B12" s="32" t="s">
        <v>22</v>
      </c>
      <c r="D12" s="19">
        <f t="shared" si="4"/>
        <v>0</v>
      </c>
      <c r="E12">
        <f>SUM(C12:C16)</f>
        <v>0</v>
      </c>
      <c r="F12" s="19">
        <f>E12*100/D1</f>
        <v>0</v>
      </c>
      <c r="L12" s="32" t="s">
        <v>22</v>
      </c>
      <c r="N12" s="19">
        <f t="shared" si="5"/>
        <v>0</v>
      </c>
      <c r="O12">
        <f>SUM(M12:M16)</f>
        <v>0</v>
      </c>
      <c r="P12" s="19">
        <f>O12*100/N1</f>
        <v>0</v>
      </c>
      <c r="V12" s="32" t="s">
        <v>22</v>
      </c>
      <c r="X12" s="19">
        <f t="shared" si="6"/>
        <v>0</v>
      </c>
      <c r="Y12">
        <f>SUM(W12:W16)</f>
        <v>0</v>
      </c>
      <c r="Z12" s="19">
        <f>Y12*100/X1</f>
        <v>0</v>
      </c>
      <c r="AG12" s="32" t="s">
        <v>22</v>
      </c>
      <c r="AI12" s="19">
        <f t="shared" si="3"/>
        <v>0</v>
      </c>
      <c r="AJ12">
        <f>SUM(AH12:AH16)</f>
        <v>0</v>
      </c>
      <c r="AK12" s="19">
        <f>AJ12*100/AI1</f>
        <v>0</v>
      </c>
    </row>
    <row r="13" spans="2:41" x14ac:dyDescent="0.2">
      <c r="B13" s="32"/>
      <c r="D13" s="19">
        <f t="shared" si="4"/>
        <v>0</v>
      </c>
      <c r="L13" s="32"/>
      <c r="N13" s="19">
        <f t="shared" si="5"/>
        <v>0</v>
      </c>
      <c r="V13" s="32"/>
      <c r="X13" s="19">
        <f t="shared" si="6"/>
        <v>0</v>
      </c>
      <c r="AG13" s="32"/>
      <c r="AI13" s="19">
        <f t="shared" si="3"/>
        <v>0</v>
      </c>
    </row>
    <row r="14" spans="2:41" x14ac:dyDescent="0.2">
      <c r="B14" s="32"/>
      <c r="D14" s="19">
        <f t="shared" si="4"/>
        <v>0</v>
      </c>
      <c r="L14" s="32"/>
      <c r="N14" s="19">
        <f t="shared" si="5"/>
        <v>0</v>
      </c>
      <c r="V14" s="32"/>
      <c r="X14" s="19">
        <f t="shared" si="6"/>
        <v>0</v>
      </c>
      <c r="AG14" s="32"/>
      <c r="AI14" s="19">
        <f t="shared" si="3"/>
        <v>0</v>
      </c>
    </row>
    <row r="15" spans="2:41" x14ac:dyDescent="0.2">
      <c r="B15" s="32"/>
      <c r="D15" s="19">
        <f t="shared" si="4"/>
        <v>0</v>
      </c>
      <c r="L15" s="32"/>
      <c r="N15" s="19">
        <f t="shared" si="5"/>
        <v>0</v>
      </c>
      <c r="V15" s="32"/>
      <c r="X15" s="19">
        <f t="shared" si="6"/>
        <v>0</v>
      </c>
      <c r="AG15" s="32"/>
      <c r="AI15" s="19">
        <f t="shared" si="3"/>
        <v>0</v>
      </c>
    </row>
    <row r="16" spans="2:41" x14ac:dyDescent="0.2">
      <c r="B16" s="32"/>
      <c r="D16" s="19">
        <f t="shared" si="4"/>
        <v>0</v>
      </c>
      <c r="L16" s="32"/>
      <c r="N16" s="19">
        <f t="shared" si="5"/>
        <v>0</v>
      </c>
      <c r="V16" s="32"/>
      <c r="X16" s="19">
        <f t="shared" si="6"/>
        <v>0</v>
      </c>
      <c r="AG16" s="32"/>
      <c r="AI16" s="19">
        <f t="shared" si="3"/>
        <v>0</v>
      </c>
    </row>
    <row r="17" spans="2:38" x14ac:dyDescent="0.2">
      <c r="B17" s="32" t="s">
        <v>23</v>
      </c>
      <c r="D17" s="19">
        <f t="shared" si="4"/>
        <v>0</v>
      </c>
      <c r="E17">
        <f>SUM(C17:C21)</f>
        <v>0</v>
      </c>
      <c r="F17" s="19">
        <f>E17*100/D1</f>
        <v>0</v>
      </c>
      <c r="L17" s="32" t="s">
        <v>23</v>
      </c>
      <c r="N17" s="19">
        <f t="shared" si="5"/>
        <v>0</v>
      </c>
      <c r="O17">
        <f>SUM(M17:M21)</f>
        <v>0</v>
      </c>
      <c r="P17" s="19">
        <f>O17*100/N1</f>
        <v>0</v>
      </c>
      <c r="V17" s="32" t="s">
        <v>23</v>
      </c>
      <c r="X17" s="19">
        <f t="shared" si="6"/>
        <v>0</v>
      </c>
      <c r="Y17">
        <f>SUM(W17:W21)</f>
        <v>0</v>
      </c>
      <c r="Z17" s="19">
        <f>Y17*100/X1</f>
        <v>0</v>
      </c>
      <c r="AG17" s="32" t="s">
        <v>23</v>
      </c>
      <c r="AI17" s="19">
        <f t="shared" si="3"/>
        <v>0</v>
      </c>
      <c r="AJ17">
        <f>SUM(AH17:AH21)</f>
        <v>0</v>
      </c>
      <c r="AK17" s="19">
        <f>AJ17*100/AI1</f>
        <v>0</v>
      </c>
    </row>
    <row r="18" spans="2:38" x14ac:dyDescent="0.2">
      <c r="B18" s="32"/>
      <c r="D18" s="19">
        <f t="shared" si="4"/>
        <v>0</v>
      </c>
      <c r="L18" s="32"/>
      <c r="N18" s="19">
        <f t="shared" si="5"/>
        <v>0</v>
      </c>
      <c r="V18" s="32"/>
      <c r="X18" s="19">
        <f t="shared" si="6"/>
        <v>0</v>
      </c>
      <c r="AG18" s="32"/>
      <c r="AI18" s="19">
        <f t="shared" si="3"/>
        <v>0</v>
      </c>
    </row>
    <row r="19" spans="2:38" x14ac:dyDescent="0.2">
      <c r="B19" s="32"/>
      <c r="D19" s="19">
        <f t="shared" si="4"/>
        <v>0</v>
      </c>
      <c r="L19" s="32"/>
      <c r="N19" s="19">
        <f t="shared" si="5"/>
        <v>0</v>
      </c>
      <c r="V19" s="32"/>
      <c r="X19" s="19">
        <f t="shared" si="6"/>
        <v>0</v>
      </c>
      <c r="AG19" s="32"/>
      <c r="AI19" s="19">
        <f t="shared" si="3"/>
        <v>0</v>
      </c>
    </row>
    <row r="20" spans="2:38" x14ac:dyDescent="0.2">
      <c r="B20" s="32"/>
      <c r="D20" s="19">
        <f t="shared" si="4"/>
        <v>0</v>
      </c>
      <c r="L20" s="32"/>
      <c r="N20" s="19">
        <f t="shared" si="5"/>
        <v>0</v>
      </c>
      <c r="V20" s="32"/>
      <c r="X20" s="19">
        <f t="shared" si="6"/>
        <v>0</v>
      </c>
      <c r="AG20" s="32"/>
      <c r="AI20" s="19">
        <f t="shared" si="3"/>
        <v>0</v>
      </c>
    </row>
    <row r="21" spans="2:38" x14ac:dyDescent="0.2">
      <c r="B21" s="32"/>
      <c r="D21" s="19">
        <f t="shared" si="4"/>
        <v>0</v>
      </c>
      <c r="L21" s="32"/>
      <c r="N21" s="19">
        <f t="shared" si="5"/>
        <v>0</v>
      </c>
      <c r="V21" s="32"/>
      <c r="X21" s="19">
        <f t="shared" si="6"/>
        <v>0</v>
      </c>
      <c r="AG21" s="32"/>
      <c r="AI21" s="19">
        <f t="shared" si="3"/>
        <v>0</v>
      </c>
    </row>
    <row r="22" spans="2:38" x14ac:dyDescent="0.2">
      <c r="B22" s="32" t="s">
        <v>24</v>
      </c>
      <c r="D22" s="19">
        <f t="shared" si="4"/>
        <v>0</v>
      </c>
      <c r="E22">
        <f>SUM(C22:C26)</f>
        <v>0</v>
      </c>
      <c r="F22" s="19">
        <f>E22*100/D1</f>
        <v>0</v>
      </c>
      <c r="L22" s="32" t="s">
        <v>24</v>
      </c>
      <c r="N22" s="19">
        <f t="shared" si="5"/>
        <v>0</v>
      </c>
      <c r="O22">
        <f>SUM(M22:M26)</f>
        <v>0</v>
      </c>
      <c r="P22" s="19">
        <f>O22*100/N1</f>
        <v>0</v>
      </c>
      <c r="V22" s="32" t="s">
        <v>24</v>
      </c>
      <c r="X22" s="19">
        <f t="shared" si="6"/>
        <v>0</v>
      </c>
      <c r="Y22">
        <f>SUM(W22:W26)</f>
        <v>0</v>
      </c>
      <c r="Z22" s="19">
        <f>Y22*100/X1</f>
        <v>0</v>
      </c>
      <c r="AG22" s="32" t="s">
        <v>24</v>
      </c>
      <c r="AI22" s="19">
        <f t="shared" si="3"/>
        <v>0</v>
      </c>
      <c r="AJ22">
        <f>SUM(AH22:AH26)</f>
        <v>0</v>
      </c>
      <c r="AK22" s="19">
        <f>AJ22*100/AI1</f>
        <v>0</v>
      </c>
    </row>
    <row r="23" spans="2:38" x14ac:dyDescent="0.2">
      <c r="B23" s="32"/>
      <c r="D23" s="19">
        <f t="shared" si="4"/>
        <v>0</v>
      </c>
      <c r="L23" s="32"/>
      <c r="N23" s="19">
        <f t="shared" si="5"/>
        <v>0</v>
      </c>
      <c r="V23" s="32"/>
      <c r="X23" s="19">
        <f t="shared" si="6"/>
        <v>0</v>
      </c>
      <c r="AG23" s="32"/>
      <c r="AI23" s="19">
        <f t="shared" si="3"/>
        <v>0</v>
      </c>
    </row>
    <row r="24" spans="2:38" x14ac:dyDescent="0.2">
      <c r="B24" s="32"/>
      <c r="D24" s="19">
        <f t="shared" si="4"/>
        <v>0</v>
      </c>
      <c r="L24" s="32"/>
      <c r="N24" s="19">
        <f t="shared" si="5"/>
        <v>0</v>
      </c>
      <c r="V24" s="32"/>
      <c r="X24" s="19">
        <f t="shared" si="6"/>
        <v>0</v>
      </c>
      <c r="AG24" s="32"/>
      <c r="AI24" s="19">
        <f t="shared" si="3"/>
        <v>0</v>
      </c>
    </row>
    <row r="25" spans="2:38" x14ac:dyDescent="0.2">
      <c r="B25" s="32"/>
      <c r="D25" s="19">
        <f t="shared" si="4"/>
        <v>0</v>
      </c>
      <c r="L25" s="32"/>
      <c r="N25" s="19">
        <f t="shared" si="5"/>
        <v>0</v>
      </c>
      <c r="V25" s="32"/>
      <c r="X25" s="19">
        <f t="shared" si="6"/>
        <v>0</v>
      </c>
      <c r="AG25" s="32"/>
      <c r="AI25" s="19">
        <f t="shared" si="3"/>
        <v>0</v>
      </c>
    </row>
    <row r="26" spans="2:38" x14ac:dyDescent="0.2">
      <c r="B26" s="32"/>
      <c r="D26" s="19">
        <f t="shared" si="4"/>
        <v>0</v>
      </c>
      <c r="L26" s="32"/>
      <c r="N26" s="19">
        <f t="shared" si="5"/>
        <v>0</v>
      </c>
      <c r="V26" s="32"/>
      <c r="X26" s="19">
        <f t="shared" si="6"/>
        <v>0</v>
      </c>
      <c r="AG26" s="32"/>
      <c r="AI26" s="19">
        <f t="shared" si="3"/>
        <v>0</v>
      </c>
    </row>
    <row r="27" spans="2:38" x14ac:dyDescent="0.2">
      <c r="B27" s="20"/>
      <c r="E27" s="13"/>
      <c r="F27" s="13"/>
      <c r="G27" s="13"/>
      <c r="L27" s="20"/>
      <c r="O27" s="13"/>
      <c r="P27" s="13"/>
      <c r="Q27" s="13"/>
      <c r="V27" s="20"/>
      <c r="Y27" s="13"/>
      <c r="Z27" s="13"/>
      <c r="AA27" s="13"/>
      <c r="AG27" s="20"/>
      <c r="AJ27" s="13"/>
      <c r="AK27" s="13"/>
      <c r="AL27" s="13"/>
    </row>
    <row r="29" spans="2:38" x14ac:dyDescent="0.2">
      <c r="C29">
        <f>SUM(C2:C27)</f>
        <v>36786</v>
      </c>
      <c r="M29">
        <f>SUM(M2:M27)</f>
        <v>0</v>
      </c>
      <c r="W29">
        <f>SUM(W2:W27)</f>
        <v>0</v>
      </c>
      <c r="AH29">
        <f>SUM(AH2:AH27)</f>
        <v>0</v>
      </c>
    </row>
    <row r="30" spans="2:38" x14ac:dyDescent="0.2">
      <c r="B30" t="s">
        <v>118</v>
      </c>
      <c r="C30" s="19">
        <f>C29*100/D$1</f>
        <v>0.16570270270270271</v>
      </c>
      <c r="D30" s="19"/>
      <c r="L30" t="s">
        <v>118</v>
      </c>
      <c r="M30" s="19">
        <f>M29*100/N$1</f>
        <v>0</v>
      </c>
      <c r="N30" s="19"/>
      <c r="V30" t="s">
        <v>118</v>
      </c>
      <c r="W30" s="19">
        <f>W29*100/X$1</f>
        <v>0</v>
      </c>
      <c r="X30" s="19"/>
      <c r="AG30" t="s">
        <v>118</v>
      </c>
      <c r="AH30" s="19">
        <f>AH29*100/AI$1</f>
        <v>0</v>
      </c>
      <c r="AI30" s="19"/>
    </row>
    <row r="31" spans="2:38" x14ac:dyDescent="0.2">
      <c r="B31" t="s">
        <v>185</v>
      </c>
      <c r="C31" s="19">
        <f>((C29*100)+(H5*100)+(H6*100))/D$1</f>
        <v>0.52155855855855859</v>
      </c>
      <c r="D31" s="19"/>
      <c r="L31" t="s">
        <v>185</v>
      </c>
      <c r="M31" s="19">
        <f>((M29*100)+(R5*100)+(R6*100))/N$1</f>
        <v>0.35585585585585583</v>
      </c>
      <c r="N31" s="19"/>
      <c r="V31" t="s">
        <v>185</v>
      </c>
      <c r="W31" s="19">
        <f>((W29*100)+(AB5*100)+(AB6*100))/X$1</f>
        <v>0.35585585585585583</v>
      </c>
      <c r="X31" s="19"/>
      <c r="AG31" t="s">
        <v>185</v>
      </c>
      <c r="AH31" s="19">
        <f>((AH29*100)+(AM5*100)+(AM6*100))/AI$1</f>
        <v>0.35585585585585583</v>
      </c>
      <c r="AI31" s="19"/>
    </row>
    <row r="33" spans="2:41" x14ac:dyDescent="0.2">
      <c r="B33" t="s">
        <v>222</v>
      </c>
      <c r="D33">
        <v>22200000</v>
      </c>
      <c r="L33" t="s">
        <v>224</v>
      </c>
      <c r="N33">
        <v>22200000</v>
      </c>
      <c r="V33" t="s">
        <v>225</v>
      </c>
      <c r="X33">
        <v>22200000</v>
      </c>
      <c r="AG33" t="s">
        <v>116</v>
      </c>
      <c r="AI33">
        <v>22200000</v>
      </c>
    </row>
    <row r="34" spans="2:41" x14ac:dyDescent="0.2">
      <c r="B34" s="32" t="s">
        <v>20</v>
      </c>
      <c r="D34" s="19">
        <f>C34*100/D$33</f>
        <v>0</v>
      </c>
      <c r="E34">
        <f>SUM(C34:C38)</f>
        <v>0</v>
      </c>
      <c r="F34" s="19">
        <f>E34*100/D33</f>
        <v>0</v>
      </c>
      <c r="G34" t="s">
        <v>28</v>
      </c>
      <c r="H34">
        <v>172000</v>
      </c>
      <c r="L34" s="32" t="s">
        <v>20</v>
      </c>
      <c r="N34" s="19">
        <f>M34*100/N$33</f>
        <v>0</v>
      </c>
      <c r="O34">
        <f>SUM(M34:M38)</f>
        <v>0</v>
      </c>
      <c r="P34" s="19">
        <f>O34*100/N33</f>
        <v>0</v>
      </c>
      <c r="Q34" t="s">
        <v>28</v>
      </c>
      <c r="R34">
        <v>172000</v>
      </c>
      <c r="V34" s="32" t="s">
        <v>20</v>
      </c>
      <c r="X34" s="19">
        <f>W34*100/X$33</f>
        <v>0</v>
      </c>
      <c r="Y34">
        <f>SUM(W34:W38)</f>
        <v>0</v>
      </c>
      <c r="Z34" s="19">
        <f>Y34*100/X33</f>
        <v>0</v>
      </c>
      <c r="AA34" t="s">
        <v>28</v>
      </c>
      <c r="AB34">
        <v>172000</v>
      </c>
      <c r="AG34" s="32" t="s">
        <v>20</v>
      </c>
      <c r="AI34" s="19">
        <f>AH34*100/AI$33</f>
        <v>0</v>
      </c>
      <c r="AJ34">
        <f>SUM(AH34:AH38)</f>
        <v>0</v>
      </c>
      <c r="AK34" s="19">
        <f>AJ34*100/AI33</f>
        <v>0</v>
      </c>
      <c r="AL34" t="s">
        <v>28</v>
      </c>
      <c r="AM34">
        <v>172000</v>
      </c>
    </row>
    <row r="35" spans="2:41" x14ac:dyDescent="0.2">
      <c r="B35" s="32"/>
      <c r="D35" s="19">
        <f t="shared" ref="D35:D58" si="7">C35*100/D$33</f>
        <v>0</v>
      </c>
      <c r="G35" t="s">
        <v>25</v>
      </c>
      <c r="H35">
        <v>65000</v>
      </c>
      <c r="L35" s="32"/>
      <c r="N35" s="19">
        <f t="shared" ref="N35:N58" si="8">M35*100/N$33</f>
        <v>0</v>
      </c>
      <c r="Q35" t="s">
        <v>25</v>
      </c>
      <c r="R35">
        <v>65000</v>
      </c>
      <c r="V35" s="32"/>
      <c r="X35" s="19">
        <f t="shared" ref="X35:X58" si="9">W35*100/X$33</f>
        <v>0</v>
      </c>
      <c r="AA35" t="s">
        <v>25</v>
      </c>
      <c r="AB35">
        <v>65000</v>
      </c>
      <c r="AG35" s="32"/>
      <c r="AI35" s="19">
        <f t="shared" ref="AI35:AI58" si="10">AH35*100/AI$33</f>
        <v>0</v>
      </c>
      <c r="AL35" t="s">
        <v>25</v>
      </c>
      <c r="AM35">
        <v>65000</v>
      </c>
    </row>
    <row r="36" spans="2:41" x14ac:dyDescent="0.2">
      <c r="B36" s="32"/>
      <c r="D36" s="19">
        <f t="shared" si="7"/>
        <v>0</v>
      </c>
      <c r="G36" t="s">
        <v>29</v>
      </c>
      <c r="H36">
        <f>C61</f>
        <v>0</v>
      </c>
      <c r="L36" s="32"/>
      <c r="N36" s="19">
        <f t="shared" si="8"/>
        <v>0</v>
      </c>
      <c r="Q36" t="s">
        <v>29</v>
      </c>
      <c r="R36">
        <f>M61</f>
        <v>0</v>
      </c>
      <c r="V36" s="32"/>
      <c r="X36" s="19">
        <f t="shared" si="9"/>
        <v>0</v>
      </c>
      <c r="AA36" t="s">
        <v>29</v>
      </c>
      <c r="AB36">
        <f>W61</f>
        <v>0</v>
      </c>
      <c r="AG36" s="32"/>
      <c r="AI36" s="19">
        <f t="shared" si="10"/>
        <v>0</v>
      </c>
      <c r="AL36" t="s">
        <v>29</v>
      </c>
      <c r="AM36">
        <f>AH61</f>
        <v>0</v>
      </c>
    </row>
    <row r="37" spans="2:41" x14ac:dyDescent="0.2">
      <c r="B37" s="32"/>
      <c r="D37" s="19">
        <f t="shared" si="7"/>
        <v>0</v>
      </c>
      <c r="G37" t="s">
        <v>184</v>
      </c>
      <c r="H37">
        <v>0</v>
      </c>
      <c r="L37" s="32"/>
      <c r="N37" s="19">
        <f t="shared" si="8"/>
        <v>0</v>
      </c>
      <c r="Q37" t="s">
        <v>184</v>
      </c>
      <c r="R37">
        <v>0</v>
      </c>
      <c r="V37" s="32"/>
      <c r="X37" s="19">
        <f t="shared" si="9"/>
        <v>0</v>
      </c>
      <c r="AA37" t="s">
        <v>184</v>
      </c>
      <c r="AB37">
        <v>0</v>
      </c>
      <c r="AG37" s="32"/>
      <c r="AI37" s="19">
        <f t="shared" si="10"/>
        <v>0</v>
      </c>
      <c r="AL37" t="s">
        <v>184</v>
      </c>
      <c r="AM37">
        <v>0</v>
      </c>
    </row>
    <row r="38" spans="2:41" x14ac:dyDescent="0.2">
      <c r="B38" s="32"/>
      <c r="D38" s="19">
        <f t="shared" si="7"/>
        <v>0</v>
      </c>
      <c r="G38" t="s">
        <v>26</v>
      </c>
      <c r="H38">
        <v>79000</v>
      </c>
      <c r="I38" t="s">
        <v>133</v>
      </c>
      <c r="J38">
        <f>H36+H37+H38</f>
        <v>79000</v>
      </c>
      <c r="L38" s="32"/>
      <c r="N38" s="19">
        <f t="shared" si="8"/>
        <v>0</v>
      </c>
      <c r="Q38" t="s">
        <v>26</v>
      </c>
      <c r="R38">
        <v>79000</v>
      </c>
      <c r="S38" t="s">
        <v>133</v>
      </c>
      <c r="T38">
        <f>R36+R37+R38</f>
        <v>79000</v>
      </c>
      <c r="V38" s="32"/>
      <c r="X38" s="19">
        <f t="shared" si="9"/>
        <v>0</v>
      </c>
      <c r="AA38" t="s">
        <v>26</v>
      </c>
      <c r="AB38">
        <v>79000</v>
      </c>
      <c r="AC38" t="s">
        <v>133</v>
      </c>
      <c r="AD38">
        <f>AB36+AB37+AB38</f>
        <v>79000</v>
      </c>
      <c r="AG38" s="32"/>
      <c r="AI38" s="19">
        <f t="shared" si="10"/>
        <v>0</v>
      </c>
      <c r="AL38" t="s">
        <v>26</v>
      </c>
      <c r="AM38">
        <v>79000</v>
      </c>
      <c r="AN38" t="s">
        <v>133</v>
      </c>
      <c r="AO38">
        <f>AM36+AM37+AM38</f>
        <v>79000</v>
      </c>
    </row>
    <row r="39" spans="2:41" x14ac:dyDescent="0.2">
      <c r="B39" s="32" t="s">
        <v>21</v>
      </c>
      <c r="D39" s="19">
        <f t="shared" si="7"/>
        <v>0</v>
      </c>
      <c r="E39">
        <f>SUM(C39:C43)</f>
        <v>0</v>
      </c>
      <c r="F39" s="19">
        <f>E39*100/D33</f>
        <v>0</v>
      </c>
      <c r="G39" t="s">
        <v>27</v>
      </c>
      <c r="H39">
        <f>SUM(H34:H38)</f>
        <v>316000</v>
      </c>
      <c r="L39" s="32" t="s">
        <v>21</v>
      </c>
      <c r="N39" s="19">
        <f t="shared" si="8"/>
        <v>0</v>
      </c>
      <c r="O39">
        <f>SUM(M39:M43)</f>
        <v>0</v>
      </c>
      <c r="P39" s="19">
        <f>O39*100/N33</f>
        <v>0</v>
      </c>
      <c r="Q39" t="s">
        <v>27</v>
      </c>
      <c r="R39">
        <f>SUM(R34:R38)</f>
        <v>316000</v>
      </c>
      <c r="V39" s="32" t="s">
        <v>21</v>
      </c>
      <c r="X39" s="19">
        <f t="shared" si="9"/>
        <v>0</v>
      </c>
      <c r="Y39">
        <f>SUM(W39:W43)</f>
        <v>0</v>
      </c>
      <c r="Z39" s="19">
        <f>Y39*100/X33</f>
        <v>0</v>
      </c>
      <c r="AA39" t="s">
        <v>27</v>
      </c>
      <c r="AB39">
        <f>SUM(AB34:AB38)</f>
        <v>316000</v>
      </c>
      <c r="AG39" s="32" t="s">
        <v>21</v>
      </c>
      <c r="AI39" s="19">
        <f t="shared" si="10"/>
        <v>0</v>
      </c>
      <c r="AJ39">
        <f>SUM(AH39:AH43)</f>
        <v>0</v>
      </c>
      <c r="AK39" s="19">
        <f>AJ39*100/AI33</f>
        <v>0</v>
      </c>
      <c r="AL39" t="s">
        <v>27</v>
      </c>
      <c r="AM39">
        <f>SUM(AM34:AM38)</f>
        <v>316000</v>
      </c>
    </row>
    <row r="40" spans="2:41" x14ac:dyDescent="0.2">
      <c r="B40" s="32"/>
      <c r="D40" s="19">
        <f t="shared" si="7"/>
        <v>0</v>
      </c>
      <c r="L40" s="32"/>
      <c r="N40" s="19">
        <f t="shared" si="8"/>
        <v>0</v>
      </c>
      <c r="V40" s="32"/>
      <c r="X40" s="19">
        <f t="shared" si="9"/>
        <v>0</v>
      </c>
      <c r="AG40" s="32"/>
      <c r="AI40" s="19">
        <f t="shared" si="10"/>
        <v>0</v>
      </c>
    </row>
    <row r="41" spans="2:41" x14ac:dyDescent="0.2">
      <c r="B41" s="32"/>
      <c r="D41" s="19">
        <f t="shared" si="7"/>
        <v>0</v>
      </c>
      <c r="H41" s="12"/>
      <c r="L41" s="32"/>
      <c r="N41" s="19">
        <f t="shared" si="8"/>
        <v>0</v>
      </c>
      <c r="R41" s="12"/>
      <c r="V41" s="32"/>
      <c r="X41" s="19">
        <f t="shared" si="9"/>
        <v>0</v>
      </c>
      <c r="AB41" s="12"/>
      <c r="AG41" s="32"/>
      <c r="AI41" s="19">
        <f t="shared" si="10"/>
        <v>0</v>
      </c>
      <c r="AM41" s="12"/>
    </row>
    <row r="42" spans="2:41" x14ac:dyDescent="0.2">
      <c r="B42" s="32"/>
      <c r="D42" s="19">
        <f t="shared" si="7"/>
        <v>0</v>
      </c>
      <c r="L42" s="32"/>
      <c r="N42" s="19">
        <f t="shared" si="8"/>
        <v>0</v>
      </c>
      <c r="V42" s="32"/>
      <c r="X42" s="19">
        <f t="shared" si="9"/>
        <v>0</v>
      </c>
      <c r="AG42" s="32"/>
      <c r="AI42" s="19">
        <f t="shared" si="10"/>
        <v>0</v>
      </c>
    </row>
    <row r="43" spans="2:41" x14ac:dyDescent="0.2">
      <c r="B43" s="32"/>
      <c r="D43" s="19">
        <f t="shared" si="7"/>
        <v>0</v>
      </c>
      <c r="L43" s="32"/>
      <c r="N43" s="19">
        <f t="shared" si="8"/>
        <v>0</v>
      </c>
      <c r="V43" s="32"/>
      <c r="X43" s="19">
        <f t="shared" si="9"/>
        <v>0</v>
      </c>
      <c r="AG43" s="32"/>
      <c r="AI43" s="19">
        <f t="shared" si="10"/>
        <v>0</v>
      </c>
    </row>
    <row r="44" spans="2:41" x14ac:dyDescent="0.2">
      <c r="B44" s="32" t="s">
        <v>22</v>
      </c>
      <c r="D44" s="19">
        <f t="shared" si="7"/>
        <v>0</v>
      </c>
      <c r="E44">
        <f>SUM(C44:C48)</f>
        <v>0</v>
      </c>
      <c r="F44" s="19">
        <f>E44*100/D33</f>
        <v>0</v>
      </c>
      <c r="L44" s="32" t="s">
        <v>22</v>
      </c>
      <c r="N44" s="19">
        <f t="shared" si="8"/>
        <v>0</v>
      </c>
      <c r="O44">
        <f>SUM(M44:M48)</f>
        <v>0</v>
      </c>
      <c r="P44" s="19">
        <f>O44*100/N33</f>
        <v>0</v>
      </c>
      <c r="V44" s="32" t="s">
        <v>22</v>
      </c>
      <c r="X44" s="19">
        <f t="shared" si="9"/>
        <v>0</v>
      </c>
      <c r="Y44">
        <f>SUM(W44:W48)</f>
        <v>0</v>
      </c>
      <c r="Z44" s="19">
        <f>Y44*100/X33</f>
        <v>0</v>
      </c>
      <c r="AG44" s="32" t="s">
        <v>22</v>
      </c>
      <c r="AI44" s="19">
        <f t="shared" si="10"/>
        <v>0</v>
      </c>
      <c r="AJ44">
        <f>SUM(AH44:AH48)</f>
        <v>0</v>
      </c>
      <c r="AK44" s="19">
        <f>AJ44*100/AI33</f>
        <v>0</v>
      </c>
    </row>
    <row r="45" spans="2:41" x14ac:dyDescent="0.2">
      <c r="B45" s="32"/>
      <c r="D45" s="19">
        <f t="shared" si="7"/>
        <v>0</v>
      </c>
      <c r="L45" s="32"/>
      <c r="N45" s="19">
        <f t="shared" si="8"/>
        <v>0</v>
      </c>
      <c r="V45" s="32"/>
      <c r="X45" s="19">
        <f t="shared" si="9"/>
        <v>0</v>
      </c>
      <c r="AG45" s="32"/>
      <c r="AI45" s="19">
        <f t="shared" si="10"/>
        <v>0</v>
      </c>
    </row>
    <row r="46" spans="2:41" x14ac:dyDescent="0.2">
      <c r="B46" s="32"/>
      <c r="D46" s="19">
        <f t="shared" si="7"/>
        <v>0</v>
      </c>
      <c r="L46" s="32"/>
      <c r="N46" s="19">
        <f t="shared" si="8"/>
        <v>0</v>
      </c>
      <c r="V46" s="32"/>
      <c r="X46" s="19">
        <f t="shared" si="9"/>
        <v>0</v>
      </c>
      <c r="AG46" s="32"/>
      <c r="AI46" s="19">
        <f t="shared" si="10"/>
        <v>0</v>
      </c>
    </row>
    <row r="47" spans="2:41" x14ac:dyDescent="0.2">
      <c r="B47" s="32"/>
      <c r="D47" s="19">
        <f t="shared" si="7"/>
        <v>0</v>
      </c>
      <c r="L47" s="32"/>
      <c r="N47" s="19">
        <f t="shared" si="8"/>
        <v>0</v>
      </c>
      <c r="V47" s="32"/>
      <c r="X47" s="19">
        <f t="shared" si="9"/>
        <v>0</v>
      </c>
      <c r="AG47" s="32"/>
      <c r="AI47" s="19">
        <f t="shared" si="10"/>
        <v>0</v>
      </c>
    </row>
    <row r="48" spans="2:41" x14ac:dyDescent="0.2">
      <c r="B48" s="32"/>
      <c r="D48" s="19">
        <f t="shared" si="7"/>
        <v>0</v>
      </c>
      <c r="L48" s="32"/>
      <c r="N48" s="19">
        <f t="shared" si="8"/>
        <v>0</v>
      </c>
      <c r="V48" s="32"/>
      <c r="X48" s="19">
        <f t="shared" si="9"/>
        <v>0</v>
      </c>
      <c r="AG48" s="32"/>
      <c r="AI48" s="19">
        <f t="shared" si="10"/>
        <v>0</v>
      </c>
    </row>
    <row r="49" spans="2:38" x14ac:dyDescent="0.2">
      <c r="B49" s="32" t="s">
        <v>23</v>
      </c>
      <c r="D49" s="19">
        <f t="shared" si="7"/>
        <v>0</v>
      </c>
      <c r="E49">
        <f>SUM(C49:C53)</f>
        <v>0</v>
      </c>
      <c r="F49" s="19">
        <f>E49*100/D33</f>
        <v>0</v>
      </c>
      <c r="L49" s="32" t="s">
        <v>23</v>
      </c>
      <c r="N49" s="19">
        <f t="shared" si="8"/>
        <v>0</v>
      </c>
      <c r="O49">
        <f>SUM(M49:M53)</f>
        <v>0</v>
      </c>
      <c r="P49" s="19">
        <f>O49*100/N33</f>
        <v>0</v>
      </c>
      <c r="V49" s="32" t="s">
        <v>23</v>
      </c>
      <c r="X49" s="19">
        <f t="shared" si="9"/>
        <v>0</v>
      </c>
      <c r="Y49">
        <f>SUM(W49:W53)</f>
        <v>0</v>
      </c>
      <c r="Z49" s="19">
        <f>Y49*100/X33</f>
        <v>0</v>
      </c>
      <c r="AG49" s="32" t="s">
        <v>23</v>
      </c>
      <c r="AI49" s="19">
        <f t="shared" si="10"/>
        <v>0</v>
      </c>
      <c r="AJ49">
        <f>SUM(AH49:AH53)</f>
        <v>0</v>
      </c>
      <c r="AK49" s="19">
        <f>AJ49*100/AI33</f>
        <v>0</v>
      </c>
    </row>
    <row r="50" spans="2:38" x14ac:dyDescent="0.2">
      <c r="B50" s="32"/>
      <c r="D50" s="19">
        <f t="shared" si="7"/>
        <v>0</v>
      </c>
      <c r="L50" s="32"/>
      <c r="N50" s="19">
        <f t="shared" si="8"/>
        <v>0</v>
      </c>
      <c r="V50" s="32"/>
      <c r="X50" s="19">
        <f t="shared" si="9"/>
        <v>0</v>
      </c>
      <c r="AG50" s="32"/>
      <c r="AI50" s="19">
        <f t="shared" si="10"/>
        <v>0</v>
      </c>
    </row>
    <row r="51" spans="2:38" x14ac:dyDescent="0.2">
      <c r="B51" s="32"/>
      <c r="D51" s="19">
        <f t="shared" si="7"/>
        <v>0</v>
      </c>
      <c r="L51" s="32"/>
      <c r="N51" s="19">
        <f t="shared" si="8"/>
        <v>0</v>
      </c>
      <c r="V51" s="32"/>
      <c r="X51" s="19">
        <f t="shared" si="9"/>
        <v>0</v>
      </c>
      <c r="AG51" s="32"/>
      <c r="AI51" s="19">
        <f t="shared" si="10"/>
        <v>0</v>
      </c>
    </row>
    <row r="52" spans="2:38" x14ac:dyDescent="0.2">
      <c r="B52" s="32"/>
      <c r="D52" s="19">
        <f t="shared" si="7"/>
        <v>0</v>
      </c>
      <c r="L52" s="32"/>
      <c r="N52" s="19">
        <f t="shared" si="8"/>
        <v>0</v>
      </c>
      <c r="V52" s="32"/>
      <c r="X52" s="19">
        <f t="shared" si="9"/>
        <v>0</v>
      </c>
      <c r="AG52" s="32"/>
      <c r="AI52" s="19">
        <f t="shared" si="10"/>
        <v>0</v>
      </c>
    </row>
    <row r="53" spans="2:38" x14ac:dyDescent="0.2">
      <c r="B53" s="32"/>
      <c r="D53" s="19">
        <f t="shared" si="7"/>
        <v>0</v>
      </c>
      <c r="L53" s="32"/>
      <c r="N53" s="19">
        <f t="shared" si="8"/>
        <v>0</v>
      </c>
      <c r="V53" s="32"/>
      <c r="X53" s="19">
        <f t="shared" si="9"/>
        <v>0</v>
      </c>
      <c r="AG53" s="32"/>
      <c r="AI53" s="19">
        <f t="shared" si="10"/>
        <v>0</v>
      </c>
    </row>
    <row r="54" spans="2:38" x14ac:dyDescent="0.2">
      <c r="B54" s="32" t="s">
        <v>24</v>
      </c>
      <c r="D54" s="19">
        <f t="shared" si="7"/>
        <v>0</v>
      </c>
      <c r="E54">
        <f>SUM(C54:C58)</f>
        <v>0</v>
      </c>
      <c r="F54" s="19">
        <f>E54*100/D33</f>
        <v>0</v>
      </c>
      <c r="L54" s="32" t="s">
        <v>24</v>
      </c>
      <c r="N54" s="19">
        <f t="shared" si="8"/>
        <v>0</v>
      </c>
      <c r="O54">
        <f>SUM(M54:M58)</f>
        <v>0</v>
      </c>
      <c r="P54" s="19">
        <f>O54*100/N33</f>
        <v>0</v>
      </c>
      <c r="V54" s="32" t="s">
        <v>24</v>
      </c>
      <c r="X54" s="19">
        <f t="shared" si="9"/>
        <v>0</v>
      </c>
      <c r="Y54">
        <f>SUM(W54:W58)</f>
        <v>0</v>
      </c>
      <c r="Z54" s="19">
        <f>Y54*100/X33</f>
        <v>0</v>
      </c>
      <c r="AG54" s="32" t="s">
        <v>24</v>
      </c>
      <c r="AI54" s="19">
        <f t="shared" si="10"/>
        <v>0</v>
      </c>
      <c r="AJ54">
        <f>SUM(AH54:AH58)</f>
        <v>0</v>
      </c>
      <c r="AK54" s="19">
        <f>AJ54*100/AI33</f>
        <v>0</v>
      </c>
    </row>
    <row r="55" spans="2:38" x14ac:dyDescent="0.2">
      <c r="B55" s="32"/>
      <c r="D55" s="19">
        <f t="shared" si="7"/>
        <v>0</v>
      </c>
      <c r="L55" s="32"/>
      <c r="N55" s="19">
        <f t="shared" si="8"/>
        <v>0</v>
      </c>
      <c r="V55" s="32"/>
      <c r="X55" s="19">
        <f t="shared" si="9"/>
        <v>0</v>
      </c>
      <c r="AG55" s="32"/>
      <c r="AI55" s="19">
        <f t="shared" si="10"/>
        <v>0</v>
      </c>
    </row>
    <row r="56" spans="2:38" x14ac:dyDescent="0.2">
      <c r="B56" s="32"/>
      <c r="D56" s="19">
        <f t="shared" si="7"/>
        <v>0</v>
      </c>
      <c r="L56" s="32"/>
      <c r="N56" s="19">
        <f t="shared" si="8"/>
        <v>0</v>
      </c>
      <c r="V56" s="32"/>
      <c r="X56" s="19">
        <f t="shared" si="9"/>
        <v>0</v>
      </c>
      <c r="AG56" s="32"/>
      <c r="AI56" s="19">
        <f t="shared" si="10"/>
        <v>0</v>
      </c>
    </row>
    <row r="57" spans="2:38" x14ac:dyDescent="0.2">
      <c r="B57" s="32"/>
      <c r="D57" s="19">
        <f t="shared" si="7"/>
        <v>0</v>
      </c>
      <c r="L57" s="32"/>
      <c r="N57" s="19">
        <f t="shared" si="8"/>
        <v>0</v>
      </c>
      <c r="V57" s="32"/>
      <c r="X57" s="19">
        <f t="shared" si="9"/>
        <v>0</v>
      </c>
      <c r="AG57" s="32"/>
      <c r="AI57" s="19">
        <f t="shared" si="10"/>
        <v>0</v>
      </c>
    </row>
    <row r="58" spans="2:38" x14ac:dyDescent="0.2">
      <c r="B58" s="32"/>
      <c r="D58" s="19">
        <f t="shared" si="7"/>
        <v>0</v>
      </c>
      <c r="L58" s="32"/>
      <c r="N58" s="19">
        <f t="shared" si="8"/>
        <v>0</v>
      </c>
      <c r="V58" s="32"/>
      <c r="X58" s="19">
        <f t="shared" si="9"/>
        <v>0</v>
      </c>
      <c r="AG58" s="32"/>
      <c r="AI58" s="19">
        <f t="shared" si="10"/>
        <v>0</v>
      </c>
    </row>
    <row r="59" spans="2:38" x14ac:dyDescent="0.2">
      <c r="B59" s="20"/>
      <c r="E59" s="13"/>
      <c r="F59" s="13"/>
      <c r="G59" s="13"/>
      <c r="L59" s="20"/>
      <c r="O59" s="13"/>
      <c r="P59" s="13"/>
      <c r="Q59" s="13"/>
      <c r="V59" s="20"/>
      <c r="Y59" s="13"/>
      <c r="Z59" s="13"/>
      <c r="AA59" s="13"/>
      <c r="AG59" s="20"/>
      <c r="AJ59" s="13"/>
      <c r="AK59" s="13"/>
      <c r="AL59" s="13"/>
    </row>
    <row r="61" spans="2:38" x14ac:dyDescent="0.2">
      <c r="C61">
        <f>SUM(C34:C59)</f>
        <v>0</v>
      </c>
      <c r="M61">
        <f>SUM(M34:M59)</f>
        <v>0</v>
      </c>
      <c r="W61">
        <f>SUM(W34:W59)</f>
        <v>0</v>
      </c>
      <c r="AH61">
        <f>SUM(AH34:AH59)</f>
        <v>0</v>
      </c>
    </row>
    <row r="62" spans="2:38" x14ac:dyDescent="0.2">
      <c r="B62" t="s">
        <v>118</v>
      </c>
      <c r="C62" s="19">
        <f>C61*100/D$33</f>
        <v>0</v>
      </c>
      <c r="D62" s="19"/>
      <c r="L62" t="s">
        <v>118</v>
      </c>
      <c r="M62" s="19">
        <f>M61*100/N$33</f>
        <v>0</v>
      </c>
      <c r="N62" s="19"/>
      <c r="V62" t="s">
        <v>118</v>
      </c>
      <c r="W62" s="19">
        <f>W61*100/X$33</f>
        <v>0</v>
      </c>
      <c r="X62" s="19"/>
      <c r="AG62" t="s">
        <v>118</v>
      </c>
      <c r="AH62" s="19">
        <f>AH61*100/AI$33</f>
        <v>0</v>
      </c>
      <c r="AI62" s="19"/>
    </row>
    <row r="63" spans="2:38" x14ac:dyDescent="0.2">
      <c r="B63" t="s">
        <v>185</v>
      </c>
      <c r="C63" s="19">
        <f>((C61*100)+(H37*100)+(H38*100))/D$33</f>
        <v>0.35585585585585583</v>
      </c>
      <c r="D63" s="19"/>
      <c r="L63" t="s">
        <v>185</v>
      </c>
      <c r="M63" s="19">
        <f>((M61*100)+(R37*100)+(R38*100))/N$33</f>
        <v>0.35585585585585583</v>
      </c>
      <c r="N63" s="19"/>
      <c r="V63" t="s">
        <v>185</v>
      </c>
      <c r="W63" s="19">
        <f>((W61*100)+(AB37*100)+(AB38*100))/X$33</f>
        <v>0.35585585585585583</v>
      </c>
      <c r="X63" s="19"/>
      <c r="AG63" t="s">
        <v>185</v>
      </c>
      <c r="AH63" s="19">
        <f>((AH61*100)+(AM37*100)+(AM38*100))/AI$33</f>
        <v>0.35585585585585583</v>
      </c>
      <c r="AI63" s="19"/>
    </row>
    <row r="64" spans="2:38" x14ac:dyDescent="0.2">
      <c r="I64" s="5"/>
      <c r="R64" s="8"/>
      <c r="S64" s="7"/>
    </row>
    <row r="65" spans="8:35" x14ac:dyDescent="0.2">
      <c r="R65" s="8"/>
    </row>
    <row r="66" spans="8:35" x14ac:dyDescent="0.2">
      <c r="W66" t="s">
        <v>154</v>
      </c>
      <c r="X66">
        <v>22000000</v>
      </c>
    </row>
    <row r="67" spans="8:35" x14ac:dyDescent="0.2">
      <c r="W67" t="s">
        <v>40</v>
      </c>
      <c r="AA67" t="s">
        <v>120</v>
      </c>
      <c r="AB67">
        <v>21700</v>
      </c>
    </row>
    <row r="68" spans="8:35" x14ac:dyDescent="0.2">
      <c r="W68" s="13">
        <v>1E-3</v>
      </c>
      <c r="X68" s="13">
        <v>2E-3</v>
      </c>
      <c r="Y68" s="13">
        <v>3.0000000000000001E-3</v>
      </c>
      <c r="AA68" t="s">
        <v>121</v>
      </c>
      <c r="AB68">
        <v>50</v>
      </c>
      <c r="AI68" s="5"/>
    </row>
    <row r="69" spans="8:35" x14ac:dyDescent="0.2">
      <c r="Q69" t="s">
        <v>150</v>
      </c>
      <c r="R69" t="s">
        <v>121</v>
      </c>
      <c r="S69" s="24" t="s">
        <v>152</v>
      </c>
      <c r="T69" s="24" t="s">
        <v>151</v>
      </c>
      <c r="U69" s="24" t="s">
        <v>153</v>
      </c>
      <c r="V69" s="24" t="s">
        <v>134</v>
      </c>
      <c r="W69">
        <f>X66*W68</f>
        <v>22000</v>
      </c>
      <c r="X69">
        <f>X66*X68</f>
        <v>44000</v>
      </c>
      <c r="Y69">
        <f>X66*Y68</f>
        <v>66000</v>
      </c>
      <c r="AA69" t="s">
        <v>122</v>
      </c>
      <c r="AB69">
        <f>AB67*AB68</f>
        <v>1085000</v>
      </c>
    </row>
    <row r="70" spans="8:35" x14ac:dyDescent="0.2">
      <c r="Q70">
        <v>4</v>
      </c>
      <c r="R70">
        <v>75</v>
      </c>
      <c r="S70" s="24">
        <f t="shared" ref="S70:S75" si="11">T70/R70</f>
        <v>42</v>
      </c>
      <c r="T70" s="24">
        <f t="shared" ref="T70:T75" si="12">U70/Q70</f>
        <v>3150</v>
      </c>
      <c r="U70" s="24">
        <v>12600</v>
      </c>
      <c r="V70" s="24" t="s">
        <v>34</v>
      </c>
      <c r="W70" s="8">
        <f>W69/U70</f>
        <v>1.746031746031746</v>
      </c>
      <c r="X70" s="8">
        <f>X69/U70</f>
        <v>3.4920634920634921</v>
      </c>
      <c r="Y70" s="8">
        <f>Y69/U70</f>
        <v>5.2380952380952381</v>
      </c>
      <c r="AA70" t="s">
        <v>123</v>
      </c>
      <c r="AB70">
        <v>218.5</v>
      </c>
    </row>
    <row r="71" spans="8:35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4">
        <f t="shared" si="11"/>
        <v>40</v>
      </c>
      <c r="T71" s="24">
        <f t="shared" si="12"/>
        <v>1600</v>
      </c>
      <c r="U71" s="24">
        <v>6400</v>
      </c>
      <c r="V71" s="24" t="s">
        <v>35</v>
      </c>
      <c r="W71" s="8">
        <f>W69/U71</f>
        <v>3.4375</v>
      </c>
      <c r="X71" s="8">
        <f>X69/U71</f>
        <v>6.875</v>
      </c>
      <c r="Y71" s="8">
        <f>Y69/U71</f>
        <v>10.3125</v>
      </c>
      <c r="AA71" t="s">
        <v>124</v>
      </c>
      <c r="AB71" s="5">
        <f>AB69/AB70</f>
        <v>4965.6750572082383</v>
      </c>
      <c r="AF71" s="5"/>
    </row>
    <row r="72" spans="8:35" x14ac:dyDescent="0.2">
      <c r="L72">
        <v>1425</v>
      </c>
      <c r="Q72">
        <v>4</v>
      </c>
      <c r="R72">
        <v>15</v>
      </c>
      <c r="S72" s="24">
        <f t="shared" si="11"/>
        <v>45</v>
      </c>
      <c r="T72" s="24">
        <f t="shared" si="12"/>
        <v>675</v>
      </c>
      <c r="U72" s="24">
        <v>2700</v>
      </c>
      <c r="V72" s="24" t="s">
        <v>36</v>
      </c>
      <c r="W72" s="8">
        <f>W69/U72</f>
        <v>8.1481481481481488</v>
      </c>
      <c r="X72" s="8">
        <f>X69/U72</f>
        <v>16.296296296296298</v>
      </c>
      <c r="Y72" s="8">
        <f>Y69/U72</f>
        <v>24.444444444444443</v>
      </c>
      <c r="AA72" t="s">
        <v>126</v>
      </c>
      <c r="AB72">
        <f>AB71*AB70</f>
        <v>1085000</v>
      </c>
    </row>
    <row r="73" spans="8:35" x14ac:dyDescent="0.2">
      <c r="L73">
        <v>0</v>
      </c>
      <c r="Q73">
        <v>4</v>
      </c>
      <c r="R73">
        <v>50</v>
      </c>
      <c r="S73" s="24">
        <f t="shared" si="11"/>
        <v>30</v>
      </c>
      <c r="T73" s="24">
        <f t="shared" si="12"/>
        <v>1500</v>
      </c>
      <c r="U73" s="24">
        <v>6000</v>
      </c>
      <c r="V73" s="24" t="s">
        <v>37</v>
      </c>
      <c r="W73" s="8">
        <f>W69/U73</f>
        <v>3.6666666666666665</v>
      </c>
      <c r="X73" s="8">
        <f>X69/U73</f>
        <v>7.333333333333333</v>
      </c>
      <c r="Y73" s="8">
        <f>Y69/U73</f>
        <v>11</v>
      </c>
    </row>
    <row r="74" spans="8:35" x14ac:dyDescent="0.2">
      <c r="Q74">
        <v>4</v>
      </c>
      <c r="R74">
        <v>10</v>
      </c>
      <c r="S74" s="24">
        <f t="shared" si="11"/>
        <v>45</v>
      </c>
      <c r="T74" s="24">
        <f t="shared" si="12"/>
        <v>450</v>
      </c>
      <c r="U74" s="24">
        <v>1800</v>
      </c>
      <c r="V74" s="24" t="s">
        <v>38</v>
      </c>
      <c r="W74" s="8">
        <f>W69/U74</f>
        <v>12.222222222222221</v>
      </c>
      <c r="X74" s="8">
        <f>X69/U74</f>
        <v>24.444444444444443</v>
      </c>
      <c r="Y74" s="8">
        <f>Y69/U74</f>
        <v>36.666666666666664</v>
      </c>
    </row>
    <row r="75" spans="8:35" x14ac:dyDescent="0.2">
      <c r="L75">
        <v>1800</v>
      </c>
      <c r="M75">
        <f>L75+L76+L77</f>
        <v>2430</v>
      </c>
      <c r="Q75">
        <v>4</v>
      </c>
      <c r="R75">
        <v>15</v>
      </c>
      <c r="S75" s="24">
        <f t="shared" si="11"/>
        <v>30</v>
      </c>
      <c r="T75" s="24">
        <f t="shared" si="12"/>
        <v>450</v>
      </c>
      <c r="U75" s="24">
        <v>1800</v>
      </c>
      <c r="V75" s="24" t="s">
        <v>115</v>
      </c>
      <c r="W75" s="8">
        <f>W69/U75</f>
        <v>12.222222222222221</v>
      </c>
      <c r="X75" s="8">
        <f>X69/U75</f>
        <v>24.444444444444443</v>
      </c>
      <c r="Y75" s="8">
        <f>Y69/U75</f>
        <v>36.666666666666664</v>
      </c>
      <c r="AA75" t="s">
        <v>125</v>
      </c>
      <c r="AB75" s="7">
        <v>0.08</v>
      </c>
      <c r="AC75">
        <f>AB72*AB75</f>
        <v>86800</v>
      </c>
      <c r="AF75" s="7"/>
    </row>
    <row r="76" spans="8:35" x14ac:dyDescent="0.2">
      <c r="H76" s="13"/>
      <c r="L76">
        <v>405</v>
      </c>
      <c r="AA76" t="s">
        <v>127</v>
      </c>
      <c r="AB76">
        <f>AB72-AC75</f>
        <v>998200</v>
      </c>
    </row>
    <row r="77" spans="8:35" x14ac:dyDescent="0.2">
      <c r="L77">
        <v>225</v>
      </c>
      <c r="V77" s="7">
        <v>0.35</v>
      </c>
      <c r="W77" s="7">
        <v>0.3</v>
      </c>
      <c r="AA77" t="s">
        <v>130</v>
      </c>
      <c r="AB77" s="23">
        <v>1.2E-2</v>
      </c>
      <c r="AF77" s="7"/>
    </row>
    <row r="78" spans="8:35" x14ac:dyDescent="0.2">
      <c r="U78" s="6">
        <v>45352</v>
      </c>
      <c r="V78">
        <v>12000000</v>
      </c>
      <c r="W78">
        <v>12000000</v>
      </c>
      <c r="AA78" t="s">
        <v>128</v>
      </c>
      <c r="AB78" s="5">
        <f>AB76*AB77</f>
        <v>11978.4</v>
      </c>
      <c r="AF78" s="5"/>
    </row>
    <row r="79" spans="8:35" x14ac:dyDescent="0.2">
      <c r="U79" s="6">
        <v>45717</v>
      </c>
      <c r="V79">
        <f>V78+V78*V77</f>
        <v>16200000</v>
      </c>
      <c r="W79">
        <f>W78+W78*W77</f>
        <v>15600000</v>
      </c>
      <c r="AA79" t="s">
        <v>129</v>
      </c>
      <c r="AB79" s="4">
        <f>AB78/AB72</f>
        <v>1.1039999999999999E-2</v>
      </c>
      <c r="AC79">
        <f>AB79*AB72</f>
        <v>11978.4</v>
      </c>
      <c r="AF79" s="4"/>
    </row>
    <row r="80" spans="8:35" x14ac:dyDescent="0.2">
      <c r="U80" s="6">
        <v>46082</v>
      </c>
      <c r="V80">
        <f>V79+V79*V77</f>
        <v>21870000</v>
      </c>
      <c r="W80">
        <f>W79+W79*W77</f>
        <v>20280000</v>
      </c>
    </row>
    <row r="81" spans="21:34" x14ac:dyDescent="0.2">
      <c r="U81" s="6">
        <v>46447</v>
      </c>
      <c r="V81">
        <f>V80+V80*V77</f>
        <v>29524500</v>
      </c>
      <c r="W81">
        <f>W80+W80*W77</f>
        <v>26364000</v>
      </c>
    </row>
    <row r="82" spans="21:34" x14ac:dyDescent="0.2">
      <c r="U82" s="6">
        <v>46813</v>
      </c>
      <c r="V82">
        <f>V81+V81*V77</f>
        <v>39858075</v>
      </c>
      <c r="W82">
        <f>W81+W81*W77</f>
        <v>34273200</v>
      </c>
    </row>
    <row r="85" spans="21:34" x14ac:dyDescent="0.2">
      <c r="AH85" s="26"/>
    </row>
  </sheetData>
  <mergeCells count="40">
    <mergeCell ref="AG12:AG16"/>
    <mergeCell ref="AG17:AG21"/>
    <mergeCell ref="AG22:AG26"/>
    <mergeCell ref="AG2:AG6"/>
    <mergeCell ref="AG7:AG11"/>
    <mergeCell ref="AG44:AG48"/>
    <mergeCell ref="AG49:AG53"/>
    <mergeCell ref="AG54:AG58"/>
    <mergeCell ref="AG34:AG38"/>
    <mergeCell ref="AG39:AG43"/>
    <mergeCell ref="B2:B6"/>
    <mergeCell ref="B7:B11"/>
    <mergeCell ref="B12:B16"/>
    <mergeCell ref="B17:B21"/>
    <mergeCell ref="B22:B26"/>
    <mergeCell ref="L2:L6"/>
    <mergeCell ref="L7:L11"/>
    <mergeCell ref="L12:L16"/>
    <mergeCell ref="L17:L21"/>
    <mergeCell ref="L22:L26"/>
    <mergeCell ref="V34:V38"/>
    <mergeCell ref="B39:B43"/>
    <mergeCell ref="B44:B48"/>
    <mergeCell ref="B49:B53"/>
    <mergeCell ref="B54:B58"/>
    <mergeCell ref="L34:L38"/>
    <mergeCell ref="B34:B38"/>
    <mergeCell ref="V2:V6"/>
    <mergeCell ref="V7:V11"/>
    <mergeCell ref="V12:V16"/>
    <mergeCell ref="V17:V21"/>
    <mergeCell ref="V22:V26"/>
    <mergeCell ref="V39:V43"/>
    <mergeCell ref="V44:V48"/>
    <mergeCell ref="V49:V53"/>
    <mergeCell ref="V54:V58"/>
    <mergeCell ref="L39:L43"/>
    <mergeCell ref="L44:L48"/>
    <mergeCell ref="L49:L53"/>
    <mergeCell ref="L54:L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9" sqref="D19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42</v>
      </c>
      <c r="B1" t="s">
        <v>41</v>
      </c>
      <c r="C1" t="s">
        <v>43</v>
      </c>
    </row>
    <row r="2" spans="1:5" x14ac:dyDescent="0.2">
      <c r="A2">
        <v>1</v>
      </c>
      <c r="B2">
        <v>11906</v>
      </c>
      <c r="C2">
        <f>B2</f>
        <v>11906</v>
      </c>
      <c r="D2" t="s">
        <v>103</v>
      </c>
      <c r="E2">
        <f>COUNTIF($B$2:$B$200,"&gt;0")</f>
        <v>5</v>
      </c>
    </row>
    <row r="3" spans="1:5" x14ac:dyDescent="0.2">
      <c r="A3">
        <v>2</v>
      </c>
      <c r="B3">
        <v>5402</v>
      </c>
      <c r="C3">
        <f>B3+C2</f>
        <v>17308</v>
      </c>
      <c r="D3" t="s">
        <v>104</v>
      </c>
      <c r="E3">
        <f>COUNTIF($B$2:$B$200,"&lt;=0")</f>
        <v>0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105</v>
      </c>
      <c r="E4" s="18">
        <f>E2/(E2+E3)</f>
        <v>1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106</v>
      </c>
      <c r="E5" s="7">
        <f>100%-E4</f>
        <v>0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C7">
        <f t="shared" si="0"/>
        <v>36786</v>
      </c>
      <c r="D7" t="s">
        <v>107</v>
      </c>
      <c r="E7" s="19">
        <f>AVERAGEIF($B$2:$B$200,"&gt;0")</f>
        <v>7357.2</v>
      </c>
    </row>
    <row r="8" spans="1:5" x14ac:dyDescent="0.2">
      <c r="A8">
        <v>7</v>
      </c>
      <c r="C8">
        <f t="shared" si="0"/>
        <v>36786</v>
      </c>
      <c r="D8" t="s">
        <v>108</v>
      </c>
      <c r="E8" s="19" t="e">
        <f>AVERAGEIF($B$2:$B$200,"&lt;=0")</f>
        <v>#DIV/0!</v>
      </c>
    </row>
    <row r="9" spans="1:5" x14ac:dyDescent="0.2">
      <c r="A9">
        <v>8</v>
      </c>
      <c r="C9">
        <f t="shared" si="0"/>
        <v>36786</v>
      </c>
      <c r="D9" t="s">
        <v>109</v>
      </c>
      <c r="E9" s="19" t="e">
        <f>E7/ABS(E8)</f>
        <v>#DIV/0!</v>
      </c>
    </row>
    <row r="10" spans="1:5" x14ac:dyDescent="0.2">
      <c r="A10">
        <v>9</v>
      </c>
      <c r="C10">
        <f t="shared" si="0"/>
        <v>36786</v>
      </c>
    </row>
    <row r="11" spans="1:5" x14ac:dyDescent="0.2">
      <c r="A11">
        <v>10</v>
      </c>
      <c r="C11">
        <f t="shared" si="0"/>
        <v>36786</v>
      </c>
      <c r="D11" t="s">
        <v>110</v>
      </c>
      <c r="E11">
        <f>MAX($B$2:$B$200)</f>
        <v>11906</v>
      </c>
    </row>
    <row r="12" spans="1:5" x14ac:dyDescent="0.2">
      <c r="A12">
        <v>11</v>
      </c>
      <c r="C12">
        <f t="shared" si="0"/>
        <v>36786</v>
      </c>
      <c r="D12" t="s">
        <v>111</v>
      </c>
      <c r="E12">
        <f>MIN($B$2:$B$200)</f>
        <v>1364</v>
      </c>
    </row>
    <row r="13" spans="1:5" x14ac:dyDescent="0.2">
      <c r="A13">
        <v>12</v>
      </c>
      <c r="C13">
        <f t="shared" si="0"/>
        <v>36786</v>
      </c>
    </row>
    <row r="14" spans="1:5" x14ac:dyDescent="0.2">
      <c r="A14">
        <v>13</v>
      </c>
      <c r="C14">
        <f t="shared" si="0"/>
        <v>36786</v>
      </c>
      <c r="D14" t="s">
        <v>112</v>
      </c>
      <c r="E14" s="19" t="e">
        <f>(E4*E7)+(E5*E8)</f>
        <v>#DIV/0!</v>
      </c>
    </row>
    <row r="15" spans="1:5" x14ac:dyDescent="0.2">
      <c r="A15">
        <v>14</v>
      </c>
      <c r="C15">
        <f t="shared" si="0"/>
        <v>36786</v>
      </c>
      <c r="D15" t="s">
        <v>113</v>
      </c>
      <c r="E15" s="19" t="e">
        <f>(E9*E4)-E5</f>
        <v>#DIV/0!</v>
      </c>
    </row>
    <row r="16" spans="1:5" x14ac:dyDescent="0.2">
      <c r="A16">
        <v>15</v>
      </c>
      <c r="C16">
        <f t="shared" si="0"/>
        <v>36786</v>
      </c>
    </row>
    <row r="17" spans="1:3" x14ac:dyDescent="0.2">
      <c r="A17">
        <v>16</v>
      </c>
      <c r="C17">
        <f t="shared" si="0"/>
        <v>36786</v>
      </c>
    </row>
    <row r="18" spans="1:3" x14ac:dyDescent="0.2">
      <c r="A18">
        <v>17</v>
      </c>
      <c r="C18">
        <f t="shared" si="0"/>
        <v>36786</v>
      </c>
    </row>
    <row r="19" spans="1:3" x14ac:dyDescent="0.2">
      <c r="A19">
        <v>18</v>
      </c>
      <c r="C19">
        <f t="shared" si="0"/>
        <v>36786</v>
      </c>
    </row>
    <row r="20" spans="1:3" x14ac:dyDescent="0.2">
      <c r="A20">
        <v>19</v>
      </c>
      <c r="C20">
        <f t="shared" si="0"/>
        <v>36786</v>
      </c>
    </row>
    <row r="21" spans="1:3" x14ac:dyDescent="0.2">
      <c r="A21">
        <v>20</v>
      </c>
      <c r="C21">
        <f t="shared" si="0"/>
        <v>36786</v>
      </c>
    </row>
    <row r="22" spans="1:3" x14ac:dyDescent="0.2">
      <c r="A22">
        <v>21</v>
      </c>
      <c r="B22" s="12"/>
      <c r="C22">
        <f t="shared" si="0"/>
        <v>36786</v>
      </c>
    </row>
    <row r="23" spans="1:3" x14ac:dyDescent="0.2">
      <c r="A23">
        <v>22</v>
      </c>
      <c r="B23" s="12"/>
      <c r="C23">
        <f t="shared" si="0"/>
        <v>36786</v>
      </c>
    </row>
    <row r="24" spans="1:3" x14ac:dyDescent="0.2">
      <c r="A24">
        <v>23</v>
      </c>
      <c r="B24" s="12"/>
      <c r="C24">
        <f t="shared" si="0"/>
        <v>36786</v>
      </c>
    </row>
    <row r="25" spans="1:3" x14ac:dyDescent="0.2">
      <c r="A25">
        <v>24</v>
      </c>
      <c r="B25" s="12"/>
      <c r="C25">
        <f t="shared" si="0"/>
        <v>36786</v>
      </c>
    </row>
    <row r="26" spans="1:3" x14ac:dyDescent="0.2">
      <c r="A26">
        <v>25</v>
      </c>
      <c r="B26" s="12"/>
      <c r="C26">
        <f t="shared" si="0"/>
        <v>36786</v>
      </c>
    </row>
    <row r="27" spans="1:3" x14ac:dyDescent="0.2">
      <c r="A27">
        <v>26</v>
      </c>
      <c r="B27" s="12"/>
      <c r="C27">
        <f t="shared" si="0"/>
        <v>36786</v>
      </c>
    </row>
    <row r="28" spans="1:3" x14ac:dyDescent="0.2">
      <c r="A28">
        <v>27</v>
      </c>
      <c r="B28" s="12"/>
      <c r="C28">
        <f t="shared" si="0"/>
        <v>36786</v>
      </c>
    </row>
    <row r="29" spans="1:3" x14ac:dyDescent="0.2">
      <c r="A29">
        <v>28</v>
      </c>
      <c r="B29" s="12"/>
      <c r="C29">
        <f t="shared" si="0"/>
        <v>36786</v>
      </c>
    </row>
    <row r="30" spans="1:3" x14ac:dyDescent="0.2">
      <c r="A30">
        <v>29</v>
      </c>
      <c r="B30" s="12"/>
      <c r="C30">
        <f t="shared" si="0"/>
        <v>36786</v>
      </c>
    </row>
    <row r="31" spans="1:3" x14ac:dyDescent="0.2">
      <c r="A31">
        <v>30</v>
      </c>
      <c r="B31" s="12"/>
      <c r="C31">
        <f t="shared" si="0"/>
        <v>36786</v>
      </c>
    </row>
    <row r="32" spans="1:3" x14ac:dyDescent="0.2">
      <c r="A32">
        <v>31</v>
      </c>
      <c r="B32" s="12"/>
      <c r="C32">
        <f t="shared" si="0"/>
        <v>36786</v>
      </c>
    </row>
    <row r="33" spans="1:3" x14ac:dyDescent="0.2">
      <c r="A33">
        <v>32</v>
      </c>
      <c r="B33" s="12"/>
      <c r="C33">
        <f t="shared" si="0"/>
        <v>36786</v>
      </c>
    </row>
    <row r="34" spans="1:3" x14ac:dyDescent="0.2">
      <c r="A34">
        <v>33</v>
      </c>
      <c r="B34" s="12"/>
      <c r="C34">
        <f t="shared" si="0"/>
        <v>36786</v>
      </c>
    </row>
    <row r="35" spans="1:3" x14ac:dyDescent="0.2">
      <c r="A35">
        <v>34</v>
      </c>
      <c r="B35" s="12"/>
      <c r="C35">
        <f t="shared" si="0"/>
        <v>36786</v>
      </c>
    </row>
    <row r="36" spans="1:3" x14ac:dyDescent="0.2">
      <c r="A36">
        <v>35</v>
      </c>
      <c r="B36" s="12"/>
      <c r="C36">
        <f t="shared" si="0"/>
        <v>36786</v>
      </c>
    </row>
    <row r="37" spans="1:3" x14ac:dyDescent="0.2">
      <c r="A37">
        <v>36</v>
      </c>
      <c r="B37" s="12"/>
      <c r="C37">
        <f t="shared" si="0"/>
        <v>36786</v>
      </c>
    </row>
    <row r="38" spans="1:3" x14ac:dyDescent="0.2">
      <c r="A38">
        <v>37</v>
      </c>
      <c r="B38" s="12"/>
      <c r="C38">
        <f t="shared" si="0"/>
        <v>36786</v>
      </c>
    </row>
    <row r="39" spans="1:3" x14ac:dyDescent="0.2">
      <c r="A39">
        <v>38</v>
      </c>
      <c r="B39" s="12"/>
      <c r="C39">
        <f t="shared" si="0"/>
        <v>36786</v>
      </c>
    </row>
    <row r="40" spans="1:3" x14ac:dyDescent="0.2">
      <c r="A40">
        <v>39</v>
      </c>
      <c r="B40" s="12"/>
      <c r="C40">
        <f t="shared" si="0"/>
        <v>36786</v>
      </c>
    </row>
    <row r="41" spans="1:3" x14ac:dyDescent="0.2">
      <c r="A41">
        <v>40</v>
      </c>
      <c r="B41" s="12"/>
      <c r="C41">
        <f t="shared" si="0"/>
        <v>36786</v>
      </c>
    </row>
    <row r="42" spans="1:3" x14ac:dyDescent="0.2">
      <c r="A42">
        <v>41</v>
      </c>
      <c r="B42" s="12"/>
      <c r="C42">
        <f t="shared" si="0"/>
        <v>36786</v>
      </c>
    </row>
    <row r="43" spans="1:3" x14ac:dyDescent="0.2">
      <c r="A43">
        <v>42</v>
      </c>
      <c r="B43" s="12"/>
      <c r="C43">
        <f t="shared" si="0"/>
        <v>36786</v>
      </c>
    </row>
    <row r="44" spans="1:3" x14ac:dyDescent="0.2">
      <c r="A44">
        <v>43</v>
      </c>
      <c r="B44" s="12"/>
      <c r="C44">
        <f t="shared" si="0"/>
        <v>36786</v>
      </c>
    </row>
    <row r="45" spans="1:3" x14ac:dyDescent="0.2">
      <c r="A45">
        <v>44</v>
      </c>
      <c r="B45" s="12"/>
      <c r="C45">
        <f t="shared" si="0"/>
        <v>36786</v>
      </c>
    </row>
    <row r="46" spans="1:3" x14ac:dyDescent="0.2">
      <c r="A46">
        <v>45</v>
      </c>
      <c r="B46" s="12"/>
      <c r="C46">
        <f t="shared" si="0"/>
        <v>36786</v>
      </c>
    </row>
    <row r="47" spans="1:3" x14ac:dyDescent="0.2">
      <c r="A47">
        <v>46</v>
      </c>
      <c r="B47" s="12"/>
      <c r="C47">
        <f t="shared" si="0"/>
        <v>36786</v>
      </c>
    </row>
    <row r="48" spans="1:3" x14ac:dyDescent="0.2">
      <c r="A48">
        <v>47</v>
      </c>
      <c r="B48" s="12"/>
      <c r="C48">
        <f t="shared" si="0"/>
        <v>36786</v>
      </c>
    </row>
    <row r="49" spans="1:3" x14ac:dyDescent="0.2">
      <c r="A49">
        <v>48</v>
      </c>
      <c r="B49" s="12"/>
      <c r="C49">
        <f t="shared" si="0"/>
        <v>36786</v>
      </c>
    </row>
    <row r="50" spans="1:3" x14ac:dyDescent="0.2">
      <c r="A50">
        <v>49</v>
      </c>
      <c r="B50" s="12"/>
      <c r="C50">
        <f t="shared" si="0"/>
        <v>36786</v>
      </c>
    </row>
    <row r="51" spans="1:3" x14ac:dyDescent="0.2">
      <c r="A51">
        <v>50</v>
      </c>
      <c r="B51" s="12"/>
      <c r="C51">
        <f t="shared" si="0"/>
        <v>36786</v>
      </c>
    </row>
    <row r="52" spans="1:3" x14ac:dyDescent="0.2">
      <c r="A52">
        <v>51</v>
      </c>
      <c r="B52" s="12"/>
      <c r="C52">
        <f t="shared" si="0"/>
        <v>36786</v>
      </c>
    </row>
    <row r="53" spans="1:3" x14ac:dyDescent="0.2">
      <c r="A53">
        <v>52</v>
      </c>
      <c r="C53">
        <f t="shared" si="0"/>
        <v>36786</v>
      </c>
    </row>
    <row r="54" spans="1:3" x14ac:dyDescent="0.2">
      <c r="A54">
        <v>53</v>
      </c>
      <c r="B54" s="12"/>
      <c r="C54">
        <f t="shared" si="0"/>
        <v>36786</v>
      </c>
    </row>
    <row r="55" spans="1:3" x14ac:dyDescent="0.2">
      <c r="A55">
        <v>54</v>
      </c>
      <c r="B55" s="12"/>
      <c r="C55">
        <f t="shared" si="0"/>
        <v>36786</v>
      </c>
    </row>
    <row r="56" spans="1:3" x14ac:dyDescent="0.2">
      <c r="A56">
        <v>55</v>
      </c>
      <c r="B56" s="12"/>
      <c r="C56">
        <f t="shared" si="0"/>
        <v>36786</v>
      </c>
    </row>
    <row r="57" spans="1:3" x14ac:dyDescent="0.2">
      <c r="A57">
        <v>56</v>
      </c>
      <c r="B57" s="12"/>
      <c r="C57">
        <f t="shared" si="0"/>
        <v>36786</v>
      </c>
    </row>
    <row r="58" spans="1:3" x14ac:dyDescent="0.2">
      <c r="A58">
        <v>57</v>
      </c>
      <c r="B58" s="12"/>
      <c r="C58">
        <f t="shared" si="0"/>
        <v>36786</v>
      </c>
    </row>
    <row r="59" spans="1:3" x14ac:dyDescent="0.2">
      <c r="A59">
        <v>58</v>
      </c>
      <c r="B59" s="12"/>
      <c r="C59">
        <f t="shared" si="0"/>
        <v>36786</v>
      </c>
    </row>
    <row r="60" spans="1:3" x14ac:dyDescent="0.2">
      <c r="A60">
        <v>59</v>
      </c>
      <c r="B60" s="12"/>
      <c r="C60">
        <f t="shared" si="0"/>
        <v>36786</v>
      </c>
    </row>
    <row r="61" spans="1:3" x14ac:dyDescent="0.2">
      <c r="A61">
        <v>60</v>
      </c>
      <c r="B61" s="12"/>
      <c r="C61">
        <f t="shared" si="0"/>
        <v>36786</v>
      </c>
    </row>
    <row r="62" spans="1:3" x14ac:dyDescent="0.2">
      <c r="A62">
        <v>61</v>
      </c>
      <c r="B62" s="12"/>
      <c r="C62">
        <f t="shared" si="0"/>
        <v>36786</v>
      </c>
    </row>
    <row r="63" spans="1:3" x14ac:dyDescent="0.2">
      <c r="A63">
        <v>62</v>
      </c>
      <c r="B63" s="12"/>
      <c r="C63">
        <f t="shared" si="0"/>
        <v>36786</v>
      </c>
    </row>
    <row r="64" spans="1:3" x14ac:dyDescent="0.2">
      <c r="A64">
        <v>63</v>
      </c>
      <c r="B64" s="12"/>
      <c r="C64">
        <f t="shared" si="0"/>
        <v>36786</v>
      </c>
    </row>
    <row r="65" spans="1:3" x14ac:dyDescent="0.2">
      <c r="A65">
        <v>64</v>
      </c>
      <c r="B65" s="12"/>
      <c r="C65">
        <f t="shared" si="0"/>
        <v>36786</v>
      </c>
    </row>
    <row r="66" spans="1:3" x14ac:dyDescent="0.2">
      <c r="A66">
        <v>65</v>
      </c>
      <c r="B66" s="12"/>
      <c r="C66">
        <f t="shared" si="0"/>
        <v>36786</v>
      </c>
    </row>
    <row r="67" spans="1:3" x14ac:dyDescent="0.2">
      <c r="A67">
        <v>66</v>
      </c>
      <c r="B67" s="12"/>
      <c r="C67">
        <f t="shared" si="0"/>
        <v>36786</v>
      </c>
    </row>
    <row r="68" spans="1:3" x14ac:dyDescent="0.2">
      <c r="A68">
        <v>67</v>
      </c>
      <c r="B68" s="12"/>
      <c r="C68">
        <f t="shared" ref="C68:C131" si="1">B68+C67</f>
        <v>36786</v>
      </c>
    </row>
    <row r="69" spans="1:3" x14ac:dyDescent="0.2">
      <c r="A69">
        <v>68</v>
      </c>
      <c r="B69" s="12"/>
      <c r="C69">
        <f t="shared" si="1"/>
        <v>36786</v>
      </c>
    </row>
    <row r="70" spans="1:3" x14ac:dyDescent="0.2">
      <c r="A70">
        <v>69</v>
      </c>
      <c r="B70" s="12"/>
      <c r="C70">
        <f t="shared" si="1"/>
        <v>36786</v>
      </c>
    </row>
    <row r="71" spans="1:3" x14ac:dyDescent="0.2">
      <c r="A71">
        <v>70</v>
      </c>
      <c r="B71" s="12"/>
      <c r="C71">
        <f t="shared" si="1"/>
        <v>36786</v>
      </c>
    </row>
    <row r="72" spans="1:3" x14ac:dyDescent="0.2">
      <c r="A72">
        <v>71</v>
      </c>
      <c r="B72" s="12"/>
      <c r="C72">
        <f t="shared" si="1"/>
        <v>36786</v>
      </c>
    </row>
    <row r="73" spans="1:3" x14ac:dyDescent="0.2">
      <c r="A73">
        <v>72</v>
      </c>
      <c r="B73" s="12"/>
      <c r="C73">
        <f t="shared" si="1"/>
        <v>36786</v>
      </c>
    </row>
    <row r="74" spans="1:3" x14ac:dyDescent="0.2">
      <c r="A74">
        <v>73</v>
      </c>
      <c r="B74" s="12"/>
      <c r="C74">
        <f t="shared" si="1"/>
        <v>36786</v>
      </c>
    </row>
    <row r="75" spans="1:3" x14ac:dyDescent="0.2">
      <c r="A75">
        <v>74</v>
      </c>
      <c r="B75" s="12"/>
      <c r="C75">
        <f t="shared" si="1"/>
        <v>36786</v>
      </c>
    </row>
    <row r="76" spans="1:3" x14ac:dyDescent="0.2">
      <c r="A76">
        <v>75</v>
      </c>
      <c r="B76" s="12"/>
      <c r="C76">
        <f t="shared" si="1"/>
        <v>36786</v>
      </c>
    </row>
    <row r="77" spans="1:3" x14ac:dyDescent="0.2">
      <c r="A77">
        <v>76</v>
      </c>
      <c r="B77" s="12"/>
      <c r="C77">
        <f t="shared" si="1"/>
        <v>36786</v>
      </c>
    </row>
    <row r="78" spans="1:3" x14ac:dyDescent="0.2">
      <c r="A78">
        <v>77</v>
      </c>
      <c r="B78" s="12"/>
      <c r="C78">
        <f t="shared" si="1"/>
        <v>36786</v>
      </c>
    </row>
    <row r="79" spans="1:3" x14ac:dyDescent="0.2">
      <c r="A79">
        <v>78</v>
      </c>
      <c r="B79" s="12"/>
      <c r="C79">
        <f t="shared" si="1"/>
        <v>36786</v>
      </c>
    </row>
    <row r="80" spans="1:3" x14ac:dyDescent="0.2">
      <c r="A80">
        <v>79</v>
      </c>
      <c r="B80" s="12"/>
      <c r="C80">
        <f t="shared" si="1"/>
        <v>36786</v>
      </c>
    </row>
    <row r="81" spans="1:3" x14ac:dyDescent="0.2">
      <c r="A81">
        <v>80</v>
      </c>
      <c r="B81" s="12"/>
      <c r="C81">
        <f t="shared" si="1"/>
        <v>36786</v>
      </c>
    </row>
    <row r="82" spans="1:3" x14ac:dyDescent="0.2">
      <c r="A82">
        <v>81</v>
      </c>
      <c r="B82" s="12"/>
      <c r="C82">
        <f t="shared" si="1"/>
        <v>36786</v>
      </c>
    </row>
    <row r="83" spans="1:3" x14ac:dyDescent="0.2">
      <c r="A83">
        <v>82</v>
      </c>
      <c r="B83" s="12"/>
      <c r="C83">
        <f t="shared" si="1"/>
        <v>36786</v>
      </c>
    </row>
    <row r="84" spans="1:3" x14ac:dyDescent="0.2">
      <c r="A84">
        <v>83</v>
      </c>
      <c r="B84" s="12"/>
      <c r="C84">
        <f t="shared" si="1"/>
        <v>36786</v>
      </c>
    </row>
    <row r="85" spans="1:3" x14ac:dyDescent="0.2">
      <c r="A85">
        <v>84</v>
      </c>
      <c r="B85" s="12"/>
      <c r="C85">
        <f t="shared" si="1"/>
        <v>36786</v>
      </c>
    </row>
    <row r="86" spans="1:3" x14ac:dyDescent="0.2">
      <c r="A86">
        <v>85</v>
      </c>
      <c r="B86" s="12"/>
      <c r="C86">
        <f t="shared" si="1"/>
        <v>36786</v>
      </c>
    </row>
    <row r="87" spans="1:3" x14ac:dyDescent="0.2">
      <c r="A87">
        <v>86</v>
      </c>
      <c r="C87">
        <f t="shared" si="1"/>
        <v>36786</v>
      </c>
    </row>
    <row r="88" spans="1:3" x14ac:dyDescent="0.2">
      <c r="A88">
        <v>87</v>
      </c>
      <c r="B88" s="12"/>
      <c r="C88">
        <f t="shared" si="1"/>
        <v>36786</v>
      </c>
    </row>
    <row r="89" spans="1:3" x14ac:dyDescent="0.2">
      <c r="A89">
        <v>88</v>
      </c>
      <c r="B89" s="12"/>
      <c r="C89">
        <f t="shared" si="1"/>
        <v>36786</v>
      </c>
    </row>
    <row r="90" spans="1:3" x14ac:dyDescent="0.2">
      <c r="A90">
        <v>89</v>
      </c>
      <c r="B90" s="12"/>
      <c r="C90">
        <f t="shared" si="1"/>
        <v>36786</v>
      </c>
    </row>
    <row r="91" spans="1:3" x14ac:dyDescent="0.2">
      <c r="A91">
        <v>90</v>
      </c>
      <c r="B91" s="12"/>
      <c r="C91">
        <f t="shared" si="1"/>
        <v>36786</v>
      </c>
    </row>
    <row r="92" spans="1:3" x14ac:dyDescent="0.2">
      <c r="A92">
        <v>91</v>
      </c>
      <c r="B92" s="12"/>
      <c r="C92">
        <f t="shared" si="1"/>
        <v>36786</v>
      </c>
    </row>
    <row r="93" spans="1:3" x14ac:dyDescent="0.2">
      <c r="A93">
        <v>92</v>
      </c>
      <c r="B93" s="12"/>
      <c r="C93">
        <f t="shared" si="1"/>
        <v>36786</v>
      </c>
    </row>
    <row r="94" spans="1:3" x14ac:dyDescent="0.2">
      <c r="A94">
        <v>93</v>
      </c>
      <c r="B94" s="12"/>
      <c r="C94">
        <f t="shared" si="1"/>
        <v>36786</v>
      </c>
    </row>
    <row r="95" spans="1:3" x14ac:dyDescent="0.2">
      <c r="A95">
        <v>94</v>
      </c>
      <c r="B95" s="12"/>
      <c r="C95">
        <f t="shared" si="1"/>
        <v>36786</v>
      </c>
    </row>
    <row r="96" spans="1:3" x14ac:dyDescent="0.2">
      <c r="A96">
        <v>95</v>
      </c>
      <c r="B96" s="12"/>
      <c r="C96">
        <f t="shared" si="1"/>
        <v>36786</v>
      </c>
    </row>
    <row r="97" spans="1:4" x14ac:dyDescent="0.2">
      <c r="A97">
        <v>96</v>
      </c>
      <c r="B97" s="12"/>
      <c r="C97">
        <f t="shared" si="1"/>
        <v>36786</v>
      </c>
    </row>
    <row r="98" spans="1:4" x14ac:dyDescent="0.2">
      <c r="A98">
        <v>97</v>
      </c>
      <c r="B98" s="12"/>
      <c r="C98">
        <f t="shared" si="1"/>
        <v>36786</v>
      </c>
    </row>
    <row r="99" spans="1:4" x14ac:dyDescent="0.2">
      <c r="A99">
        <v>98</v>
      </c>
      <c r="B99" s="12"/>
      <c r="C99">
        <f t="shared" si="1"/>
        <v>36786</v>
      </c>
    </row>
    <row r="100" spans="1:4" x14ac:dyDescent="0.2">
      <c r="A100">
        <v>99</v>
      </c>
      <c r="B100" s="12"/>
      <c r="C100">
        <f t="shared" si="1"/>
        <v>36786</v>
      </c>
    </row>
    <row r="101" spans="1:4" x14ac:dyDescent="0.2">
      <c r="A101">
        <v>100</v>
      </c>
      <c r="B101" s="12"/>
      <c r="C101">
        <f t="shared" si="1"/>
        <v>36786</v>
      </c>
    </row>
    <row r="102" spans="1:4" x14ac:dyDescent="0.2">
      <c r="A102">
        <v>101</v>
      </c>
      <c r="B102" s="12"/>
      <c r="C102">
        <f t="shared" si="1"/>
        <v>36786</v>
      </c>
    </row>
    <row r="103" spans="1:4" x14ac:dyDescent="0.2">
      <c r="A103">
        <v>102</v>
      </c>
      <c r="B103" s="12"/>
      <c r="C103">
        <f t="shared" si="1"/>
        <v>36786</v>
      </c>
    </row>
    <row r="104" spans="1:4" x14ac:dyDescent="0.2">
      <c r="A104">
        <v>103</v>
      </c>
      <c r="B104" s="12"/>
      <c r="C104">
        <f t="shared" si="1"/>
        <v>36786</v>
      </c>
      <c r="D104" s="12"/>
    </row>
    <row r="105" spans="1:4" x14ac:dyDescent="0.2">
      <c r="A105">
        <v>104</v>
      </c>
      <c r="B105" s="12"/>
      <c r="C105">
        <f t="shared" si="1"/>
        <v>36786</v>
      </c>
      <c r="D105" s="12"/>
    </row>
    <row r="106" spans="1:4" x14ac:dyDescent="0.2">
      <c r="A106">
        <v>105</v>
      </c>
      <c r="B106" s="12"/>
      <c r="C106">
        <f t="shared" si="1"/>
        <v>36786</v>
      </c>
      <c r="D106" s="12"/>
    </row>
    <row r="107" spans="1:4" x14ac:dyDescent="0.2">
      <c r="A107">
        <v>106</v>
      </c>
      <c r="B107" s="12"/>
      <c r="C107">
        <f t="shared" si="1"/>
        <v>36786</v>
      </c>
      <c r="D107" s="12"/>
    </row>
    <row r="108" spans="1:4" x14ac:dyDescent="0.2">
      <c r="A108">
        <v>107</v>
      </c>
      <c r="B108" s="12"/>
      <c r="C108">
        <f t="shared" si="1"/>
        <v>36786</v>
      </c>
      <c r="D108" s="12"/>
    </row>
    <row r="109" spans="1:4" x14ac:dyDescent="0.2">
      <c r="A109">
        <v>108</v>
      </c>
      <c r="B109" s="12"/>
      <c r="C109">
        <f t="shared" si="1"/>
        <v>36786</v>
      </c>
      <c r="D109" s="12"/>
    </row>
    <row r="110" spans="1:4" x14ac:dyDescent="0.2">
      <c r="A110">
        <v>109</v>
      </c>
      <c r="B110" s="12"/>
      <c r="C110">
        <f t="shared" si="1"/>
        <v>36786</v>
      </c>
    </row>
    <row r="111" spans="1:4" x14ac:dyDescent="0.2">
      <c r="A111">
        <v>110</v>
      </c>
      <c r="B111" s="12"/>
      <c r="C111">
        <f t="shared" si="1"/>
        <v>36786</v>
      </c>
    </row>
    <row r="112" spans="1:4" x14ac:dyDescent="0.2">
      <c r="A112">
        <v>111</v>
      </c>
      <c r="B112" s="12"/>
      <c r="C112">
        <f t="shared" si="1"/>
        <v>36786</v>
      </c>
    </row>
    <row r="113" spans="1:3" x14ac:dyDescent="0.2">
      <c r="A113">
        <v>112</v>
      </c>
      <c r="B113" s="12"/>
      <c r="C113">
        <f t="shared" si="1"/>
        <v>36786</v>
      </c>
    </row>
    <row r="114" spans="1:3" x14ac:dyDescent="0.2">
      <c r="A114">
        <v>113</v>
      </c>
      <c r="B114" s="12"/>
      <c r="C114">
        <f t="shared" si="1"/>
        <v>36786</v>
      </c>
    </row>
    <row r="115" spans="1:3" x14ac:dyDescent="0.2">
      <c r="A115">
        <v>114</v>
      </c>
      <c r="B115" s="12"/>
      <c r="C115">
        <f t="shared" si="1"/>
        <v>36786</v>
      </c>
    </row>
    <row r="116" spans="1:3" x14ac:dyDescent="0.2">
      <c r="A116">
        <v>115</v>
      </c>
      <c r="B116" s="12"/>
      <c r="C116">
        <f t="shared" si="1"/>
        <v>36786</v>
      </c>
    </row>
    <row r="117" spans="1:3" x14ac:dyDescent="0.2">
      <c r="A117">
        <v>116</v>
      </c>
      <c r="B117" s="12"/>
      <c r="C117">
        <f t="shared" si="1"/>
        <v>36786</v>
      </c>
    </row>
    <row r="118" spans="1:3" x14ac:dyDescent="0.2">
      <c r="A118">
        <v>117</v>
      </c>
      <c r="B118" s="12"/>
      <c r="C118">
        <f t="shared" si="1"/>
        <v>36786</v>
      </c>
    </row>
    <row r="119" spans="1:3" x14ac:dyDescent="0.2">
      <c r="A119">
        <v>118</v>
      </c>
      <c r="B119" s="12"/>
      <c r="C119">
        <f t="shared" si="1"/>
        <v>36786</v>
      </c>
    </row>
    <row r="120" spans="1:3" x14ac:dyDescent="0.2">
      <c r="A120">
        <v>119</v>
      </c>
      <c r="B120" s="12"/>
      <c r="C120">
        <f t="shared" si="1"/>
        <v>36786</v>
      </c>
    </row>
    <row r="121" spans="1:3" x14ac:dyDescent="0.2">
      <c r="A121">
        <v>120</v>
      </c>
      <c r="B121" s="12"/>
      <c r="C121">
        <f t="shared" si="1"/>
        <v>36786</v>
      </c>
    </row>
    <row r="122" spans="1:3" x14ac:dyDescent="0.2">
      <c r="A122">
        <v>121</v>
      </c>
      <c r="B122" s="12"/>
      <c r="C122">
        <f t="shared" si="1"/>
        <v>36786</v>
      </c>
    </row>
    <row r="123" spans="1:3" x14ac:dyDescent="0.2">
      <c r="A123">
        <v>122</v>
      </c>
      <c r="B123" s="12"/>
      <c r="C123">
        <f t="shared" si="1"/>
        <v>36786</v>
      </c>
    </row>
    <row r="124" spans="1:3" x14ac:dyDescent="0.2">
      <c r="A124">
        <v>123</v>
      </c>
      <c r="B124" s="12"/>
      <c r="C124">
        <f t="shared" si="1"/>
        <v>36786</v>
      </c>
    </row>
    <row r="125" spans="1:3" x14ac:dyDescent="0.2">
      <c r="A125">
        <v>124</v>
      </c>
      <c r="B125" s="12"/>
      <c r="C125">
        <f t="shared" si="1"/>
        <v>36786</v>
      </c>
    </row>
    <row r="126" spans="1:3" x14ac:dyDescent="0.2">
      <c r="A126">
        <v>125</v>
      </c>
      <c r="B126" s="12"/>
      <c r="C126">
        <f t="shared" si="1"/>
        <v>36786</v>
      </c>
    </row>
    <row r="127" spans="1:3" x14ac:dyDescent="0.2">
      <c r="A127">
        <v>126</v>
      </c>
      <c r="B127" s="12"/>
      <c r="C127">
        <f t="shared" si="1"/>
        <v>36786</v>
      </c>
    </row>
    <row r="128" spans="1:3" x14ac:dyDescent="0.2">
      <c r="A128">
        <v>127</v>
      </c>
      <c r="B128" s="12"/>
      <c r="C128">
        <f t="shared" si="1"/>
        <v>36786</v>
      </c>
    </row>
    <row r="129" spans="1:3" x14ac:dyDescent="0.2">
      <c r="A129">
        <v>128</v>
      </c>
      <c r="B129" s="12"/>
      <c r="C129">
        <f t="shared" si="1"/>
        <v>36786</v>
      </c>
    </row>
    <row r="130" spans="1:3" x14ac:dyDescent="0.2">
      <c r="A130">
        <v>129</v>
      </c>
      <c r="B130" s="12"/>
      <c r="C130">
        <f t="shared" si="1"/>
        <v>36786</v>
      </c>
    </row>
    <row r="131" spans="1:3" x14ac:dyDescent="0.2">
      <c r="A131">
        <v>130</v>
      </c>
      <c r="B131" s="12"/>
      <c r="C131">
        <f t="shared" si="1"/>
        <v>36786</v>
      </c>
    </row>
    <row r="132" spans="1:3" x14ac:dyDescent="0.2">
      <c r="A132">
        <v>131</v>
      </c>
      <c r="B132" s="12"/>
      <c r="C132">
        <f t="shared" ref="C132:C195" si="2">B132+C131</f>
        <v>36786</v>
      </c>
    </row>
    <row r="133" spans="1:3" x14ac:dyDescent="0.2">
      <c r="A133">
        <v>132</v>
      </c>
      <c r="B133" s="12"/>
      <c r="C133">
        <f t="shared" si="2"/>
        <v>36786</v>
      </c>
    </row>
    <row r="134" spans="1:3" x14ac:dyDescent="0.2">
      <c r="A134">
        <v>133</v>
      </c>
      <c r="B134" s="12"/>
      <c r="C134">
        <f t="shared" si="2"/>
        <v>36786</v>
      </c>
    </row>
    <row r="135" spans="1:3" x14ac:dyDescent="0.2">
      <c r="A135">
        <v>134</v>
      </c>
      <c r="B135" s="12"/>
      <c r="C135">
        <f t="shared" si="2"/>
        <v>36786</v>
      </c>
    </row>
    <row r="136" spans="1:3" x14ac:dyDescent="0.2">
      <c r="A136">
        <v>135</v>
      </c>
      <c r="B136" s="12"/>
      <c r="C136">
        <f t="shared" si="2"/>
        <v>36786</v>
      </c>
    </row>
    <row r="137" spans="1:3" x14ac:dyDescent="0.2">
      <c r="A137">
        <v>136</v>
      </c>
      <c r="B137" s="12"/>
      <c r="C137">
        <f t="shared" si="2"/>
        <v>36786</v>
      </c>
    </row>
    <row r="138" spans="1:3" x14ac:dyDescent="0.2">
      <c r="A138">
        <v>137</v>
      </c>
      <c r="B138" s="12"/>
      <c r="C138">
        <f t="shared" si="2"/>
        <v>36786</v>
      </c>
    </row>
    <row r="139" spans="1:3" x14ac:dyDescent="0.2">
      <c r="A139">
        <v>138</v>
      </c>
      <c r="B139" s="12"/>
      <c r="C139">
        <f t="shared" si="2"/>
        <v>36786</v>
      </c>
    </row>
    <row r="140" spans="1:3" x14ac:dyDescent="0.2">
      <c r="A140">
        <v>139</v>
      </c>
      <c r="B140" s="12"/>
      <c r="C140">
        <f t="shared" si="2"/>
        <v>36786</v>
      </c>
    </row>
    <row r="141" spans="1:3" x14ac:dyDescent="0.2">
      <c r="A141">
        <v>140</v>
      </c>
      <c r="B141" s="12"/>
      <c r="C141">
        <f t="shared" si="2"/>
        <v>36786</v>
      </c>
    </row>
    <row r="142" spans="1:3" x14ac:dyDescent="0.2">
      <c r="A142">
        <v>141</v>
      </c>
      <c r="B142" s="12"/>
      <c r="C142">
        <f t="shared" si="2"/>
        <v>36786</v>
      </c>
    </row>
    <row r="143" spans="1:3" x14ac:dyDescent="0.2">
      <c r="A143">
        <v>142</v>
      </c>
      <c r="B143" s="12"/>
      <c r="C143">
        <f t="shared" si="2"/>
        <v>36786</v>
      </c>
    </row>
    <row r="144" spans="1:3" x14ac:dyDescent="0.2">
      <c r="A144">
        <v>143</v>
      </c>
      <c r="B144" s="12"/>
      <c r="C144">
        <f t="shared" si="2"/>
        <v>36786</v>
      </c>
    </row>
    <row r="145" spans="1:4" x14ac:dyDescent="0.2">
      <c r="A145">
        <v>144</v>
      </c>
      <c r="B145" s="12"/>
      <c r="C145">
        <f t="shared" si="2"/>
        <v>36786</v>
      </c>
    </row>
    <row r="146" spans="1:4" x14ac:dyDescent="0.2">
      <c r="A146">
        <v>145</v>
      </c>
      <c r="B146" s="12"/>
      <c r="C146">
        <f t="shared" si="2"/>
        <v>36786</v>
      </c>
    </row>
    <row r="147" spans="1:4" x14ac:dyDescent="0.2">
      <c r="A147">
        <v>146</v>
      </c>
      <c r="B147" s="12"/>
      <c r="C147">
        <f t="shared" si="2"/>
        <v>36786</v>
      </c>
    </row>
    <row r="148" spans="1:4" x14ac:dyDescent="0.2">
      <c r="A148">
        <v>147</v>
      </c>
      <c r="B148" s="12"/>
      <c r="C148">
        <f t="shared" si="2"/>
        <v>36786</v>
      </c>
    </row>
    <row r="149" spans="1:4" x14ac:dyDescent="0.2">
      <c r="A149">
        <v>148</v>
      </c>
      <c r="B149" s="12"/>
      <c r="C149">
        <f t="shared" si="2"/>
        <v>36786</v>
      </c>
    </row>
    <row r="150" spans="1:4" x14ac:dyDescent="0.2">
      <c r="A150">
        <v>149</v>
      </c>
      <c r="B150" s="12"/>
      <c r="C150">
        <f t="shared" si="2"/>
        <v>36786</v>
      </c>
    </row>
    <row r="151" spans="1:4" x14ac:dyDescent="0.2">
      <c r="A151">
        <v>150</v>
      </c>
      <c r="B151" s="12"/>
      <c r="C151">
        <f t="shared" si="2"/>
        <v>36786</v>
      </c>
      <c r="D151" t="s">
        <v>220</v>
      </c>
    </row>
    <row r="152" spans="1:4" x14ac:dyDescent="0.2">
      <c r="A152">
        <v>151</v>
      </c>
      <c r="C152">
        <f t="shared" si="2"/>
        <v>36786</v>
      </c>
    </row>
    <row r="153" spans="1:4" x14ac:dyDescent="0.2">
      <c r="A153">
        <v>152</v>
      </c>
      <c r="C153">
        <f t="shared" si="2"/>
        <v>36786</v>
      </c>
    </row>
    <row r="154" spans="1:4" x14ac:dyDescent="0.2">
      <c r="A154">
        <v>153</v>
      </c>
      <c r="C154">
        <f t="shared" si="2"/>
        <v>36786</v>
      </c>
    </row>
    <row r="155" spans="1:4" x14ac:dyDescent="0.2">
      <c r="A155">
        <v>154</v>
      </c>
      <c r="C155">
        <f t="shared" si="2"/>
        <v>36786</v>
      </c>
    </row>
    <row r="156" spans="1:4" x14ac:dyDescent="0.2">
      <c r="A156">
        <v>155</v>
      </c>
      <c r="C156">
        <f t="shared" si="2"/>
        <v>36786</v>
      </c>
    </row>
    <row r="157" spans="1:4" x14ac:dyDescent="0.2">
      <c r="A157">
        <v>156</v>
      </c>
      <c r="C157">
        <f t="shared" si="2"/>
        <v>36786</v>
      </c>
    </row>
    <row r="158" spans="1:4" x14ac:dyDescent="0.2">
      <c r="A158">
        <v>157</v>
      </c>
      <c r="C158">
        <f t="shared" si="2"/>
        <v>36786</v>
      </c>
    </row>
    <row r="159" spans="1:4" x14ac:dyDescent="0.2">
      <c r="A159">
        <v>158</v>
      </c>
      <c r="C159">
        <f t="shared" si="2"/>
        <v>36786</v>
      </c>
    </row>
    <row r="160" spans="1:4" x14ac:dyDescent="0.2">
      <c r="A160">
        <v>159</v>
      </c>
      <c r="C160">
        <f t="shared" si="2"/>
        <v>36786</v>
      </c>
    </row>
    <row r="161" spans="1:3" x14ac:dyDescent="0.2">
      <c r="A161">
        <v>160</v>
      </c>
      <c r="C161">
        <f t="shared" si="2"/>
        <v>36786</v>
      </c>
    </row>
    <row r="162" spans="1:3" x14ac:dyDescent="0.2">
      <c r="A162">
        <v>161</v>
      </c>
      <c r="C162">
        <f t="shared" si="2"/>
        <v>36786</v>
      </c>
    </row>
    <row r="163" spans="1:3" x14ac:dyDescent="0.2">
      <c r="A163">
        <v>162</v>
      </c>
      <c r="C163">
        <f t="shared" si="2"/>
        <v>36786</v>
      </c>
    </row>
    <row r="164" spans="1:3" x14ac:dyDescent="0.2">
      <c r="A164">
        <v>163</v>
      </c>
      <c r="C164">
        <f t="shared" si="2"/>
        <v>36786</v>
      </c>
    </row>
    <row r="165" spans="1:3" x14ac:dyDescent="0.2">
      <c r="A165">
        <v>164</v>
      </c>
      <c r="C165">
        <f t="shared" si="2"/>
        <v>36786</v>
      </c>
    </row>
    <row r="166" spans="1:3" x14ac:dyDescent="0.2">
      <c r="A166">
        <v>165</v>
      </c>
      <c r="C166">
        <f t="shared" si="2"/>
        <v>36786</v>
      </c>
    </row>
    <row r="167" spans="1:3" x14ac:dyDescent="0.2">
      <c r="A167">
        <v>166</v>
      </c>
      <c r="C167">
        <f t="shared" si="2"/>
        <v>36786</v>
      </c>
    </row>
    <row r="168" spans="1:3" x14ac:dyDescent="0.2">
      <c r="A168">
        <v>167</v>
      </c>
      <c r="C168">
        <f t="shared" si="2"/>
        <v>36786</v>
      </c>
    </row>
    <row r="169" spans="1:3" x14ac:dyDescent="0.2">
      <c r="A169">
        <v>168</v>
      </c>
      <c r="C169">
        <f t="shared" si="2"/>
        <v>36786</v>
      </c>
    </row>
    <row r="170" spans="1:3" x14ac:dyDescent="0.2">
      <c r="A170">
        <v>169</v>
      </c>
      <c r="C170">
        <f t="shared" si="2"/>
        <v>36786</v>
      </c>
    </row>
    <row r="171" spans="1:3" x14ac:dyDescent="0.2">
      <c r="A171">
        <v>170</v>
      </c>
      <c r="C171">
        <f t="shared" si="2"/>
        <v>36786</v>
      </c>
    </row>
    <row r="172" spans="1:3" x14ac:dyDescent="0.2">
      <c r="A172">
        <v>171</v>
      </c>
      <c r="C172">
        <f t="shared" si="2"/>
        <v>36786</v>
      </c>
    </row>
    <row r="173" spans="1:3" x14ac:dyDescent="0.2">
      <c r="A173">
        <v>172</v>
      </c>
      <c r="C173">
        <f t="shared" si="2"/>
        <v>36786</v>
      </c>
    </row>
    <row r="174" spans="1:3" x14ac:dyDescent="0.2">
      <c r="A174">
        <v>173</v>
      </c>
      <c r="C174">
        <f t="shared" si="2"/>
        <v>36786</v>
      </c>
    </row>
    <row r="175" spans="1:3" x14ac:dyDescent="0.2">
      <c r="A175">
        <v>174</v>
      </c>
      <c r="C175">
        <f t="shared" si="2"/>
        <v>36786</v>
      </c>
    </row>
    <row r="176" spans="1:3" x14ac:dyDescent="0.2">
      <c r="A176">
        <v>175</v>
      </c>
      <c r="C176">
        <f t="shared" si="2"/>
        <v>36786</v>
      </c>
    </row>
    <row r="177" spans="1:3" x14ac:dyDescent="0.2">
      <c r="A177">
        <v>176</v>
      </c>
      <c r="C177">
        <f t="shared" si="2"/>
        <v>36786</v>
      </c>
    </row>
    <row r="178" spans="1:3" x14ac:dyDescent="0.2">
      <c r="A178">
        <v>177</v>
      </c>
      <c r="C178">
        <f t="shared" si="2"/>
        <v>36786</v>
      </c>
    </row>
    <row r="179" spans="1:3" x14ac:dyDescent="0.2">
      <c r="A179">
        <v>178</v>
      </c>
      <c r="C179">
        <f t="shared" si="2"/>
        <v>36786</v>
      </c>
    </row>
    <row r="180" spans="1:3" x14ac:dyDescent="0.2">
      <c r="A180">
        <v>179</v>
      </c>
      <c r="C180">
        <f t="shared" si="2"/>
        <v>36786</v>
      </c>
    </row>
    <row r="181" spans="1:3" x14ac:dyDescent="0.2">
      <c r="A181">
        <v>180</v>
      </c>
      <c r="C181">
        <f t="shared" si="2"/>
        <v>36786</v>
      </c>
    </row>
    <row r="182" spans="1:3" x14ac:dyDescent="0.2">
      <c r="A182">
        <v>181</v>
      </c>
      <c r="C182">
        <f t="shared" si="2"/>
        <v>36786</v>
      </c>
    </row>
    <row r="183" spans="1:3" x14ac:dyDescent="0.2">
      <c r="A183">
        <v>182</v>
      </c>
      <c r="C183">
        <f t="shared" si="2"/>
        <v>36786</v>
      </c>
    </row>
    <row r="184" spans="1:3" x14ac:dyDescent="0.2">
      <c r="A184">
        <v>183</v>
      </c>
      <c r="C184">
        <f t="shared" si="2"/>
        <v>36786</v>
      </c>
    </row>
    <row r="185" spans="1:3" x14ac:dyDescent="0.2">
      <c r="A185">
        <v>184</v>
      </c>
      <c r="C185">
        <f t="shared" si="2"/>
        <v>36786</v>
      </c>
    </row>
    <row r="186" spans="1:3" x14ac:dyDescent="0.2">
      <c r="A186">
        <v>185</v>
      </c>
      <c r="C186">
        <f t="shared" si="2"/>
        <v>36786</v>
      </c>
    </row>
    <row r="187" spans="1:3" x14ac:dyDescent="0.2">
      <c r="A187">
        <v>186</v>
      </c>
      <c r="C187">
        <f t="shared" si="2"/>
        <v>36786</v>
      </c>
    </row>
    <row r="188" spans="1:3" x14ac:dyDescent="0.2">
      <c r="A188">
        <v>187</v>
      </c>
      <c r="C188">
        <f t="shared" si="2"/>
        <v>36786</v>
      </c>
    </row>
    <row r="189" spans="1:3" x14ac:dyDescent="0.2">
      <c r="A189">
        <v>188</v>
      </c>
      <c r="C189">
        <f t="shared" si="2"/>
        <v>36786</v>
      </c>
    </row>
    <row r="190" spans="1:3" x14ac:dyDescent="0.2">
      <c r="A190">
        <v>189</v>
      </c>
      <c r="C190">
        <f t="shared" si="2"/>
        <v>36786</v>
      </c>
    </row>
    <row r="191" spans="1:3" x14ac:dyDescent="0.2">
      <c r="A191">
        <v>190</v>
      </c>
      <c r="C191">
        <f t="shared" si="2"/>
        <v>36786</v>
      </c>
    </row>
    <row r="192" spans="1:3" x14ac:dyDescent="0.2">
      <c r="A192">
        <v>191</v>
      </c>
      <c r="C192">
        <f t="shared" si="2"/>
        <v>36786</v>
      </c>
    </row>
    <row r="193" spans="1:3" x14ac:dyDescent="0.2">
      <c r="A193">
        <v>192</v>
      </c>
      <c r="C193">
        <f t="shared" si="2"/>
        <v>36786</v>
      </c>
    </row>
    <row r="194" spans="1:3" x14ac:dyDescent="0.2">
      <c r="A194">
        <v>193</v>
      </c>
      <c r="C194">
        <f t="shared" si="2"/>
        <v>36786</v>
      </c>
    </row>
    <row r="195" spans="1:3" x14ac:dyDescent="0.2">
      <c r="A195">
        <v>194</v>
      </c>
      <c r="C195">
        <f t="shared" si="2"/>
        <v>36786</v>
      </c>
    </row>
    <row r="196" spans="1:3" x14ac:dyDescent="0.2">
      <c r="A196">
        <v>195</v>
      </c>
      <c r="C196">
        <f t="shared" ref="C196:C259" si="3">B196+C195</f>
        <v>36786</v>
      </c>
    </row>
    <row r="197" spans="1:3" x14ac:dyDescent="0.2">
      <c r="A197">
        <v>196</v>
      </c>
      <c r="C197">
        <f t="shared" si="3"/>
        <v>36786</v>
      </c>
    </row>
    <row r="198" spans="1:3" x14ac:dyDescent="0.2">
      <c r="A198">
        <v>197</v>
      </c>
      <c r="C198">
        <f t="shared" si="3"/>
        <v>36786</v>
      </c>
    </row>
    <row r="199" spans="1:3" x14ac:dyDescent="0.2">
      <c r="A199">
        <v>198</v>
      </c>
      <c r="C199">
        <f t="shared" si="3"/>
        <v>36786</v>
      </c>
    </row>
    <row r="200" spans="1:3" x14ac:dyDescent="0.2">
      <c r="A200">
        <v>199</v>
      </c>
      <c r="C200">
        <f t="shared" si="3"/>
        <v>36786</v>
      </c>
    </row>
    <row r="201" spans="1:3" x14ac:dyDescent="0.2">
      <c r="A201">
        <v>200</v>
      </c>
      <c r="C201">
        <f t="shared" si="3"/>
        <v>36786</v>
      </c>
    </row>
    <row r="202" spans="1:3" x14ac:dyDescent="0.2">
      <c r="A202">
        <v>201</v>
      </c>
      <c r="C202">
        <f t="shared" si="3"/>
        <v>36786</v>
      </c>
    </row>
    <row r="203" spans="1:3" x14ac:dyDescent="0.2">
      <c r="A203">
        <v>202</v>
      </c>
      <c r="C203">
        <f t="shared" si="3"/>
        <v>36786</v>
      </c>
    </row>
    <row r="204" spans="1:3" x14ac:dyDescent="0.2">
      <c r="A204">
        <v>203</v>
      </c>
      <c r="C204">
        <f t="shared" si="3"/>
        <v>36786</v>
      </c>
    </row>
    <row r="205" spans="1:3" x14ac:dyDescent="0.2">
      <c r="A205">
        <v>204</v>
      </c>
      <c r="C205">
        <f t="shared" si="3"/>
        <v>36786</v>
      </c>
    </row>
    <row r="206" spans="1:3" x14ac:dyDescent="0.2">
      <c r="A206">
        <v>205</v>
      </c>
      <c r="C206">
        <f t="shared" si="3"/>
        <v>36786</v>
      </c>
    </row>
    <row r="207" spans="1:3" x14ac:dyDescent="0.2">
      <c r="A207">
        <v>206</v>
      </c>
      <c r="C207">
        <f t="shared" si="3"/>
        <v>36786</v>
      </c>
    </row>
    <row r="208" spans="1:3" x14ac:dyDescent="0.2">
      <c r="A208">
        <v>207</v>
      </c>
      <c r="C208">
        <f t="shared" si="3"/>
        <v>36786</v>
      </c>
    </row>
    <row r="209" spans="1:3" x14ac:dyDescent="0.2">
      <c r="A209">
        <v>208</v>
      </c>
      <c r="C209">
        <f t="shared" si="3"/>
        <v>36786</v>
      </c>
    </row>
    <row r="210" spans="1:3" x14ac:dyDescent="0.2">
      <c r="A210">
        <v>209</v>
      </c>
      <c r="C210">
        <f t="shared" si="3"/>
        <v>36786</v>
      </c>
    </row>
    <row r="211" spans="1:3" x14ac:dyDescent="0.2">
      <c r="A211">
        <v>210</v>
      </c>
      <c r="C211">
        <f t="shared" si="3"/>
        <v>36786</v>
      </c>
    </row>
    <row r="212" spans="1:3" x14ac:dyDescent="0.2">
      <c r="A212">
        <v>211</v>
      </c>
      <c r="C212">
        <f t="shared" si="3"/>
        <v>36786</v>
      </c>
    </row>
    <row r="213" spans="1:3" x14ac:dyDescent="0.2">
      <c r="A213">
        <v>212</v>
      </c>
      <c r="C213">
        <f t="shared" si="3"/>
        <v>36786</v>
      </c>
    </row>
    <row r="214" spans="1:3" x14ac:dyDescent="0.2">
      <c r="A214">
        <v>213</v>
      </c>
      <c r="C214">
        <f t="shared" si="3"/>
        <v>36786</v>
      </c>
    </row>
    <row r="215" spans="1:3" x14ac:dyDescent="0.2">
      <c r="A215">
        <v>214</v>
      </c>
      <c r="C215">
        <f t="shared" si="3"/>
        <v>36786</v>
      </c>
    </row>
    <row r="216" spans="1:3" x14ac:dyDescent="0.2">
      <c r="A216">
        <v>215</v>
      </c>
      <c r="C216">
        <f t="shared" si="3"/>
        <v>36786</v>
      </c>
    </row>
    <row r="217" spans="1:3" x14ac:dyDescent="0.2">
      <c r="A217">
        <v>216</v>
      </c>
      <c r="C217">
        <f t="shared" si="3"/>
        <v>36786</v>
      </c>
    </row>
    <row r="218" spans="1:3" x14ac:dyDescent="0.2">
      <c r="A218">
        <v>217</v>
      </c>
      <c r="C218">
        <f t="shared" si="3"/>
        <v>36786</v>
      </c>
    </row>
    <row r="219" spans="1:3" x14ac:dyDescent="0.2">
      <c r="A219">
        <v>218</v>
      </c>
      <c r="C219">
        <f t="shared" si="3"/>
        <v>36786</v>
      </c>
    </row>
    <row r="220" spans="1:3" x14ac:dyDescent="0.2">
      <c r="A220">
        <v>219</v>
      </c>
      <c r="C220">
        <f t="shared" si="3"/>
        <v>36786</v>
      </c>
    </row>
    <row r="221" spans="1:3" x14ac:dyDescent="0.2">
      <c r="A221">
        <v>220</v>
      </c>
      <c r="C221">
        <f t="shared" si="3"/>
        <v>36786</v>
      </c>
    </row>
    <row r="222" spans="1:3" x14ac:dyDescent="0.2">
      <c r="A222">
        <v>221</v>
      </c>
      <c r="C222">
        <f t="shared" si="3"/>
        <v>36786</v>
      </c>
    </row>
    <row r="223" spans="1:3" x14ac:dyDescent="0.2">
      <c r="A223">
        <v>222</v>
      </c>
      <c r="C223">
        <f t="shared" si="3"/>
        <v>36786</v>
      </c>
    </row>
    <row r="224" spans="1:3" x14ac:dyDescent="0.2">
      <c r="A224">
        <v>223</v>
      </c>
      <c r="C224">
        <f t="shared" si="3"/>
        <v>36786</v>
      </c>
    </row>
    <row r="225" spans="1:3" x14ac:dyDescent="0.2">
      <c r="A225">
        <v>224</v>
      </c>
      <c r="C225">
        <f t="shared" si="3"/>
        <v>36786</v>
      </c>
    </row>
    <row r="226" spans="1:3" x14ac:dyDescent="0.2">
      <c r="A226">
        <v>225</v>
      </c>
      <c r="C226">
        <f t="shared" si="3"/>
        <v>36786</v>
      </c>
    </row>
    <row r="227" spans="1:3" x14ac:dyDescent="0.2">
      <c r="A227">
        <v>226</v>
      </c>
      <c r="C227">
        <f t="shared" si="3"/>
        <v>36786</v>
      </c>
    </row>
    <row r="228" spans="1:3" x14ac:dyDescent="0.2">
      <c r="A228">
        <v>227</v>
      </c>
      <c r="C228">
        <f t="shared" si="3"/>
        <v>36786</v>
      </c>
    </row>
    <row r="229" spans="1:3" x14ac:dyDescent="0.2">
      <c r="A229">
        <v>228</v>
      </c>
      <c r="C229">
        <f t="shared" si="3"/>
        <v>36786</v>
      </c>
    </row>
    <row r="230" spans="1:3" x14ac:dyDescent="0.2">
      <c r="A230">
        <v>229</v>
      </c>
      <c r="C230">
        <f t="shared" si="3"/>
        <v>36786</v>
      </c>
    </row>
    <row r="231" spans="1:3" x14ac:dyDescent="0.2">
      <c r="A231">
        <v>230</v>
      </c>
      <c r="C231">
        <f t="shared" si="3"/>
        <v>36786</v>
      </c>
    </row>
    <row r="232" spans="1:3" x14ac:dyDescent="0.2">
      <c r="A232">
        <v>231</v>
      </c>
      <c r="C232">
        <f t="shared" si="3"/>
        <v>36786</v>
      </c>
    </row>
    <row r="233" spans="1:3" x14ac:dyDescent="0.2">
      <c r="A233">
        <v>232</v>
      </c>
      <c r="C233">
        <f t="shared" si="3"/>
        <v>36786</v>
      </c>
    </row>
    <row r="234" spans="1:3" x14ac:dyDescent="0.2">
      <c r="A234">
        <v>233</v>
      </c>
      <c r="C234">
        <f t="shared" si="3"/>
        <v>36786</v>
      </c>
    </row>
    <row r="235" spans="1:3" x14ac:dyDescent="0.2">
      <c r="A235">
        <v>234</v>
      </c>
      <c r="C235">
        <f t="shared" si="3"/>
        <v>36786</v>
      </c>
    </row>
    <row r="236" spans="1:3" x14ac:dyDescent="0.2">
      <c r="A236">
        <v>235</v>
      </c>
      <c r="C236">
        <f t="shared" si="3"/>
        <v>36786</v>
      </c>
    </row>
    <row r="237" spans="1:3" x14ac:dyDescent="0.2">
      <c r="A237">
        <v>236</v>
      </c>
      <c r="C237">
        <f t="shared" si="3"/>
        <v>36786</v>
      </c>
    </row>
    <row r="238" spans="1:3" x14ac:dyDescent="0.2">
      <c r="A238">
        <v>237</v>
      </c>
      <c r="C238">
        <f t="shared" si="3"/>
        <v>36786</v>
      </c>
    </row>
    <row r="239" spans="1:3" x14ac:dyDescent="0.2">
      <c r="A239">
        <v>238</v>
      </c>
      <c r="C239">
        <f t="shared" si="3"/>
        <v>36786</v>
      </c>
    </row>
    <row r="240" spans="1:3" x14ac:dyDescent="0.2">
      <c r="A240">
        <v>239</v>
      </c>
      <c r="C240">
        <f t="shared" si="3"/>
        <v>36786</v>
      </c>
    </row>
    <row r="241" spans="1:3" x14ac:dyDescent="0.2">
      <c r="A241">
        <v>240</v>
      </c>
      <c r="C241">
        <f t="shared" si="3"/>
        <v>36786</v>
      </c>
    </row>
    <row r="242" spans="1:3" x14ac:dyDescent="0.2">
      <c r="A242">
        <v>241</v>
      </c>
      <c r="C242">
        <f t="shared" si="3"/>
        <v>36786</v>
      </c>
    </row>
    <row r="243" spans="1:3" x14ac:dyDescent="0.2">
      <c r="A243">
        <v>242</v>
      </c>
      <c r="C243">
        <f t="shared" si="3"/>
        <v>36786</v>
      </c>
    </row>
    <row r="244" spans="1:3" x14ac:dyDescent="0.2">
      <c r="A244">
        <v>243</v>
      </c>
      <c r="C244">
        <f t="shared" si="3"/>
        <v>36786</v>
      </c>
    </row>
    <row r="245" spans="1:3" x14ac:dyDescent="0.2">
      <c r="A245">
        <v>244</v>
      </c>
      <c r="C245">
        <f t="shared" si="3"/>
        <v>36786</v>
      </c>
    </row>
    <row r="246" spans="1:3" x14ac:dyDescent="0.2">
      <c r="A246">
        <v>245</v>
      </c>
      <c r="C246">
        <f t="shared" si="3"/>
        <v>36786</v>
      </c>
    </row>
    <row r="247" spans="1:3" x14ac:dyDescent="0.2">
      <c r="A247">
        <v>246</v>
      </c>
      <c r="C247">
        <f t="shared" si="3"/>
        <v>36786</v>
      </c>
    </row>
    <row r="248" spans="1:3" x14ac:dyDescent="0.2">
      <c r="A248">
        <v>247</v>
      </c>
      <c r="C248">
        <f t="shared" si="3"/>
        <v>36786</v>
      </c>
    </row>
    <row r="249" spans="1:3" x14ac:dyDescent="0.2">
      <c r="A249">
        <v>248</v>
      </c>
      <c r="C249">
        <f t="shared" si="3"/>
        <v>36786</v>
      </c>
    </row>
    <row r="250" spans="1:3" x14ac:dyDescent="0.2">
      <c r="A250">
        <v>249</v>
      </c>
      <c r="C250">
        <f t="shared" si="3"/>
        <v>36786</v>
      </c>
    </row>
    <row r="251" spans="1:3" x14ac:dyDescent="0.2">
      <c r="A251">
        <v>250</v>
      </c>
      <c r="C251">
        <f t="shared" si="3"/>
        <v>36786</v>
      </c>
    </row>
    <row r="252" spans="1:3" x14ac:dyDescent="0.2">
      <c r="A252">
        <v>251</v>
      </c>
      <c r="C252">
        <f t="shared" si="3"/>
        <v>36786</v>
      </c>
    </row>
    <row r="253" spans="1:3" x14ac:dyDescent="0.2">
      <c r="A253">
        <v>252</v>
      </c>
      <c r="C253">
        <f t="shared" si="3"/>
        <v>36786</v>
      </c>
    </row>
    <row r="254" spans="1:3" x14ac:dyDescent="0.2">
      <c r="A254">
        <v>253</v>
      </c>
      <c r="C254">
        <f t="shared" si="3"/>
        <v>36786</v>
      </c>
    </row>
    <row r="255" spans="1:3" x14ac:dyDescent="0.2">
      <c r="A255">
        <v>254</v>
      </c>
      <c r="C255">
        <f t="shared" si="3"/>
        <v>36786</v>
      </c>
    </row>
    <row r="256" spans="1:3" x14ac:dyDescent="0.2">
      <c r="A256">
        <v>255</v>
      </c>
      <c r="C256">
        <f t="shared" si="3"/>
        <v>36786</v>
      </c>
    </row>
    <row r="257" spans="1:3" x14ac:dyDescent="0.2">
      <c r="A257">
        <v>256</v>
      </c>
      <c r="C257">
        <f t="shared" si="3"/>
        <v>36786</v>
      </c>
    </row>
    <row r="258" spans="1:3" x14ac:dyDescent="0.2">
      <c r="A258">
        <v>257</v>
      </c>
      <c r="C258">
        <f t="shared" si="3"/>
        <v>36786</v>
      </c>
    </row>
    <row r="259" spans="1:3" x14ac:dyDescent="0.2">
      <c r="A259">
        <v>258</v>
      </c>
      <c r="C259">
        <f t="shared" si="3"/>
        <v>36786</v>
      </c>
    </row>
    <row r="260" spans="1:3" x14ac:dyDescent="0.2">
      <c r="A260">
        <v>259</v>
      </c>
      <c r="C260">
        <f t="shared" ref="C260:C323" si="4">B260+C259</f>
        <v>36786</v>
      </c>
    </row>
    <row r="261" spans="1:3" x14ac:dyDescent="0.2">
      <c r="A261">
        <v>260</v>
      </c>
      <c r="C261">
        <f t="shared" si="4"/>
        <v>36786</v>
      </c>
    </row>
    <row r="262" spans="1:3" x14ac:dyDescent="0.2">
      <c r="A262">
        <v>261</v>
      </c>
      <c r="C262">
        <f t="shared" si="4"/>
        <v>36786</v>
      </c>
    </row>
    <row r="263" spans="1:3" x14ac:dyDescent="0.2">
      <c r="A263">
        <v>262</v>
      </c>
      <c r="C263">
        <f t="shared" si="4"/>
        <v>36786</v>
      </c>
    </row>
    <row r="264" spans="1:3" x14ac:dyDescent="0.2">
      <c r="A264">
        <v>263</v>
      </c>
      <c r="C264">
        <f t="shared" si="4"/>
        <v>36786</v>
      </c>
    </row>
    <row r="265" spans="1:3" x14ac:dyDescent="0.2">
      <c r="A265">
        <v>264</v>
      </c>
      <c r="C265">
        <f t="shared" si="4"/>
        <v>36786</v>
      </c>
    </row>
    <row r="266" spans="1:3" x14ac:dyDescent="0.2">
      <c r="A266">
        <v>265</v>
      </c>
      <c r="C266">
        <f t="shared" si="4"/>
        <v>36786</v>
      </c>
    </row>
    <row r="267" spans="1:3" x14ac:dyDescent="0.2">
      <c r="A267">
        <v>266</v>
      </c>
      <c r="C267">
        <f t="shared" si="4"/>
        <v>36786</v>
      </c>
    </row>
    <row r="268" spans="1:3" x14ac:dyDescent="0.2">
      <c r="A268">
        <v>267</v>
      </c>
      <c r="C268">
        <f t="shared" si="4"/>
        <v>36786</v>
      </c>
    </row>
    <row r="269" spans="1:3" x14ac:dyDescent="0.2">
      <c r="A269">
        <v>268</v>
      </c>
      <c r="C269">
        <f t="shared" si="4"/>
        <v>36786</v>
      </c>
    </row>
    <row r="270" spans="1:3" x14ac:dyDescent="0.2">
      <c r="A270">
        <v>269</v>
      </c>
      <c r="C270">
        <f t="shared" si="4"/>
        <v>36786</v>
      </c>
    </row>
    <row r="271" spans="1:3" x14ac:dyDescent="0.2">
      <c r="A271">
        <v>270</v>
      </c>
      <c r="C271">
        <f t="shared" si="4"/>
        <v>36786</v>
      </c>
    </row>
    <row r="272" spans="1:3" x14ac:dyDescent="0.2">
      <c r="A272">
        <v>271</v>
      </c>
      <c r="C272">
        <f t="shared" si="4"/>
        <v>36786</v>
      </c>
    </row>
    <row r="273" spans="1:3" x14ac:dyDescent="0.2">
      <c r="A273">
        <v>272</v>
      </c>
      <c r="C273">
        <f t="shared" si="4"/>
        <v>36786</v>
      </c>
    </row>
    <row r="274" spans="1:3" x14ac:dyDescent="0.2">
      <c r="A274">
        <v>273</v>
      </c>
      <c r="C274">
        <f t="shared" si="4"/>
        <v>36786</v>
      </c>
    </row>
    <row r="275" spans="1:3" x14ac:dyDescent="0.2">
      <c r="A275">
        <v>274</v>
      </c>
      <c r="C275">
        <f t="shared" si="4"/>
        <v>36786</v>
      </c>
    </row>
    <row r="276" spans="1:3" x14ac:dyDescent="0.2">
      <c r="A276">
        <v>275</v>
      </c>
      <c r="C276">
        <f t="shared" si="4"/>
        <v>36786</v>
      </c>
    </row>
    <row r="277" spans="1:3" x14ac:dyDescent="0.2">
      <c r="A277">
        <v>276</v>
      </c>
      <c r="C277">
        <f t="shared" si="4"/>
        <v>36786</v>
      </c>
    </row>
    <row r="278" spans="1:3" x14ac:dyDescent="0.2">
      <c r="A278">
        <v>277</v>
      </c>
      <c r="C278">
        <f t="shared" si="4"/>
        <v>36786</v>
      </c>
    </row>
    <row r="279" spans="1:3" x14ac:dyDescent="0.2">
      <c r="A279">
        <v>278</v>
      </c>
      <c r="C279">
        <f t="shared" si="4"/>
        <v>36786</v>
      </c>
    </row>
    <row r="280" spans="1:3" x14ac:dyDescent="0.2">
      <c r="A280">
        <v>279</v>
      </c>
      <c r="C280">
        <f t="shared" si="4"/>
        <v>36786</v>
      </c>
    </row>
    <row r="281" spans="1:3" x14ac:dyDescent="0.2">
      <c r="A281">
        <v>280</v>
      </c>
      <c r="C281">
        <f t="shared" si="4"/>
        <v>36786</v>
      </c>
    </row>
    <row r="282" spans="1:3" x14ac:dyDescent="0.2">
      <c r="A282">
        <v>281</v>
      </c>
      <c r="C282">
        <f t="shared" si="4"/>
        <v>36786</v>
      </c>
    </row>
    <row r="283" spans="1:3" x14ac:dyDescent="0.2">
      <c r="A283">
        <v>282</v>
      </c>
      <c r="C283">
        <f t="shared" si="4"/>
        <v>36786</v>
      </c>
    </row>
    <row r="284" spans="1:3" x14ac:dyDescent="0.2">
      <c r="A284">
        <v>283</v>
      </c>
      <c r="C284">
        <f t="shared" si="4"/>
        <v>36786</v>
      </c>
    </row>
    <row r="285" spans="1:3" x14ac:dyDescent="0.2">
      <c r="A285">
        <v>284</v>
      </c>
      <c r="C285">
        <f t="shared" si="4"/>
        <v>36786</v>
      </c>
    </row>
    <row r="286" spans="1:3" x14ac:dyDescent="0.2">
      <c r="A286">
        <v>285</v>
      </c>
      <c r="C286">
        <f t="shared" si="4"/>
        <v>36786</v>
      </c>
    </row>
    <row r="287" spans="1:3" x14ac:dyDescent="0.2">
      <c r="A287">
        <v>286</v>
      </c>
      <c r="C287">
        <f t="shared" si="4"/>
        <v>36786</v>
      </c>
    </row>
    <row r="288" spans="1:3" x14ac:dyDescent="0.2">
      <c r="A288">
        <v>287</v>
      </c>
      <c r="C288">
        <f t="shared" si="4"/>
        <v>36786</v>
      </c>
    </row>
    <row r="289" spans="1:3" x14ac:dyDescent="0.2">
      <c r="A289">
        <v>288</v>
      </c>
      <c r="C289">
        <f t="shared" si="4"/>
        <v>36786</v>
      </c>
    </row>
    <row r="290" spans="1:3" x14ac:dyDescent="0.2">
      <c r="A290">
        <v>289</v>
      </c>
      <c r="C290">
        <f t="shared" si="4"/>
        <v>36786</v>
      </c>
    </row>
    <row r="291" spans="1:3" x14ac:dyDescent="0.2">
      <c r="A291">
        <v>290</v>
      </c>
      <c r="C291">
        <f t="shared" si="4"/>
        <v>36786</v>
      </c>
    </row>
    <row r="292" spans="1:3" x14ac:dyDescent="0.2">
      <c r="A292">
        <v>291</v>
      </c>
      <c r="C292">
        <f t="shared" si="4"/>
        <v>36786</v>
      </c>
    </row>
    <row r="293" spans="1:3" x14ac:dyDescent="0.2">
      <c r="A293">
        <v>292</v>
      </c>
      <c r="C293">
        <f t="shared" si="4"/>
        <v>36786</v>
      </c>
    </row>
    <row r="294" spans="1:3" x14ac:dyDescent="0.2">
      <c r="A294">
        <v>293</v>
      </c>
      <c r="C294">
        <f t="shared" si="4"/>
        <v>36786</v>
      </c>
    </row>
    <row r="295" spans="1:3" x14ac:dyDescent="0.2">
      <c r="A295">
        <v>294</v>
      </c>
      <c r="C295">
        <f t="shared" si="4"/>
        <v>36786</v>
      </c>
    </row>
    <row r="296" spans="1:3" x14ac:dyDescent="0.2">
      <c r="A296">
        <v>295</v>
      </c>
      <c r="C296">
        <f t="shared" si="4"/>
        <v>36786</v>
      </c>
    </row>
    <row r="297" spans="1:3" x14ac:dyDescent="0.2">
      <c r="A297">
        <v>296</v>
      </c>
      <c r="C297">
        <f t="shared" si="4"/>
        <v>36786</v>
      </c>
    </row>
    <row r="298" spans="1:3" x14ac:dyDescent="0.2">
      <c r="A298">
        <v>297</v>
      </c>
      <c r="C298">
        <f t="shared" si="4"/>
        <v>36786</v>
      </c>
    </row>
    <row r="299" spans="1:3" x14ac:dyDescent="0.2">
      <c r="A299">
        <v>298</v>
      </c>
      <c r="C299">
        <f t="shared" si="4"/>
        <v>36786</v>
      </c>
    </row>
    <row r="300" spans="1:3" x14ac:dyDescent="0.2">
      <c r="A300">
        <v>299</v>
      </c>
      <c r="C300">
        <f t="shared" si="4"/>
        <v>36786</v>
      </c>
    </row>
    <row r="301" spans="1:3" x14ac:dyDescent="0.2">
      <c r="A301">
        <v>300</v>
      </c>
      <c r="C301">
        <f t="shared" si="4"/>
        <v>36786</v>
      </c>
    </row>
    <row r="302" spans="1:3" x14ac:dyDescent="0.2">
      <c r="A302">
        <v>301</v>
      </c>
      <c r="C302">
        <f t="shared" si="4"/>
        <v>36786</v>
      </c>
    </row>
    <row r="303" spans="1:3" x14ac:dyDescent="0.2">
      <c r="A303">
        <v>302</v>
      </c>
      <c r="C303">
        <f t="shared" si="4"/>
        <v>36786</v>
      </c>
    </row>
    <row r="304" spans="1:3" x14ac:dyDescent="0.2">
      <c r="A304">
        <v>303</v>
      </c>
      <c r="C304">
        <f t="shared" si="4"/>
        <v>36786</v>
      </c>
    </row>
    <row r="305" spans="1:3" x14ac:dyDescent="0.2">
      <c r="A305">
        <v>304</v>
      </c>
      <c r="C305">
        <f t="shared" si="4"/>
        <v>36786</v>
      </c>
    </row>
    <row r="306" spans="1:3" x14ac:dyDescent="0.2">
      <c r="A306">
        <v>305</v>
      </c>
      <c r="C306">
        <f t="shared" si="4"/>
        <v>36786</v>
      </c>
    </row>
    <row r="307" spans="1:3" x14ac:dyDescent="0.2">
      <c r="A307">
        <v>306</v>
      </c>
      <c r="C307">
        <f t="shared" si="4"/>
        <v>36786</v>
      </c>
    </row>
    <row r="308" spans="1:3" x14ac:dyDescent="0.2">
      <c r="A308">
        <v>307</v>
      </c>
      <c r="C308">
        <f t="shared" si="4"/>
        <v>36786</v>
      </c>
    </row>
    <row r="309" spans="1:3" x14ac:dyDescent="0.2">
      <c r="A309">
        <v>308</v>
      </c>
      <c r="C309">
        <f t="shared" si="4"/>
        <v>36786</v>
      </c>
    </row>
    <row r="310" spans="1:3" x14ac:dyDescent="0.2">
      <c r="A310">
        <v>309</v>
      </c>
      <c r="C310">
        <f t="shared" si="4"/>
        <v>36786</v>
      </c>
    </row>
    <row r="311" spans="1:3" x14ac:dyDescent="0.2">
      <c r="A311">
        <v>310</v>
      </c>
      <c r="C311">
        <f t="shared" si="4"/>
        <v>36786</v>
      </c>
    </row>
    <row r="312" spans="1:3" x14ac:dyDescent="0.2">
      <c r="A312">
        <v>311</v>
      </c>
      <c r="C312">
        <f t="shared" si="4"/>
        <v>36786</v>
      </c>
    </row>
    <row r="313" spans="1:3" x14ac:dyDescent="0.2">
      <c r="A313">
        <v>312</v>
      </c>
      <c r="C313">
        <f t="shared" si="4"/>
        <v>36786</v>
      </c>
    </row>
    <row r="314" spans="1:3" x14ac:dyDescent="0.2">
      <c r="A314">
        <v>313</v>
      </c>
      <c r="C314">
        <f t="shared" si="4"/>
        <v>36786</v>
      </c>
    </row>
    <row r="315" spans="1:3" x14ac:dyDescent="0.2">
      <c r="A315">
        <v>314</v>
      </c>
      <c r="C315">
        <f t="shared" si="4"/>
        <v>36786</v>
      </c>
    </row>
    <row r="316" spans="1:3" x14ac:dyDescent="0.2">
      <c r="A316">
        <v>315</v>
      </c>
      <c r="C316">
        <f t="shared" si="4"/>
        <v>36786</v>
      </c>
    </row>
    <row r="317" spans="1:3" x14ac:dyDescent="0.2">
      <c r="A317">
        <v>316</v>
      </c>
      <c r="C317">
        <f t="shared" si="4"/>
        <v>36786</v>
      </c>
    </row>
    <row r="318" spans="1:3" x14ac:dyDescent="0.2">
      <c r="A318">
        <v>317</v>
      </c>
      <c r="C318">
        <f t="shared" si="4"/>
        <v>36786</v>
      </c>
    </row>
    <row r="319" spans="1:3" x14ac:dyDescent="0.2">
      <c r="A319">
        <v>318</v>
      </c>
      <c r="C319">
        <f t="shared" si="4"/>
        <v>36786</v>
      </c>
    </row>
    <row r="320" spans="1:3" x14ac:dyDescent="0.2">
      <c r="A320">
        <v>319</v>
      </c>
      <c r="C320">
        <f t="shared" si="4"/>
        <v>36786</v>
      </c>
    </row>
    <row r="321" spans="1:3" x14ac:dyDescent="0.2">
      <c r="A321">
        <v>320</v>
      </c>
      <c r="C321">
        <f t="shared" si="4"/>
        <v>36786</v>
      </c>
    </row>
    <row r="322" spans="1:3" x14ac:dyDescent="0.2">
      <c r="A322">
        <v>321</v>
      </c>
      <c r="C322">
        <f t="shared" si="4"/>
        <v>36786</v>
      </c>
    </row>
    <row r="323" spans="1:3" x14ac:dyDescent="0.2">
      <c r="A323">
        <v>322</v>
      </c>
      <c r="C323">
        <f t="shared" si="4"/>
        <v>36786</v>
      </c>
    </row>
    <row r="324" spans="1:3" x14ac:dyDescent="0.2">
      <c r="A324">
        <v>323</v>
      </c>
      <c r="C324">
        <f t="shared" ref="C324:C387" si="5">B324+C323</f>
        <v>36786</v>
      </c>
    </row>
    <row r="325" spans="1:3" x14ac:dyDescent="0.2">
      <c r="A325">
        <v>324</v>
      </c>
      <c r="C325">
        <f t="shared" si="5"/>
        <v>36786</v>
      </c>
    </row>
    <row r="326" spans="1:3" x14ac:dyDescent="0.2">
      <c r="A326">
        <v>325</v>
      </c>
      <c r="C326">
        <f t="shared" si="5"/>
        <v>36786</v>
      </c>
    </row>
    <row r="327" spans="1:3" x14ac:dyDescent="0.2">
      <c r="A327">
        <v>326</v>
      </c>
      <c r="C327">
        <f t="shared" si="5"/>
        <v>36786</v>
      </c>
    </row>
    <row r="328" spans="1:3" x14ac:dyDescent="0.2">
      <c r="A328">
        <v>327</v>
      </c>
      <c r="C328">
        <f t="shared" si="5"/>
        <v>36786</v>
      </c>
    </row>
    <row r="329" spans="1:3" x14ac:dyDescent="0.2">
      <c r="A329">
        <v>328</v>
      </c>
      <c r="C329">
        <f t="shared" si="5"/>
        <v>36786</v>
      </c>
    </row>
    <row r="330" spans="1:3" x14ac:dyDescent="0.2">
      <c r="A330">
        <v>329</v>
      </c>
      <c r="C330">
        <f t="shared" si="5"/>
        <v>36786</v>
      </c>
    </row>
    <row r="331" spans="1:3" x14ac:dyDescent="0.2">
      <c r="A331">
        <v>330</v>
      </c>
      <c r="C331">
        <f t="shared" si="5"/>
        <v>36786</v>
      </c>
    </row>
    <row r="332" spans="1:3" x14ac:dyDescent="0.2">
      <c r="A332">
        <v>331</v>
      </c>
      <c r="C332">
        <f t="shared" si="5"/>
        <v>36786</v>
      </c>
    </row>
    <row r="333" spans="1:3" x14ac:dyDescent="0.2">
      <c r="A333">
        <v>332</v>
      </c>
      <c r="C333">
        <f t="shared" si="5"/>
        <v>36786</v>
      </c>
    </row>
    <row r="334" spans="1:3" x14ac:dyDescent="0.2">
      <c r="A334">
        <v>333</v>
      </c>
      <c r="C334">
        <f t="shared" si="5"/>
        <v>36786</v>
      </c>
    </row>
    <row r="335" spans="1:3" x14ac:dyDescent="0.2">
      <c r="A335">
        <v>334</v>
      </c>
      <c r="C335">
        <f t="shared" si="5"/>
        <v>36786</v>
      </c>
    </row>
    <row r="336" spans="1:3" x14ac:dyDescent="0.2">
      <c r="A336">
        <v>335</v>
      </c>
      <c r="C336">
        <f t="shared" si="5"/>
        <v>36786</v>
      </c>
    </row>
    <row r="337" spans="1:3" x14ac:dyDescent="0.2">
      <c r="A337">
        <v>336</v>
      </c>
      <c r="C337">
        <f t="shared" si="5"/>
        <v>36786</v>
      </c>
    </row>
    <row r="338" spans="1:3" x14ac:dyDescent="0.2">
      <c r="A338">
        <v>337</v>
      </c>
      <c r="C338">
        <f t="shared" si="5"/>
        <v>36786</v>
      </c>
    </row>
    <row r="339" spans="1:3" x14ac:dyDescent="0.2">
      <c r="A339">
        <v>338</v>
      </c>
      <c r="C339">
        <f t="shared" si="5"/>
        <v>36786</v>
      </c>
    </row>
    <row r="340" spans="1:3" x14ac:dyDescent="0.2">
      <c r="A340">
        <v>339</v>
      </c>
      <c r="C340">
        <f t="shared" si="5"/>
        <v>36786</v>
      </c>
    </row>
    <row r="341" spans="1:3" x14ac:dyDescent="0.2">
      <c r="A341">
        <v>340</v>
      </c>
      <c r="C341">
        <f t="shared" si="5"/>
        <v>36786</v>
      </c>
    </row>
    <row r="342" spans="1:3" x14ac:dyDescent="0.2">
      <c r="A342">
        <v>341</v>
      </c>
      <c r="C342">
        <f t="shared" si="5"/>
        <v>36786</v>
      </c>
    </row>
    <row r="343" spans="1:3" x14ac:dyDescent="0.2">
      <c r="A343">
        <v>342</v>
      </c>
      <c r="C343">
        <f t="shared" si="5"/>
        <v>36786</v>
      </c>
    </row>
    <row r="344" spans="1:3" x14ac:dyDescent="0.2">
      <c r="A344">
        <v>343</v>
      </c>
      <c r="C344">
        <f t="shared" si="5"/>
        <v>36786</v>
      </c>
    </row>
    <row r="345" spans="1:3" x14ac:dyDescent="0.2">
      <c r="A345">
        <v>344</v>
      </c>
      <c r="C345">
        <f t="shared" si="5"/>
        <v>36786</v>
      </c>
    </row>
    <row r="346" spans="1:3" x14ac:dyDescent="0.2">
      <c r="A346">
        <v>345</v>
      </c>
      <c r="C346">
        <f t="shared" si="5"/>
        <v>36786</v>
      </c>
    </row>
    <row r="347" spans="1:3" x14ac:dyDescent="0.2">
      <c r="A347">
        <v>346</v>
      </c>
      <c r="C347">
        <f t="shared" si="5"/>
        <v>36786</v>
      </c>
    </row>
    <row r="348" spans="1:3" x14ac:dyDescent="0.2">
      <c r="A348">
        <v>347</v>
      </c>
      <c r="C348">
        <f t="shared" si="5"/>
        <v>36786</v>
      </c>
    </row>
    <row r="349" spans="1:3" x14ac:dyDescent="0.2">
      <c r="A349">
        <v>348</v>
      </c>
      <c r="C349">
        <f t="shared" si="5"/>
        <v>36786</v>
      </c>
    </row>
    <row r="350" spans="1:3" x14ac:dyDescent="0.2">
      <c r="A350">
        <v>349</v>
      </c>
      <c r="C350">
        <f t="shared" si="5"/>
        <v>36786</v>
      </c>
    </row>
    <row r="351" spans="1:3" x14ac:dyDescent="0.2">
      <c r="A351">
        <v>350</v>
      </c>
      <c r="C351">
        <f t="shared" si="5"/>
        <v>36786</v>
      </c>
    </row>
    <row r="352" spans="1:3" x14ac:dyDescent="0.2">
      <c r="A352">
        <v>351</v>
      </c>
      <c r="C352">
        <f t="shared" si="5"/>
        <v>36786</v>
      </c>
    </row>
    <row r="353" spans="1:3" x14ac:dyDescent="0.2">
      <c r="A353">
        <v>352</v>
      </c>
      <c r="C353">
        <f t="shared" si="5"/>
        <v>36786</v>
      </c>
    </row>
    <row r="354" spans="1:3" x14ac:dyDescent="0.2">
      <c r="A354">
        <v>353</v>
      </c>
      <c r="C354">
        <f t="shared" si="5"/>
        <v>36786</v>
      </c>
    </row>
    <row r="355" spans="1:3" x14ac:dyDescent="0.2">
      <c r="A355">
        <v>354</v>
      </c>
      <c r="C355">
        <f t="shared" si="5"/>
        <v>36786</v>
      </c>
    </row>
    <row r="356" spans="1:3" x14ac:dyDescent="0.2">
      <c r="A356">
        <v>355</v>
      </c>
      <c r="C356">
        <f t="shared" si="5"/>
        <v>36786</v>
      </c>
    </row>
    <row r="357" spans="1:3" x14ac:dyDescent="0.2">
      <c r="A357">
        <v>356</v>
      </c>
      <c r="C357">
        <f t="shared" si="5"/>
        <v>36786</v>
      </c>
    </row>
    <row r="358" spans="1:3" x14ac:dyDescent="0.2">
      <c r="A358">
        <v>357</v>
      </c>
      <c r="C358">
        <f t="shared" si="5"/>
        <v>36786</v>
      </c>
    </row>
    <row r="359" spans="1:3" x14ac:dyDescent="0.2">
      <c r="A359">
        <v>358</v>
      </c>
      <c r="C359">
        <f t="shared" si="5"/>
        <v>36786</v>
      </c>
    </row>
    <row r="360" spans="1:3" x14ac:dyDescent="0.2">
      <c r="A360">
        <v>359</v>
      </c>
      <c r="C360">
        <f t="shared" si="5"/>
        <v>36786</v>
      </c>
    </row>
    <row r="361" spans="1:3" x14ac:dyDescent="0.2">
      <c r="A361">
        <v>360</v>
      </c>
      <c r="C361">
        <f t="shared" si="5"/>
        <v>36786</v>
      </c>
    </row>
    <row r="362" spans="1:3" x14ac:dyDescent="0.2">
      <c r="A362">
        <v>361</v>
      </c>
      <c r="C362">
        <f t="shared" si="5"/>
        <v>36786</v>
      </c>
    </row>
    <row r="363" spans="1:3" x14ac:dyDescent="0.2">
      <c r="A363">
        <v>362</v>
      </c>
      <c r="C363">
        <f t="shared" si="5"/>
        <v>36786</v>
      </c>
    </row>
    <row r="364" spans="1:3" x14ac:dyDescent="0.2">
      <c r="A364">
        <v>363</v>
      </c>
      <c r="C364">
        <f t="shared" si="5"/>
        <v>36786</v>
      </c>
    </row>
    <row r="365" spans="1:3" x14ac:dyDescent="0.2">
      <c r="A365">
        <v>364</v>
      </c>
      <c r="C365">
        <f t="shared" si="5"/>
        <v>36786</v>
      </c>
    </row>
    <row r="366" spans="1:3" x14ac:dyDescent="0.2">
      <c r="A366">
        <v>365</v>
      </c>
      <c r="C366">
        <f t="shared" si="5"/>
        <v>36786</v>
      </c>
    </row>
    <row r="367" spans="1:3" x14ac:dyDescent="0.2">
      <c r="A367">
        <v>366</v>
      </c>
      <c r="C367">
        <f t="shared" si="5"/>
        <v>36786</v>
      </c>
    </row>
    <row r="368" spans="1:3" x14ac:dyDescent="0.2">
      <c r="A368">
        <v>367</v>
      </c>
      <c r="C368">
        <f t="shared" si="5"/>
        <v>36786</v>
      </c>
    </row>
    <row r="369" spans="1:3" x14ac:dyDescent="0.2">
      <c r="A369">
        <v>368</v>
      </c>
      <c r="C369">
        <f t="shared" si="5"/>
        <v>36786</v>
      </c>
    </row>
    <row r="370" spans="1:3" x14ac:dyDescent="0.2">
      <c r="A370">
        <v>369</v>
      </c>
      <c r="C370">
        <f t="shared" si="5"/>
        <v>36786</v>
      </c>
    </row>
    <row r="371" spans="1:3" x14ac:dyDescent="0.2">
      <c r="A371">
        <v>370</v>
      </c>
      <c r="C371">
        <f t="shared" si="5"/>
        <v>36786</v>
      </c>
    </row>
    <row r="372" spans="1:3" x14ac:dyDescent="0.2">
      <c r="A372">
        <v>371</v>
      </c>
      <c r="C372">
        <f t="shared" si="5"/>
        <v>36786</v>
      </c>
    </row>
    <row r="373" spans="1:3" x14ac:dyDescent="0.2">
      <c r="A373">
        <v>372</v>
      </c>
      <c r="C373">
        <f t="shared" si="5"/>
        <v>36786</v>
      </c>
    </row>
    <row r="374" spans="1:3" x14ac:dyDescent="0.2">
      <c r="A374">
        <v>373</v>
      </c>
      <c r="C374">
        <f t="shared" si="5"/>
        <v>36786</v>
      </c>
    </row>
    <row r="375" spans="1:3" x14ac:dyDescent="0.2">
      <c r="A375">
        <v>374</v>
      </c>
      <c r="C375">
        <f t="shared" si="5"/>
        <v>36786</v>
      </c>
    </row>
    <row r="376" spans="1:3" x14ac:dyDescent="0.2">
      <c r="A376">
        <v>375</v>
      </c>
      <c r="C376">
        <f t="shared" si="5"/>
        <v>36786</v>
      </c>
    </row>
    <row r="377" spans="1:3" x14ac:dyDescent="0.2">
      <c r="A377">
        <v>376</v>
      </c>
      <c r="C377">
        <f t="shared" si="5"/>
        <v>36786</v>
      </c>
    </row>
    <row r="378" spans="1:3" x14ac:dyDescent="0.2">
      <c r="A378">
        <v>377</v>
      </c>
      <c r="C378">
        <f t="shared" si="5"/>
        <v>36786</v>
      </c>
    </row>
    <row r="379" spans="1:3" x14ac:dyDescent="0.2">
      <c r="A379">
        <v>378</v>
      </c>
      <c r="C379">
        <f t="shared" si="5"/>
        <v>36786</v>
      </c>
    </row>
    <row r="380" spans="1:3" x14ac:dyDescent="0.2">
      <c r="A380">
        <v>379</v>
      </c>
      <c r="C380">
        <f t="shared" si="5"/>
        <v>36786</v>
      </c>
    </row>
    <row r="381" spans="1:3" x14ac:dyDescent="0.2">
      <c r="A381">
        <v>380</v>
      </c>
      <c r="C381">
        <f t="shared" si="5"/>
        <v>36786</v>
      </c>
    </row>
    <row r="382" spans="1:3" x14ac:dyDescent="0.2">
      <c r="A382">
        <v>381</v>
      </c>
      <c r="C382">
        <f t="shared" si="5"/>
        <v>36786</v>
      </c>
    </row>
    <row r="383" spans="1:3" x14ac:dyDescent="0.2">
      <c r="A383">
        <v>382</v>
      </c>
      <c r="C383">
        <f t="shared" si="5"/>
        <v>36786</v>
      </c>
    </row>
    <row r="384" spans="1:3" x14ac:dyDescent="0.2">
      <c r="A384">
        <v>383</v>
      </c>
      <c r="C384">
        <f t="shared" si="5"/>
        <v>36786</v>
      </c>
    </row>
    <row r="385" spans="1:3" x14ac:dyDescent="0.2">
      <c r="A385">
        <v>384</v>
      </c>
      <c r="C385">
        <f t="shared" si="5"/>
        <v>36786</v>
      </c>
    </row>
    <row r="386" spans="1:3" x14ac:dyDescent="0.2">
      <c r="A386">
        <v>385</v>
      </c>
      <c r="C386">
        <f t="shared" si="5"/>
        <v>36786</v>
      </c>
    </row>
    <row r="387" spans="1:3" x14ac:dyDescent="0.2">
      <c r="A387">
        <v>386</v>
      </c>
      <c r="C387">
        <f t="shared" si="5"/>
        <v>36786</v>
      </c>
    </row>
    <row r="388" spans="1:3" x14ac:dyDescent="0.2">
      <c r="A388">
        <v>387</v>
      </c>
      <c r="C388">
        <f t="shared" ref="C388:C451" si="6">B388+C387</f>
        <v>36786</v>
      </c>
    </row>
    <row r="389" spans="1:3" x14ac:dyDescent="0.2">
      <c r="A389">
        <v>388</v>
      </c>
      <c r="C389">
        <f t="shared" si="6"/>
        <v>36786</v>
      </c>
    </row>
    <row r="390" spans="1:3" x14ac:dyDescent="0.2">
      <c r="A390">
        <v>389</v>
      </c>
      <c r="C390">
        <f t="shared" si="6"/>
        <v>36786</v>
      </c>
    </row>
    <row r="391" spans="1:3" x14ac:dyDescent="0.2">
      <c r="A391">
        <v>390</v>
      </c>
      <c r="C391">
        <f t="shared" si="6"/>
        <v>36786</v>
      </c>
    </row>
    <row r="392" spans="1:3" x14ac:dyDescent="0.2">
      <c r="A392">
        <v>391</v>
      </c>
      <c r="C392">
        <f t="shared" si="6"/>
        <v>36786</v>
      </c>
    </row>
    <row r="393" spans="1:3" x14ac:dyDescent="0.2">
      <c r="A393">
        <v>392</v>
      </c>
      <c r="C393">
        <f t="shared" si="6"/>
        <v>36786</v>
      </c>
    </row>
    <row r="394" spans="1:3" x14ac:dyDescent="0.2">
      <c r="A394">
        <v>393</v>
      </c>
      <c r="C394">
        <f t="shared" si="6"/>
        <v>36786</v>
      </c>
    </row>
    <row r="395" spans="1:3" x14ac:dyDescent="0.2">
      <c r="A395">
        <v>394</v>
      </c>
      <c r="C395">
        <f t="shared" si="6"/>
        <v>36786</v>
      </c>
    </row>
    <row r="396" spans="1:3" x14ac:dyDescent="0.2">
      <c r="A396">
        <v>395</v>
      </c>
      <c r="C396">
        <f t="shared" si="6"/>
        <v>36786</v>
      </c>
    </row>
    <row r="397" spans="1:3" x14ac:dyDescent="0.2">
      <c r="A397">
        <v>396</v>
      </c>
      <c r="C397">
        <f t="shared" si="6"/>
        <v>36786</v>
      </c>
    </row>
    <row r="398" spans="1:3" x14ac:dyDescent="0.2">
      <c r="A398">
        <v>397</v>
      </c>
      <c r="C398">
        <f t="shared" si="6"/>
        <v>36786</v>
      </c>
    </row>
    <row r="399" spans="1:3" x14ac:dyDescent="0.2">
      <c r="A399">
        <v>398</v>
      </c>
      <c r="C399">
        <f t="shared" si="6"/>
        <v>36786</v>
      </c>
    </row>
    <row r="400" spans="1:3" x14ac:dyDescent="0.2">
      <c r="A400">
        <v>399</v>
      </c>
      <c r="C400">
        <f t="shared" si="6"/>
        <v>36786</v>
      </c>
    </row>
    <row r="401" spans="1:3" x14ac:dyDescent="0.2">
      <c r="A401">
        <v>400</v>
      </c>
      <c r="C401">
        <f t="shared" si="6"/>
        <v>36786</v>
      </c>
    </row>
    <row r="402" spans="1:3" x14ac:dyDescent="0.2">
      <c r="A402">
        <v>401</v>
      </c>
      <c r="C402">
        <f t="shared" si="6"/>
        <v>36786</v>
      </c>
    </row>
    <row r="403" spans="1:3" x14ac:dyDescent="0.2">
      <c r="A403">
        <v>402</v>
      </c>
      <c r="C403">
        <f t="shared" si="6"/>
        <v>36786</v>
      </c>
    </row>
    <row r="404" spans="1:3" x14ac:dyDescent="0.2">
      <c r="A404">
        <v>403</v>
      </c>
      <c r="C404">
        <f t="shared" si="6"/>
        <v>36786</v>
      </c>
    </row>
    <row r="405" spans="1:3" x14ac:dyDescent="0.2">
      <c r="A405">
        <v>404</v>
      </c>
      <c r="C405">
        <f t="shared" si="6"/>
        <v>36786</v>
      </c>
    </row>
    <row r="406" spans="1:3" x14ac:dyDescent="0.2">
      <c r="A406">
        <v>405</v>
      </c>
      <c r="C406">
        <f t="shared" si="6"/>
        <v>36786</v>
      </c>
    </row>
    <row r="407" spans="1:3" x14ac:dyDescent="0.2">
      <c r="A407">
        <v>406</v>
      </c>
      <c r="C407">
        <f t="shared" si="6"/>
        <v>36786</v>
      </c>
    </row>
    <row r="408" spans="1:3" x14ac:dyDescent="0.2">
      <c r="A408">
        <v>407</v>
      </c>
      <c r="C408">
        <f t="shared" si="6"/>
        <v>36786</v>
      </c>
    </row>
    <row r="409" spans="1:3" x14ac:dyDescent="0.2">
      <c r="A409">
        <v>408</v>
      </c>
      <c r="C409">
        <f t="shared" si="6"/>
        <v>36786</v>
      </c>
    </row>
    <row r="410" spans="1:3" x14ac:dyDescent="0.2">
      <c r="A410">
        <v>409</v>
      </c>
      <c r="C410">
        <f t="shared" si="6"/>
        <v>36786</v>
      </c>
    </row>
    <row r="411" spans="1:3" x14ac:dyDescent="0.2">
      <c r="A411">
        <v>410</v>
      </c>
      <c r="C411">
        <f t="shared" si="6"/>
        <v>36786</v>
      </c>
    </row>
    <row r="412" spans="1:3" x14ac:dyDescent="0.2">
      <c r="A412">
        <v>411</v>
      </c>
      <c r="C412">
        <f t="shared" si="6"/>
        <v>36786</v>
      </c>
    </row>
    <row r="413" spans="1:3" x14ac:dyDescent="0.2">
      <c r="A413">
        <v>412</v>
      </c>
      <c r="C413">
        <f t="shared" si="6"/>
        <v>36786</v>
      </c>
    </row>
    <row r="414" spans="1:3" x14ac:dyDescent="0.2">
      <c r="A414">
        <v>413</v>
      </c>
      <c r="C414">
        <f t="shared" si="6"/>
        <v>36786</v>
      </c>
    </row>
    <row r="415" spans="1:3" x14ac:dyDescent="0.2">
      <c r="A415">
        <v>414</v>
      </c>
      <c r="C415">
        <f t="shared" si="6"/>
        <v>36786</v>
      </c>
    </row>
    <row r="416" spans="1:3" x14ac:dyDescent="0.2">
      <c r="A416">
        <v>415</v>
      </c>
      <c r="C416">
        <f t="shared" si="6"/>
        <v>36786</v>
      </c>
    </row>
    <row r="417" spans="1:3" x14ac:dyDescent="0.2">
      <c r="A417">
        <v>416</v>
      </c>
      <c r="C417">
        <f t="shared" si="6"/>
        <v>36786</v>
      </c>
    </row>
    <row r="418" spans="1:3" x14ac:dyDescent="0.2">
      <c r="A418">
        <v>417</v>
      </c>
      <c r="C418">
        <f t="shared" si="6"/>
        <v>36786</v>
      </c>
    </row>
    <row r="419" spans="1:3" x14ac:dyDescent="0.2">
      <c r="A419">
        <v>418</v>
      </c>
      <c r="C419">
        <f t="shared" si="6"/>
        <v>36786</v>
      </c>
    </row>
    <row r="420" spans="1:3" x14ac:dyDescent="0.2">
      <c r="A420">
        <v>419</v>
      </c>
      <c r="C420">
        <f t="shared" si="6"/>
        <v>36786</v>
      </c>
    </row>
    <row r="421" spans="1:3" x14ac:dyDescent="0.2">
      <c r="A421">
        <v>420</v>
      </c>
      <c r="C421">
        <f t="shared" si="6"/>
        <v>36786</v>
      </c>
    </row>
    <row r="422" spans="1:3" x14ac:dyDescent="0.2">
      <c r="A422">
        <v>421</v>
      </c>
      <c r="C422">
        <f t="shared" si="6"/>
        <v>36786</v>
      </c>
    </row>
    <row r="423" spans="1:3" x14ac:dyDescent="0.2">
      <c r="A423">
        <v>422</v>
      </c>
      <c r="C423">
        <f t="shared" si="6"/>
        <v>36786</v>
      </c>
    </row>
    <row r="424" spans="1:3" x14ac:dyDescent="0.2">
      <c r="A424">
        <v>423</v>
      </c>
      <c r="C424">
        <f t="shared" si="6"/>
        <v>36786</v>
      </c>
    </row>
    <row r="425" spans="1:3" x14ac:dyDescent="0.2">
      <c r="A425">
        <v>424</v>
      </c>
      <c r="C425">
        <f t="shared" si="6"/>
        <v>36786</v>
      </c>
    </row>
    <row r="426" spans="1:3" x14ac:dyDescent="0.2">
      <c r="A426">
        <v>425</v>
      </c>
      <c r="C426">
        <f t="shared" si="6"/>
        <v>36786</v>
      </c>
    </row>
    <row r="427" spans="1:3" x14ac:dyDescent="0.2">
      <c r="A427">
        <v>426</v>
      </c>
      <c r="C427">
        <f t="shared" si="6"/>
        <v>36786</v>
      </c>
    </row>
    <row r="428" spans="1:3" x14ac:dyDescent="0.2">
      <c r="A428">
        <v>427</v>
      </c>
      <c r="C428">
        <f t="shared" si="6"/>
        <v>36786</v>
      </c>
    </row>
    <row r="429" spans="1:3" x14ac:dyDescent="0.2">
      <c r="A429">
        <v>428</v>
      </c>
      <c r="C429">
        <f t="shared" si="6"/>
        <v>36786</v>
      </c>
    </row>
    <row r="430" spans="1:3" x14ac:dyDescent="0.2">
      <c r="A430">
        <v>429</v>
      </c>
      <c r="C430">
        <f t="shared" si="6"/>
        <v>36786</v>
      </c>
    </row>
    <row r="431" spans="1:3" x14ac:dyDescent="0.2">
      <c r="A431">
        <v>430</v>
      </c>
      <c r="C431">
        <f t="shared" si="6"/>
        <v>36786</v>
      </c>
    </row>
    <row r="432" spans="1:3" x14ac:dyDescent="0.2">
      <c r="A432">
        <v>431</v>
      </c>
      <c r="C432">
        <f t="shared" si="6"/>
        <v>36786</v>
      </c>
    </row>
    <row r="433" spans="1:3" x14ac:dyDescent="0.2">
      <c r="A433">
        <v>432</v>
      </c>
      <c r="C433">
        <f t="shared" si="6"/>
        <v>36786</v>
      </c>
    </row>
    <row r="434" spans="1:3" x14ac:dyDescent="0.2">
      <c r="A434">
        <v>433</v>
      </c>
      <c r="C434">
        <f t="shared" si="6"/>
        <v>36786</v>
      </c>
    </row>
    <row r="435" spans="1:3" x14ac:dyDescent="0.2">
      <c r="A435">
        <v>434</v>
      </c>
      <c r="C435">
        <f t="shared" si="6"/>
        <v>36786</v>
      </c>
    </row>
    <row r="436" spans="1:3" x14ac:dyDescent="0.2">
      <c r="A436">
        <v>435</v>
      </c>
      <c r="C436">
        <f t="shared" si="6"/>
        <v>36786</v>
      </c>
    </row>
    <row r="437" spans="1:3" x14ac:dyDescent="0.2">
      <c r="A437">
        <v>436</v>
      </c>
      <c r="C437">
        <f t="shared" si="6"/>
        <v>36786</v>
      </c>
    </row>
    <row r="438" spans="1:3" x14ac:dyDescent="0.2">
      <c r="A438">
        <v>437</v>
      </c>
      <c r="C438">
        <f t="shared" si="6"/>
        <v>36786</v>
      </c>
    </row>
    <row r="439" spans="1:3" x14ac:dyDescent="0.2">
      <c r="A439">
        <v>438</v>
      </c>
      <c r="C439">
        <f t="shared" si="6"/>
        <v>36786</v>
      </c>
    </row>
    <row r="440" spans="1:3" x14ac:dyDescent="0.2">
      <c r="A440">
        <v>439</v>
      </c>
      <c r="C440">
        <f t="shared" si="6"/>
        <v>36786</v>
      </c>
    </row>
    <row r="441" spans="1:3" x14ac:dyDescent="0.2">
      <c r="A441">
        <v>440</v>
      </c>
      <c r="C441">
        <f t="shared" si="6"/>
        <v>36786</v>
      </c>
    </row>
    <row r="442" spans="1:3" x14ac:dyDescent="0.2">
      <c r="A442">
        <v>441</v>
      </c>
      <c r="C442">
        <f t="shared" si="6"/>
        <v>36786</v>
      </c>
    </row>
    <row r="443" spans="1:3" x14ac:dyDescent="0.2">
      <c r="A443">
        <v>442</v>
      </c>
      <c r="C443">
        <f t="shared" si="6"/>
        <v>36786</v>
      </c>
    </row>
    <row r="444" spans="1:3" x14ac:dyDescent="0.2">
      <c r="A444">
        <v>443</v>
      </c>
      <c r="C444">
        <f t="shared" si="6"/>
        <v>36786</v>
      </c>
    </row>
    <row r="445" spans="1:3" x14ac:dyDescent="0.2">
      <c r="A445">
        <v>444</v>
      </c>
      <c r="C445">
        <f t="shared" si="6"/>
        <v>36786</v>
      </c>
    </row>
    <row r="446" spans="1:3" x14ac:dyDescent="0.2">
      <c r="A446">
        <v>445</v>
      </c>
      <c r="C446">
        <f t="shared" si="6"/>
        <v>36786</v>
      </c>
    </row>
    <row r="447" spans="1:3" x14ac:dyDescent="0.2">
      <c r="A447">
        <v>446</v>
      </c>
      <c r="C447">
        <f t="shared" si="6"/>
        <v>36786</v>
      </c>
    </row>
    <row r="448" spans="1:3" x14ac:dyDescent="0.2">
      <c r="A448">
        <v>447</v>
      </c>
      <c r="C448">
        <f t="shared" si="6"/>
        <v>36786</v>
      </c>
    </row>
    <row r="449" spans="1:3" x14ac:dyDescent="0.2">
      <c r="A449">
        <v>448</v>
      </c>
      <c r="C449">
        <f t="shared" si="6"/>
        <v>36786</v>
      </c>
    </row>
    <row r="450" spans="1:3" x14ac:dyDescent="0.2">
      <c r="A450">
        <v>449</v>
      </c>
      <c r="C450">
        <f t="shared" si="6"/>
        <v>36786</v>
      </c>
    </row>
    <row r="451" spans="1:3" x14ac:dyDescent="0.2">
      <c r="A451">
        <v>450</v>
      </c>
      <c r="C451">
        <f t="shared" si="6"/>
        <v>36786</v>
      </c>
    </row>
    <row r="452" spans="1:3" x14ac:dyDescent="0.2">
      <c r="A452">
        <v>451</v>
      </c>
      <c r="C452">
        <f t="shared" ref="C452:C501" si="7">B452+C451</f>
        <v>36786</v>
      </c>
    </row>
    <row r="453" spans="1:3" x14ac:dyDescent="0.2">
      <c r="A453">
        <v>452</v>
      </c>
      <c r="C453">
        <f t="shared" si="7"/>
        <v>36786</v>
      </c>
    </row>
    <row r="454" spans="1:3" x14ac:dyDescent="0.2">
      <c r="A454">
        <v>453</v>
      </c>
      <c r="C454">
        <f t="shared" si="7"/>
        <v>36786</v>
      </c>
    </row>
    <row r="455" spans="1:3" x14ac:dyDescent="0.2">
      <c r="A455">
        <v>454</v>
      </c>
      <c r="C455">
        <f t="shared" si="7"/>
        <v>36786</v>
      </c>
    </row>
    <row r="456" spans="1:3" x14ac:dyDescent="0.2">
      <c r="A456">
        <v>455</v>
      </c>
      <c r="C456">
        <f t="shared" si="7"/>
        <v>36786</v>
      </c>
    </row>
    <row r="457" spans="1:3" x14ac:dyDescent="0.2">
      <c r="A457">
        <v>456</v>
      </c>
      <c r="C457">
        <f t="shared" si="7"/>
        <v>36786</v>
      </c>
    </row>
    <row r="458" spans="1:3" x14ac:dyDescent="0.2">
      <c r="A458">
        <v>457</v>
      </c>
      <c r="C458">
        <f t="shared" si="7"/>
        <v>36786</v>
      </c>
    </row>
    <row r="459" spans="1:3" x14ac:dyDescent="0.2">
      <c r="A459">
        <v>458</v>
      </c>
      <c r="C459">
        <f t="shared" si="7"/>
        <v>36786</v>
      </c>
    </row>
    <row r="460" spans="1:3" x14ac:dyDescent="0.2">
      <c r="A460">
        <v>459</v>
      </c>
      <c r="C460">
        <f t="shared" si="7"/>
        <v>36786</v>
      </c>
    </row>
    <row r="461" spans="1:3" x14ac:dyDescent="0.2">
      <c r="A461">
        <v>460</v>
      </c>
      <c r="C461">
        <f t="shared" si="7"/>
        <v>36786</v>
      </c>
    </row>
    <row r="462" spans="1:3" x14ac:dyDescent="0.2">
      <c r="A462">
        <v>461</v>
      </c>
      <c r="C462">
        <f t="shared" si="7"/>
        <v>36786</v>
      </c>
    </row>
    <row r="463" spans="1:3" x14ac:dyDescent="0.2">
      <c r="A463">
        <v>462</v>
      </c>
      <c r="C463">
        <f t="shared" si="7"/>
        <v>36786</v>
      </c>
    </row>
    <row r="464" spans="1:3" x14ac:dyDescent="0.2">
      <c r="A464">
        <v>463</v>
      </c>
      <c r="C464">
        <f t="shared" si="7"/>
        <v>36786</v>
      </c>
    </row>
    <row r="465" spans="1:3" x14ac:dyDescent="0.2">
      <c r="A465">
        <v>464</v>
      </c>
      <c r="C465">
        <f t="shared" si="7"/>
        <v>36786</v>
      </c>
    </row>
    <row r="466" spans="1:3" x14ac:dyDescent="0.2">
      <c r="A466">
        <v>465</v>
      </c>
      <c r="C466">
        <f t="shared" si="7"/>
        <v>36786</v>
      </c>
    </row>
    <row r="467" spans="1:3" x14ac:dyDescent="0.2">
      <c r="A467">
        <v>466</v>
      </c>
      <c r="C467">
        <f t="shared" si="7"/>
        <v>36786</v>
      </c>
    </row>
    <row r="468" spans="1:3" x14ac:dyDescent="0.2">
      <c r="A468">
        <v>467</v>
      </c>
      <c r="C468">
        <f t="shared" si="7"/>
        <v>36786</v>
      </c>
    </row>
    <row r="469" spans="1:3" x14ac:dyDescent="0.2">
      <c r="A469">
        <v>468</v>
      </c>
      <c r="C469">
        <f t="shared" si="7"/>
        <v>36786</v>
      </c>
    </row>
    <row r="470" spans="1:3" x14ac:dyDescent="0.2">
      <c r="A470">
        <v>469</v>
      </c>
      <c r="C470">
        <f t="shared" si="7"/>
        <v>36786</v>
      </c>
    </row>
    <row r="471" spans="1:3" x14ac:dyDescent="0.2">
      <c r="A471">
        <v>470</v>
      </c>
      <c r="C471">
        <f t="shared" si="7"/>
        <v>36786</v>
      </c>
    </row>
    <row r="472" spans="1:3" x14ac:dyDescent="0.2">
      <c r="A472">
        <v>471</v>
      </c>
      <c r="C472">
        <f t="shared" si="7"/>
        <v>36786</v>
      </c>
    </row>
    <row r="473" spans="1:3" x14ac:dyDescent="0.2">
      <c r="A473">
        <v>472</v>
      </c>
      <c r="C473">
        <f t="shared" si="7"/>
        <v>36786</v>
      </c>
    </row>
    <row r="474" spans="1:3" x14ac:dyDescent="0.2">
      <c r="A474">
        <v>473</v>
      </c>
      <c r="C474">
        <f t="shared" si="7"/>
        <v>36786</v>
      </c>
    </row>
    <row r="475" spans="1:3" x14ac:dyDescent="0.2">
      <c r="A475">
        <v>474</v>
      </c>
      <c r="C475">
        <f t="shared" si="7"/>
        <v>36786</v>
      </c>
    </row>
    <row r="476" spans="1:3" x14ac:dyDescent="0.2">
      <c r="A476">
        <v>475</v>
      </c>
      <c r="C476">
        <f t="shared" si="7"/>
        <v>36786</v>
      </c>
    </row>
    <row r="477" spans="1:3" x14ac:dyDescent="0.2">
      <c r="A477">
        <v>476</v>
      </c>
      <c r="C477">
        <f t="shared" si="7"/>
        <v>36786</v>
      </c>
    </row>
    <row r="478" spans="1:3" x14ac:dyDescent="0.2">
      <c r="A478">
        <v>477</v>
      </c>
      <c r="C478">
        <f t="shared" si="7"/>
        <v>36786</v>
      </c>
    </row>
    <row r="479" spans="1:3" x14ac:dyDescent="0.2">
      <c r="A479">
        <v>478</v>
      </c>
      <c r="C479">
        <f t="shared" si="7"/>
        <v>36786</v>
      </c>
    </row>
    <row r="480" spans="1:3" x14ac:dyDescent="0.2">
      <c r="A480">
        <v>479</v>
      </c>
      <c r="C480">
        <f t="shared" si="7"/>
        <v>36786</v>
      </c>
    </row>
    <row r="481" spans="1:3" x14ac:dyDescent="0.2">
      <c r="A481">
        <v>480</v>
      </c>
      <c r="C481">
        <f t="shared" si="7"/>
        <v>36786</v>
      </c>
    </row>
    <row r="482" spans="1:3" x14ac:dyDescent="0.2">
      <c r="A482">
        <v>481</v>
      </c>
      <c r="C482">
        <f t="shared" si="7"/>
        <v>36786</v>
      </c>
    </row>
    <row r="483" spans="1:3" x14ac:dyDescent="0.2">
      <c r="A483">
        <v>482</v>
      </c>
      <c r="C483">
        <f t="shared" si="7"/>
        <v>36786</v>
      </c>
    </row>
    <row r="484" spans="1:3" x14ac:dyDescent="0.2">
      <c r="A484">
        <v>483</v>
      </c>
      <c r="C484">
        <f t="shared" si="7"/>
        <v>36786</v>
      </c>
    </row>
    <row r="485" spans="1:3" x14ac:dyDescent="0.2">
      <c r="A485">
        <v>484</v>
      </c>
      <c r="C485">
        <f t="shared" si="7"/>
        <v>36786</v>
      </c>
    </row>
    <row r="486" spans="1:3" x14ac:dyDescent="0.2">
      <c r="A486">
        <v>485</v>
      </c>
      <c r="C486">
        <f t="shared" si="7"/>
        <v>36786</v>
      </c>
    </row>
    <row r="487" spans="1:3" x14ac:dyDescent="0.2">
      <c r="A487">
        <v>486</v>
      </c>
      <c r="C487">
        <f t="shared" si="7"/>
        <v>36786</v>
      </c>
    </row>
    <row r="488" spans="1:3" x14ac:dyDescent="0.2">
      <c r="A488">
        <v>487</v>
      </c>
      <c r="C488">
        <f t="shared" si="7"/>
        <v>36786</v>
      </c>
    </row>
    <row r="489" spans="1:3" x14ac:dyDescent="0.2">
      <c r="A489">
        <v>488</v>
      </c>
      <c r="C489">
        <f t="shared" si="7"/>
        <v>36786</v>
      </c>
    </row>
    <row r="490" spans="1:3" x14ac:dyDescent="0.2">
      <c r="A490">
        <v>489</v>
      </c>
      <c r="C490">
        <f t="shared" si="7"/>
        <v>36786</v>
      </c>
    </row>
    <row r="491" spans="1:3" x14ac:dyDescent="0.2">
      <c r="A491">
        <v>490</v>
      </c>
      <c r="C491">
        <f t="shared" si="7"/>
        <v>36786</v>
      </c>
    </row>
    <row r="492" spans="1:3" x14ac:dyDescent="0.2">
      <c r="A492">
        <v>491</v>
      </c>
      <c r="C492">
        <f t="shared" si="7"/>
        <v>36786</v>
      </c>
    </row>
    <row r="493" spans="1:3" x14ac:dyDescent="0.2">
      <c r="A493">
        <v>492</v>
      </c>
      <c r="C493">
        <f t="shared" si="7"/>
        <v>36786</v>
      </c>
    </row>
    <row r="494" spans="1:3" x14ac:dyDescent="0.2">
      <c r="A494">
        <v>493</v>
      </c>
      <c r="C494">
        <f t="shared" si="7"/>
        <v>36786</v>
      </c>
    </row>
    <row r="495" spans="1:3" x14ac:dyDescent="0.2">
      <c r="A495">
        <v>494</v>
      </c>
      <c r="C495">
        <f t="shared" si="7"/>
        <v>36786</v>
      </c>
    </row>
    <row r="496" spans="1:3" x14ac:dyDescent="0.2">
      <c r="A496">
        <v>495</v>
      </c>
      <c r="C496">
        <f t="shared" si="7"/>
        <v>36786</v>
      </c>
    </row>
    <row r="497" spans="1:3" x14ac:dyDescent="0.2">
      <c r="A497">
        <v>496</v>
      </c>
      <c r="C497">
        <f t="shared" si="7"/>
        <v>36786</v>
      </c>
    </row>
    <row r="498" spans="1:3" x14ac:dyDescent="0.2">
      <c r="A498">
        <v>497</v>
      </c>
      <c r="C498">
        <f t="shared" si="7"/>
        <v>36786</v>
      </c>
    </row>
    <row r="499" spans="1:3" x14ac:dyDescent="0.2">
      <c r="A499">
        <v>498</v>
      </c>
      <c r="C499">
        <f t="shared" si="7"/>
        <v>36786</v>
      </c>
    </row>
    <row r="500" spans="1:3" x14ac:dyDescent="0.2">
      <c r="A500">
        <v>499</v>
      </c>
      <c r="C500">
        <f t="shared" si="7"/>
        <v>36786</v>
      </c>
    </row>
    <row r="501" spans="1:3" x14ac:dyDescent="0.2">
      <c r="A501">
        <v>500</v>
      </c>
      <c r="C501">
        <f t="shared" si="7"/>
        <v>36786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zoomScaleNormal="100" workbookViewId="0">
      <selection activeCell="L22" sqref="L22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147</v>
      </c>
      <c r="B1" t="s">
        <v>17</v>
      </c>
      <c r="C1" t="s">
        <v>134</v>
      </c>
      <c r="D1" t="s">
        <v>138</v>
      </c>
      <c r="E1" t="s">
        <v>136</v>
      </c>
      <c r="F1" t="s">
        <v>137</v>
      </c>
      <c r="G1" t="s">
        <v>139</v>
      </c>
      <c r="H1" t="s">
        <v>142</v>
      </c>
      <c r="I1" t="s">
        <v>148</v>
      </c>
      <c r="K1" t="s">
        <v>199</v>
      </c>
      <c r="L1" t="s">
        <v>160</v>
      </c>
      <c r="M1" t="s">
        <v>181</v>
      </c>
      <c r="N1" t="s">
        <v>161</v>
      </c>
      <c r="O1" t="s">
        <v>191</v>
      </c>
      <c r="P1" t="s">
        <v>192</v>
      </c>
      <c r="Q1" t="s">
        <v>171</v>
      </c>
      <c r="R1" t="s">
        <v>172</v>
      </c>
      <c r="S1" t="s">
        <v>175</v>
      </c>
      <c r="T1" t="s">
        <v>173</v>
      </c>
      <c r="U1" t="s">
        <v>174</v>
      </c>
      <c r="V1" t="s">
        <v>176</v>
      </c>
      <c r="W1" t="s">
        <v>177</v>
      </c>
      <c r="X1" t="s">
        <v>178</v>
      </c>
      <c r="Y1" t="s">
        <v>179</v>
      </c>
      <c r="Z1" t="s">
        <v>162</v>
      </c>
      <c r="AA1" t="s">
        <v>163</v>
      </c>
      <c r="AB1" t="s">
        <v>149</v>
      </c>
      <c r="AC1" t="s">
        <v>180</v>
      </c>
      <c r="AI1" t="s">
        <v>147</v>
      </c>
      <c r="AJ1" t="s">
        <v>17</v>
      </c>
      <c r="AK1" t="s">
        <v>140</v>
      </c>
      <c r="AL1" t="s">
        <v>138</v>
      </c>
      <c r="AM1" t="s">
        <v>136</v>
      </c>
      <c r="AN1" t="s">
        <v>141</v>
      </c>
      <c r="AO1" t="s">
        <v>139</v>
      </c>
      <c r="AP1" t="s">
        <v>142</v>
      </c>
      <c r="AQ1" t="s">
        <v>143</v>
      </c>
    </row>
    <row r="2" spans="1:43" x14ac:dyDescent="0.2">
      <c r="A2">
        <v>1</v>
      </c>
      <c r="B2" s="21">
        <v>45254.4375</v>
      </c>
      <c r="C2" t="s">
        <v>135</v>
      </c>
      <c r="D2">
        <v>4532</v>
      </c>
      <c r="E2">
        <v>218.45</v>
      </c>
      <c r="F2">
        <v>243.25</v>
      </c>
      <c r="G2" s="5">
        <f t="shared" ref="G2:G8" si="0">(F2-E2)*D2</f>
        <v>112393.60000000005</v>
      </c>
      <c r="H2">
        <v>19800</v>
      </c>
      <c r="I2">
        <f t="shared" ref="I2:I8" si="1">D2*E2</f>
        <v>990015.39999999991</v>
      </c>
      <c r="K2" s="6">
        <v>45288</v>
      </c>
      <c r="L2" s="5">
        <f>-83335-33260</f>
        <v>-116595</v>
      </c>
      <c r="M2" s="5">
        <v>0</v>
      </c>
      <c r="N2" s="5">
        <f t="shared" ref="N2:N46" si="2">S2+V2+Y2</f>
        <v>144033.70460049994</v>
      </c>
      <c r="O2" s="5"/>
      <c r="P2" s="5"/>
      <c r="Q2" s="19">
        <v>192.05600000000001</v>
      </c>
      <c r="R2" s="19">
        <v>207.70699999999999</v>
      </c>
      <c r="S2" s="5">
        <v>45643.98460049992</v>
      </c>
      <c r="T2" s="19">
        <v>207.672</v>
      </c>
      <c r="U2" s="19">
        <v>224.57</v>
      </c>
      <c r="V2" s="5">
        <v>0</v>
      </c>
      <c r="W2" s="19">
        <v>222.13</v>
      </c>
      <c r="X2" s="19">
        <v>240.16</v>
      </c>
      <c r="Y2" s="5">
        <v>98389.72000000003</v>
      </c>
      <c r="Z2" s="5">
        <f t="shared" ref="Z2:Z46" si="3">L2+M2+N2</f>
        <v>27438.704600499943</v>
      </c>
      <c r="AA2" s="5">
        <f>SUM(Z2:Z46)</f>
        <v>397131.67615480011</v>
      </c>
      <c r="AB2" s="5">
        <f>SUM(I2:I40)</f>
        <v>7420337.9670441002</v>
      </c>
      <c r="AC2" s="4">
        <f>AA2/AB2</f>
        <v>5.3519351533390866E-2</v>
      </c>
      <c r="AE2" s="4"/>
      <c r="AI2">
        <v>1</v>
      </c>
      <c r="AJ2" s="21">
        <v>45254.4375</v>
      </c>
      <c r="AK2" t="s">
        <v>155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21">
        <v>45265.645833333336</v>
      </c>
      <c r="C3" s="15" t="s">
        <v>146</v>
      </c>
      <c r="D3">
        <v>5202.4830000000002</v>
      </c>
      <c r="E3">
        <v>198.93350000000001</v>
      </c>
      <c r="F3">
        <v>209.93960000000001</v>
      </c>
      <c r="G3" s="5">
        <f t="shared" si="0"/>
        <v>57259.048146300018</v>
      </c>
      <c r="H3">
        <v>20850</v>
      </c>
      <c r="I3">
        <f t="shared" si="1"/>
        <v>1034948.1518805001</v>
      </c>
      <c r="K3" s="6">
        <v>45292</v>
      </c>
      <c r="L3" s="5">
        <f>SUM(AO4:AO7)-2955</f>
        <v>71662.5</v>
      </c>
      <c r="M3" s="5">
        <v>0</v>
      </c>
      <c r="N3" s="5">
        <f t="shared" si="2"/>
        <v>-62617.329137199791</v>
      </c>
      <c r="O3" s="5"/>
      <c r="P3" s="5"/>
      <c r="Q3" s="19">
        <v>207.70699999999999</v>
      </c>
      <c r="R3" s="19">
        <v>203.70500000000001</v>
      </c>
      <c r="S3" s="5">
        <v>-44444.009137199828</v>
      </c>
      <c r="T3" s="19">
        <v>224.57</v>
      </c>
      <c r="U3" s="19">
        <v>220.239</v>
      </c>
      <c r="V3" s="5">
        <v>0</v>
      </c>
      <c r="W3" s="19">
        <v>240.16</v>
      </c>
      <c r="X3" s="19">
        <v>236.15</v>
      </c>
      <c r="Y3" s="5">
        <v>-18173.31999999996</v>
      </c>
      <c r="Z3" s="5">
        <f t="shared" si="3"/>
        <v>9045.1708628002089</v>
      </c>
      <c r="AI3">
        <v>2</v>
      </c>
      <c r="AJ3" s="21">
        <v>45265.642361111109</v>
      </c>
      <c r="AK3" t="s">
        <v>156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21">
        <v>45289.645833333336</v>
      </c>
      <c r="C4" s="15" t="s">
        <v>146</v>
      </c>
      <c r="D4">
        <v>5234.8319999999994</v>
      </c>
      <c r="E4">
        <v>207.2551</v>
      </c>
      <c r="F4">
        <v>209.93960000000001</v>
      </c>
      <c r="G4" s="5">
        <f t="shared" si="0"/>
        <v>14052.906504000071</v>
      </c>
      <c r="H4">
        <v>21750</v>
      </c>
      <c r="I4">
        <f t="shared" si="1"/>
        <v>1084945.6296432</v>
      </c>
      <c r="K4" s="6">
        <v>45323</v>
      </c>
      <c r="L4" s="5">
        <v>600</v>
      </c>
      <c r="M4" s="5">
        <v>-4532.55</v>
      </c>
      <c r="N4" s="5">
        <f t="shared" si="2"/>
        <v>182364.65478899996</v>
      </c>
      <c r="O4" s="5"/>
      <c r="P4" s="5"/>
      <c r="Q4" s="19">
        <v>203.70500000000001</v>
      </c>
      <c r="R4" s="19">
        <v>209.93960000000001</v>
      </c>
      <c r="S4" s="5">
        <v>97665.052642199997</v>
      </c>
      <c r="T4" s="19">
        <v>220.239</v>
      </c>
      <c r="U4" s="19">
        <v>226.99119999999999</v>
      </c>
      <c r="V4" s="5">
        <v>52522.402146799977</v>
      </c>
      <c r="W4" s="19">
        <v>236.15</v>
      </c>
      <c r="X4" s="19">
        <v>243.25</v>
      </c>
      <c r="Y4" s="5">
        <v>32177.199999999975</v>
      </c>
      <c r="Z4" s="5">
        <f t="shared" si="3"/>
        <v>178432.10478899998</v>
      </c>
      <c r="AB4" t="s">
        <v>195</v>
      </c>
      <c r="AI4">
        <v>3</v>
      </c>
      <c r="AJ4" s="21">
        <v>45289.635416666664</v>
      </c>
      <c r="AK4" t="s">
        <v>157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21">
        <v>45309.645833333336</v>
      </c>
      <c r="C5" s="15" t="s">
        <v>146</v>
      </c>
      <c r="D5">
        <v>5227.692</v>
      </c>
      <c r="E5">
        <v>204.66900000000001</v>
      </c>
      <c r="F5">
        <v>209.93960000000001</v>
      </c>
      <c r="G5" s="5">
        <f t="shared" si="0"/>
        <v>27553.07345520001</v>
      </c>
      <c r="H5">
        <v>21450</v>
      </c>
      <c r="I5">
        <f t="shared" si="1"/>
        <v>1069946.493948</v>
      </c>
      <c r="K5" s="6">
        <v>45352</v>
      </c>
      <c r="L5">
        <v>25648</v>
      </c>
      <c r="M5" s="5">
        <v>-692.5</v>
      </c>
      <c r="N5" s="5">
        <f t="shared" si="2"/>
        <v>5938.5270539998164</v>
      </c>
      <c r="O5" s="5">
        <v>21982</v>
      </c>
      <c r="P5" s="5">
        <v>21998</v>
      </c>
      <c r="Q5" s="19">
        <v>209.93960000000001</v>
      </c>
      <c r="R5">
        <v>210.06549999999999</v>
      </c>
      <c r="S5">
        <v>1972.2243812995775</v>
      </c>
      <c r="T5" s="19">
        <v>226.99119999999999</v>
      </c>
      <c r="U5">
        <v>227.12090000000001</v>
      </c>
      <c r="V5">
        <v>1881.582672700202</v>
      </c>
      <c r="W5" s="19">
        <v>243.25</v>
      </c>
      <c r="X5" s="19">
        <v>243.71</v>
      </c>
      <c r="Y5">
        <v>2084.7200000000362</v>
      </c>
      <c r="Z5" s="5">
        <f t="shared" si="3"/>
        <v>30894.027053999816</v>
      </c>
      <c r="AB5" t="s">
        <v>189</v>
      </c>
      <c r="AC5" t="s">
        <v>183</v>
      </c>
      <c r="AD5" t="s">
        <v>136</v>
      </c>
      <c r="AE5" t="s">
        <v>141</v>
      </c>
      <c r="AF5" t="s">
        <v>41</v>
      </c>
      <c r="AI5">
        <v>1</v>
      </c>
      <c r="AJ5" s="21">
        <v>45288.635416666664</v>
      </c>
      <c r="AK5" t="s">
        <v>158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21">
        <v>45315.645833333336</v>
      </c>
      <c r="C6" s="15" t="s">
        <v>165</v>
      </c>
      <c r="D6" s="26">
        <v>4836.0620000000008</v>
      </c>
      <c r="E6">
        <v>221.28469999999999</v>
      </c>
      <c r="F6">
        <v>226.99119999999999</v>
      </c>
      <c r="G6" s="5">
        <f t="shared" si="0"/>
        <v>27596.987803000033</v>
      </c>
      <c r="H6">
        <v>21400</v>
      </c>
      <c r="I6">
        <f t="shared" si="1"/>
        <v>1070146.5288514001</v>
      </c>
      <c r="K6" s="22">
        <v>45365</v>
      </c>
      <c r="L6" s="5">
        <f>AO22+AO23</f>
        <v>-1090.0000020000334</v>
      </c>
      <c r="M6" s="5">
        <v>0</v>
      </c>
      <c r="N6" s="5">
        <f t="shared" si="2"/>
        <v>52121.036811800332</v>
      </c>
      <c r="O6" s="5">
        <v>21998</v>
      </c>
      <c r="P6" s="5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9">
        <v>243.71</v>
      </c>
      <c r="X6">
        <v>245.39</v>
      </c>
      <c r="Y6">
        <v>7613.759999999902</v>
      </c>
      <c r="Z6" s="5">
        <f t="shared" si="3"/>
        <v>51031.036809800295</v>
      </c>
      <c r="AB6" t="s">
        <v>187</v>
      </c>
      <c r="AC6">
        <v>15665.007</v>
      </c>
      <c r="AD6">
        <v>213.2028</v>
      </c>
      <c r="AE6">
        <v>213.2028</v>
      </c>
      <c r="AF6" s="5">
        <f>(AE6-AD6)*AC6</f>
        <v>0</v>
      </c>
      <c r="AG6" s="5"/>
      <c r="AI6">
        <v>2</v>
      </c>
      <c r="AJ6" s="21">
        <v>45288.635416666664</v>
      </c>
      <c r="AK6" t="s">
        <v>158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21">
        <v>45323.645833333336</v>
      </c>
      <c r="C7" s="15" t="s">
        <v>165</v>
      </c>
      <c r="D7" s="26">
        <v>4845.491</v>
      </c>
      <c r="E7">
        <v>224</v>
      </c>
      <c r="F7">
        <v>226.99119999999999</v>
      </c>
      <c r="G7" s="5">
        <f t="shared" si="0"/>
        <v>14493.832679199963</v>
      </c>
      <c r="H7">
        <v>21700</v>
      </c>
      <c r="I7">
        <f t="shared" si="1"/>
        <v>1085389.9839999999</v>
      </c>
      <c r="K7" s="22">
        <v>45372</v>
      </c>
      <c r="L7">
        <f>AO24</f>
        <v>69426</v>
      </c>
      <c r="M7" s="5">
        <v>-5767.5</v>
      </c>
      <c r="N7" s="5">
        <f t="shared" si="2"/>
        <v>-46824.885053600185</v>
      </c>
      <c r="O7" s="5">
        <v>22150</v>
      </c>
      <c r="P7" s="5">
        <v>22011.95</v>
      </c>
      <c r="Q7">
        <v>211.48570000000001</v>
      </c>
      <c r="R7">
        <v>210.19329999999999</v>
      </c>
      <c r="S7" s="5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5">
        <f t="shared" si="3"/>
        <v>16833.614946399815</v>
      </c>
      <c r="AB7" t="s">
        <v>188</v>
      </c>
      <c r="AC7">
        <v>14507.191000000001</v>
      </c>
      <c r="AD7">
        <v>230.46430000000001</v>
      </c>
      <c r="AE7">
        <v>230.46430000000001</v>
      </c>
      <c r="AF7" s="5">
        <f t="shared" ref="AF7" si="5">(AE7-AD7)*AC7</f>
        <v>0</v>
      </c>
      <c r="AG7" s="5"/>
      <c r="AI7">
        <v>4</v>
      </c>
      <c r="AJ7" s="21">
        <v>45309.635416666664</v>
      </c>
      <c r="AK7" t="s">
        <v>159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21">
        <v>45331.645833333336</v>
      </c>
      <c r="C8" s="15" t="s">
        <v>165</v>
      </c>
      <c r="D8" s="26">
        <v>4825.6379999999999</v>
      </c>
      <c r="E8">
        <v>224.8295</v>
      </c>
      <c r="F8">
        <v>226.99119999999999</v>
      </c>
      <c r="G8" s="5">
        <f t="shared" si="0"/>
        <v>10431.581664599982</v>
      </c>
      <c r="H8">
        <v>21800</v>
      </c>
      <c r="I8">
        <f t="shared" si="1"/>
        <v>1084945.7787210001</v>
      </c>
      <c r="K8" s="22">
        <v>45379</v>
      </c>
      <c r="L8">
        <f>AO25</f>
        <v>-23625</v>
      </c>
      <c r="M8" s="5">
        <v>0</v>
      </c>
      <c r="N8" s="5">
        <f t="shared" si="2"/>
        <v>107082.01709230004</v>
      </c>
      <c r="O8" s="5">
        <v>22011.95</v>
      </c>
      <c r="P8" s="5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5">
        <f>L8+M8+N8</f>
        <v>83457.017092300041</v>
      </c>
      <c r="AB8" t="s">
        <v>123</v>
      </c>
      <c r="AC8">
        <v>4532</v>
      </c>
      <c r="AD8">
        <v>246.96</v>
      </c>
      <c r="AE8">
        <v>246.96</v>
      </c>
      <c r="AF8" s="5">
        <f t="shared" ref="AF8" si="6">(AE8-AD8)*AC8</f>
        <v>0</v>
      </c>
      <c r="AG8" s="5"/>
      <c r="AI8">
        <v>1</v>
      </c>
      <c r="AJ8" s="21">
        <v>45316.635416666664</v>
      </c>
      <c r="AK8" t="s">
        <v>166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2">
        <v>45407</v>
      </c>
      <c r="N9" s="5">
        <f t="shared" si="2"/>
        <v>0</v>
      </c>
      <c r="O9" s="5">
        <v>22327</v>
      </c>
      <c r="P9" s="5"/>
      <c r="Q9">
        <v>213.2028</v>
      </c>
      <c r="T9">
        <v>230.46430000000001</v>
      </c>
      <c r="W9">
        <v>246.96</v>
      </c>
      <c r="Z9" s="5">
        <f t="shared" si="3"/>
        <v>0</v>
      </c>
      <c r="AI9">
        <v>2</v>
      </c>
      <c r="AJ9" s="21">
        <v>45316.635416666664</v>
      </c>
      <c r="AK9" t="s">
        <v>166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N10" s="5">
        <f t="shared" si="2"/>
        <v>0</v>
      </c>
      <c r="O10" s="5"/>
      <c r="P10" s="5"/>
      <c r="Z10" s="5">
        <f t="shared" si="3"/>
        <v>0</v>
      </c>
      <c r="AD10" s="19"/>
      <c r="AF10" s="5"/>
      <c r="AI10">
        <v>3</v>
      </c>
      <c r="AJ10" s="21">
        <v>45316.635416666664</v>
      </c>
      <c r="AK10" t="s">
        <v>167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N11" s="5">
        <f t="shared" si="2"/>
        <v>0</v>
      </c>
      <c r="O11" s="5"/>
      <c r="P11" s="5"/>
      <c r="Z11" s="5">
        <f t="shared" si="3"/>
        <v>0</v>
      </c>
      <c r="AF11" s="5"/>
      <c r="AG11" s="4"/>
      <c r="AI11">
        <v>4</v>
      </c>
      <c r="AJ11" s="21">
        <v>45316.635416666664</v>
      </c>
      <c r="AK11" t="s">
        <v>168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N12" s="5">
        <f t="shared" si="2"/>
        <v>0</v>
      </c>
      <c r="O12" s="5"/>
      <c r="P12" s="5"/>
      <c r="Z12" s="5">
        <f t="shared" si="3"/>
        <v>0</v>
      </c>
      <c r="AI12">
        <v>5</v>
      </c>
      <c r="AJ12" s="21">
        <v>45315.635416666664</v>
      </c>
      <c r="AK12" t="s">
        <v>164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186</v>
      </c>
      <c r="H13">
        <f>AVERAGE(H2:H12)</f>
        <v>21250</v>
      </c>
      <c r="N13" s="5">
        <f t="shared" si="2"/>
        <v>0</v>
      </c>
      <c r="O13" s="5"/>
      <c r="P13" s="5"/>
      <c r="Z13" s="5">
        <f t="shared" si="3"/>
        <v>0</v>
      </c>
      <c r="AI13">
        <v>6</v>
      </c>
      <c r="AJ13" s="21">
        <v>45323.635416666664</v>
      </c>
      <c r="AK13" t="s">
        <v>167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N14" s="5">
        <f t="shared" si="2"/>
        <v>0</v>
      </c>
      <c r="O14" s="5"/>
      <c r="P14" s="5"/>
      <c r="Z14" s="5">
        <f t="shared" si="3"/>
        <v>0</v>
      </c>
      <c r="AI14">
        <v>7</v>
      </c>
      <c r="AJ14" s="21">
        <v>45331.642361111109</v>
      </c>
      <c r="AK14" t="s">
        <v>166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5">
        <f t="shared" si="2"/>
        <v>0</v>
      </c>
      <c r="O15" s="5"/>
      <c r="P15" s="5"/>
      <c r="Z15" s="5">
        <f t="shared" si="3"/>
        <v>0</v>
      </c>
      <c r="AI15">
        <v>1</v>
      </c>
      <c r="AJ15" s="21">
        <v>45351.642361111109</v>
      </c>
      <c r="AK15" t="s">
        <v>190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5">
        <v>21998</v>
      </c>
    </row>
    <row r="16" spans="1:43" x14ac:dyDescent="0.2">
      <c r="N16" s="5">
        <f t="shared" si="2"/>
        <v>0</v>
      </c>
      <c r="O16" s="5"/>
      <c r="P16" s="5"/>
      <c r="Z16" s="5">
        <f t="shared" si="3"/>
        <v>0</v>
      </c>
      <c r="AF16" s="5"/>
      <c r="AG16" s="5"/>
      <c r="AI16">
        <v>2</v>
      </c>
      <c r="AJ16" s="21">
        <v>45351.642361111109</v>
      </c>
      <c r="AK16" t="s">
        <v>190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5">
        <v>21998</v>
      </c>
    </row>
    <row r="17" spans="5:43" x14ac:dyDescent="0.2">
      <c r="E17" s="26"/>
      <c r="N17" s="5">
        <f t="shared" si="2"/>
        <v>0</v>
      </c>
      <c r="O17" s="5"/>
      <c r="P17" s="5"/>
      <c r="Z17" s="5">
        <f t="shared" si="3"/>
        <v>0</v>
      </c>
      <c r="AF17" s="5"/>
      <c r="AG17" s="5"/>
      <c r="AI17">
        <v>3</v>
      </c>
      <c r="AJ17" s="21">
        <v>45351.642361053244</v>
      </c>
      <c r="AK17" t="s">
        <v>190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5">
        <v>21998</v>
      </c>
    </row>
    <row r="18" spans="5:43" x14ac:dyDescent="0.2">
      <c r="N18" s="5">
        <f t="shared" si="2"/>
        <v>0</v>
      </c>
      <c r="O18" s="5"/>
      <c r="P18" s="5"/>
      <c r="Z18" s="5">
        <f t="shared" si="3"/>
        <v>0</v>
      </c>
      <c r="AF18" s="5"/>
      <c r="AI18">
        <v>4</v>
      </c>
      <c r="AJ18" s="21">
        <v>45351.642361053244</v>
      </c>
      <c r="AK18" t="s">
        <v>190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5">
        <v>21998</v>
      </c>
    </row>
    <row r="19" spans="5:43" x14ac:dyDescent="0.2">
      <c r="N19" s="5">
        <f t="shared" si="2"/>
        <v>0</v>
      </c>
      <c r="O19" s="5"/>
      <c r="P19" s="5"/>
      <c r="Z19" s="5">
        <f t="shared" si="3"/>
        <v>0</v>
      </c>
      <c r="AF19" s="5"/>
      <c r="AI19">
        <v>5</v>
      </c>
      <c r="AJ19" s="21">
        <v>45351.642361053244</v>
      </c>
      <c r="AK19" t="s">
        <v>190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5">
        <v>21998</v>
      </c>
    </row>
    <row r="20" spans="5:43" x14ac:dyDescent="0.2">
      <c r="N20" s="5">
        <f t="shared" si="2"/>
        <v>0</v>
      </c>
      <c r="O20" s="5"/>
      <c r="P20" s="5"/>
      <c r="Z20" s="5">
        <f t="shared" si="3"/>
        <v>0</v>
      </c>
      <c r="AF20" s="5"/>
      <c r="AG20" s="5"/>
      <c r="AI20">
        <v>6</v>
      </c>
      <c r="AJ20" s="21">
        <v>45351.642361053244</v>
      </c>
      <c r="AK20" t="s">
        <v>190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5">
        <v>21998</v>
      </c>
    </row>
    <row r="21" spans="5:43" x14ac:dyDescent="0.2">
      <c r="N21" s="5">
        <f t="shared" si="2"/>
        <v>0</v>
      </c>
      <c r="O21" s="5"/>
      <c r="P21" s="5"/>
      <c r="Z21" s="5">
        <f t="shared" si="3"/>
        <v>0</v>
      </c>
      <c r="AF21" s="5"/>
      <c r="AI21">
        <v>7</v>
      </c>
      <c r="AJ21" s="21">
        <v>45351.642361053244</v>
      </c>
      <c r="AK21" t="s">
        <v>190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5">
        <v>21998</v>
      </c>
    </row>
    <row r="22" spans="5:43" ht="16" customHeight="1" x14ac:dyDescent="0.2">
      <c r="G22" s="25"/>
      <c r="H22" s="25"/>
      <c r="N22" s="5">
        <f t="shared" si="2"/>
        <v>0</v>
      </c>
      <c r="O22" s="5"/>
      <c r="P22" s="5"/>
      <c r="Z22" s="5">
        <f t="shared" si="3"/>
        <v>0</v>
      </c>
      <c r="AF22" s="5"/>
      <c r="AI22" s="29" t="s">
        <v>193</v>
      </c>
      <c r="AJ22" s="21">
        <v>45364.5</v>
      </c>
      <c r="AK22" t="s">
        <v>194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5">
        <v>22000</v>
      </c>
    </row>
    <row r="23" spans="5:43" x14ac:dyDescent="0.2">
      <c r="G23" s="26"/>
      <c r="J23" s="26"/>
      <c r="N23" s="5">
        <f t="shared" si="2"/>
        <v>0</v>
      </c>
      <c r="O23" s="5"/>
      <c r="P23" s="5"/>
      <c r="Z23" s="5">
        <f t="shared" si="3"/>
        <v>0</v>
      </c>
      <c r="AF23" s="5"/>
      <c r="AG23" s="4"/>
      <c r="AI23" s="29" t="s">
        <v>193</v>
      </c>
      <c r="AJ23" s="21">
        <v>45364.5</v>
      </c>
      <c r="AK23" t="s">
        <v>196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5">
        <v>22150</v>
      </c>
    </row>
    <row r="24" spans="5:43" x14ac:dyDescent="0.2">
      <c r="N24" s="5">
        <f t="shared" si="2"/>
        <v>0</v>
      </c>
      <c r="O24" s="5"/>
      <c r="P24" s="5"/>
      <c r="Z24" s="5">
        <f t="shared" si="3"/>
        <v>0</v>
      </c>
      <c r="AI24" s="29" t="s">
        <v>193</v>
      </c>
      <c r="AJ24" s="21" t="s">
        <v>197</v>
      </c>
      <c r="AK24" t="s">
        <v>198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5">
        <v>22011.95</v>
      </c>
    </row>
    <row r="25" spans="5:43" x14ac:dyDescent="0.2">
      <c r="N25" s="5">
        <f t="shared" si="2"/>
        <v>0</v>
      </c>
      <c r="O25" s="5"/>
      <c r="P25" s="5"/>
      <c r="Z25" s="5">
        <f t="shared" si="3"/>
        <v>0</v>
      </c>
      <c r="AI25" s="29" t="s">
        <v>193</v>
      </c>
      <c r="AJ25" s="21" t="s">
        <v>200</v>
      </c>
      <c r="AK25" t="s">
        <v>201</v>
      </c>
      <c r="AL25">
        <v>350</v>
      </c>
      <c r="AM25">
        <v>109.4</v>
      </c>
      <c r="AN25">
        <v>176.9</v>
      </c>
      <c r="AO25" s="30">
        <f t="shared" si="8"/>
        <v>-23625</v>
      </c>
      <c r="AP25" s="5">
        <v>22011.95</v>
      </c>
      <c r="AQ25" s="5">
        <v>22327</v>
      </c>
    </row>
    <row r="26" spans="5:43" x14ac:dyDescent="0.2">
      <c r="N26" s="5">
        <f t="shared" si="2"/>
        <v>0</v>
      </c>
      <c r="O26" s="5"/>
      <c r="P26" s="5"/>
      <c r="Z26" s="5">
        <f t="shared" si="3"/>
        <v>0</v>
      </c>
      <c r="AI26" s="29" t="s">
        <v>193</v>
      </c>
      <c r="AJ26" s="21" t="s">
        <v>219</v>
      </c>
      <c r="AK26" t="s">
        <v>214</v>
      </c>
      <c r="AL26">
        <v>350</v>
      </c>
      <c r="AM26">
        <v>144.54</v>
      </c>
      <c r="AN26">
        <v>143.5</v>
      </c>
      <c r="AO26" s="30">
        <f t="shared" ref="AO26" si="9">(AM26-AN26)*AL26</f>
        <v>363.99999999999721</v>
      </c>
      <c r="AP26" s="5">
        <v>22327</v>
      </c>
    </row>
    <row r="27" spans="5:43" x14ac:dyDescent="0.2">
      <c r="N27" s="5">
        <f t="shared" si="2"/>
        <v>0</v>
      </c>
      <c r="O27" s="5"/>
      <c r="P27" s="5"/>
      <c r="Z27" s="5">
        <f t="shared" si="3"/>
        <v>0</v>
      </c>
      <c r="AI27" s="29" t="s">
        <v>193</v>
      </c>
      <c r="AJ27" s="21">
        <v>45384</v>
      </c>
      <c r="AK27" t="s">
        <v>226</v>
      </c>
    </row>
    <row r="28" spans="5:43" x14ac:dyDescent="0.2">
      <c r="N28" s="5">
        <f t="shared" si="2"/>
        <v>0</v>
      </c>
      <c r="O28" s="5"/>
      <c r="P28" s="5"/>
      <c r="Z28" s="5">
        <f t="shared" si="3"/>
        <v>0</v>
      </c>
    </row>
    <row r="29" spans="5:43" x14ac:dyDescent="0.2">
      <c r="N29" s="5">
        <f t="shared" si="2"/>
        <v>0</v>
      </c>
      <c r="O29" s="5"/>
      <c r="P29" s="5"/>
      <c r="Z29" s="5">
        <f t="shared" si="3"/>
        <v>0</v>
      </c>
    </row>
    <row r="30" spans="5:43" x14ac:dyDescent="0.2">
      <c r="N30" s="5">
        <f t="shared" si="2"/>
        <v>0</v>
      </c>
      <c r="O30" s="5"/>
      <c r="P30" s="5"/>
      <c r="Z30" s="5">
        <f t="shared" si="3"/>
        <v>0</v>
      </c>
    </row>
    <row r="31" spans="5:43" x14ac:dyDescent="0.2">
      <c r="N31" s="5">
        <f t="shared" si="2"/>
        <v>0</v>
      </c>
      <c r="O31" s="5"/>
      <c r="P31" s="5"/>
      <c r="Z31" s="5">
        <f t="shared" si="3"/>
        <v>0</v>
      </c>
    </row>
    <row r="32" spans="5:43" ht="17" x14ac:dyDescent="0.2">
      <c r="H32" s="26"/>
      <c r="I32" s="27"/>
      <c r="N32" s="5">
        <f t="shared" si="2"/>
        <v>0</v>
      </c>
      <c r="O32" s="5"/>
      <c r="P32" s="5"/>
      <c r="Z32" s="5">
        <f t="shared" si="3"/>
        <v>0</v>
      </c>
    </row>
    <row r="33" spans="5:26" x14ac:dyDescent="0.2">
      <c r="N33" s="5">
        <f t="shared" si="2"/>
        <v>0</v>
      </c>
      <c r="O33" s="5"/>
      <c r="P33" s="5"/>
      <c r="Z33" s="5">
        <f t="shared" si="3"/>
        <v>0</v>
      </c>
    </row>
    <row r="34" spans="5:26" x14ac:dyDescent="0.2">
      <c r="N34" s="5">
        <f t="shared" si="2"/>
        <v>0</v>
      </c>
      <c r="O34" s="5"/>
      <c r="P34" s="5"/>
      <c r="Z34" s="5">
        <f t="shared" si="3"/>
        <v>0</v>
      </c>
    </row>
    <row r="35" spans="5:26" x14ac:dyDescent="0.2">
      <c r="N35" s="5">
        <f t="shared" si="2"/>
        <v>0</v>
      </c>
      <c r="O35" s="5"/>
      <c r="P35" s="5"/>
      <c r="Z35" s="5">
        <f t="shared" si="3"/>
        <v>0</v>
      </c>
    </row>
    <row r="36" spans="5:26" x14ac:dyDescent="0.2">
      <c r="E36" s="26"/>
      <c r="N36" s="5">
        <f t="shared" si="2"/>
        <v>0</v>
      </c>
      <c r="O36" s="5"/>
      <c r="P36" s="5"/>
      <c r="Z36" s="5">
        <f t="shared" si="3"/>
        <v>0</v>
      </c>
    </row>
    <row r="37" spans="5:26" x14ac:dyDescent="0.2">
      <c r="N37" s="5">
        <f t="shared" si="2"/>
        <v>0</v>
      </c>
      <c r="O37" s="5"/>
      <c r="P37" s="5"/>
      <c r="Z37" s="5">
        <f t="shared" si="3"/>
        <v>0</v>
      </c>
    </row>
    <row r="38" spans="5:26" x14ac:dyDescent="0.2">
      <c r="E38" s="26"/>
      <c r="N38" s="5">
        <f t="shared" si="2"/>
        <v>0</v>
      </c>
      <c r="O38" s="5"/>
      <c r="P38" s="5"/>
      <c r="Z38" s="5">
        <f t="shared" si="3"/>
        <v>0</v>
      </c>
    </row>
    <row r="39" spans="5:26" x14ac:dyDescent="0.2">
      <c r="N39" s="5">
        <f t="shared" si="2"/>
        <v>0</v>
      </c>
      <c r="O39" s="5"/>
      <c r="P39" s="5"/>
      <c r="Z39" s="5">
        <f t="shared" si="3"/>
        <v>0</v>
      </c>
    </row>
    <row r="40" spans="5:26" x14ac:dyDescent="0.2">
      <c r="N40" s="5">
        <f t="shared" si="2"/>
        <v>0</v>
      </c>
      <c r="O40" s="5"/>
      <c r="P40" s="5"/>
      <c r="Z40" s="5">
        <f t="shared" si="3"/>
        <v>0</v>
      </c>
    </row>
    <row r="41" spans="5:26" x14ac:dyDescent="0.2">
      <c r="N41" s="5">
        <f t="shared" si="2"/>
        <v>0</v>
      </c>
      <c r="O41" s="5"/>
      <c r="P41" s="5"/>
      <c r="Z41" s="5">
        <f t="shared" si="3"/>
        <v>0</v>
      </c>
    </row>
    <row r="42" spans="5:26" x14ac:dyDescent="0.2">
      <c r="N42" s="5">
        <f t="shared" si="2"/>
        <v>0</v>
      </c>
      <c r="O42" s="5"/>
      <c r="P42" s="5"/>
      <c r="Z42" s="5">
        <f t="shared" si="3"/>
        <v>0</v>
      </c>
    </row>
    <row r="43" spans="5:26" x14ac:dyDescent="0.2">
      <c r="N43" s="5">
        <f t="shared" si="2"/>
        <v>0</v>
      </c>
      <c r="O43" s="5"/>
      <c r="P43" s="5"/>
      <c r="Z43" s="5">
        <f t="shared" si="3"/>
        <v>0</v>
      </c>
    </row>
    <row r="44" spans="5:26" x14ac:dyDescent="0.2">
      <c r="N44" s="5">
        <f t="shared" si="2"/>
        <v>0</v>
      </c>
      <c r="O44" s="5"/>
      <c r="P44" s="5"/>
      <c r="Z44" s="5">
        <f t="shared" si="3"/>
        <v>0</v>
      </c>
    </row>
    <row r="45" spans="5:26" x14ac:dyDescent="0.2">
      <c r="N45" s="5">
        <f t="shared" si="2"/>
        <v>0</v>
      </c>
      <c r="O45" s="5"/>
      <c r="P45" s="5"/>
      <c r="Z45" s="5">
        <f t="shared" si="3"/>
        <v>0</v>
      </c>
    </row>
    <row r="46" spans="5:26" x14ac:dyDescent="0.2">
      <c r="N46" s="5">
        <f t="shared" si="2"/>
        <v>0</v>
      </c>
      <c r="O46" s="5"/>
      <c r="P46" s="5"/>
      <c r="Z46" s="5">
        <f t="shared" si="3"/>
        <v>0</v>
      </c>
    </row>
  </sheetData>
  <autoFilter ref="A1:J8" xr:uid="{42C6A518-AB51-B248-ACDB-FBFCF1A00C16}"/>
  <phoneticPr fontId="10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2:F14"/>
  <sheetViews>
    <sheetView workbookViewId="0">
      <selection activeCell="D12" sqref="D12"/>
    </sheetView>
  </sheetViews>
  <sheetFormatPr baseColWidth="10" defaultRowHeight="16" x14ac:dyDescent="0.2"/>
  <sheetData>
    <row r="2" spans="1:6" x14ac:dyDescent="0.2">
      <c r="A2" t="s">
        <v>202</v>
      </c>
      <c r="B2">
        <v>250</v>
      </c>
      <c r="C2" t="s">
        <v>203</v>
      </c>
    </row>
    <row r="3" spans="1:6" x14ac:dyDescent="0.2">
      <c r="A3" t="s">
        <v>204</v>
      </c>
      <c r="B3">
        <v>90</v>
      </c>
      <c r="C3" t="s">
        <v>205</v>
      </c>
    </row>
    <row r="4" spans="1:6" x14ac:dyDescent="0.2">
      <c r="A4" t="s">
        <v>206</v>
      </c>
      <c r="B4">
        <v>20</v>
      </c>
    </row>
    <row r="5" spans="1:6" x14ac:dyDescent="0.2">
      <c r="A5" t="s">
        <v>207</v>
      </c>
      <c r="B5">
        <v>150</v>
      </c>
    </row>
    <row r="6" spans="1:6" x14ac:dyDescent="0.2">
      <c r="B6">
        <f>SUM(B2:B5)</f>
        <v>510</v>
      </c>
    </row>
    <row r="7" spans="1:6" x14ac:dyDescent="0.2">
      <c r="A7" s="7">
        <v>0.25</v>
      </c>
      <c r="B7">
        <f>B6*1.25</f>
        <v>637.5</v>
      </c>
      <c r="C7" t="s">
        <v>209</v>
      </c>
      <c r="D7">
        <v>0.8</v>
      </c>
      <c r="E7">
        <f>B7/D7</f>
        <v>796.875</v>
      </c>
      <c r="F7" t="s">
        <v>211</v>
      </c>
    </row>
    <row r="8" spans="1:6" x14ac:dyDescent="0.2">
      <c r="A8" t="s">
        <v>208</v>
      </c>
      <c r="B8">
        <v>2</v>
      </c>
    </row>
    <row r="9" spans="1:6" x14ac:dyDescent="0.2">
      <c r="B9">
        <f>B7*B8</f>
        <v>1275</v>
      </c>
    </row>
    <row r="10" spans="1:6" x14ac:dyDescent="0.2">
      <c r="B10">
        <f>B9/12</f>
        <v>106.25</v>
      </c>
      <c r="C10" t="s">
        <v>210</v>
      </c>
    </row>
    <row r="13" spans="1:6" x14ac:dyDescent="0.2">
      <c r="B13" t="s">
        <v>212</v>
      </c>
    </row>
    <row r="14" spans="1:6" x14ac:dyDescent="0.2">
      <c r="B14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45</v>
      </c>
      <c r="B1" t="s">
        <v>46</v>
      </c>
      <c r="C1" t="s">
        <v>47</v>
      </c>
      <c r="D1" t="s">
        <v>49</v>
      </c>
      <c r="E1" t="s">
        <v>50</v>
      </c>
      <c r="F1" t="s">
        <v>51</v>
      </c>
      <c r="G1" t="s">
        <v>52</v>
      </c>
      <c r="H1" t="s">
        <v>55</v>
      </c>
      <c r="I1" t="s">
        <v>67</v>
      </c>
      <c r="J1" t="s">
        <v>53</v>
      </c>
    </row>
    <row r="2" spans="1:10" hidden="1" x14ac:dyDescent="0.2">
      <c r="A2" t="s">
        <v>69</v>
      </c>
      <c r="B2">
        <v>12</v>
      </c>
      <c r="C2" t="s">
        <v>70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68</v>
      </c>
    </row>
    <row r="3" spans="1:10" x14ac:dyDescent="0.2">
      <c r="A3" t="s">
        <v>98</v>
      </c>
      <c r="B3">
        <v>13</v>
      </c>
      <c r="C3" t="s">
        <v>70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97</v>
      </c>
    </row>
    <row r="4" spans="1:10" hidden="1" x14ac:dyDescent="0.2">
      <c r="A4" t="s">
        <v>73</v>
      </c>
      <c r="B4">
        <v>12</v>
      </c>
      <c r="C4" t="s">
        <v>78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5" t="s">
        <v>94</v>
      </c>
    </row>
    <row r="5" spans="1:10" s="16" customFormat="1" x14ac:dyDescent="0.2">
      <c r="A5" s="16" t="s">
        <v>73</v>
      </c>
      <c r="B5" s="16">
        <v>7735</v>
      </c>
      <c r="C5" s="16" t="s">
        <v>66</v>
      </c>
      <c r="D5" s="16">
        <v>16</v>
      </c>
      <c r="E5" s="16">
        <v>4</v>
      </c>
      <c r="F5" s="16">
        <v>512</v>
      </c>
      <c r="H5" s="16">
        <v>15.6</v>
      </c>
      <c r="I5" s="16">
        <v>75000</v>
      </c>
      <c r="J5" s="17" t="s">
        <v>74</v>
      </c>
    </row>
    <row r="6" spans="1:10" x14ac:dyDescent="0.2">
      <c r="A6" t="s">
        <v>71</v>
      </c>
      <c r="B6">
        <v>13</v>
      </c>
      <c r="C6" t="s">
        <v>70</v>
      </c>
      <c r="D6">
        <v>16</v>
      </c>
      <c r="E6">
        <v>6</v>
      </c>
      <c r="F6">
        <v>512</v>
      </c>
      <c r="H6">
        <v>15.6</v>
      </c>
      <c r="I6">
        <v>73000</v>
      </c>
      <c r="J6" s="15" t="s">
        <v>72</v>
      </c>
    </row>
    <row r="7" spans="1:10" s="16" customFormat="1" x14ac:dyDescent="0.2">
      <c r="A7" s="16" t="s">
        <v>82</v>
      </c>
      <c r="B7" s="16">
        <v>13</v>
      </c>
      <c r="C7" s="16" t="s">
        <v>78</v>
      </c>
      <c r="D7" s="16">
        <v>16</v>
      </c>
      <c r="E7" s="16">
        <v>6</v>
      </c>
      <c r="F7" s="16">
        <v>1</v>
      </c>
      <c r="G7" s="16">
        <v>2.6</v>
      </c>
      <c r="H7" s="16">
        <v>16</v>
      </c>
      <c r="I7" s="16">
        <v>110000</v>
      </c>
      <c r="J7" s="16" t="s">
        <v>83</v>
      </c>
    </row>
    <row r="8" spans="1:10" hidden="1" x14ac:dyDescent="0.2">
      <c r="A8" t="s">
        <v>101</v>
      </c>
      <c r="B8">
        <v>6800</v>
      </c>
      <c r="C8" t="s">
        <v>66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5" t="s">
        <v>102</v>
      </c>
    </row>
    <row r="9" spans="1:10" hidden="1" x14ac:dyDescent="0.2">
      <c r="A9" t="s">
        <v>87</v>
      </c>
      <c r="B9">
        <v>6800</v>
      </c>
      <c r="C9" t="s">
        <v>66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88</v>
      </c>
    </row>
    <row r="10" spans="1:10" x14ac:dyDescent="0.2">
      <c r="A10" t="s">
        <v>89</v>
      </c>
      <c r="B10">
        <v>13</v>
      </c>
      <c r="C10" t="s">
        <v>70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90</v>
      </c>
    </row>
    <row r="11" spans="1:10" hidden="1" x14ac:dyDescent="0.2">
      <c r="A11" t="s">
        <v>77</v>
      </c>
      <c r="B11">
        <v>12</v>
      </c>
      <c r="C11" t="s">
        <v>78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79</v>
      </c>
    </row>
    <row r="12" spans="1:10" x14ac:dyDescent="0.2">
      <c r="A12" t="s">
        <v>59</v>
      </c>
      <c r="B12">
        <v>7530</v>
      </c>
      <c r="C12" t="s">
        <v>60</v>
      </c>
      <c r="D12">
        <v>16</v>
      </c>
      <c r="F12">
        <v>512</v>
      </c>
      <c r="G12">
        <v>1.7</v>
      </c>
      <c r="H12">
        <v>15.6</v>
      </c>
      <c r="I12">
        <v>63000</v>
      </c>
      <c r="J12" s="15" t="s">
        <v>61</v>
      </c>
    </row>
    <row r="13" spans="1:10" x14ac:dyDescent="0.2">
      <c r="A13" t="s">
        <v>48</v>
      </c>
      <c r="B13">
        <v>13</v>
      </c>
      <c r="C13" t="s">
        <v>54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56</v>
      </c>
    </row>
    <row r="14" spans="1:10" hidden="1" x14ac:dyDescent="0.2">
      <c r="A14" t="s">
        <v>92</v>
      </c>
      <c r="B14">
        <v>12</v>
      </c>
      <c r="C14" t="s">
        <v>78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93</v>
      </c>
    </row>
    <row r="15" spans="1:10" x14ac:dyDescent="0.2">
      <c r="A15" t="s">
        <v>63</v>
      </c>
      <c r="B15">
        <v>7520</v>
      </c>
      <c r="C15" t="s">
        <v>60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91</v>
      </c>
    </row>
    <row r="16" spans="1:10" x14ac:dyDescent="0.2">
      <c r="A16" t="s">
        <v>63</v>
      </c>
      <c r="B16">
        <v>7520</v>
      </c>
      <c r="C16" t="s">
        <v>60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62</v>
      </c>
    </row>
    <row r="17" spans="1:10" hidden="1" x14ac:dyDescent="0.2">
      <c r="A17" t="s">
        <v>65</v>
      </c>
      <c r="B17">
        <v>5600</v>
      </c>
      <c r="C17" t="s">
        <v>60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5" t="s">
        <v>84</v>
      </c>
    </row>
    <row r="18" spans="1:10" hidden="1" x14ac:dyDescent="0.2">
      <c r="A18" t="s">
        <v>65</v>
      </c>
      <c r="B18">
        <v>5800</v>
      </c>
      <c r="C18" t="s">
        <v>66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5" t="s">
        <v>64</v>
      </c>
    </row>
    <row r="19" spans="1:10" x14ac:dyDescent="0.2">
      <c r="A19" t="s">
        <v>57</v>
      </c>
      <c r="B19">
        <v>13</v>
      </c>
      <c r="C19" t="s">
        <v>54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58</v>
      </c>
    </row>
    <row r="20" spans="1:10" hidden="1" x14ac:dyDescent="0.2">
      <c r="A20" t="s">
        <v>95</v>
      </c>
      <c r="B20">
        <v>5800</v>
      </c>
      <c r="C20" t="s">
        <v>66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96</v>
      </c>
    </row>
    <row r="21" spans="1:10" hidden="1" x14ac:dyDescent="0.2">
      <c r="A21" t="s">
        <v>85</v>
      </c>
      <c r="B21">
        <v>12</v>
      </c>
      <c r="C21" t="s">
        <v>70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86</v>
      </c>
    </row>
    <row r="22" spans="1:10" s="16" customFormat="1" x14ac:dyDescent="0.2">
      <c r="A22" s="16" t="s">
        <v>75</v>
      </c>
      <c r="B22" s="16">
        <v>7840</v>
      </c>
      <c r="C22" s="16" t="s">
        <v>66</v>
      </c>
      <c r="D22" s="16">
        <v>16</v>
      </c>
      <c r="E22" s="16">
        <v>6</v>
      </c>
      <c r="F22" s="16">
        <v>1</v>
      </c>
      <c r="H22" s="16">
        <v>16.100000000000001</v>
      </c>
      <c r="I22" s="16">
        <v>85000</v>
      </c>
      <c r="J22" s="17" t="s">
        <v>76</v>
      </c>
    </row>
    <row r="23" spans="1:10" hidden="1" x14ac:dyDescent="0.2">
      <c r="A23" t="s">
        <v>80</v>
      </c>
      <c r="B23">
        <v>5800</v>
      </c>
      <c r="C23" t="s">
        <v>66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81</v>
      </c>
    </row>
    <row r="24" spans="1:10" hidden="1" x14ac:dyDescent="0.2">
      <c r="A24" t="s">
        <v>99</v>
      </c>
      <c r="B24">
        <v>12</v>
      </c>
      <c r="C24" t="s">
        <v>70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100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43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30</v>
      </c>
      <c r="M1" t="s">
        <v>44</v>
      </c>
      <c r="W1" t="s">
        <v>144</v>
      </c>
      <c r="Y1">
        <v>16000000</v>
      </c>
      <c r="AG1" t="s">
        <v>169</v>
      </c>
      <c r="AI1">
        <v>20000000</v>
      </c>
    </row>
    <row r="2" spans="2:41" x14ac:dyDescent="0.2">
      <c r="B2" s="32" t="s">
        <v>20</v>
      </c>
      <c r="C2">
        <v>22.8</v>
      </c>
      <c r="E2">
        <f>SUM(C2:C5)</f>
        <v>58.099999999999994</v>
      </c>
      <c r="G2" t="s">
        <v>28</v>
      </c>
      <c r="H2">
        <v>172000</v>
      </c>
      <c r="M2" s="32" t="s">
        <v>20</v>
      </c>
      <c r="P2">
        <f>SUM(N2:N6)</f>
        <v>78.099999999999994</v>
      </c>
      <c r="R2" t="s">
        <v>28</v>
      </c>
      <c r="S2">
        <v>172000</v>
      </c>
      <c r="W2" s="32" t="s">
        <v>20</v>
      </c>
      <c r="X2">
        <v>5321</v>
      </c>
      <c r="Y2" s="19">
        <f>X2*100/Y$1</f>
        <v>3.3256250000000001E-2</v>
      </c>
      <c r="Z2">
        <f>SUM(X2:X6)</f>
        <v>58064</v>
      </c>
      <c r="AA2" s="19">
        <f>Z2*100/Y1</f>
        <v>0.3629</v>
      </c>
      <c r="AB2" t="s">
        <v>28</v>
      </c>
      <c r="AC2">
        <v>172000</v>
      </c>
      <c r="AG2" s="32" t="s">
        <v>20</v>
      </c>
      <c r="AI2" s="19">
        <f>AH2*100/AI$1</f>
        <v>0</v>
      </c>
      <c r="AJ2">
        <f>SUM(AH2:AH6)</f>
        <v>-45223</v>
      </c>
      <c r="AK2" s="19">
        <f>AJ2*100/AI1</f>
        <v>-0.22611500000000001</v>
      </c>
      <c r="AL2" t="s">
        <v>28</v>
      </c>
      <c r="AM2">
        <v>172000</v>
      </c>
    </row>
    <row r="3" spans="2:41" x14ac:dyDescent="0.2">
      <c r="B3" s="32"/>
      <c r="C3">
        <v>-6.4</v>
      </c>
      <c r="G3" t="s">
        <v>25</v>
      </c>
      <c r="H3">
        <v>66000</v>
      </c>
      <c r="M3" s="32"/>
      <c r="N3">
        <v>20.2</v>
      </c>
      <c r="R3" t="s">
        <v>25</v>
      </c>
      <c r="S3">
        <v>142000</v>
      </c>
      <c r="W3" s="32"/>
      <c r="X3">
        <v>464</v>
      </c>
      <c r="Y3" s="19">
        <f t="shared" ref="Y3:Y26" si="0">X3*100/Y$1</f>
        <v>2.8999999999999998E-3</v>
      </c>
      <c r="AB3" t="s">
        <v>25</v>
      </c>
      <c r="AC3">
        <v>65000</v>
      </c>
      <c r="AG3" s="32"/>
      <c r="AI3" s="19">
        <f t="shared" ref="AI3:AI26" si="1">AH3*100/AI$1</f>
        <v>0</v>
      </c>
      <c r="AL3" t="s">
        <v>25</v>
      </c>
      <c r="AM3">
        <v>65000</v>
      </c>
    </row>
    <row r="4" spans="2:41" x14ac:dyDescent="0.2">
      <c r="B4" s="32"/>
      <c r="C4">
        <v>36.9</v>
      </c>
      <c r="G4" t="s">
        <v>29</v>
      </c>
      <c r="H4">
        <f>D25</f>
        <v>306390</v>
      </c>
      <c r="M4" s="32"/>
      <c r="N4">
        <v>22.4</v>
      </c>
      <c r="R4" t="s">
        <v>29</v>
      </c>
      <c r="S4">
        <f>O28</f>
        <v>115265</v>
      </c>
      <c r="W4" s="32"/>
      <c r="X4">
        <v>28163</v>
      </c>
      <c r="Y4" s="19">
        <f t="shared" si="0"/>
        <v>0.17601875</v>
      </c>
      <c r="AB4" t="s">
        <v>29</v>
      </c>
      <c r="AC4">
        <f>X29</f>
        <v>223513</v>
      </c>
      <c r="AG4" s="32"/>
      <c r="AI4" s="19">
        <f t="shared" si="1"/>
        <v>0</v>
      </c>
      <c r="AL4" t="s">
        <v>29</v>
      </c>
      <c r="AM4">
        <f>AH29</f>
        <v>103534</v>
      </c>
    </row>
    <row r="5" spans="2:41" x14ac:dyDescent="0.2">
      <c r="B5" s="32"/>
      <c r="C5">
        <v>4.8</v>
      </c>
      <c r="G5" t="s">
        <v>26</v>
      </c>
      <c r="H5">
        <v>58000</v>
      </c>
      <c r="M5" s="32"/>
      <c r="N5">
        <v>10.8</v>
      </c>
      <c r="R5" t="s">
        <v>26</v>
      </c>
      <c r="S5">
        <v>65000</v>
      </c>
      <c r="W5" s="32"/>
      <c r="X5">
        <v>11852</v>
      </c>
      <c r="Y5" s="19">
        <f t="shared" si="0"/>
        <v>7.4075000000000002E-2</v>
      </c>
      <c r="AB5" t="s">
        <v>26</v>
      </c>
      <c r="AC5">
        <v>74000</v>
      </c>
      <c r="AD5" t="s">
        <v>133</v>
      </c>
      <c r="AE5">
        <f>AC4+AC5</f>
        <v>297513</v>
      </c>
      <c r="AG5" s="32"/>
      <c r="AH5">
        <v>11900</v>
      </c>
      <c r="AI5" s="19">
        <f>AH5*100/AI$1</f>
        <v>5.9499999999999997E-2</v>
      </c>
      <c r="AL5" t="s">
        <v>184</v>
      </c>
      <c r="AM5">
        <v>168500</v>
      </c>
    </row>
    <row r="6" spans="2:41" x14ac:dyDescent="0.2">
      <c r="B6" s="32" t="s">
        <v>21</v>
      </c>
      <c r="C6">
        <v>2.5</v>
      </c>
      <c r="E6">
        <f>SUM(C6:C9)</f>
        <v>54.8</v>
      </c>
      <c r="G6" t="s">
        <v>27</v>
      </c>
      <c r="H6">
        <f>SUM(H2:H5)</f>
        <v>602390</v>
      </c>
      <c r="M6" s="32"/>
      <c r="N6">
        <v>24.7</v>
      </c>
      <c r="R6" t="s">
        <v>27</v>
      </c>
      <c r="S6">
        <f>SUM(S2:S5)</f>
        <v>494265</v>
      </c>
      <c r="W6" s="32"/>
      <c r="X6">
        <v>12264</v>
      </c>
      <c r="Y6" s="19">
        <f t="shared" si="0"/>
        <v>7.6649999999999996E-2</v>
      </c>
      <c r="AB6" t="s">
        <v>27</v>
      </c>
      <c r="AC6">
        <f>SUM(AC2:AC5)</f>
        <v>534513</v>
      </c>
      <c r="AG6" s="32"/>
      <c r="AH6">
        <v>-57123</v>
      </c>
      <c r="AI6" s="19">
        <f t="shared" si="1"/>
        <v>-0.28561500000000001</v>
      </c>
      <c r="AL6" t="s">
        <v>26</v>
      </c>
      <c r="AM6">
        <v>79000</v>
      </c>
      <c r="AN6" t="s">
        <v>133</v>
      </c>
      <c r="AO6">
        <f>AM4+AM5+AM6</f>
        <v>351034</v>
      </c>
    </row>
    <row r="7" spans="2:41" x14ac:dyDescent="0.2">
      <c r="B7" s="32"/>
      <c r="C7">
        <v>19.3</v>
      </c>
      <c r="M7" s="32" t="s">
        <v>21</v>
      </c>
      <c r="N7">
        <v>8.1</v>
      </c>
      <c r="P7">
        <f>SUM(N7:N11)</f>
        <v>53.6</v>
      </c>
      <c r="W7" s="32" t="s">
        <v>21</v>
      </c>
      <c r="X7">
        <v>5516</v>
      </c>
      <c r="Y7" s="19">
        <f t="shared" si="0"/>
        <v>3.4474999999999999E-2</v>
      </c>
      <c r="Z7">
        <f>SUM(X7:X11)</f>
        <v>53830</v>
      </c>
      <c r="AA7" s="19">
        <f>Z7*100/Y1</f>
        <v>0.3364375</v>
      </c>
      <c r="AB7" t="s">
        <v>182</v>
      </c>
      <c r="AC7" s="5">
        <f>AC6+27438.7046</f>
        <v>561951.70460000006</v>
      </c>
      <c r="AG7" s="32" t="s">
        <v>21</v>
      </c>
      <c r="AH7">
        <v>7292</v>
      </c>
      <c r="AI7" s="19">
        <f t="shared" si="1"/>
        <v>3.6459999999999999E-2</v>
      </c>
      <c r="AJ7">
        <f>SUM(AH7:AH11)</f>
        <v>70661</v>
      </c>
      <c r="AK7" s="19">
        <f>AJ7*100/AI1</f>
        <v>0.35330499999999998</v>
      </c>
      <c r="AL7" t="s">
        <v>27</v>
      </c>
      <c r="AM7">
        <f>SUM(AM2:AM6)</f>
        <v>588034</v>
      </c>
    </row>
    <row r="8" spans="2:41" x14ac:dyDescent="0.2">
      <c r="B8" s="32"/>
      <c r="C8">
        <v>22.2</v>
      </c>
      <c r="M8" s="32"/>
      <c r="N8">
        <v>-6.8</v>
      </c>
      <c r="W8" s="32"/>
      <c r="X8">
        <v>12514</v>
      </c>
      <c r="Y8" s="19">
        <f t="shared" si="0"/>
        <v>7.8212500000000004E-2</v>
      </c>
      <c r="AG8" s="32"/>
      <c r="AH8">
        <v>13989</v>
      </c>
      <c r="AI8" s="19">
        <f t="shared" si="1"/>
        <v>6.9944999999999993E-2</v>
      </c>
      <c r="AM8" s="5"/>
    </row>
    <row r="9" spans="2:41" x14ac:dyDescent="0.2">
      <c r="B9" s="32"/>
      <c r="C9">
        <v>10.8</v>
      </c>
      <c r="M9" s="32"/>
      <c r="N9">
        <v>23.2</v>
      </c>
      <c r="S9" s="12"/>
      <c r="W9" s="32"/>
      <c r="X9">
        <v>20811</v>
      </c>
      <c r="Y9" s="19">
        <f t="shared" si="0"/>
        <v>0.13006875000000001</v>
      </c>
      <c r="AC9" s="12"/>
      <c r="AG9" s="32"/>
      <c r="AH9">
        <v>23989</v>
      </c>
      <c r="AI9" s="19">
        <f t="shared" si="1"/>
        <v>0.119945</v>
      </c>
      <c r="AM9" s="12"/>
    </row>
    <row r="10" spans="2:41" x14ac:dyDescent="0.2">
      <c r="B10" s="32" t="s">
        <v>22</v>
      </c>
      <c r="C10">
        <v>24.2</v>
      </c>
      <c r="E10">
        <f>SUM(C10:C13)</f>
        <v>64.599999999999994</v>
      </c>
      <c r="M10" s="32"/>
      <c r="N10">
        <v>17.100000000000001</v>
      </c>
      <c r="W10" s="32"/>
      <c r="X10">
        <v>13577</v>
      </c>
      <c r="Y10" s="19">
        <f t="shared" si="0"/>
        <v>8.4856249999999994E-2</v>
      </c>
      <c r="AG10" s="32"/>
      <c r="AH10">
        <v>12000</v>
      </c>
      <c r="AI10" s="19">
        <f t="shared" si="1"/>
        <v>0.06</v>
      </c>
    </row>
    <row r="11" spans="2:41" x14ac:dyDescent="0.2">
      <c r="B11" s="32"/>
      <c r="C11">
        <v>0.8</v>
      </c>
      <c r="M11" s="32"/>
      <c r="N11">
        <v>12</v>
      </c>
      <c r="W11" s="32"/>
      <c r="X11">
        <v>1412</v>
      </c>
      <c r="Y11" s="19">
        <f t="shared" si="0"/>
        <v>8.8249999999999995E-3</v>
      </c>
      <c r="AG11" s="32"/>
      <c r="AH11">
        <v>13391</v>
      </c>
      <c r="AI11" s="19">
        <f t="shared" si="1"/>
        <v>6.6955000000000001E-2</v>
      </c>
    </row>
    <row r="12" spans="2:41" x14ac:dyDescent="0.2">
      <c r="B12" s="32"/>
      <c r="C12">
        <v>28.1</v>
      </c>
      <c r="M12" s="32" t="s">
        <v>22</v>
      </c>
      <c r="N12">
        <v>7.5</v>
      </c>
      <c r="P12">
        <f>SUM(N12:N16)</f>
        <v>62.6</v>
      </c>
      <c r="W12" s="32" t="s">
        <v>22</v>
      </c>
      <c r="X12">
        <v>7879</v>
      </c>
      <c r="Y12" s="19">
        <f t="shared" si="0"/>
        <v>4.9243750000000003E-2</v>
      </c>
      <c r="Z12">
        <f>SUM(X12:X16)</f>
        <v>26460</v>
      </c>
      <c r="AA12" s="19">
        <f>Z12*100/Y1</f>
        <v>0.16537499999999999</v>
      </c>
      <c r="AG12" s="32" t="s">
        <v>22</v>
      </c>
      <c r="AH12">
        <v>920</v>
      </c>
      <c r="AI12" s="19">
        <f t="shared" si="1"/>
        <v>4.5999999999999999E-3</v>
      </c>
      <c r="AJ12">
        <f>SUM(AH12:AH16)</f>
        <v>-16787</v>
      </c>
      <c r="AK12" s="19">
        <f>AJ12*100/AI1</f>
        <v>-8.3934999999999996E-2</v>
      </c>
    </row>
    <row r="13" spans="2:41" x14ac:dyDescent="0.2">
      <c r="B13" s="32"/>
      <c r="C13">
        <v>11.5</v>
      </c>
      <c r="M13" s="32"/>
      <c r="N13">
        <v>13</v>
      </c>
      <c r="W13" s="32"/>
      <c r="X13">
        <v>9637</v>
      </c>
      <c r="Y13" s="19">
        <f t="shared" si="0"/>
        <v>6.023125E-2</v>
      </c>
      <c r="AG13" s="32"/>
      <c r="AH13">
        <v>-2716</v>
      </c>
      <c r="AI13" s="19">
        <f t="shared" si="1"/>
        <v>-1.358E-2</v>
      </c>
    </row>
    <row r="14" spans="2:41" x14ac:dyDescent="0.2">
      <c r="B14" s="32" t="s">
        <v>23</v>
      </c>
      <c r="C14">
        <v>4.9000000000000004</v>
      </c>
      <c r="E14">
        <f>SUM(C14:C18)</f>
        <v>65.5</v>
      </c>
      <c r="M14" s="32"/>
      <c r="N14">
        <v>4.8</v>
      </c>
      <c r="W14" s="32"/>
      <c r="X14">
        <v>6542</v>
      </c>
      <c r="Y14" s="19">
        <f t="shared" si="0"/>
        <v>4.08875E-2</v>
      </c>
      <c r="AG14" s="32"/>
      <c r="AH14">
        <v>-37463</v>
      </c>
      <c r="AI14" s="19">
        <f t="shared" si="1"/>
        <v>-0.18731500000000001</v>
      </c>
    </row>
    <row r="15" spans="2:41" x14ac:dyDescent="0.2">
      <c r="B15" s="32"/>
      <c r="C15">
        <v>43.6</v>
      </c>
      <c r="M15" s="32"/>
      <c r="N15">
        <v>10.9</v>
      </c>
      <c r="W15" s="32"/>
      <c r="X15">
        <v>8408</v>
      </c>
      <c r="Y15" s="19">
        <f t="shared" si="0"/>
        <v>5.2549999999999999E-2</v>
      </c>
      <c r="AG15" s="32"/>
      <c r="AH15">
        <v>12412</v>
      </c>
      <c r="AI15" s="19">
        <f t="shared" si="1"/>
        <v>6.2059999999999997E-2</v>
      </c>
    </row>
    <row r="16" spans="2:41" x14ac:dyDescent="0.2">
      <c r="B16" s="32"/>
      <c r="C16">
        <v>-4.2</v>
      </c>
      <c r="M16" s="32"/>
      <c r="N16">
        <v>26.4</v>
      </c>
      <c r="W16" s="32"/>
      <c r="X16">
        <v>-6006</v>
      </c>
      <c r="Y16" s="19">
        <f t="shared" si="0"/>
        <v>-3.7537500000000001E-2</v>
      </c>
      <c r="AG16" s="32"/>
      <c r="AH16">
        <v>10060</v>
      </c>
      <c r="AI16" s="19">
        <f t="shared" si="1"/>
        <v>5.0299999999999997E-2</v>
      </c>
    </row>
    <row r="17" spans="2:38" x14ac:dyDescent="0.2">
      <c r="B17" s="32"/>
      <c r="C17">
        <v>8.1999999999999993</v>
      </c>
      <c r="M17" s="32" t="s">
        <v>23</v>
      </c>
      <c r="N17">
        <v>-118.2</v>
      </c>
      <c r="P17">
        <f>SUM(N17:N21)</f>
        <v>-90.300000000000011</v>
      </c>
      <c r="W17" s="32" t="s">
        <v>23</v>
      </c>
      <c r="Y17" s="19">
        <f t="shared" si="0"/>
        <v>0</v>
      </c>
      <c r="Z17">
        <f>SUM(X17:X21)</f>
        <v>85159</v>
      </c>
      <c r="AA17" s="19">
        <f>Z17*100/Y1</f>
        <v>0.53224375000000002</v>
      </c>
      <c r="AG17" s="32" t="s">
        <v>23</v>
      </c>
      <c r="AH17">
        <v>7090</v>
      </c>
      <c r="AI17" s="19">
        <f t="shared" si="1"/>
        <v>3.5450000000000002E-2</v>
      </c>
      <c r="AJ17">
        <f>SUM(AH17:AH21)</f>
        <v>66855</v>
      </c>
      <c r="AK17" s="19">
        <f>AJ17*100/AI1</f>
        <v>0.33427499999999999</v>
      </c>
    </row>
    <row r="18" spans="2:38" x14ac:dyDescent="0.2">
      <c r="B18" s="32"/>
      <c r="C18">
        <v>13</v>
      </c>
      <c r="M18" s="32"/>
      <c r="N18">
        <v>-4</v>
      </c>
      <c r="W18" s="32"/>
      <c r="X18">
        <v>16136</v>
      </c>
      <c r="Y18" s="19">
        <f t="shared" si="0"/>
        <v>0.10085</v>
      </c>
      <c r="AG18" s="32"/>
      <c r="AH18">
        <v>5687</v>
      </c>
      <c r="AI18" s="19">
        <f t="shared" si="1"/>
        <v>2.8434999999999998E-2</v>
      </c>
    </row>
    <row r="19" spans="2:38" x14ac:dyDescent="0.2">
      <c r="B19" s="32" t="s">
        <v>24</v>
      </c>
      <c r="C19">
        <v>9</v>
      </c>
      <c r="E19">
        <f>SUM(C19:C23)</f>
        <v>62</v>
      </c>
      <c r="M19" s="32"/>
      <c r="N19">
        <v>16.3</v>
      </c>
      <c r="W19" s="32"/>
      <c r="Y19" s="19">
        <f t="shared" si="0"/>
        <v>0</v>
      </c>
      <c r="AG19" s="32"/>
      <c r="AH19">
        <v>21733</v>
      </c>
      <c r="AI19" s="19">
        <f t="shared" si="1"/>
        <v>0.108665</v>
      </c>
    </row>
    <row r="20" spans="2:38" x14ac:dyDescent="0.2">
      <c r="B20" s="32"/>
      <c r="C20">
        <v>30.1</v>
      </c>
      <c r="M20" s="32"/>
      <c r="N20">
        <v>15.6</v>
      </c>
      <c r="W20" s="32"/>
      <c r="X20">
        <v>49619</v>
      </c>
      <c r="Y20" s="19">
        <f t="shared" si="0"/>
        <v>0.31011875</v>
      </c>
      <c r="AG20" s="32"/>
      <c r="AH20">
        <f>17976+3580</f>
        <v>21556</v>
      </c>
      <c r="AI20" s="19">
        <f t="shared" si="1"/>
        <v>0.10778</v>
      </c>
    </row>
    <row r="21" spans="2:38" x14ac:dyDescent="0.2">
      <c r="B21" s="32"/>
      <c r="M21" s="32"/>
      <c r="W21" s="32"/>
      <c r="X21">
        <v>19404</v>
      </c>
      <c r="Y21" s="19">
        <f t="shared" si="0"/>
        <v>0.12127499999999999</v>
      </c>
      <c r="AG21" s="32"/>
      <c r="AH21">
        <v>10789</v>
      </c>
      <c r="AI21" s="19">
        <f t="shared" si="1"/>
        <v>5.3945E-2</v>
      </c>
    </row>
    <row r="22" spans="2:38" x14ac:dyDescent="0.2">
      <c r="B22" s="32"/>
      <c r="C22">
        <v>22.9</v>
      </c>
      <c r="M22" s="32" t="s">
        <v>24</v>
      </c>
      <c r="N22">
        <v>-10</v>
      </c>
      <c r="P22">
        <f>SUM(N22:N26)</f>
        <v>11.2</v>
      </c>
      <c r="W22" s="32" t="s">
        <v>24</v>
      </c>
      <c r="Y22" s="19">
        <f t="shared" si="0"/>
        <v>0</v>
      </c>
      <c r="Z22">
        <f>SUM(X22:X26)</f>
        <v>0</v>
      </c>
      <c r="AA22" s="19">
        <f>Z22*100/Y1</f>
        <v>0</v>
      </c>
      <c r="AG22" s="32" t="s">
        <v>24</v>
      </c>
      <c r="AH22">
        <v>-9735</v>
      </c>
      <c r="AI22" s="19">
        <f t="shared" si="1"/>
        <v>-4.8675000000000003E-2</v>
      </c>
      <c r="AJ22">
        <f>SUM(AH22:AH26)</f>
        <v>28028</v>
      </c>
      <c r="AK22" s="19">
        <f>AJ22*100/AI1</f>
        <v>0.14013999999999999</v>
      </c>
    </row>
    <row r="23" spans="2:38" x14ac:dyDescent="0.2">
      <c r="B23" s="32"/>
      <c r="M23" s="32"/>
      <c r="N23">
        <v>21.2</v>
      </c>
      <c r="W23" s="32"/>
      <c r="Y23" s="19">
        <f t="shared" si="0"/>
        <v>0</v>
      </c>
      <c r="AG23" s="32"/>
      <c r="AH23">
        <v>9722</v>
      </c>
      <c r="AI23" s="19">
        <f t="shared" si="1"/>
        <v>4.861E-2</v>
      </c>
    </row>
    <row r="24" spans="2:38" x14ac:dyDescent="0.2">
      <c r="D24" t="s">
        <v>32</v>
      </c>
      <c r="M24" s="32"/>
      <c r="W24" s="32"/>
      <c r="Y24" s="19">
        <f t="shared" si="0"/>
        <v>0</v>
      </c>
      <c r="AG24" s="32"/>
      <c r="AH24">
        <v>-2685</v>
      </c>
      <c r="AI24" s="19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32"/>
      <c r="W25" s="32"/>
      <c r="Y25" s="19">
        <f t="shared" si="0"/>
        <v>0</v>
      </c>
      <c r="AG25" s="32"/>
      <c r="AH25">
        <f>27071+14672-7637-3380</f>
        <v>30726</v>
      </c>
      <c r="AI25" s="19">
        <f t="shared" si="1"/>
        <v>0.15362999999999999</v>
      </c>
    </row>
    <row r="26" spans="2:38" x14ac:dyDescent="0.2">
      <c r="M26" s="32"/>
      <c r="W26" s="32"/>
      <c r="Y26" s="19">
        <f t="shared" si="0"/>
        <v>0</v>
      </c>
      <c r="AG26" s="32"/>
      <c r="AI26" s="19">
        <f t="shared" si="1"/>
        <v>0</v>
      </c>
    </row>
    <row r="27" spans="2:38" x14ac:dyDescent="0.2">
      <c r="O27" t="s">
        <v>32</v>
      </c>
      <c r="P27" s="13"/>
      <c r="Q27" s="13"/>
      <c r="R27" s="13"/>
      <c r="W27" s="20"/>
      <c r="Z27" s="13"/>
      <c r="AA27" s="13"/>
      <c r="AB27" s="13"/>
      <c r="AG27" s="20"/>
      <c r="AJ27" s="13"/>
      <c r="AK27" s="13"/>
      <c r="AL27" s="13"/>
    </row>
    <row r="28" spans="2:38" x14ac:dyDescent="0.2">
      <c r="N28">
        <f>SUM(N3:N26)</f>
        <v>115.2</v>
      </c>
      <c r="O28">
        <v>115265</v>
      </c>
      <c r="Y28" t="s">
        <v>32</v>
      </c>
    </row>
    <row r="29" spans="2:38" x14ac:dyDescent="0.2">
      <c r="B29" t="s">
        <v>31</v>
      </c>
      <c r="P29" s="8"/>
      <c r="Q29" s="8"/>
      <c r="R29" s="8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33" t="s">
        <v>20</v>
      </c>
      <c r="C30" s="12">
        <v>10.5</v>
      </c>
      <c r="D30" s="12"/>
      <c r="E30" s="12">
        <f>SUM(C30:C35)</f>
        <v>50.6</v>
      </c>
      <c r="F30" s="12"/>
      <c r="G30" s="12" t="s">
        <v>28</v>
      </c>
      <c r="H30">
        <v>172000</v>
      </c>
      <c r="P30" s="8"/>
      <c r="Q30" s="8"/>
      <c r="R30" s="8"/>
      <c r="W30" t="s">
        <v>118</v>
      </c>
      <c r="X30" s="19">
        <f>X29*100/Y$1</f>
        <v>1.3969562499999999</v>
      </c>
      <c r="Y30" s="19">
        <f>Y29*100/Y$1</f>
        <v>1.3914875</v>
      </c>
      <c r="AG30" t="s">
        <v>118</v>
      </c>
      <c r="AH30" s="19">
        <f>AH29*100/AI$1</f>
        <v>0.51766999999999996</v>
      </c>
      <c r="AI30" s="19"/>
    </row>
    <row r="31" spans="2:38" x14ac:dyDescent="0.2">
      <c r="B31" s="33"/>
      <c r="C31" s="12">
        <v>-1.5</v>
      </c>
      <c r="D31" s="12"/>
      <c r="E31" s="12"/>
      <c r="F31" s="12"/>
      <c r="G31" s="12" t="s">
        <v>25</v>
      </c>
      <c r="H31">
        <v>65000</v>
      </c>
      <c r="M31" t="s">
        <v>116</v>
      </c>
      <c r="O31">
        <v>14000000</v>
      </c>
      <c r="W31" t="s">
        <v>119</v>
      </c>
      <c r="X31" s="19">
        <f>((X29*100)+(AC5*100))/Y$1</f>
        <v>1.85945625</v>
      </c>
      <c r="Y31" s="19">
        <f>((Y29*100)+(AC5*100))/Y$1</f>
        <v>1.8539874999999999</v>
      </c>
      <c r="AG31" t="s">
        <v>185</v>
      </c>
      <c r="AH31" s="19">
        <f>((AH29*100)+(AM5*100)+(AM6*100))/AI$1</f>
        <v>1.7551699999999999</v>
      </c>
      <c r="AI31" s="19"/>
    </row>
    <row r="32" spans="2:38" x14ac:dyDescent="0.2">
      <c r="B32" s="33"/>
      <c r="C32" s="12">
        <v>19.7</v>
      </c>
      <c r="D32" s="12"/>
      <c r="E32" s="12"/>
      <c r="F32" s="12"/>
      <c r="G32" s="12" t="s">
        <v>29</v>
      </c>
      <c r="H32">
        <f>D58</f>
        <v>178876</v>
      </c>
      <c r="M32" s="32" t="s">
        <v>20</v>
      </c>
      <c r="O32" s="19">
        <f>N32*100000/$O$31</f>
        <v>0</v>
      </c>
      <c r="P32">
        <f>SUM(N32:N36)</f>
        <v>58</v>
      </c>
      <c r="Q32" s="19">
        <f>P32*100000/$O$31</f>
        <v>0.41428571428571431</v>
      </c>
      <c r="R32" t="s">
        <v>28</v>
      </c>
      <c r="S32">
        <v>172000</v>
      </c>
    </row>
    <row r="33" spans="2:41" x14ac:dyDescent="0.2">
      <c r="B33" s="33"/>
      <c r="C33" s="12">
        <v>18.100000000000001</v>
      </c>
      <c r="D33" s="12"/>
      <c r="E33" s="12"/>
      <c r="F33" s="12"/>
      <c r="G33" s="12" t="s">
        <v>26</v>
      </c>
      <c r="H33">
        <v>60000</v>
      </c>
      <c r="M33" s="32"/>
      <c r="O33" s="19">
        <f t="shared" ref="O33:O56" si="2">N33*100000/$O$31</f>
        <v>0</v>
      </c>
      <c r="R33" t="s">
        <v>25</v>
      </c>
      <c r="S33">
        <v>65000</v>
      </c>
      <c r="W33" t="s">
        <v>145</v>
      </c>
      <c r="Y33">
        <v>17000000</v>
      </c>
      <c r="AG33" t="s">
        <v>170</v>
      </c>
      <c r="AI33">
        <v>22200000</v>
      </c>
    </row>
    <row r="34" spans="2:41" x14ac:dyDescent="0.2">
      <c r="B34" s="33"/>
      <c r="C34" s="12">
        <v>-0.3</v>
      </c>
      <c r="D34" s="12"/>
      <c r="E34" s="12"/>
      <c r="F34" s="12"/>
      <c r="G34" s="12" t="s">
        <v>27</v>
      </c>
      <c r="H34">
        <f>SUM(H30:H33)</f>
        <v>475876</v>
      </c>
      <c r="M34" s="32"/>
      <c r="N34">
        <v>27.4</v>
      </c>
      <c r="O34" s="19">
        <f t="shared" si="2"/>
        <v>0.1957142857142857</v>
      </c>
      <c r="R34" t="s">
        <v>29</v>
      </c>
      <c r="S34">
        <v>197885</v>
      </c>
      <c r="W34" s="32" t="s">
        <v>20</v>
      </c>
      <c r="X34">
        <v>7117</v>
      </c>
      <c r="Y34" s="19">
        <f>X34*100/Y$33</f>
        <v>4.1864705882352943E-2</v>
      </c>
      <c r="Z34">
        <f>SUM(X34:X38)</f>
        <v>59878</v>
      </c>
      <c r="AA34" s="19">
        <f>Z34*100/Y33</f>
        <v>0.35222352941176471</v>
      </c>
      <c r="AB34" t="s">
        <v>28</v>
      </c>
      <c r="AC34">
        <v>172000</v>
      </c>
      <c r="AG34" s="32" t="s">
        <v>20</v>
      </c>
      <c r="AI34" s="19">
        <f>AH34*100/AI$33</f>
        <v>0</v>
      </c>
      <c r="AJ34">
        <f>SUM(AH34:AH38)</f>
        <v>6664</v>
      </c>
      <c r="AK34" s="19">
        <f>AJ34*100/AI33</f>
        <v>3.0018018018018018E-2</v>
      </c>
      <c r="AL34" t="s">
        <v>28</v>
      </c>
      <c r="AM34">
        <v>172000</v>
      </c>
    </row>
    <row r="35" spans="2:41" x14ac:dyDescent="0.2">
      <c r="B35" s="33"/>
      <c r="C35" s="12">
        <v>4.0999999999999996</v>
      </c>
      <c r="D35" s="12"/>
      <c r="E35" s="12"/>
      <c r="F35" s="12"/>
      <c r="M35" s="32"/>
      <c r="N35">
        <v>14</v>
      </c>
      <c r="O35" s="19">
        <f t="shared" si="2"/>
        <v>0.1</v>
      </c>
      <c r="R35" t="s">
        <v>26</v>
      </c>
      <c r="S35">
        <v>68000</v>
      </c>
      <c r="T35" t="s">
        <v>133</v>
      </c>
      <c r="U35">
        <f>S34+S35</f>
        <v>265885</v>
      </c>
      <c r="W35" s="32"/>
      <c r="X35">
        <v>7908</v>
      </c>
      <c r="Y35" s="19">
        <f t="shared" ref="Y35:Y58" si="3">X35*100/Y$33</f>
        <v>4.6517647058823532E-2</v>
      </c>
      <c r="AB35" t="s">
        <v>25</v>
      </c>
      <c r="AC35">
        <v>135000</v>
      </c>
      <c r="AG35" s="32"/>
      <c r="AI35" s="19">
        <f t="shared" ref="AI35:AI58" si="4">AH35*100/AI$33</f>
        <v>0</v>
      </c>
      <c r="AL35" t="s">
        <v>25</v>
      </c>
      <c r="AM35">
        <v>65000</v>
      </c>
    </row>
    <row r="36" spans="2:41" x14ac:dyDescent="0.2">
      <c r="B36" s="33" t="s">
        <v>21</v>
      </c>
      <c r="C36" s="12">
        <v>10.9</v>
      </c>
      <c r="D36" s="12"/>
      <c r="E36" s="12">
        <f>SUM(C36:C40)</f>
        <v>48.900000000000006</v>
      </c>
      <c r="F36" s="12"/>
      <c r="M36" s="32"/>
      <c r="N36">
        <v>16.600000000000001</v>
      </c>
      <c r="O36" s="19">
        <f t="shared" si="2"/>
        <v>0.11857142857142859</v>
      </c>
      <c r="R36" t="s">
        <v>27</v>
      </c>
      <c r="S36">
        <f>SUM(S32:S35)</f>
        <v>502885</v>
      </c>
      <c r="W36" s="32"/>
      <c r="X36">
        <v>25034</v>
      </c>
      <c r="Y36" s="19">
        <f t="shared" si="3"/>
        <v>0.14725882352941178</v>
      </c>
      <c r="AB36" t="s">
        <v>29</v>
      </c>
      <c r="AC36">
        <f>X61</f>
        <v>177202</v>
      </c>
      <c r="AG36" s="32"/>
      <c r="AI36" s="19">
        <f t="shared" si="4"/>
        <v>0</v>
      </c>
      <c r="AL36" t="s">
        <v>29</v>
      </c>
      <c r="AM36">
        <f>AH61</f>
        <v>176019</v>
      </c>
    </row>
    <row r="37" spans="2:41" x14ac:dyDescent="0.2">
      <c r="B37" s="33"/>
      <c r="C37" s="12">
        <v>3.7</v>
      </c>
      <c r="D37" s="12"/>
      <c r="E37" s="12"/>
      <c r="F37" s="12"/>
      <c r="G37" s="12"/>
      <c r="H37" s="12"/>
      <c r="M37" s="32" t="s">
        <v>21</v>
      </c>
      <c r="N37">
        <v>0.9</v>
      </c>
      <c r="O37" s="19">
        <f t="shared" si="2"/>
        <v>6.4285714285714285E-3</v>
      </c>
      <c r="P37">
        <f>SUM(N37:N41)</f>
        <v>38.799999999999997</v>
      </c>
      <c r="Q37" s="19">
        <f>P37*100000/$O$31</f>
        <v>0.27714285714285714</v>
      </c>
      <c r="W37" s="32"/>
      <c r="X37">
        <v>12191</v>
      </c>
      <c r="Y37" s="19">
        <f t="shared" si="3"/>
        <v>7.171176470588235E-2</v>
      </c>
      <c r="AB37" t="s">
        <v>26</v>
      </c>
      <c r="AC37">
        <v>76000</v>
      </c>
      <c r="AD37" t="s">
        <v>133</v>
      </c>
      <c r="AE37">
        <f>AC36+AC37</f>
        <v>253202</v>
      </c>
      <c r="AG37" s="32"/>
      <c r="AI37" s="19">
        <f t="shared" si="4"/>
        <v>0</v>
      </c>
      <c r="AL37" t="s">
        <v>184</v>
      </c>
      <c r="AM37">
        <v>182216</v>
      </c>
    </row>
    <row r="38" spans="2:41" x14ac:dyDescent="0.2">
      <c r="B38" s="33"/>
      <c r="C38" s="12">
        <v>-6.2</v>
      </c>
      <c r="D38" s="12"/>
      <c r="E38" s="12"/>
      <c r="F38" s="12"/>
      <c r="G38" s="12"/>
      <c r="H38" s="12"/>
      <c r="M38" s="32"/>
      <c r="N38">
        <v>-0.9</v>
      </c>
      <c r="O38" s="19">
        <f t="shared" si="2"/>
        <v>-6.4285714285714285E-3</v>
      </c>
      <c r="W38" s="32"/>
      <c r="X38">
        <v>7628</v>
      </c>
      <c r="Y38" s="19">
        <f t="shared" si="3"/>
        <v>4.487058823529412E-2</v>
      </c>
      <c r="AB38" t="s">
        <v>27</v>
      </c>
      <c r="AC38">
        <f>SUM(AC34:AC37)</f>
        <v>560202</v>
      </c>
      <c r="AG38" s="32"/>
      <c r="AH38">
        <v>6664</v>
      </c>
      <c r="AI38" s="19">
        <f t="shared" si="4"/>
        <v>3.0018018018018018E-2</v>
      </c>
      <c r="AL38" t="s">
        <v>26</v>
      </c>
      <c r="AM38">
        <v>78000</v>
      </c>
      <c r="AN38" t="s">
        <v>133</v>
      </c>
      <c r="AO38">
        <f>AM36+AM37+AM38</f>
        <v>436235</v>
      </c>
    </row>
    <row r="39" spans="2:41" x14ac:dyDescent="0.2">
      <c r="B39" s="33"/>
      <c r="C39" s="12">
        <v>20.100000000000001</v>
      </c>
      <c r="D39" s="12"/>
      <c r="E39" s="12"/>
      <c r="F39" s="12"/>
      <c r="G39" s="12"/>
      <c r="H39" s="12"/>
      <c r="M39" s="32"/>
      <c r="N39">
        <v>21.3</v>
      </c>
      <c r="O39" s="19">
        <f t="shared" si="2"/>
        <v>0.15214285714285714</v>
      </c>
      <c r="S39" s="12"/>
      <c r="W39" s="32" t="s">
        <v>21</v>
      </c>
      <c r="X39">
        <v>3837</v>
      </c>
      <c r="Y39" s="19">
        <f t="shared" si="3"/>
        <v>2.2570588235294117E-2</v>
      </c>
      <c r="Z39">
        <f>SUM(X39:X43)</f>
        <v>-6724</v>
      </c>
      <c r="AA39" s="19">
        <f>Z39*100/Y33</f>
        <v>-3.9552941176470589E-2</v>
      </c>
      <c r="AB39" t="s">
        <v>182</v>
      </c>
      <c r="AC39" s="5">
        <f>AC38+9045.170863</f>
        <v>569247.17086299998</v>
      </c>
      <c r="AG39" s="32" t="s">
        <v>21</v>
      </c>
      <c r="AI39" s="19">
        <f t="shared" si="4"/>
        <v>0</v>
      </c>
      <c r="AJ39">
        <f>SUM(AH39:AH43)</f>
        <v>47334</v>
      </c>
      <c r="AK39" s="19">
        <f>AJ39*100/AI33</f>
        <v>0.21321621621621623</v>
      </c>
      <c r="AL39" t="s">
        <v>27</v>
      </c>
      <c r="AM39">
        <f>SUM(AM34:AM38)</f>
        <v>673235</v>
      </c>
    </row>
    <row r="40" spans="2:41" x14ac:dyDescent="0.2">
      <c r="B40" s="33"/>
      <c r="C40" s="12">
        <v>20.399999999999999</v>
      </c>
      <c r="D40" s="12"/>
      <c r="E40" s="12"/>
      <c r="F40" s="12"/>
      <c r="M40" s="32"/>
      <c r="N40">
        <v>10.199999999999999</v>
      </c>
      <c r="O40" s="19">
        <f t="shared" si="2"/>
        <v>7.2857142857142843E-2</v>
      </c>
      <c r="W40" s="32"/>
      <c r="X40">
        <v>-33678</v>
      </c>
      <c r="Y40" s="19">
        <f t="shared" si="3"/>
        <v>-0.19810588235294119</v>
      </c>
      <c r="AG40" s="32"/>
      <c r="AH40">
        <v>21305</v>
      </c>
      <c r="AI40" s="19">
        <f t="shared" si="4"/>
        <v>9.5968468468468474E-2</v>
      </c>
    </row>
    <row r="41" spans="2:41" x14ac:dyDescent="0.2">
      <c r="B41" s="33" t="s">
        <v>22</v>
      </c>
      <c r="C41" s="12">
        <v>18.5</v>
      </c>
      <c r="D41" s="12"/>
      <c r="E41" s="12">
        <f>SUM(C41:C45)</f>
        <v>73.8</v>
      </c>
      <c r="F41" s="12"/>
      <c r="M41" s="32"/>
      <c r="N41">
        <v>7.3</v>
      </c>
      <c r="O41" s="19">
        <f t="shared" si="2"/>
        <v>5.2142857142857144E-2</v>
      </c>
      <c r="W41" s="32"/>
      <c r="X41">
        <v>15143</v>
      </c>
      <c r="Y41" s="19">
        <f t="shared" si="3"/>
        <v>8.9076470588235299E-2</v>
      </c>
      <c r="AC41" s="12"/>
      <c r="AG41" s="32"/>
      <c r="AH41">
        <v>12952</v>
      </c>
      <c r="AI41" s="19">
        <f t="shared" si="4"/>
        <v>5.834234234234234E-2</v>
      </c>
      <c r="AM41" s="12"/>
    </row>
    <row r="42" spans="2:41" x14ac:dyDescent="0.2">
      <c r="B42" s="33"/>
      <c r="C42" s="12"/>
      <c r="D42" s="12"/>
      <c r="E42" s="12"/>
      <c r="F42" s="12"/>
      <c r="M42" s="32" t="s">
        <v>22</v>
      </c>
      <c r="N42">
        <v>8.5</v>
      </c>
      <c r="O42" s="19">
        <f t="shared" si="2"/>
        <v>6.0714285714285714E-2</v>
      </c>
      <c r="P42">
        <f>SUM(N42:N46)</f>
        <v>48.1</v>
      </c>
      <c r="Q42" s="19">
        <f>P42*100000/$O$31</f>
        <v>0.34357142857142858</v>
      </c>
      <c r="W42" s="32"/>
      <c r="X42">
        <v>6921</v>
      </c>
      <c r="Y42" s="19">
        <f t="shared" si="3"/>
        <v>4.071176470588235E-2</v>
      </c>
      <c r="AG42" s="32"/>
      <c r="AH42">
        <v>13077</v>
      </c>
      <c r="AI42" s="19">
        <f t="shared" si="4"/>
        <v>5.8905405405405405E-2</v>
      </c>
    </row>
    <row r="43" spans="2:41" x14ac:dyDescent="0.2">
      <c r="B43" s="33"/>
      <c r="C43" s="12">
        <v>34</v>
      </c>
      <c r="D43" s="12"/>
      <c r="E43" s="12"/>
      <c r="M43" s="32"/>
      <c r="O43" s="19">
        <f t="shared" si="2"/>
        <v>0</v>
      </c>
      <c r="W43" s="32"/>
      <c r="X43">
        <v>1053</v>
      </c>
      <c r="Y43" s="19">
        <f t="shared" si="3"/>
        <v>6.1941176470588239E-3</v>
      </c>
      <c r="AG43" s="32"/>
      <c r="AI43" s="19">
        <f t="shared" si="4"/>
        <v>0</v>
      </c>
    </row>
    <row r="44" spans="2:41" x14ac:dyDescent="0.2">
      <c r="B44" s="33"/>
      <c r="C44" s="12">
        <v>13.2</v>
      </c>
      <c r="D44" s="12"/>
      <c r="E44" s="12"/>
      <c r="F44" s="12"/>
      <c r="M44" s="32"/>
      <c r="N44">
        <v>19.2</v>
      </c>
      <c r="O44" s="19">
        <f t="shared" si="2"/>
        <v>0.13714285714285715</v>
      </c>
      <c r="W44" s="32" t="s">
        <v>22</v>
      </c>
      <c r="X44">
        <v>-1343</v>
      </c>
      <c r="Y44" s="19">
        <f t="shared" si="3"/>
        <v>-7.9000000000000008E-3</v>
      </c>
      <c r="Z44">
        <f>SUM(X44:X48)</f>
        <v>26586</v>
      </c>
      <c r="AA44" s="19">
        <f>Z44*100/Y33</f>
        <v>0.15638823529411763</v>
      </c>
      <c r="AG44" s="32" t="s">
        <v>22</v>
      </c>
      <c r="AH44">
        <v>-404</v>
      </c>
      <c r="AI44" s="19">
        <f t="shared" si="4"/>
        <v>-1.8198198198198198E-3</v>
      </c>
      <c r="AJ44">
        <f>SUM(AH44:AH48)</f>
        <v>45180</v>
      </c>
      <c r="AK44" s="19">
        <f>AJ44*100/AI33</f>
        <v>0.20351351351351352</v>
      </c>
    </row>
    <row r="45" spans="2:41" x14ac:dyDescent="0.2">
      <c r="B45" s="33"/>
      <c r="C45" s="12">
        <v>8.1</v>
      </c>
      <c r="D45" s="12"/>
      <c r="E45" s="12"/>
      <c r="F45" s="12"/>
      <c r="M45" s="32"/>
      <c r="N45">
        <v>-1.9</v>
      </c>
      <c r="O45" s="19">
        <f t="shared" si="2"/>
        <v>-1.3571428571428571E-2</v>
      </c>
      <c r="W45" s="32"/>
      <c r="X45">
        <v>13430</v>
      </c>
      <c r="Y45" s="19">
        <f t="shared" si="3"/>
        <v>7.9000000000000001E-2</v>
      </c>
      <c r="AG45" s="32"/>
      <c r="AH45">
        <v>229</v>
      </c>
      <c r="AI45" s="19">
        <f t="shared" si="4"/>
        <v>1.0315315315315315E-3</v>
      </c>
    </row>
    <row r="46" spans="2:41" x14ac:dyDescent="0.2">
      <c r="B46" s="33" t="s">
        <v>23</v>
      </c>
      <c r="C46" s="12">
        <v>-82.8</v>
      </c>
      <c r="D46" s="12"/>
      <c r="E46" s="12">
        <f>SUM(C46:C51)</f>
        <v>3.600000000000005</v>
      </c>
      <c r="F46" s="12"/>
      <c r="G46" s="12"/>
      <c r="H46" s="12"/>
      <c r="M46" s="32"/>
      <c r="N46">
        <v>22.3</v>
      </c>
      <c r="O46" s="19">
        <f t="shared" si="2"/>
        <v>0.15928571428571428</v>
      </c>
      <c r="W46" s="32"/>
      <c r="X46">
        <v>-13924</v>
      </c>
      <c r="Y46" s="19">
        <f t="shared" si="3"/>
        <v>-8.1905882352941176E-2</v>
      </c>
      <c r="AG46" s="32"/>
      <c r="AH46">
        <v>19551</v>
      </c>
      <c r="AI46" s="19">
        <f t="shared" si="4"/>
        <v>8.8067567567567562E-2</v>
      </c>
    </row>
    <row r="47" spans="2:41" x14ac:dyDescent="0.2">
      <c r="B47" s="33"/>
      <c r="C47" s="12">
        <v>29.2</v>
      </c>
      <c r="D47" s="12"/>
      <c r="E47" s="12"/>
      <c r="F47" s="12"/>
      <c r="G47" s="12"/>
      <c r="H47" s="12"/>
      <c r="M47" s="32" t="s">
        <v>23</v>
      </c>
      <c r="N47">
        <v>5.8</v>
      </c>
      <c r="O47" s="19">
        <f t="shared" si="2"/>
        <v>4.1428571428571426E-2</v>
      </c>
      <c r="P47">
        <f>SUM(N47:N51)</f>
        <v>52.600000000000009</v>
      </c>
      <c r="Q47" s="19">
        <f>P47*100000/$O$31</f>
        <v>0.37571428571428578</v>
      </c>
      <c r="W47" s="32"/>
      <c r="X47">
        <v>15018</v>
      </c>
      <c r="Y47" s="19">
        <f t="shared" si="3"/>
        <v>8.8341176470588229E-2</v>
      </c>
      <c r="AG47" s="32"/>
      <c r="AH47">
        <v>16372</v>
      </c>
      <c r="AI47" s="19">
        <f t="shared" si="4"/>
        <v>7.3747747747747741E-2</v>
      </c>
    </row>
    <row r="48" spans="2:41" x14ac:dyDescent="0.2">
      <c r="B48" s="33"/>
      <c r="C48" s="12">
        <v>6.4</v>
      </c>
      <c r="D48" s="12"/>
      <c r="E48" s="12"/>
      <c r="F48" s="12"/>
      <c r="G48" s="12"/>
      <c r="H48" s="12"/>
      <c r="M48" s="32"/>
      <c r="N48">
        <v>16.3</v>
      </c>
      <c r="O48" s="19">
        <f t="shared" si="2"/>
        <v>0.11642857142857142</v>
      </c>
      <c r="W48" s="32"/>
      <c r="X48">
        <v>13405</v>
      </c>
      <c r="Y48" s="19">
        <f t="shared" si="3"/>
        <v>7.8852941176470584E-2</v>
      </c>
      <c r="AG48" s="32"/>
      <c r="AH48">
        <v>9432</v>
      </c>
      <c r="AI48" s="19">
        <f t="shared" si="4"/>
        <v>4.2486486486486487E-2</v>
      </c>
    </row>
    <row r="49" spans="2:38" x14ac:dyDescent="0.2">
      <c r="B49" s="33"/>
      <c r="C49" s="12">
        <v>37</v>
      </c>
      <c r="D49" s="12"/>
      <c r="E49" s="12"/>
      <c r="F49" s="12"/>
      <c r="G49" s="12"/>
      <c r="H49" s="12"/>
      <c r="M49" s="32"/>
      <c r="N49">
        <v>11.3</v>
      </c>
      <c r="O49" s="19">
        <f t="shared" si="2"/>
        <v>8.0714285714285711E-2</v>
      </c>
      <c r="W49" s="32" t="s">
        <v>23</v>
      </c>
      <c r="X49">
        <v>4413</v>
      </c>
      <c r="Y49" s="19">
        <f t="shared" si="3"/>
        <v>2.5958823529411763E-2</v>
      </c>
      <c r="Z49">
        <f>SUM(X49:X53)</f>
        <v>54487</v>
      </c>
      <c r="AA49" s="19">
        <f>Z49*100/Y33</f>
        <v>0.32051176470588233</v>
      </c>
      <c r="AG49" s="32" t="s">
        <v>23</v>
      </c>
      <c r="AH49">
        <v>-1042</v>
      </c>
      <c r="AI49" s="19">
        <f t="shared" si="4"/>
        <v>-4.6936936936936933E-3</v>
      </c>
      <c r="AJ49">
        <f>SUM(AH49:AH53)</f>
        <v>53308</v>
      </c>
      <c r="AK49" s="19">
        <f>AJ49*100/AI33</f>
        <v>0.24012612612612613</v>
      </c>
    </row>
    <row r="50" spans="2:38" x14ac:dyDescent="0.2">
      <c r="B50" s="33"/>
      <c r="C50" s="12">
        <v>4</v>
      </c>
      <c r="D50" s="12"/>
      <c r="E50" s="12"/>
      <c r="F50" s="12"/>
      <c r="G50" s="12"/>
      <c r="H50" s="12"/>
      <c r="M50" s="32"/>
      <c r="N50">
        <v>7.6</v>
      </c>
      <c r="O50" s="19">
        <f t="shared" si="2"/>
        <v>5.4285714285714284E-2</v>
      </c>
      <c r="W50" s="32"/>
      <c r="X50">
        <v>-714</v>
      </c>
      <c r="Y50" s="19">
        <f t="shared" si="3"/>
        <v>-4.1999999999999997E-3</v>
      </c>
      <c r="AG50" s="32"/>
      <c r="AH50">
        <v>13468</v>
      </c>
      <c r="AI50" s="19">
        <f t="shared" si="4"/>
        <v>6.0666666666666667E-2</v>
      </c>
    </row>
    <row r="51" spans="2:38" x14ac:dyDescent="0.2">
      <c r="B51" s="33"/>
      <c r="C51" s="12">
        <v>9.8000000000000007</v>
      </c>
      <c r="D51" s="12"/>
      <c r="E51" s="12"/>
      <c r="F51" s="12"/>
      <c r="G51" s="12"/>
      <c r="H51" s="12"/>
      <c r="M51" s="32"/>
      <c r="N51">
        <v>11.6</v>
      </c>
      <c r="O51" s="19">
        <f t="shared" si="2"/>
        <v>8.2857142857142851E-2</v>
      </c>
      <c r="W51" s="32"/>
      <c r="X51">
        <v>-450</v>
      </c>
      <c r="Y51" s="19">
        <f t="shared" si="3"/>
        <v>-2.6470588235294116E-3</v>
      </c>
      <c r="AG51" s="32"/>
      <c r="AH51">
        <v>9439</v>
      </c>
      <c r="AI51" s="19">
        <f t="shared" si="4"/>
        <v>4.2518018018018015E-2</v>
      </c>
    </row>
    <row r="52" spans="2:38" x14ac:dyDescent="0.2">
      <c r="B52" s="33" t="s">
        <v>24</v>
      </c>
      <c r="C52" s="12"/>
      <c r="D52" s="12"/>
      <c r="E52" s="12">
        <f>SUM(C52:C56)</f>
        <v>0</v>
      </c>
      <c r="F52" s="12"/>
      <c r="G52" s="12"/>
      <c r="H52" s="12"/>
      <c r="M52" s="32" t="s">
        <v>24</v>
      </c>
      <c r="O52" s="19">
        <f t="shared" si="2"/>
        <v>0</v>
      </c>
      <c r="P52">
        <f>SUM(N52:N56)</f>
        <v>0</v>
      </c>
      <c r="Q52" s="19">
        <f>P52*100000/$O$31</f>
        <v>0</v>
      </c>
      <c r="W52" s="32"/>
      <c r="X52">
        <v>51238</v>
      </c>
      <c r="Y52" s="19">
        <f t="shared" si="3"/>
        <v>0.3014</v>
      </c>
      <c r="AG52" s="32"/>
      <c r="AH52">
        <v>23888</v>
      </c>
      <c r="AI52" s="19">
        <f t="shared" si="4"/>
        <v>0.1076036036036036</v>
      </c>
    </row>
    <row r="53" spans="2:38" x14ac:dyDescent="0.2">
      <c r="B53" s="33"/>
      <c r="C53" s="12"/>
      <c r="D53" s="12"/>
      <c r="E53" s="12"/>
      <c r="F53" s="12"/>
      <c r="G53" s="12"/>
      <c r="H53" s="12"/>
      <c r="M53" s="32"/>
      <c r="O53" s="19">
        <f t="shared" si="2"/>
        <v>0</v>
      </c>
      <c r="W53" s="32"/>
      <c r="Y53" s="19">
        <f t="shared" si="3"/>
        <v>0</v>
      </c>
      <c r="AG53" s="32"/>
      <c r="AH53">
        <v>7555</v>
      </c>
      <c r="AI53" s="19">
        <f t="shared" si="4"/>
        <v>3.4031531531531531E-2</v>
      </c>
    </row>
    <row r="54" spans="2:38" x14ac:dyDescent="0.2">
      <c r="B54" s="33"/>
      <c r="C54" s="12"/>
      <c r="D54" s="12"/>
      <c r="E54" s="12"/>
      <c r="F54" s="12"/>
      <c r="G54" s="12"/>
      <c r="H54" s="12"/>
      <c r="M54" s="32"/>
      <c r="O54" s="19">
        <f t="shared" si="2"/>
        <v>0</v>
      </c>
      <c r="W54" s="32" t="s">
        <v>24</v>
      </c>
      <c r="X54">
        <v>8729</v>
      </c>
      <c r="Y54" s="19">
        <f t="shared" si="3"/>
        <v>5.1347058823529412E-2</v>
      </c>
      <c r="Z54">
        <f>SUM(X54:X58)</f>
        <v>42975</v>
      </c>
      <c r="AA54" s="19">
        <f>Z54*100/Y33</f>
        <v>0.25279411764705884</v>
      </c>
      <c r="AG54" s="32" t="s">
        <v>24</v>
      </c>
      <c r="AI54" s="19">
        <f t="shared" si="4"/>
        <v>0</v>
      </c>
      <c r="AJ54">
        <f>SUM(AH54:AH58)</f>
        <v>23533</v>
      </c>
      <c r="AK54" s="19">
        <f>AJ54*100/AI33</f>
        <v>0.10600450450450451</v>
      </c>
    </row>
    <row r="55" spans="2:38" x14ac:dyDescent="0.2">
      <c r="B55" s="33"/>
      <c r="C55" s="12"/>
      <c r="D55" s="12"/>
      <c r="E55" s="12"/>
      <c r="F55" s="12"/>
      <c r="G55" s="12"/>
      <c r="H55" s="12"/>
      <c r="M55" s="32"/>
      <c r="O55" s="19">
        <f t="shared" si="2"/>
        <v>0</v>
      </c>
      <c r="W55" s="32"/>
      <c r="X55">
        <v>21835</v>
      </c>
      <c r="Y55" s="19">
        <f t="shared" si="3"/>
        <v>0.12844117647058823</v>
      </c>
      <c r="AG55" s="32"/>
      <c r="AH55">
        <v>14479</v>
      </c>
      <c r="AI55" s="19">
        <f t="shared" si="4"/>
        <v>6.5220720720720715E-2</v>
      </c>
    </row>
    <row r="56" spans="2:38" x14ac:dyDescent="0.2">
      <c r="B56" s="33"/>
      <c r="C56" s="12"/>
      <c r="D56" s="12"/>
      <c r="E56" s="12"/>
      <c r="F56" s="12"/>
      <c r="G56" s="12"/>
      <c r="H56" s="12"/>
      <c r="M56" s="32"/>
      <c r="O56" s="19">
        <f t="shared" si="2"/>
        <v>0</v>
      </c>
      <c r="W56" s="32"/>
      <c r="X56">
        <v>12411</v>
      </c>
      <c r="Y56" s="19">
        <f t="shared" si="3"/>
        <v>7.300588235294117E-2</v>
      </c>
      <c r="AG56" s="32"/>
      <c r="AH56">
        <v>9054</v>
      </c>
      <c r="AI56" s="19">
        <f t="shared" si="4"/>
        <v>4.0783783783783785E-2</v>
      </c>
    </row>
    <row r="57" spans="2:38" x14ac:dyDescent="0.2">
      <c r="B57" s="12"/>
      <c r="C57" s="12"/>
      <c r="D57" t="s">
        <v>32</v>
      </c>
      <c r="E57" s="12"/>
      <c r="F57" s="12"/>
      <c r="G57" s="12"/>
      <c r="H57" s="12"/>
      <c r="O57" t="s">
        <v>32</v>
      </c>
      <c r="P57" s="13"/>
      <c r="Q57" s="13"/>
      <c r="R57" s="13"/>
      <c r="W57" s="32"/>
      <c r="Y57" s="19">
        <f t="shared" si="3"/>
        <v>0</v>
      </c>
      <c r="AG57" s="32"/>
      <c r="AI57" s="19">
        <f t="shared" si="4"/>
        <v>0</v>
      </c>
    </row>
    <row r="58" spans="2:38" x14ac:dyDescent="0.2">
      <c r="B58" s="12"/>
      <c r="C58">
        <f>SUM(C30:C56)</f>
        <v>176.9</v>
      </c>
      <c r="D58" s="12">
        <v>178876</v>
      </c>
      <c r="E58" s="12"/>
      <c r="F58" s="12"/>
      <c r="G58" s="12"/>
      <c r="H58" s="12"/>
      <c r="N58">
        <f>SUM(N33:N56)</f>
        <v>197.50000000000003</v>
      </c>
      <c r="O58">
        <v>197885</v>
      </c>
      <c r="W58" s="32"/>
      <c r="Y58" s="19">
        <f t="shared" si="3"/>
        <v>0</v>
      </c>
      <c r="AG58" s="32"/>
      <c r="AI58" s="19">
        <f t="shared" si="4"/>
        <v>0</v>
      </c>
    </row>
    <row r="59" spans="2:38" x14ac:dyDescent="0.2">
      <c r="B59" s="12"/>
      <c r="C59" s="12"/>
      <c r="D59" s="12"/>
      <c r="E59" s="12"/>
      <c r="F59" s="12"/>
      <c r="G59" s="12"/>
      <c r="H59" s="12"/>
      <c r="M59" t="s">
        <v>118</v>
      </c>
      <c r="N59" s="19">
        <f>N58*100000/$O$31</f>
        <v>1.410714285714286</v>
      </c>
      <c r="O59" s="19">
        <f>O58*100/$O$31</f>
        <v>1.4134642857142856</v>
      </c>
      <c r="W59" s="20"/>
      <c r="Z59" s="13"/>
      <c r="AA59" s="13"/>
      <c r="AB59" s="13"/>
      <c r="AG59" s="20"/>
      <c r="AJ59" s="13"/>
      <c r="AK59" s="13"/>
      <c r="AL59" s="13"/>
    </row>
    <row r="60" spans="2:38" x14ac:dyDescent="0.2">
      <c r="B60" s="12"/>
      <c r="D60" s="12"/>
      <c r="E60" s="12"/>
      <c r="F60" s="12"/>
      <c r="G60" s="12"/>
      <c r="H60" s="12"/>
      <c r="M60" t="s">
        <v>119</v>
      </c>
      <c r="N60" s="19">
        <f>((N58*100000)+(S35*100))/$O$31</f>
        <v>1.8964285714285718</v>
      </c>
      <c r="O60" s="19">
        <f>((O58*100)+(S35*100))/$O$31</f>
        <v>1.8991785714285714</v>
      </c>
      <c r="Y60" t="s">
        <v>32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118</v>
      </c>
      <c r="X62" s="19">
        <f>X61*100/Y$33</f>
        <v>1.0423647058823529</v>
      </c>
      <c r="Y62" s="19">
        <f>Y61*100/Y$33</f>
        <v>0</v>
      </c>
      <c r="AG62" t="s">
        <v>118</v>
      </c>
      <c r="AH62" s="19">
        <f>AH61*100/AI$33</f>
        <v>0.79287837837837838</v>
      </c>
      <c r="AI62" s="19"/>
    </row>
    <row r="63" spans="2:38" x14ac:dyDescent="0.2">
      <c r="R63" s="8"/>
      <c r="W63" t="s">
        <v>119</v>
      </c>
      <c r="X63" s="19">
        <f>((X61*100)+(AC37*100))/Y$33</f>
        <v>1.4894235294117648</v>
      </c>
      <c r="Y63" s="19">
        <f>((Y61*100)+(AC37*100))/Y$33</f>
        <v>0.44705882352941179</v>
      </c>
      <c r="AG63" t="s">
        <v>185</v>
      </c>
      <c r="AH63" s="19">
        <f>((AH61*100)+(AM37*100)+(AM38*100))/AI$33</f>
        <v>1.9650225225225226</v>
      </c>
      <c r="AI63" s="19"/>
    </row>
    <row r="64" spans="2:38" x14ac:dyDescent="0.2">
      <c r="I64" s="5"/>
      <c r="R64" s="8"/>
      <c r="S64" s="7"/>
    </row>
    <row r="65" spans="8:36" x14ac:dyDescent="0.2">
      <c r="R65" s="8"/>
    </row>
    <row r="66" spans="8:36" x14ac:dyDescent="0.2">
      <c r="U66" t="s">
        <v>39</v>
      </c>
      <c r="W66" t="s">
        <v>154</v>
      </c>
      <c r="X66">
        <v>22000000</v>
      </c>
    </row>
    <row r="67" spans="8:36" x14ac:dyDescent="0.2">
      <c r="U67">
        <v>19000000</v>
      </c>
      <c r="W67" t="s">
        <v>40</v>
      </c>
      <c r="AA67" t="s">
        <v>120</v>
      </c>
      <c r="AB67">
        <v>21700</v>
      </c>
      <c r="AE67" t="s">
        <v>120</v>
      </c>
      <c r="AF67">
        <v>43700</v>
      </c>
      <c r="AI67" t="s">
        <v>215</v>
      </c>
    </row>
    <row r="68" spans="8:36" x14ac:dyDescent="0.2">
      <c r="W68" s="13">
        <v>1E-3</v>
      </c>
      <c r="X68" s="13">
        <v>2E-3</v>
      </c>
      <c r="Y68" s="13">
        <v>3.0000000000000001E-3</v>
      </c>
      <c r="AA68" t="s">
        <v>121</v>
      </c>
      <c r="AB68">
        <v>50</v>
      </c>
      <c r="AE68" t="s">
        <v>121</v>
      </c>
      <c r="AF68">
        <v>15</v>
      </c>
      <c r="AH68" t="s">
        <v>216</v>
      </c>
      <c r="AI68" s="5">
        <f>H6+H34+S6+S36+AC7+AC39+AM7+AM39</f>
        <v>4467883.8754629996</v>
      </c>
    </row>
    <row r="69" spans="8:36" x14ac:dyDescent="0.2">
      <c r="Q69" t="s">
        <v>150</v>
      </c>
      <c r="R69" t="s">
        <v>121</v>
      </c>
      <c r="S69" s="24" t="s">
        <v>152</v>
      </c>
      <c r="T69" s="24" t="s">
        <v>151</v>
      </c>
      <c r="U69" s="24" t="s">
        <v>153</v>
      </c>
      <c r="V69" s="24" t="s">
        <v>134</v>
      </c>
      <c r="W69">
        <f>X66*W68</f>
        <v>22000</v>
      </c>
      <c r="X69">
        <f>X66*X68</f>
        <v>44000</v>
      </c>
      <c r="Y69">
        <f>X66*Y68</f>
        <v>66000</v>
      </c>
      <c r="AA69" t="s">
        <v>122</v>
      </c>
      <c r="AB69">
        <f>AB67*AB68</f>
        <v>1085000</v>
      </c>
      <c r="AE69" t="s">
        <v>122</v>
      </c>
      <c r="AF69">
        <f>AF67*AF68</f>
        <v>655500</v>
      </c>
      <c r="AH69" t="s">
        <v>218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4">
        <f t="shared" ref="S70:S75" si="5">T70/R70</f>
        <v>42</v>
      </c>
      <c r="T70" s="24">
        <f t="shared" ref="T70:T75" si="6">U70/Q70</f>
        <v>3150</v>
      </c>
      <c r="U70" s="24">
        <v>12600</v>
      </c>
      <c r="V70" s="24" t="s">
        <v>34</v>
      </c>
      <c r="W70" s="8">
        <f>W69/U70</f>
        <v>1.746031746031746</v>
      </c>
      <c r="X70" s="8">
        <f>X69/U70</f>
        <v>3.4920634920634921</v>
      </c>
      <c r="Y70" s="8">
        <f>Y69/U70</f>
        <v>5.2380952380952381</v>
      </c>
      <c r="AA70" t="s">
        <v>123</v>
      </c>
      <c r="AB70">
        <v>218.5</v>
      </c>
      <c r="AE70" t="s">
        <v>123</v>
      </c>
      <c r="AF70">
        <v>445.16</v>
      </c>
      <c r="AH70" t="s">
        <v>217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4">
        <f t="shared" si="5"/>
        <v>40</v>
      </c>
      <c r="T71" s="24">
        <f t="shared" si="6"/>
        <v>1600</v>
      </c>
      <c r="U71" s="24">
        <v>6400</v>
      </c>
      <c r="V71" s="24" t="s">
        <v>35</v>
      </c>
      <c r="W71" s="8">
        <f>W69/U71</f>
        <v>3.4375</v>
      </c>
      <c r="X71" s="8">
        <f>X69/U71</f>
        <v>6.875</v>
      </c>
      <c r="Y71" s="8">
        <f>Y69/U71</f>
        <v>10.3125</v>
      </c>
      <c r="AA71" t="s">
        <v>124</v>
      </c>
      <c r="AB71" s="5">
        <f>AB69/AB70</f>
        <v>4965.6750572082383</v>
      </c>
      <c r="AE71" t="s">
        <v>124</v>
      </c>
      <c r="AF71" s="5">
        <f>AF69/AF70</f>
        <v>1472.5042681283132</v>
      </c>
      <c r="AH71" s="16" t="s">
        <v>27</v>
      </c>
      <c r="AI71" s="31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4">
        <f t="shared" si="5"/>
        <v>40</v>
      </c>
      <c r="T72" s="24">
        <f t="shared" si="6"/>
        <v>600</v>
      </c>
      <c r="U72" s="24">
        <v>2400</v>
      </c>
      <c r="V72" s="24" t="s">
        <v>36</v>
      </c>
      <c r="W72" s="8">
        <f>W69/U72</f>
        <v>9.1666666666666661</v>
      </c>
      <c r="X72" s="8">
        <f>X69/U72</f>
        <v>18.333333333333332</v>
      </c>
      <c r="Y72" s="8">
        <f>Y69/U72</f>
        <v>27.5</v>
      </c>
      <c r="AA72" t="s">
        <v>126</v>
      </c>
      <c r="AB72">
        <f>AB71*AB70</f>
        <v>1085000</v>
      </c>
      <c r="AE72" t="s">
        <v>126</v>
      </c>
      <c r="AF72">
        <f>AF71*AF70</f>
        <v>655500</v>
      </c>
      <c r="AJ72" s="4"/>
    </row>
    <row r="73" spans="8:36" x14ac:dyDescent="0.2">
      <c r="L73">
        <v>0</v>
      </c>
      <c r="Q73">
        <v>4</v>
      </c>
      <c r="R73">
        <v>50</v>
      </c>
      <c r="S73" s="24">
        <f t="shared" si="5"/>
        <v>30</v>
      </c>
      <c r="T73" s="24">
        <f t="shared" si="6"/>
        <v>1500</v>
      </c>
      <c r="U73" s="24">
        <v>6000</v>
      </c>
      <c r="V73" s="24" t="s">
        <v>37</v>
      </c>
      <c r="W73" s="8">
        <f>W69/U73</f>
        <v>3.6666666666666665</v>
      </c>
      <c r="X73" s="8">
        <f>X69/U73</f>
        <v>7.333333333333333</v>
      </c>
      <c r="Y73" s="8">
        <f>Y69/U73</f>
        <v>11</v>
      </c>
    </row>
    <row r="74" spans="8:36" x14ac:dyDescent="0.2">
      <c r="Q74">
        <v>4</v>
      </c>
      <c r="R74">
        <v>10</v>
      </c>
      <c r="S74" s="24">
        <f t="shared" si="5"/>
        <v>45</v>
      </c>
      <c r="T74" s="24">
        <f t="shared" si="6"/>
        <v>450</v>
      </c>
      <c r="U74" s="24">
        <v>1800</v>
      </c>
      <c r="V74" s="24" t="s">
        <v>38</v>
      </c>
      <c r="W74" s="8">
        <f>W69/U74</f>
        <v>12.222222222222221</v>
      </c>
      <c r="X74" s="8">
        <f>X69/U74</f>
        <v>24.444444444444443</v>
      </c>
      <c r="Y74" s="8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4">
        <f t="shared" si="5"/>
        <v>30</v>
      </c>
      <c r="T75" s="24">
        <f t="shared" si="6"/>
        <v>450</v>
      </c>
      <c r="U75" s="24">
        <v>1800</v>
      </c>
      <c r="V75" s="24" t="s">
        <v>115</v>
      </c>
      <c r="W75" s="8">
        <f>W69/U75</f>
        <v>12.222222222222221</v>
      </c>
      <c r="X75" s="8">
        <f>X69/U75</f>
        <v>24.444444444444443</v>
      </c>
      <c r="Y75" s="8">
        <f>Y69/U75</f>
        <v>36.666666666666664</v>
      </c>
      <c r="AA75" t="s">
        <v>125</v>
      </c>
      <c r="AB75" s="7">
        <v>0.08</v>
      </c>
      <c r="AC75">
        <f>AB72*AB75</f>
        <v>86800</v>
      </c>
      <c r="AE75" t="s">
        <v>125</v>
      </c>
      <c r="AF75" s="7">
        <v>0.2</v>
      </c>
      <c r="AG75">
        <f>AF72*AF75</f>
        <v>131100</v>
      </c>
    </row>
    <row r="76" spans="8:36" x14ac:dyDescent="0.2">
      <c r="H76" s="13">
        <v>4.0000000000000001E-3</v>
      </c>
      <c r="L76">
        <v>405</v>
      </c>
      <c r="AA76" t="s">
        <v>127</v>
      </c>
      <c r="AB76">
        <f>AB72-AC75</f>
        <v>998200</v>
      </c>
      <c r="AE76" t="s">
        <v>127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7">
        <v>0.35</v>
      </c>
      <c r="W77" s="7">
        <v>0.3</v>
      </c>
      <c r="AA77" t="s">
        <v>130</v>
      </c>
      <c r="AB77" s="23">
        <v>1.2E-2</v>
      </c>
      <c r="AE77" t="s">
        <v>130</v>
      </c>
      <c r="AF77" s="7">
        <v>1.4999999999999999E-2</v>
      </c>
    </row>
    <row r="78" spans="8:36" x14ac:dyDescent="0.2">
      <c r="H78">
        <v>15</v>
      </c>
      <c r="U78" s="6">
        <v>45352</v>
      </c>
      <c r="V78">
        <v>12000000</v>
      </c>
      <c r="W78">
        <v>12000000</v>
      </c>
      <c r="AA78" t="s">
        <v>128</v>
      </c>
      <c r="AB78" s="5">
        <f>AB76*AB77</f>
        <v>11978.4</v>
      </c>
      <c r="AE78" t="s">
        <v>128</v>
      </c>
      <c r="AF78" s="5">
        <f>AF76*AF77</f>
        <v>7866</v>
      </c>
    </row>
    <row r="79" spans="8:36" x14ac:dyDescent="0.2">
      <c r="H79">
        <f>H77/H78</f>
        <v>40</v>
      </c>
      <c r="U79" s="6">
        <v>45717</v>
      </c>
      <c r="V79">
        <f>V78+V78*V77</f>
        <v>16200000</v>
      </c>
      <c r="W79">
        <f>W78+W78*W77</f>
        <v>15600000</v>
      </c>
      <c r="AA79" t="s">
        <v>129</v>
      </c>
      <c r="AB79" s="4">
        <f>AB78/AB72</f>
        <v>1.1039999999999999E-2</v>
      </c>
      <c r="AC79">
        <f>AB79*AB72</f>
        <v>11978.4</v>
      </c>
      <c r="AE79" t="s">
        <v>129</v>
      </c>
      <c r="AF79" s="4">
        <f>AF78/AF72</f>
        <v>1.2E-2</v>
      </c>
      <c r="AG79">
        <f>AF79*AF72</f>
        <v>7866</v>
      </c>
    </row>
    <row r="80" spans="8:36" x14ac:dyDescent="0.2">
      <c r="U80" s="6">
        <v>46082</v>
      </c>
      <c r="V80">
        <f>V79+V79*V77</f>
        <v>21870000</v>
      </c>
      <c r="W80">
        <f>W79+W79*W77</f>
        <v>20280000</v>
      </c>
    </row>
    <row r="81" spans="12:34" x14ac:dyDescent="0.2">
      <c r="U81" s="6">
        <v>46447</v>
      </c>
      <c r="V81">
        <f>V80+V80*V77</f>
        <v>29524500</v>
      </c>
      <c r="W81">
        <f>W80+W80*W77</f>
        <v>26364000</v>
      </c>
    </row>
    <row r="82" spans="12:34" x14ac:dyDescent="0.2">
      <c r="U82" s="6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6"/>
    </row>
  </sheetData>
  <mergeCells count="40">
    <mergeCell ref="AG34:AG38"/>
    <mergeCell ref="AG39:AG43"/>
    <mergeCell ref="AG44:AG48"/>
    <mergeCell ref="AG49:AG53"/>
    <mergeCell ref="AG54:AG58"/>
    <mergeCell ref="AG2:AG6"/>
    <mergeCell ref="AG7:AG11"/>
    <mergeCell ref="AG12:AG16"/>
    <mergeCell ref="AG17:AG21"/>
    <mergeCell ref="AG22:AG26"/>
    <mergeCell ref="W34:W38"/>
    <mergeCell ref="W39:W43"/>
    <mergeCell ref="W44:W48"/>
    <mergeCell ref="W49:W53"/>
    <mergeCell ref="W54:W58"/>
    <mergeCell ref="W2:W6"/>
    <mergeCell ref="W7:W11"/>
    <mergeCell ref="W12:W16"/>
    <mergeCell ref="W17:W21"/>
    <mergeCell ref="W22:W26"/>
    <mergeCell ref="M32:M36"/>
    <mergeCell ref="M37:M41"/>
    <mergeCell ref="M42:M46"/>
    <mergeCell ref="M47:M51"/>
    <mergeCell ref="M52:M56"/>
    <mergeCell ref="B2:B5"/>
    <mergeCell ref="B6:B9"/>
    <mergeCell ref="B10:B13"/>
    <mergeCell ref="B14:B18"/>
    <mergeCell ref="B19:B23"/>
    <mergeCell ref="B30:B35"/>
    <mergeCell ref="B36:B40"/>
    <mergeCell ref="B41:B45"/>
    <mergeCell ref="B46:B51"/>
    <mergeCell ref="B52:B56"/>
    <mergeCell ref="M17:M21"/>
    <mergeCell ref="M22:M26"/>
    <mergeCell ref="M7:M11"/>
    <mergeCell ref="M12:M16"/>
    <mergeCell ref="M2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42</v>
      </c>
      <c r="B1" t="s">
        <v>41</v>
      </c>
      <c r="C1" t="s">
        <v>43</v>
      </c>
    </row>
    <row r="2" spans="1:5" x14ac:dyDescent="0.2">
      <c r="A2">
        <v>1</v>
      </c>
      <c r="B2">
        <v>22.8</v>
      </c>
      <c r="C2">
        <f>B2</f>
        <v>22.8</v>
      </c>
      <c r="D2" t="s">
        <v>103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104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105</v>
      </c>
      <c r="E4" s="18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106</v>
      </c>
      <c r="E5" s="7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107</v>
      </c>
      <c r="E7" s="19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108</v>
      </c>
      <c r="E8" s="19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109</v>
      </c>
      <c r="E9" s="19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110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111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112</v>
      </c>
      <c r="E14" s="19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113</v>
      </c>
      <c r="E15" s="19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2">
        <v>10.5</v>
      </c>
      <c r="C22">
        <f t="shared" si="0"/>
        <v>315.5</v>
      </c>
    </row>
    <row r="23" spans="1:3" x14ac:dyDescent="0.2">
      <c r="A23">
        <v>22</v>
      </c>
      <c r="B23" s="12">
        <v>-1.5</v>
      </c>
      <c r="C23">
        <f t="shared" si="0"/>
        <v>314</v>
      </c>
    </row>
    <row r="24" spans="1:3" x14ac:dyDescent="0.2">
      <c r="A24">
        <v>23</v>
      </c>
      <c r="B24" s="12">
        <v>19.7</v>
      </c>
      <c r="C24">
        <f t="shared" si="0"/>
        <v>333.7</v>
      </c>
    </row>
    <row r="25" spans="1:3" x14ac:dyDescent="0.2">
      <c r="A25">
        <v>24</v>
      </c>
      <c r="B25" s="12">
        <v>18.100000000000001</v>
      </c>
      <c r="C25">
        <f t="shared" si="0"/>
        <v>351.8</v>
      </c>
    </row>
    <row r="26" spans="1:3" x14ac:dyDescent="0.2">
      <c r="A26">
        <v>25</v>
      </c>
      <c r="B26" s="12">
        <v>-0.3</v>
      </c>
      <c r="C26">
        <f t="shared" si="0"/>
        <v>351.5</v>
      </c>
    </row>
    <row r="27" spans="1:3" x14ac:dyDescent="0.2">
      <c r="A27">
        <v>26</v>
      </c>
      <c r="B27" s="12">
        <v>4.0999999999999996</v>
      </c>
      <c r="C27">
        <f t="shared" si="0"/>
        <v>355.6</v>
      </c>
    </row>
    <row r="28" spans="1:3" x14ac:dyDescent="0.2">
      <c r="A28">
        <v>27</v>
      </c>
      <c r="B28" s="12">
        <v>10.9</v>
      </c>
      <c r="C28">
        <f t="shared" si="0"/>
        <v>366.5</v>
      </c>
    </row>
    <row r="29" spans="1:3" x14ac:dyDescent="0.2">
      <c r="A29">
        <v>28</v>
      </c>
      <c r="B29" s="12">
        <v>3.7</v>
      </c>
      <c r="C29">
        <f t="shared" si="0"/>
        <v>370.2</v>
      </c>
    </row>
    <row r="30" spans="1:3" x14ac:dyDescent="0.2">
      <c r="A30">
        <v>29</v>
      </c>
      <c r="B30" s="12">
        <v>-6.2</v>
      </c>
      <c r="C30">
        <f t="shared" si="0"/>
        <v>364</v>
      </c>
    </row>
    <row r="31" spans="1:3" x14ac:dyDescent="0.2">
      <c r="A31">
        <v>30</v>
      </c>
      <c r="B31" s="12">
        <v>20.100000000000001</v>
      </c>
      <c r="C31">
        <f t="shared" si="0"/>
        <v>384.1</v>
      </c>
    </row>
    <row r="32" spans="1:3" x14ac:dyDescent="0.2">
      <c r="A32">
        <v>31</v>
      </c>
      <c r="B32" s="12">
        <v>20.399999999999999</v>
      </c>
      <c r="C32">
        <f t="shared" si="0"/>
        <v>404.5</v>
      </c>
    </row>
    <row r="33" spans="1:3" x14ac:dyDescent="0.2">
      <c r="A33">
        <v>32</v>
      </c>
      <c r="B33" s="12">
        <v>18.5</v>
      </c>
      <c r="C33">
        <f t="shared" si="0"/>
        <v>423</v>
      </c>
    </row>
    <row r="34" spans="1:3" x14ac:dyDescent="0.2">
      <c r="A34">
        <v>33</v>
      </c>
      <c r="B34" s="12">
        <v>34</v>
      </c>
      <c r="C34">
        <f t="shared" si="0"/>
        <v>457</v>
      </c>
    </row>
    <row r="35" spans="1:3" x14ac:dyDescent="0.2">
      <c r="A35">
        <v>34</v>
      </c>
      <c r="B35" s="12">
        <v>13.2</v>
      </c>
      <c r="C35">
        <f t="shared" si="0"/>
        <v>470.2</v>
      </c>
    </row>
    <row r="36" spans="1:3" x14ac:dyDescent="0.2">
      <c r="A36">
        <v>35</v>
      </c>
      <c r="B36" s="12">
        <v>8.1</v>
      </c>
      <c r="C36">
        <f t="shared" si="0"/>
        <v>478.3</v>
      </c>
    </row>
    <row r="37" spans="1:3" x14ac:dyDescent="0.2">
      <c r="A37">
        <v>36</v>
      </c>
      <c r="B37" s="12">
        <v>-82.8</v>
      </c>
      <c r="C37">
        <f t="shared" si="0"/>
        <v>395.5</v>
      </c>
    </row>
    <row r="38" spans="1:3" x14ac:dyDescent="0.2">
      <c r="A38">
        <v>37</v>
      </c>
      <c r="B38" s="12">
        <v>29.2</v>
      </c>
      <c r="C38">
        <f t="shared" si="0"/>
        <v>424.7</v>
      </c>
    </row>
    <row r="39" spans="1:3" x14ac:dyDescent="0.2">
      <c r="A39">
        <v>38</v>
      </c>
      <c r="B39" s="12">
        <v>6.4</v>
      </c>
      <c r="C39">
        <f t="shared" si="0"/>
        <v>431.09999999999997</v>
      </c>
    </row>
    <row r="40" spans="1:3" x14ac:dyDescent="0.2">
      <c r="A40">
        <v>39</v>
      </c>
      <c r="B40" s="12">
        <v>37</v>
      </c>
      <c r="C40">
        <f t="shared" si="0"/>
        <v>468.09999999999997</v>
      </c>
    </row>
    <row r="41" spans="1:3" x14ac:dyDescent="0.2">
      <c r="A41">
        <v>40</v>
      </c>
      <c r="B41" s="12">
        <v>4</v>
      </c>
      <c r="C41">
        <f t="shared" si="0"/>
        <v>472.09999999999997</v>
      </c>
    </row>
    <row r="42" spans="1:3" x14ac:dyDescent="0.2">
      <c r="A42">
        <v>41</v>
      </c>
      <c r="B42" s="12">
        <v>9.8000000000000007</v>
      </c>
      <c r="C42">
        <f t="shared" si="0"/>
        <v>481.9</v>
      </c>
    </row>
    <row r="43" spans="1:3" x14ac:dyDescent="0.2">
      <c r="A43">
        <v>42</v>
      </c>
      <c r="B43" s="12">
        <v>20.2</v>
      </c>
      <c r="C43">
        <f t="shared" si="0"/>
        <v>502.09999999999997</v>
      </c>
    </row>
    <row r="44" spans="1:3" x14ac:dyDescent="0.2">
      <c r="A44">
        <v>43</v>
      </c>
      <c r="B44" s="12">
        <v>22.4</v>
      </c>
      <c r="C44">
        <f t="shared" si="0"/>
        <v>524.5</v>
      </c>
    </row>
    <row r="45" spans="1:3" x14ac:dyDescent="0.2">
      <c r="A45">
        <v>44</v>
      </c>
      <c r="B45" s="12">
        <v>10.8</v>
      </c>
      <c r="C45">
        <f t="shared" si="0"/>
        <v>535.29999999999995</v>
      </c>
    </row>
    <row r="46" spans="1:3" x14ac:dyDescent="0.2">
      <c r="A46">
        <v>45</v>
      </c>
      <c r="B46" s="12">
        <v>24.7</v>
      </c>
      <c r="C46">
        <f t="shared" si="0"/>
        <v>560</v>
      </c>
    </row>
    <row r="47" spans="1:3" x14ac:dyDescent="0.2">
      <c r="A47">
        <v>46</v>
      </c>
      <c r="B47" s="12">
        <v>8.1</v>
      </c>
      <c r="C47">
        <f t="shared" si="0"/>
        <v>568.1</v>
      </c>
    </row>
    <row r="48" spans="1:3" x14ac:dyDescent="0.2">
      <c r="A48">
        <v>47</v>
      </c>
      <c r="B48" s="12">
        <v>-6.8</v>
      </c>
      <c r="C48">
        <f t="shared" si="0"/>
        <v>561.30000000000007</v>
      </c>
    </row>
    <row r="49" spans="1:3" x14ac:dyDescent="0.2">
      <c r="A49">
        <v>48</v>
      </c>
      <c r="B49" s="12">
        <v>23.2</v>
      </c>
      <c r="C49">
        <f t="shared" si="0"/>
        <v>584.50000000000011</v>
      </c>
    </row>
    <row r="50" spans="1:3" x14ac:dyDescent="0.2">
      <c r="A50">
        <v>49</v>
      </c>
      <c r="B50" s="12">
        <v>17.100000000000001</v>
      </c>
      <c r="C50">
        <f t="shared" si="0"/>
        <v>601.60000000000014</v>
      </c>
    </row>
    <row r="51" spans="1:3" x14ac:dyDescent="0.2">
      <c r="A51">
        <v>50</v>
      </c>
      <c r="B51" s="12">
        <v>7.5</v>
      </c>
      <c r="C51">
        <f t="shared" si="0"/>
        <v>609.10000000000014</v>
      </c>
    </row>
    <row r="52" spans="1:3" x14ac:dyDescent="0.2">
      <c r="A52">
        <v>51</v>
      </c>
      <c r="B52" s="12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2">
        <v>10.9</v>
      </c>
      <c r="C54">
        <f t="shared" si="0"/>
        <v>637.80000000000007</v>
      </c>
    </row>
    <row r="55" spans="1:3" x14ac:dyDescent="0.2">
      <c r="A55">
        <v>54</v>
      </c>
      <c r="B55" s="12">
        <v>26.4</v>
      </c>
      <c r="C55">
        <f t="shared" si="0"/>
        <v>664.2</v>
      </c>
    </row>
    <row r="56" spans="1:3" x14ac:dyDescent="0.2">
      <c r="A56">
        <v>55</v>
      </c>
      <c r="B56" s="12">
        <v>-118.2</v>
      </c>
      <c r="C56">
        <f t="shared" si="0"/>
        <v>546</v>
      </c>
    </row>
    <row r="57" spans="1:3" x14ac:dyDescent="0.2">
      <c r="A57">
        <v>56</v>
      </c>
      <c r="B57" s="12">
        <v>-4</v>
      </c>
      <c r="C57">
        <f t="shared" si="0"/>
        <v>542</v>
      </c>
    </row>
    <row r="58" spans="1:3" x14ac:dyDescent="0.2">
      <c r="A58">
        <v>57</v>
      </c>
      <c r="B58" s="12">
        <v>16.3</v>
      </c>
      <c r="C58">
        <f t="shared" si="0"/>
        <v>558.29999999999995</v>
      </c>
    </row>
    <row r="59" spans="1:3" x14ac:dyDescent="0.2">
      <c r="A59">
        <v>58</v>
      </c>
      <c r="B59" s="12">
        <v>15.6</v>
      </c>
      <c r="C59">
        <f t="shared" si="0"/>
        <v>573.9</v>
      </c>
    </row>
    <row r="60" spans="1:3" x14ac:dyDescent="0.2">
      <c r="A60">
        <v>59</v>
      </c>
      <c r="B60" s="12">
        <v>-10</v>
      </c>
      <c r="C60">
        <f t="shared" si="0"/>
        <v>563.9</v>
      </c>
    </row>
    <row r="61" spans="1:3" x14ac:dyDescent="0.2">
      <c r="A61">
        <v>60</v>
      </c>
      <c r="B61" s="12">
        <v>21.2</v>
      </c>
      <c r="C61">
        <f t="shared" si="0"/>
        <v>585.1</v>
      </c>
    </row>
    <row r="62" spans="1:3" x14ac:dyDescent="0.2">
      <c r="A62">
        <v>61</v>
      </c>
      <c r="B62" s="12">
        <v>27.2</v>
      </c>
      <c r="C62">
        <f t="shared" si="0"/>
        <v>612.30000000000007</v>
      </c>
    </row>
    <row r="63" spans="1:3" x14ac:dyDescent="0.2">
      <c r="A63">
        <v>62</v>
      </c>
      <c r="B63" s="12">
        <v>14</v>
      </c>
      <c r="C63">
        <f t="shared" si="0"/>
        <v>626.30000000000007</v>
      </c>
    </row>
    <row r="64" spans="1:3" x14ac:dyDescent="0.2">
      <c r="A64">
        <v>63</v>
      </c>
      <c r="B64" s="12">
        <v>0.9</v>
      </c>
      <c r="C64">
        <f t="shared" si="0"/>
        <v>627.20000000000005</v>
      </c>
    </row>
    <row r="65" spans="1:3" x14ac:dyDescent="0.2">
      <c r="A65">
        <v>64</v>
      </c>
      <c r="B65" s="12">
        <v>-0.9</v>
      </c>
      <c r="C65">
        <f t="shared" si="0"/>
        <v>626.30000000000007</v>
      </c>
    </row>
    <row r="66" spans="1:3" x14ac:dyDescent="0.2">
      <c r="A66">
        <v>65</v>
      </c>
      <c r="B66" s="12">
        <v>21.3</v>
      </c>
      <c r="C66">
        <f t="shared" si="0"/>
        <v>647.6</v>
      </c>
    </row>
    <row r="67" spans="1:3" x14ac:dyDescent="0.2">
      <c r="A67">
        <v>66</v>
      </c>
      <c r="B67" s="12">
        <v>10.199999999999999</v>
      </c>
      <c r="C67">
        <f t="shared" si="0"/>
        <v>657.80000000000007</v>
      </c>
    </row>
    <row r="68" spans="1:3" x14ac:dyDescent="0.2">
      <c r="A68">
        <v>67</v>
      </c>
      <c r="B68" s="12">
        <v>7.3</v>
      </c>
      <c r="C68">
        <f t="shared" ref="C68:C131" si="1">B68+C67</f>
        <v>665.1</v>
      </c>
    </row>
    <row r="69" spans="1:3" x14ac:dyDescent="0.2">
      <c r="A69">
        <v>68</v>
      </c>
      <c r="B69" s="12">
        <v>8.5</v>
      </c>
      <c r="C69">
        <f t="shared" si="1"/>
        <v>673.6</v>
      </c>
    </row>
    <row r="70" spans="1:3" x14ac:dyDescent="0.2">
      <c r="A70">
        <v>69</v>
      </c>
      <c r="B70" s="12">
        <v>19.2</v>
      </c>
      <c r="C70">
        <f t="shared" si="1"/>
        <v>692.80000000000007</v>
      </c>
    </row>
    <row r="71" spans="1:3" x14ac:dyDescent="0.2">
      <c r="A71">
        <v>70</v>
      </c>
      <c r="B71" s="12">
        <v>-1.9</v>
      </c>
      <c r="C71">
        <f t="shared" si="1"/>
        <v>690.90000000000009</v>
      </c>
    </row>
    <row r="72" spans="1:3" x14ac:dyDescent="0.2">
      <c r="A72">
        <v>71</v>
      </c>
      <c r="B72" s="12">
        <v>22.3</v>
      </c>
      <c r="C72">
        <f t="shared" si="1"/>
        <v>713.2</v>
      </c>
    </row>
    <row r="73" spans="1:3" x14ac:dyDescent="0.2">
      <c r="A73">
        <v>72</v>
      </c>
      <c r="B73" s="12">
        <v>5.8</v>
      </c>
      <c r="C73">
        <f t="shared" si="1"/>
        <v>719</v>
      </c>
    </row>
    <row r="74" spans="1:3" x14ac:dyDescent="0.2">
      <c r="A74">
        <v>73</v>
      </c>
      <c r="B74" s="12">
        <v>16.3</v>
      </c>
      <c r="C74">
        <f t="shared" si="1"/>
        <v>735.3</v>
      </c>
    </row>
    <row r="75" spans="1:3" x14ac:dyDescent="0.2">
      <c r="A75">
        <v>74</v>
      </c>
      <c r="B75" s="12">
        <v>11.3</v>
      </c>
      <c r="C75">
        <f t="shared" si="1"/>
        <v>746.59999999999991</v>
      </c>
    </row>
    <row r="76" spans="1:3" x14ac:dyDescent="0.2">
      <c r="A76">
        <v>75</v>
      </c>
      <c r="B76" s="12">
        <v>7.6</v>
      </c>
      <c r="C76">
        <f t="shared" si="1"/>
        <v>754.19999999999993</v>
      </c>
    </row>
    <row r="77" spans="1:3" x14ac:dyDescent="0.2">
      <c r="A77">
        <v>76</v>
      </c>
      <c r="B77" s="12">
        <v>11.6</v>
      </c>
      <c r="C77">
        <f t="shared" si="1"/>
        <v>765.8</v>
      </c>
    </row>
    <row r="78" spans="1:3" x14ac:dyDescent="0.2">
      <c r="A78">
        <v>77</v>
      </c>
      <c r="B78" s="12">
        <v>5.3</v>
      </c>
      <c r="C78">
        <f t="shared" si="1"/>
        <v>771.09999999999991</v>
      </c>
    </row>
    <row r="79" spans="1:3" x14ac:dyDescent="0.2">
      <c r="A79">
        <v>78</v>
      </c>
      <c r="B79" s="12">
        <v>0.4</v>
      </c>
      <c r="C79">
        <f t="shared" si="1"/>
        <v>771.49999999999989</v>
      </c>
    </row>
    <row r="80" spans="1:3" x14ac:dyDescent="0.2">
      <c r="A80">
        <v>79</v>
      </c>
      <c r="B80" s="12">
        <v>28.1</v>
      </c>
      <c r="C80">
        <f t="shared" si="1"/>
        <v>799.59999999999991</v>
      </c>
    </row>
    <row r="81" spans="1:3" x14ac:dyDescent="0.2">
      <c r="A81">
        <v>80</v>
      </c>
      <c r="B81" s="12">
        <v>11.8</v>
      </c>
      <c r="C81">
        <f t="shared" si="1"/>
        <v>811.39999999999986</v>
      </c>
    </row>
    <row r="82" spans="1:3" x14ac:dyDescent="0.2">
      <c r="A82">
        <v>81</v>
      </c>
      <c r="B82" s="12">
        <v>12.2</v>
      </c>
      <c r="C82">
        <f t="shared" si="1"/>
        <v>823.59999999999991</v>
      </c>
    </row>
    <row r="83" spans="1:3" x14ac:dyDescent="0.2">
      <c r="A83">
        <v>82</v>
      </c>
      <c r="B83" s="12">
        <v>5.5</v>
      </c>
      <c r="C83">
        <f t="shared" si="1"/>
        <v>829.09999999999991</v>
      </c>
    </row>
    <row r="84" spans="1:3" x14ac:dyDescent="0.2">
      <c r="A84">
        <v>83</v>
      </c>
      <c r="B84" s="12">
        <v>12.5</v>
      </c>
      <c r="C84">
        <f t="shared" si="1"/>
        <v>841.59999999999991</v>
      </c>
    </row>
    <row r="85" spans="1:3" x14ac:dyDescent="0.2">
      <c r="A85">
        <v>84</v>
      </c>
      <c r="B85" s="12">
        <v>20.8</v>
      </c>
      <c r="C85">
        <f t="shared" si="1"/>
        <v>862.39999999999986</v>
      </c>
    </row>
    <row r="86" spans="1:3" x14ac:dyDescent="0.2">
      <c r="A86">
        <v>85</v>
      </c>
      <c r="B86" s="12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2">
        <v>9.6</v>
      </c>
      <c r="C88">
        <f t="shared" si="1"/>
        <v>893.29999999999984</v>
      </c>
    </row>
    <row r="89" spans="1:3" x14ac:dyDescent="0.2">
      <c r="A89">
        <v>88</v>
      </c>
      <c r="B89" s="12">
        <v>6.5</v>
      </c>
      <c r="C89">
        <f t="shared" si="1"/>
        <v>899.79999999999984</v>
      </c>
    </row>
    <row r="90" spans="1:3" x14ac:dyDescent="0.2">
      <c r="A90">
        <v>89</v>
      </c>
      <c r="B90" s="12">
        <v>8.4</v>
      </c>
      <c r="C90">
        <f t="shared" si="1"/>
        <v>908.19999999999982</v>
      </c>
    </row>
    <row r="91" spans="1:3" x14ac:dyDescent="0.2">
      <c r="A91">
        <v>90</v>
      </c>
      <c r="B91" s="12">
        <v>-6</v>
      </c>
      <c r="C91">
        <f t="shared" si="1"/>
        <v>902.19999999999982</v>
      </c>
    </row>
    <row r="92" spans="1:3" x14ac:dyDescent="0.2">
      <c r="A92">
        <v>91</v>
      </c>
      <c r="B92" s="12">
        <v>16.100000000000001</v>
      </c>
      <c r="C92">
        <f t="shared" si="1"/>
        <v>918.29999999999984</v>
      </c>
    </row>
    <row r="93" spans="1:3" x14ac:dyDescent="0.2">
      <c r="A93">
        <v>92</v>
      </c>
      <c r="B93" s="12">
        <v>49.6</v>
      </c>
      <c r="C93">
        <f t="shared" si="1"/>
        <v>967.89999999999986</v>
      </c>
    </row>
    <row r="94" spans="1:3" x14ac:dyDescent="0.2">
      <c r="A94">
        <v>93</v>
      </c>
      <c r="B94" s="12">
        <v>7.1</v>
      </c>
      <c r="C94">
        <f t="shared" si="1"/>
        <v>974.99999999999989</v>
      </c>
    </row>
    <row r="95" spans="1:3" x14ac:dyDescent="0.2">
      <c r="A95">
        <v>94</v>
      </c>
      <c r="B95" s="12">
        <v>7.9</v>
      </c>
      <c r="C95">
        <f t="shared" si="1"/>
        <v>982.89999999999986</v>
      </c>
    </row>
    <row r="96" spans="1:3" x14ac:dyDescent="0.2">
      <c r="A96">
        <v>95</v>
      </c>
      <c r="B96" s="12">
        <v>25</v>
      </c>
      <c r="C96">
        <f t="shared" si="1"/>
        <v>1007.8999999999999</v>
      </c>
    </row>
    <row r="97" spans="1:4" x14ac:dyDescent="0.2">
      <c r="A97">
        <v>96</v>
      </c>
      <c r="B97" s="12">
        <v>12.1</v>
      </c>
      <c r="C97">
        <f t="shared" si="1"/>
        <v>1019.9999999999999</v>
      </c>
    </row>
    <row r="98" spans="1:4" x14ac:dyDescent="0.2">
      <c r="A98">
        <v>97</v>
      </c>
      <c r="B98" s="12">
        <v>7.6</v>
      </c>
      <c r="C98">
        <f t="shared" si="1"/>
        <v>1027.5999999999999</v>
      </c>
    </row>
    <row r="99" spans="1:4" x14ac:dyDescent="0.2">
      <c r="A99">
        <v>98</v>
      </c>
      <c r="B99" s="12">
        <v>3.8</v>
      </c>
      <c r="C99">
        <f t="shared" si="1"/>
        <v>1031.3999999999999</v>
      </c>
    </row>
    <row r="100" spans="1:4" x14ac:dyDescent="0.2">
      <c r="A100">
        <v>99</v>
      </c>
      <c r="B100" s="12">
        <v>-33.6</v>
      </c>
      <c r="C100">
        <f t="shared" si="1"/>
        <v>997.79999999999984</v>
      </c>
    </row>
    <row r="101" spans="1:4" x14ac:dyDescent="0.2">
      <c r="A101">
        <v>100</v>
      </c>
      <c r="B101" s="12">
        <v>15.1</v>
      </c>
      <c r="C101">
        <f t="shared" si="1"/>
        <v>1012.8999999999999</v>
      </c>
    </row>
    <row r="102" spans="1:4" x14ac:dyDescent="0.2">
      <c r="A102">
        <v>101</v>
      </c>
      <c r="B102" s="12">
        <v>6.9</v>
      </c>
      <c r="C102">
        <f t="shared" si="1"/>
        <v>1019.7999999999998</v>
      </c>
    </row>
    <row r="103" spans="1:4" x14ac:dyDescent="0.2">
      <c r="A103">
        <v>102</v>
      </c>
      <c r="B103" s="12">
        <v>1</v>
      </c>
      <c r="C103">
        <f t="shared" si="1"/>
        <v>1020.7999999999998</v>
      </c>
    </row>
    <row r="104" spans="1:4" x14ac:dyDescent="0.2">
      <c r="A104">
        <v>103</v>
      </c>
      <c r="B104" s="12">
        <v>-1.3</v>
      </c>
      <c r="C104">
        <f t="shared" si="1"/>
        <v>1019.4999999999999</v>
      </c>
      <c r="D104" s="12"/>
    </row>
    <row r="105" spans="1:4" x14ac:dyDescent="0.2">
      <c r="A105">
        <v>104</v>
      </c>
      <c r="B105" s="12">
        <v>13.4</v>
      </c>
      <c r="C105">
        <f t="shared" si="1"/>
        <v>1032.8999999999999</v>
      </c>
      <c r="D105" s="12"/>
    </row>
    <row r="106" spans="1:4" x14ac:dyDescent="0.2">
      <c r="A106">
        <v>105</v>
      </c>
      <c r="B106" s="12">
        <v>-13.9</v>
      </c>
      <c r="C106">
        <f t="shared" si="1"/>
        <v>1018.9999999999999</v>
      </c>
      <c r="D106" s="12"/>
    </row>
    <row r="107" spans="1:4" x14ac:dyDescent="0.2">
      <c r="A107">
        <v>106</v>
      </c>
      <c r="B107" s="12">
        <v>15</v>
      </c>
      <c r="C107">
        <f t="shared" si="1"/>
        <v>1034</v>
      </c>
      <c r="D107" s="12"/>
    </row>
    <row r="108" spans="1:4" x14ac:dyDescent="0.2">
      <c r="A108">
        <v>107</v>
      </c>
      <c r="B108" s="12">
        <v>13.4</v>
      </c>
      <c r="C108">
        <f t="shared" si="1"/>
        <v>1047.4000000000001</v>
      </c>
      <c r="D108" s="12"/>
    </row>
    <row r="109" spans="1:4" x14ac:dyDescent="0.2">
      <c r="A109">
        <v>108</v>
      </c>
      <c r="B109" s="12">
        <v>4.4000000000000004</v>
      </c>
      <c r="C109">
        <f t="shared" si="1"/>
        <v>1051.8000000000002</v>
      </c>
      <c r="D109" s="12"/>
    </row>
    <row r="110" spans="1:4" x14ac:dyDescent="0.2">
      <c r="A110">
        <v>109</v>
      </c>
      <c r="B110" s="12">
        <v>-0.7</v>
      </c>
      <c r="C110">
        <f t="shared" si="1"/>
        <v>1051.1000000000001</v>
      </c>
    </row>
    <row r="111" spans="1:4" x14ac:dyDescent="0.2">
      <c r="A111">
        <v>110</v>
      </c>
      <c r="B111" s="12">
        <v>51.2</v>
      </c>
      <c r="C111">
        <f t="shared" si="1"/>
        <v>1102.3000000000002</v>
      </c>
    </row>
    <row r="112" spans="1:4" x14ac:dyDescent="0.2">
      <c r="A112">
        <v>111</v>
      </c>
      <c r="B112" s="12">
        <v>8.6999999999999993</v>
      </c>
      <c r="C112">
        <f t="shared" si="1"/>
        <v>1111.0000000000002</v>
      </c>
    </row>
    <row r="113" spans="1:3" x14ac:dyDescent="0.2">
      <c r="A113">
        <v>112</v>
      </c>
      <c r="B113" s="12">
        <v>21.8</v>
      </c>
      <c r="C113">
        <f t="shared" si="1"/>
        <v>1132.8000000000002</v>
      </c>
    </row>
    <row r="114" spans="1:3" x14ac:dyDescent="0.2">
      <c r="A114">
        <v>113</v>
      </c>
      <c r="B114" s="12">
        <v>12.4</v>
      </c>
      <c r="C114">
        <f t="shared" si="1"/>
        <v>1145.2000000000003</v>
      </c>
    </row>
    <row r="115" spans="1:3" x14ac:dyDescent="0.2">
      <c r="A115">
        <v>114</v>
      </c>
      <c r="B115" s="12">
        <v>11.9</v>
      </c>
      <c r="C115">
        <f t="shared" si="1"/>
        <v>1157.1000000000004</v>
      </c>
    </row>
    <row r="116" spans="1:3" x14ac:dyDescent="0.2">
      <c r="A116">
        <v>115</v>
      </c>
      <c r="B116" s="12">
        <v>-57.1</v>
      </c>
      <c r="C116">
        <f t="shared" si="1"/>
        <v>1100.0000000000005</v>
      </c>
    </row>
    <row r="117" spans="1:3" x14ac:dyDescent="0.2">
      <c r="A117">
        <v>116</v>
      </c>
      <c r="B117" s="12">
        <v>7.2</v>
      </c>
      <c r="C117">
        <f t="shared" si="1"/>
        <v>1107.2000000000005</v>
      </c>
    </row>
    <row r="118" spans="1:3" x14ac:dyDescent="0.2">
      <c r="A118">
        <v>117</v>
      </c>
      <c r="B118" s="12">
        <v>13.9</v>
      </c>
      <c r="C118">
        <f t="shared" si="1"/>
        <v>1121.1000000000006</v>
      </c>
    </row>
    <row r="119" spans="1:3" x14ac:dyDescent="0.2">
      <c r="A119">
        <v>118</v>
      </c>
      <c r="B119" s="12">
        <v>23.9</v>
      </c>
      <c r="C119">
        <f t="shared" si="1"/>
        <v>1145.0000000000007</v>
      </c>
    </row>
    <row r="120" spans="1:3" x14ac:dyDescent="0.2">
      <c r="A120">
        <v>119</v>
      </c>
      <c r="B120" s="12">
        <v>12</v>
      </c>
      <c r="C120">
        <f t="shared" si="1"/>
        <v>1157.0000000000007</v>
      </c>
    </row>
    <row r="121" spans="1:3" x14ac:dyDescent="0.2">
      <c r="A121">
        <v>120</v>
      </c>
      <c r="B121" s="12">
        <v>13.3</v>
      </c>
      <c r="C121">
        <f t="shared" si="1"/>
        <v>1170.3000000000006</v>
      </c>
    </row>
    <row r="122" spans="1:3" x14ac:dyDescent="0.2">
      <c r="A122">
        <v>121</v>
      </c>
      <c r="B122" s="12">
        <v>0.9</v>
      </c>
      <c r="C122">
        <f t="shared" si="1"/>
        <v>1171.2000000000007</v>
      </c>
    </row>
    <row r="123" spans="1:3" x14ac:dyDescent="0.2">
      <c r="A123">
        <v>122</v>
      </c>
      <c r="B123" s="12">
        <v>-2.7</v>
      </c>
      <c r="C123">
        <f t="shared" si="1"/>
        <v>1168.5000000000007</v>
      </c>
    </row>
    <row r="124" spans="1:3" x14ac:dyDescent="0.2">
      <c r="A124">
        <v>123</v>
      </c>
      <c r="B124" s="12">
        <v>-37.4</v>
      </c>
      <c r="C124">
        <f t="shared" si="1"/>
        <v>1131.1000000000006</v>
      </c>
    </row>
    <row r="125" spans="1:3" x14ac:dyDescent="0.2">
      <c r="A125">
        <v>124</v>
      </c>
      <c r="B125" s="12">
        <v>12.4</v>
      </c>
      <c r="C125">
        <f t="shared" si="1"/>
        <v>1143.5000000000007</v>
      </c>
    </row>
    <row r="126" spans="1:3" x14ac:dyDescent="0.2">
      <c r="A126">
        <v>125</v>
      </c>
      <c r="B126" s="12">
        <v>10</v>
      </c>
      <c r="C126">
        <f t="shared" si="1"/>
        <v>1153.5000000000007</v>
      </c>
    </row>
    <row r="127" spans="1:3" x14ac:dyDescent="0.2">
      <c r="A127">
        <v>126</v>
      </c>
      <c r="B127" s="12">
        <v>7</v>
      </c>
      <c r="C127">
        <f t="shared" si="1"/>
        <v>1160.5000000000007</v>
      </c>
    </row>
    <row r="128" spans="1:3" x14ac:dyDescent="0.2">
      <c r="A128">
        <v>127</v>
      </c>
      <c r="B128" s="12">
        <v>5.6</v>
      </c>
      <c r="C128">
        <f t="shared" si="1"/>
        <v>1166.1000000000006</v>
      </c>
    </row>
    <row r="129" spans="1:3" x14ac:dyDescent="0.2">
      <c r="A129">
        <v>128</v>
      </c>
      <c r="B129" s="12">
        <v>21.7</v>
      </c>
      <c r="C129">
        <f t="shared" si="1"/>
        <v>1187.8000000000006</v>
      </c>
    </row>
    <row r="130" spans="1:3" x14ac:dyDescent="0.2">
      <c r="A130">
        <v>129</v>
      </c>
      <c r="B130" s="12">
        <v>21.5</v>
      </c>
      <c r="C130">
        <f t="shared" si="1"/>
        <v>1209.3000000000006</v>
      </c>
    </row>
    <row r="131" spans="1:3" x14ac:dyDescent="0.2">
      <c r="A131">
        <v>130</v>
      </c>
      <c r="B131" s="12">
        <v>10.7</v>
      </c>
      <c r="C131">
        <f t="shared" si="1"/>
        <v>1220.0000000000007</v>
      </c>
    </row>
    <row r="132" spans="1:3" x14ac:dyDescent="0.2">
      <c r="A132">
        <v>131</v>
      </c>
      <c r="B132" s="12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2">
        <v>9.6999999999999993</v>
      </c>
      <c r="C133">
        <f t="shared" si="2"/>
        <v>1220.0000000000007</v>
      </c>
    </row>
    <row r="134" spans="1:3" x14ac:dyDescent="0.2">
      <c r="A134">
        <v>133</v>
      </c>
      <c r="B134" s="12">
        <v>-2.6</v>
      </c>
      <c r="C134">
        <f t="shared" si="2"/>
        <v>1217.4000000000008</v>
      </c>
    </row>
    <row r="135" spans="1:3" x14ac:dyDescent="0.2">
      <c r="A135">
        <v>134</v>
      </c>
      <c r="B135" s="12">
        <v>30.7</v>
      </c>
      <c r="C135">
        <f t="shared" si="2"/>
        <v>1248.1000000000008</v>
      </c>
    </row>
    <row r="136" spans="1:3" x14ac:dyDescent="0.2">
      <c r="A136">
        <v>135</v>
      </c>
      <c r="B136" s="12">
        <v>6.6</v>
      </c>
      <c r="C136">
        <f t="shared" si="2"/>
        <v>1254.7000000000007</v>
      </c>
    </row>
    <row r="137" spans="1:3" x14ac:dyDescent="0.2">
      <c r="A137">
        <v>136</v>
      </c>
      <c r="B137" s="12">
        <v>21.3</v>
      </c>
      <c r="C137">
        <f t="shared" si="2"/>
        <v>1276.0000000000007</v>
      </c>
    </row>
    <row r="138" spans="1:3" x14ac:dyDescent="0.2">
      <c r="A138">
        <v>137</v>
      </c>
      <c r="B138" s="12">
        <v>12.9</v>
      </c>
      <c r="C138">
        <f t="shared" si="2"/>
        <v>1288.9000000000008</v>
      </c>
    </row>
    <row r="139" spans="1:3" x14ac:dyDescent="0.2">
      <c r="A139">
        <v>138</v>
      </c>
      <c r="B139" s="12">
        <v>13</v>
      </c>
      <c r="C139">
        <f t="shared" si="2"/>
        <v>1301.9000000000008</v>
      </c>
    </row>
    <row r="140" spans="1:3" x14ac:dyDescent="0.2">
      <c r="A140">
        <v>139</v>
      </c>
      <c r="B140" s="12">
        <v>-0.4</v>
      </c>
      <c r="C140">
        <f t="shared" si="2"/>
        <v>1301.5000000000007</v>
      </c>
    </row>
    <row r="141" spans="1:3" x14ac:dyDescent="0.2">
      <c r="A141">
        <v>140</v>
      </c>
      <c r="B141" s="12">
        <v>0.2</v>
      </c>
      <c r="C141">
        <f t="shared" si="2"/>
        <v>1301.7000000000007</v>
      </c>
    </row>
    <row r="142" spans="1:3" x14ac:dyDescent="0.2">
      <c r="A142">
        <v>141</v>
      </c>
      <c r="B142" s="12">
        <v>19.5</v>
      </c>
      <c r="C142">
        <f t="shared" si="2"/>
        <v>1321.2000000000007</v>
      </c>
    </row>
    <row r="143" spans="1:3" x14ac:dyDescent="0.2">
      <c r="A143">
        <v>142</v>
      </c>
      <c r="B143" s="12">
        <v>16.3</v>
      </c>
      <c r="C143">
        <f t="shared" si="2"/>
        <v>1337.5000000000007</v>
      </c>
    </row>
    <row r="144" spans="1:3" x14ac:dyDescent="0.2">
      <c r="A144">
        <v>143</v>
      </c>
      <c r="B144" s="12">
        <v>9.4</v>
      </c>
      <c r="C144">
        <f t="shared" si="2"/>
        <v>1346.9000000000008</v>
      </c>
    </row>
    <row r="145" spans="1:4" x14ac:dyDescent="0.2">
      <c r="A145">
        <v>144</v>
      </c>
      <c r="B145" s="12">
        <v>-1</v>
      </c>
      <c r="C145">
        <f t="shared" si="2"/>
        <v>1345.9000000000008</v>
      </c>
    </row>
    <row r="146" spans="1:4" x14ac:dyDescent="0.2">
      <c r="A146">
        <v>145</v>
      </c>
      <c r="B146" s="12">
        <v>13.4</v>
      </c>
      <c r="C146">
        <f t="shared" si="2"/>
        <v>1359.3000000000009</v>
      </c>
    </row>
    <row r="147" spans="1:4" x14ac:dyDescent="0.2">
      <c r="A147">
        <v>146</v>
      </c>
      <c r="B147" s="12">
        <v>9.4</v>
      </c>
      <c r="C147">
        <f t="shared" si="2"/>
        <v>1368.700000000001</v>
      </c>
    </row>
    <row r="148" spans="1:4" x14ac:dyDescent="0.2">
      <c r="A148">
        <v>147</v>
      </c>
      <c r="B148" s="12">
        <v>23.8</v>
      </c>
      <c r="C148">
        <f t="shared" si="2"/>
        <v>1392.5000000000009</v>
      </c>
    </row>
    <row r="149" spans="1:4" x14ac:dyDescent="0.2">
      <c r="A149">
        <v>148</v>
      </c>
      <c r="B149" s="12">
        <v>7.5</v>
      </c>
      <c r="C149">
        <f t="shared" si="2"/>
        <v>1400.0000000000009</v>
      </c>
    </row>
    <row r="150" spans="1:4" x14ac:dyDescent="0.2">
      <c r="A150">
        <v>149</v>
      </c>
      <c r="B150" s="12">
        <v>14.4</v>
      </c>
      <c r="C150">
        <f t="shared" si="2"/>
        <v>1414.400000000001</v>
      </c>
    </row>
    <row r="151" spans="1:4" x14ac:dyDescent="0.2">
      <c r="A151">
        <v>150</v>
      </c>
      <c r="B151" s="12">
        <v>9</v>
      </c>
      <c r="C151">
        <f t="shared" si="2"/>
        <v>1423.400000000001</v>
      </c>
      <c r="D151" t="s">
        <v>220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B2:F39"/>
  <sheetViews>
    <sheetView workbookViewId="0">
      <selection activeCell="D38" sqref="D38"/>
    </sheetView>
  </sheetViews>
  <sheetFormatPr baseColWidth="10" defaultRowHeight="16" x14ac:dyDescent="0.2"/>
  <sheetData>
    <row r="2" spans="2:4" x14ac:dyDescent="0.2">
      <c r="B2">
        <v>148000</v>
      </c>
      <c r="D2">
        <v>30</v>
      </c>
    </row>
    <row r="3" spans="2:4" x14ac:dyDescent="0.2">
      <c r="B3">
        <v>1231</v>
      </c>
      <c r="D3">
        <v>100</v>
      </c>
    </row>
    <row r="4" spans="2:4" x14ac:dyDescent="0.2">
      <c r="B4">
        <v>200</v>
      </c>
      <c r="D4">
        <v>30</v>
      </c>
    </row>
    <row r="5" spans="2:4" x14ac:dyDescent="0.2">
      <c r="B5">
        <v>50</v>
      </c>
      <c r="D5">
        <v>2000</v>
      </c>
    </row>
    <row r="6" spans="2:4" x14ac:dyDescent="0.2">
      <c r="B6">
        <v>1700</v>
      </c>
      <c r="D6">
        <v>500</v>
      </c>
    </row>
    <row r="7" spans="2:4" x14ac:dyDescent="0.2">
      <c r="B7">
        <v>2000</v>
      </c>
      <c r="D7">
        <v>805</v>
      </c>
    </row>
    <row r="8" spans="2:4" x14ac:dyDescent="0.2">
      <c r="B8">
        <v>1070</v>
      </c>
      <c r="D8">
        <v>478</v>
      </c>
    </row>
    <row r="9" spans="2:4" x14ac:dyDescent="0.2">
      <c r="B9">
        <v>1296</v>
      </c>
    </row>
    <row r="10" spans="2:4" x14ac:dyDescent="0.2">
      <c r="B10">
        <v>1607</v>
      </c>
    </row>
    <row r="11" spans="2:4" x14ac:dyDescent="0.2">
      <c r="B11">
        <v>81</v>
      </c>
    </row>
    <row r="12" spans="2:4" x14ac:dyDescent="0.2">
      <c r="B12">
        <v>65</v>
      </c>
    </row>
    <row r="13" spans="2:4" x14ac:dyDescent="0.2">
      <c r="B13">
        <v>500</v>
      </c>
    </row>
    <row r="14" spans="2:4" x14ac:dyDescent="0.2">
      <c r="B14">
        <v>1250</v>
      </c>
    </row>
    <row r="15" spans="2:4" x14ac:dyDescent="0.2">
      <c r="B15">
        <v>150</v>
      </c>
    </row>
    <row r="16" spans="2:4" x14ac:dyDescent="0.2">
      <c r="B16">
        <v>1152</v>
      </c>
    </row>
    <row r="17" spans="2:2" x14ac:dyDescent="0.2">
      <c r="B17">
        <v>4054</v>
      </c>
    </row>
    <row r="18" spans="2:2" x14ac:dyDescent="0.2">
      <c r="B18">
        <v>1168</v>
      </c>
    </row>
    <row r="19" spans="2:2" x14ac:dyDescent="0.2">
      <c r="B19">
        <v>2000</v>
      </c>
    </row>
    <row r="20" spans="2:2" x14ac:dyDescent="0.2">
      <c r="B20">
        <v>1494</v>
      </c>
    </row>
    <row r="21" spans="2:2" x14ac:dyDescent="0.2">
      <c r="B21">
        <v>1400</v>
      </c>
    </row>
    <row r="22" spans="2:2" x14ac:dyDescent="0.2">
      <c r="B22">
        <v>1800</v>
      </c>
    </row>
    <row r="23" spans="2:2" x14ac:dyDescent="0.2">
      <c r="B23">
        <v>842</v>
      </c>
    </row>
    <row r="24" spans="2:2" x14ac:dyDescent="0.2">
      <c r="B24">
        <v>930</v>
      </c>
    </row>
    <row r="25" spans="2:2" x14ac:dyDescent="0.2">
      <c r="B25">
        <v>90</v>
      </c>
    </row>
    <row r="26" spans="2:2" x14ac:dyDescent="0.2">
      <c r="B26">
        <v>36</v>
      </c>
    </row>
    <row r="27" spans="2:2" x14ac:dyDescent="0.2">
      <c r="B27">
        <v>179</v>
      </c>
    </row>
    <row r="28" spans="2:2" x14ac:dyDescent="0.2">
      <c r="B28">
        <v>100</v>
      </c>
    </row>
    <row r="29" spans="2:2" x14ac:dyDescent="0.2">
      <c r="B29">
        <v>60</v>
      </c>
    </row>
    <row r="33" spans="2:6" x14ac:dyDescent="0.2">
      <c r="F33">
        <v>6510</v>
      </c>
    </row>
    <row r="34" spans="2:6" x14ac:dyDescent="0.2">
      <c r="F34">
        <v>10183</v>
      </c>
    </row>
    <row r="35" spans="2:6" x14ac:dyDescent="0.2">
      <c r="F35">
        <v>6930</v>
      </c>
    </row>
    <row r="36" spans="2:6" x14ac:dyDescent="0.2">
      <c r="F36">
        <f>SUM(F33:F35)</f>
        <v>23623</v>
      </c>
    </row>
    <row r="37" spans="2:6" x14ac:dyDescent="0.2">
      <c r="B37">
        <f>SUM(B2:B36)</f>
        <v>174505</v>
      </c>
      <c r="D37">
        <f>SUM(D2:D36)</f>
        <v>3943</v>
      </c>
      <c r="F37">
        <v>1168</v>
      </c>
    </row>
    <row r="38" spans="2:6" x14ac:dyDescent="0.2">
      <c r="F38">
        <v>1149</v>
      </c>
    </row>
    <row r="39" spans="2:6" x14ac:dyDescent="0.2">
      <c r="F39">
        <f>F36-F37-F38</f>
        <v>21306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</vt:lpstr>
      <vt:lpstr>month wise 2024-25</vt:lpstr>
      <vt:lpstr>graphs 2024-25</vt:lpstr>
      <vt:lpstr>covered call</vt:lpstr>
      <vt:lpstr>Sheet3</vt:lpstr>
      <vt:lpstr>laptops</vt:lpstr>
      <vt:lpstr>month wise 2023-24</vt:lpstr>
      <vt:lpstr>graphs 2023-24</vt:lpstr>
      <vt:lpstr>Sheet7</vt:lpstr>
      <vt:lpstr>P-bfly+Call</vt:lpstr>
      <vt:lpstr>Nifty Daily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2024-04-07T11:51:53Z</dcterms:modified>
</cp:coreProperties>
</file>