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strangle backtests/"/>
    </mc:Choice>
  </mc:AlternateContent>
  <xr:revisionPtr revIDLastSave="0" documentId="13_ncr:1_{945FE84C-B56B-D740-A28D-AE8B7C7BAD67}" xr6:coauthVersionLast="47" xr6:coauthVersionMax="47" xr10:uidLastSave="{00000000-0000-0000-0000-000000000000}"/>
  <bookViews>
    <workbookView xWindow="0" yWindow="760" windowWidth="34560" windowHeight="20300" xr2:uid="{86E7C44D-BFAB-154B-96CC-EE48F034FEED}"/>
  </bookViews>
  <sheets>
    <sheet name="dte0" sheetId="1" r:id="rId1"/>
    <sheet name="dte1" sheetId="2" r:id="rId2"/>
    <sheet name="dte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3" l="1"/>
  <c r="L12" i="3"/>
  <c r="L9" i="3"/>
  <c r="L8" i="3"/>
  <c r="L10" i="3" s="1"/>
  <c r="L4" i="3"/>
  <c r="L3" i="3"/>
  <c r="L5" i="3" s="1"/>
  <c r="L13" i="2"/>
  <c r="L12" i="2"/>
  <c r="L9" i="2"/>
  <c r="L8" i="2"/>
  <c r="L10" i="2" s="1"/>
  <c r="L4" i="2"/>
  <c r="L5" i="2" s="1"/>
  <c r="L3" i="2"/>
  <c r="L14" i="1"/>
  <c r="L13" i="1"/>
  <c r="L10" i="1"/>
  <c r="L9" i="1"/>
  <c r="L5" i="1"/>
  <c r="L4" i="1"/>
  <c r="L11" i="1"/>
  <c r="L6" i="3" l="1"/>
  <c r="L15" i="3" s="1"/>
  <c r="L16" i="3"/>
  <c r="L6" i="2"/>
  <c r="L15" i="2" s="1"/>
  <c r="L16" i="2"/>
  <c r="L6" i="1"/>
  <c r="L7" i="1" s="1"/>
  <c r="L17" i="1"/>
  <c r="L16" i="1"/>
  <c r="I21" i="3" l="1"/>
  <c r="I20" i="3" s="1"/>
  <c r="I19" i="3" s="1"/>
  <c r="I18" i="3" s="1"/>
  <c r="I17" i="3" s="1"/>
  <c r="I16" i="3" s="1"/>
  <c r="I15" i="3" s="1"/>
  <c r="I14" i="3" s="1"/>
  <c r="I13" i="3" s="1"/>
  <c r="I12" i="3" s="1"/>
  <c r="I11" i="3" s="1"/>
  <c r="I10" i="3" s="1"/>
  <c r="I9" i="3" s="1"/>
  <c r="I8" i="3" s="1"/>
  <c r="I7" i="3" s="1"/>
  <c r="I6" i="3" s="1"/>
  <c r="I5" i="3" s="1"/>
  <c r="I4" i="3" s="1"/>
  <c r="I3" i="3" s="1"/>
  <c r="I2" i="3" s="1"/>
  <c r="G21" i="3"/>
  <c r="G20" i="3" s="1"/>
  <c r="G19" i="3" s="1"/>
  <c r="G18" i="3" s="1"/>
  <c r="G17" i="3" s="1"/>
  <c r="G16" i="3" s="1"/>
  <c r="G15" i="3" s="1"/>
  <c r="G14" i="3" s="1"/>
  <c r="G13" i="3" s="1"/>
  <c r="G12" i="3" s="1"/>
  <c r="G11" i="3" s="1"/>
  <c r="G10" i="3" s="1"/>
  <c r="G9" i="3" s="1"/>
  <c r="G8" i="3" s="1"/>
  <c r="G7" i="3" s="1"/>
  <c r="G6" i="3" s="1"/>
  <c r="G5" i="3" s="1"/>
  <c r="G4" i="3" s="1"/>
  <c r="G3" i="3" s="1"/>
  <c r="G2" i="3" s="1"/>
  <c r="E21" i="3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C21" i="3"/>
  <c r="C20" i="3" s="1"/>
  <c r="C19" i="3" s="1"/>
  <c r="C18" i="3" s="1"/>
  <c r="C17" i="3" s="1"/>
  <c r="C16" i="3" s="1"/>
  <c r="C15" i="3" s="1"/>
  <c r="C14" i="3" s="1"/>
  <c r="C13" i="3" s="1"/>
  <c r="C12" i="3" s="1"/>
  <c r="C11" i="3" s="1"/>
  <c r="C10" i="3" s="1"/>
  <c r="C9" i="3" s="1"/>
  <c r="C8" i="3" s="1"/>
  <c r="C7" i="3" s="1"/>
  <c r="C6" i="3" s="1"/>
  <c r="C5" i="3" s="1"/>
  <c r="C4" i="3" s="1"/>
  <c r="C3" i="3" s="1"/>
  <c r="C2" i="3" s="1"/>
  <c r="I21" i="2"/>
  <c r="I20" i="2" s="1"/>
  <c r="I19" i="2" s="1"/>
  <c r="I18" i="2" s="1"/>
  <c r="I17" i="2" s="1"/>
  <c r="I16" i="2" s="1"/>
  <c r="I15" i="2" s="1"/>
  <c r="I14" i="2" s="1"/>
  <c r="I13" i="2" s="1"/>
  <c r="I12" i="2" s="1"/>
  <c r="I11" i="2" s="1"/>
  <c r="I10" i="2" s="1"/>
  <c r="I9" i="2" s="1"/>
  <c r="I8" i="2" s="1"/>
  <c r="I7" i="2" s="1"/>
  <c r="I6" i="2" s="1"/>
  <c r="I5" i="2" s="1"/>
  <c r="I4" i="2" s="1"/>
  <c r="I3" i="2" s="1"/>
  <c r="I2" i="2" s="1"/>
  <c r="G21" i="2"/>
  <c r="G20" i="2" s="1"/>
  <c r="G19" i="2" s="1"/>
  <c r="G18" i="2" s="1"/>
  <c r="G17" i="2" s="1"/>
  <c r="G16" i="2" s="1"/>
  <c r="G15" i="2" s="1"/>
  <c r="G14" i="2" s="1"/>
  <c r="G13" i="2" s="1"/>
  <c r="G12" i="2" s="1"/>
  <c r="G11" i="2" s="1"/>
  <c r="G10" i="2" s="1"/>
  <c r="G9" i="2" s="1"/>
  <c r="G8" i="2" s="1"/>
  <c r="G7" i="2" s="1"/>
  <c r="G6" i="2" s="1"/>
  <c r="G5" i="2" s="1"/>
  <c r="G4" i="2" s="1"/>
  <c r="G3" i="2" s="1"/>
  <c r="G2" i="2" s="1"/>
  <c r="E21" i="2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" i="2" s="1"/>
  <c r="C21" i="2"/>
  <c r="C20" i="2" s="1"/>
  <c r="C19" i="2" s="1"/>
  <c r="C18" i="2" s="1"/>
  <c r="C17" i="2" s="1"/>
  <c r="C16" i="2" s="1"/>
  <c r="C15" i="2" s="1"/>
  <c r="C14" i="2" s="1"/>
  <c r="C13" i="2" s="1"/>
  <c r="C12" i="2" s="1"/>
  <c r="C11" i="2" s="1"/>
  <c r="C10" i="2" s="1"/>
  <c r="C9" i="2" s="1"/>
  <c r="C8" i="2" s="1"/>
  <c r="C7" i="2" s="1"/>
  <c r="C6" i="2" s="1"/>
  <c r="C5" i="2" s="1"/>
  <c r="C4" i="2" s="1"/>
  <c r="C3" i="2" s="1"/>
  <c r="C2" i="2" s="1"/>
  <c r="I21" i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G21" i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G8" i="1" s="1"/>
  <c r="G7" i="1" s="1"/>
  <c r="G6" i="1" s="1"/>
  <c r="G5" i="1" s="1"/>
  <c r="G4" i="1" s="1"/>
  <c r="G3" i="1" s="1"/>
  <c r="G2" i="1" s="1"/>
  <c r="E21" i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C21" i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</calcChain>
</file>

<file path=xl/sharedStrings.xml><?xml version="1.0" encoding="utf-8"?>
<sst xmlns="http://schemas.openxmlformats.org/spreadsheetml/2006/main" count="61" uniqueCount="17">
  <si>
    <t>expiry</t>
  </si>
  <si>
    <t>945 rollin no</t>
  </si>
  <si>
    <t>945 rollin yes</t>
  </si>
  <si>
    <t>1010 rollin no</t>
  </si>
  <si>
    <t>1010 rollin yes</t>
  </si>
  <si>
    <t>Sell 12 each side, Roll in other side when a side increases by 4, rollout a side if SL of 5 is hit, Rollout premium 5, SL 3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</si>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</sst>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dte0!$C$1</c:f>
              <c:strCache>
                <c:ptCount val="1"/>
                <c:pt idx="0">
                  <c:v>945 rollin 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dte0!$C$2:$C$21</c:f>
              <c:numCache>
                <c:formatCode>General</c:formatCode>
                <c:ptCount val="20"/>
                <c:pt idx="0">
                  <c:v>107.2</c:v>
                </c:pt>
                <c:pt idx="1">
                  <c:v>93</c:v>
                </c:pt>
                <c:pt idx="2">
                  <c:v>110.9</c:v>
                </c:pt>
                <c:pt idx="3">
                  <c:v>92</c:v>
                </c:pt>
                <c:pt idx="4">
                  <c:v>76.3</c:v>
                </c:pt>
                <c:pt idx="5">
                  <c:v>86.899999999999991</c:v>
                </c:pt>
                <c:pt idx="6">
                  <c:v>81.8</c:v>
                </c:pt>
                <c:pt idx="7">
                  <c:v>65</c:v>
                </c:pt>
                <c:pt idx="8">
                  <c:v>40</c:v>
                </c:pt>
                <c:pt idx="9">
                  <c:v>45</c:v>
                </c:pt>
                <c:pt idx="10">
                  <c:v>61.3</c:v>
                </c:pt>
                <c:pt idx="11">
                  <c:v>83.5</c:v>
                </c:pt>
                <c:pt idx="12">
                  <c:v>65.3</c:v>
                </c:pt>
                <c:pt idx="13">
                  <c:v>53</c:v>
                </c:pt>
                <c:pt idx="14">
                  <c:v>50.6</c:v>
                </c:pt>
                <c:pt idx="15">
                  <c:v>37.6</c:v>
                </c:pt>
                <c:pt idx="16">
                  <c:v>16</c:v>
                </c:pt>
                <c:pt idx="17">
                  <c:v>25.3</c:v>
                </c:pt>
                <c:pt idx="18">
                  <c:v>9</c:v>
                </c:pt>
                <c:pt idx="19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1-8B4F-A9C0-8B6099CD87AF}"/>
            </c:ext>
          </c:extLst>
        </c:ser>
        <c:ser>
          <c:idx val="1"/>
          <c:order val="1"/>
          <c:tx>
            <c:strRef>
              <c:f>dte0!$E$1</c:f>
              <c:strCache>
                <c:ptCount val="1"/>
                <c:pt idx="0">
                  <c:v>945 rollin 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dte0!$E$2:$E$21</c:f>
              <c:numCache>
                <c:formatCode>General</c:formatCode>
                <c:ptCount val="20"/>
                <c:pt idx="0">
                  <c:v>326.59999999999991</c:v>
                </c:pt>
                <c:pt idx="1">
                  <c:v>322.59999999999991</c:v>
                </c:pt>
                <c:pt idx="2">
                  <c:v>308.09999999999991</c:v>
                </c:pt>
                <c:pt idx="3">
                  <c:v>289.19999999999993</c:v>
                </c:pt>
                <c:pt idx="4">
                  <c:v>285.89999999999992</c:v>
                </c:pt>
                <c:pt idx="5">
                  <c:v>280.49999999999994</c:v>
                </c:pt>
                <c:pt idx="6">
                  <c:v>256.49999999999994</c:v>
                </c:pt>
                <c:pt idx="7">
                  <c:v>239.69999999999996</c:v>
                </c:pt>
                <c:pt idx="8">
                  <c:v>199.69999999999996</c:v>
                </c:pt>
                <c:pt idx="9">
                  <c:v>192.59999999999997</c:v>
                </c:pt>
                <c:pt idx="10">
                  <c:v>196.49999999999997</c:v>
                </c:pt>
                <c:pt idx="11">
                  <c:v>176.79999999999998</c:v>
                </c:pt>
                <c:pt idx="12">
                  <c:v>149.6</c:v>
                </c:pt>
                <c:pt idx="13">
                  <c:v>129.19999999999999</c:v>
                </c:pt>
                <c:pt idx="14">
                  <c:v>114.39999999999999</c:v>
                </c:pt>
                <c:pt idx="15">
                  <c:v>82.6</c:v>
                </c:pt>
                <c:pt idx="16">
                  <c:v>60.999999999999993</c:v>
                </c:pt>
                <c:pt idx="17">
                  <c:v>52.099999999999994</c:v>
                </c:pt>
                <c:pt idx="18">
                  <c:v>33.799999999999997</c:v>
                </c:pt>
                <c:pt idx="19">
                  <c:v>22.7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1-8B4F-A9C0-8B6099CD87AF}"/>
            </c:ext>
          </c:extLst>
        </c:ser>
        <c:ser>
          <c:idx val="2"/>
          <c:order val="2"/>
          <c:tx>
            <c:strRef>
              <c:f>dte0!$G$1</c:f>
              <c:strCache>
                <c:ptCount val="1"/>
                <c:pt idx="0">
                  <c:v>1010 rollin 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dte0!$G$2:$G$21</c:f>
              <c:numCache>
                <c:formatCode>General</c:formatCode>
                <c:ptCount val="20"/>
                <c:pt idx="0">
                  <c:v>148.4</c:v>
                </c:pt>
                <c:pt idx="1">
                  <c:v>151.30000000000001</c:v>
                </c:pt>
                <c:pt idx="2">
                  <c:v>169.70000000000002</c:v>
                </c:pt>
                <c:pt idx="3">
                  <c:v>152.20000000000002</c:v>
                </c:pt>
                <c:pt idx="4">
                  <c:v>138.70000000000002</c:v>
                </c:pt>
                <c:pt idx="5">
                  <c:v>137.60000000000002</c:v>
                </c:pt>
                <c:pt idx="6">
                  <c:v>137.80000000000001</c:v>
                </c:pt>
                <c:pt idx="7">
                  <c:v>116.10000000000002</c:v>
                </c:pt>
                <c:pt idx="8">
                  <c:v>109.70000000000002</c:v>
                </c:pt>
                <c:pt idx="9">
                  <c:v>107.80000000000001</c:v>
                </c:pt>
                <c:pt idx="10">
                  <c:v>112.60000000000001</c:v>
                </c:pt>
                <c:pt idx="11">
                  <c:v>120.9</c:v>
                </c:pt>
                <c:pt idx="12">
                  <c:v>101.10000000000001</c:v>
                </c:pt>
                <c:pt idx="13">
                  <c:v>89.300000000000011</c:v>
                </c:pt>
                <c:pt idx="14">
                  <c:v>89.800000000000011</c:v>
                </c:pt>
                <c:pt idx="15">
                  <c:v>77.400000000000006</c:v>
                </c:pt>
                <c:pt idx="16">
                  <c:v>56</c:v>
                </c:pt>
                <c:pt idx="17">
                  <c:v>41.2</c:v>
                </c:pt>
                <c:pt idx="18">
                  <c:v>23.3</c:v>
                </c:pt>
                <c:pt idx="19">
                  <c:v>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1-8B4F-A9C0-8B6099CD87AF}"/>
            </c:ext>
          </c:extLst>
        </c:ser>
        <c:ser>
          <c:idx val="3"/>
          <c:order val="3"/>
          <c:tx>
            <c:strRef>
              <c:f>dte0!$I$1</c:f>
              <c:strCache>
                <c:ptCount val="1"/>
                <c:pt idx="0">
                  <c:v>1010 rollin yes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dte0!$I$2:$I$21</c:f>
              <c:numCache>
                <c:formatCode>General</c:formatCode>
                <c:ptCount val="20"/>
                <c:pt idx="0">
                  <c:v>299.89999999999998</c:v>
                </c:pt>
                <c:pt idx="1">
                  <c:v>305.7</c:v>
                </c:pt>
                <c:pt idx="2">
                  <c:v>286.2</c:v>
                </c:pt>
                <c:pt idx="3">
                  <c:v>268.7</c:v>
                </c:pt>
                <c:pt idx="4">
                  <c:v>264.2</c:v>
                </c:pt>
                <c:pt idx="5">
                  <c:v>254.8</c:v>
                </c:pt>
                <c:pt idx="6">
                  <c:v>260.5</c:v>
                </c:pt>
                <c:pt idx="7">
                  <c:v>238.79999999999998</c:v>
                </c:pt>
                <c:pt idx="8">
                  <c:v>218.29999999999998</c:v>
                </c:pt>
                <c:pt idx="9">
                  <c:v>203.29999999999998</c:v>
                </c:pt>
                <c:pt idx="10">
                  <c:v>201.29999999999998</c:v>
                </c:pt>
                <c:pt idx="11">
                  <c:v>194.2</c:v>
                </c:pt>
                <c:pt idx="12">
                  <c:v>158.69999999999999</c:v>
                </c:pt>
                <c:pt idx="13">
                  <c:v>151.6</c:v>
                </c:pt>
                <c:pt idx="14">
                  <c:v>142.4</c:v>
                </c:pt>
                <c:pt idx="15">
                  <c:v>130</c:v>
                </c:pt>
                <c:pt idx="16">
                  <c:v>97.199999999999989</c:v>
                </c:pt>
                <c:pt idx="17">
                  <c:v>65.099999999999994</c:v>
                </c:pt>
                <c:pt idx="18">
                  <c:v>36.6</c:v>
                </c:pt>
                <c:pt idx="19">
                  <c:v>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21-8B4F-A9C0-8B6099CD8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226927"/>
        <c:axId val="892229199"/>
      </c:lineChart>
      <c:catAx>
        <c:axId val="89222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9199"/>
        <c:crosses val="autoZero"/>
        <c:auto val="1"/>
        <c:lblAlgn val="ctr"/>
        <c:lblOffset val="100"/>
        <c:noMultiLvlLbl val="0"/>
      </c:catAx>
      <c:valAx>
        <c:axId val="8922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'dte1'!$C$1</c:f>
              <c:strCache>
                <c:ptCount val="1"/>
                <c:pt idx="0">
                  <c:v>945 rollin 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'dte1'!$C$2:$C$21</c:f>
              <c:numCache>
                <c:formatCode>General</c:formatCode>
                <c:ptCount val="20"/>
                <c:pt idx="0">
                  <c:v>81.8</c:v>
                </c:pt>
                <c:pt idx="1">
                  <c:v>68.2</c:v>
                </c:pt>
                <c:pt idx="2">
                  <c:v>69</c:v>
                </c:pt>
                <c:pt idx="3">
                  <c:v>68.8</c:v>
                </c:pt>
                <c:pt idx="4">
                  <c:v>70.5</c:v>
                </c:pt>
                <c:pt idx="5">
                  <c:v>66.599999999999994</c:v>
                </c:pt>
                <c:pt idx="6">
                  <c:v>71.099999999999994</c:v>
                </c:pt>
                <c:pt idx="7">
                  <c:v>60.199999999999996</c:v>
                </c:pt>
                <c:pt idx="8">
                  <c:v>43.599999999999994</c:v>
                </c:pt>
                <c:pt idx="9">
                  <c:v>30.999999999999996</c:v>
                </c:pt>
                <c:pt idx="10">
                  <c:v>30.099999999999998</c:v>
                </c:pt>
                <c:pt idx="11">
                  <c:v>32.4</c:v>
                </c:pt>
                <c:pt idx="12">
                  <c:v>30.799999999999997</c:v>
                </c:pt>
                <c:pt idx="13">
                  <c:v>30.599999999999998</c:v>
                </c:pt>
                <c:pt idx="14">
                  <c:v>28.7</c:v>
                </c:pt>
                <c:pt idx="15">
                  <c:v>23.5</c:v>
                </c:pt>
                <c:pt idx="16">
                  <c:v>23.6</c:v>
                </c:pt>
                <c:pt idx="17">
                  <c:v>17.5</c:v>
                </c:pt>
                <c:pt idx="18">
                  <c:v>19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C-174B-9484-29B844C6B1A8}"/>
            </c:ext>
          </c:extLst>
        </c:ser>
        <c:ser>
          <c:idx val="1"/>
          <c:order val="1"/>
          <c:tx>
            <c:strRef>
              <c:f>'dte1'!$E$1</c:f>
              <c:strCache>
                <c:ptCount val="1"/>
                <c:pt idx="0">
                  <c:v>945 rollin 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'dte1'!$E$2:$E$21</c:f>
              <c:numCache>
                <c:formatCode>General</c:formatCode>
                <c:ptCount val="20"/>
                <c:pt idx="0">
                  <c:v>175.79999999999995</c:v>
                </c:pt>
                <c:pt idx="1">
                  <c:v>162.19999999999996</c:v>
                </c:pt>
                <c:pt idx="2">
                  <c:v>158.09999999999997</c:v>
                </c:pt>
                <c:pt idx="3">
                  <c:v>152.09999999999997</c:v>
                </c:pt>
                <c:pt idx="4">
                  <c:v>144.89999999999998</c:v>
                </c:pt>
                <c:pt idx="5">
                  <c:v>149.29999999999998</c:v>
                </c:pt>
                <c:pt idx="6">
                  <c:v>149.69999999999999</c:v>
                </c:pt>
                <c:pt idx="7">
                  <c:v>138.79999999999998</c:v>
                </c:pt>
                <c:pt idx="8">
                  <c:v>109.6</c:v>
                </c:pt>
                <c:pt idx="9">
                  <c:v>94.6</c:v>
                </c:pt>
                <c:pt idx="10">
                  <c:v>79.099999999999994</c:v>
                </c:pt>
                <c:pt idx="11">
                  <c:v>75.599999999999994</c:v>
                </c:pt>
                <c:pt idx="12">
                  <c:v>80.5</c:v>
                </c:pt>
                <c:pt idx="13">
                  <c:v>70.8</c:v>
                </c:pt>
                <c:pt idx="14">
                  <c:v>63.2</c:v>
                </c:pt>
                <c:pt idx="15">
                  <c:v>50.400000000000006</c:v>
                </c:pt>
                <c:pt idx="16">
                  <c:v>39.1</c:v>
                </c:pt>
                <c:pt idx="17">
                  <c:v>23</c:v>
                </c:pt>
                <c:pt idx="18">
                  <c:v>17.2</c:v>
                </c:pt>
                <c:pt idx="19">
                  <c:v>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C-174B-9484-29B844C6B1A8}"/>
            </c:ext>
          </c:extLst>
        </c:ser>
        <c:ser>
          <c:idx val="2"/>
          <c:order val="2"/>
          <c:tx>
            <c:strRef>
              <c:f>'dte1'!$G$1</c:f>
              <c:strCache>
                <c:ptCount val="1"/>
                <c:pt idx="0">
                  <c:v>1010 rollin 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'dte1'!$G$2:$G$21</c:f>
              <c:numCache>
                <c:formatCode>General</c:formatCode>
                <c:ptCount val="20"/>
                <c:pt idx="0">
                  <c:v>94.800000000000011</c:v>
                </c:pt>
                <c:pt idx="1">
                  <c:v>83.000000000000014</c:v>
                </c:pt>
                <c:pt idx="2">
                  <c:v>79.200000000000017</c:v>
                </c:pt>
                <c:pt idx="3">
                  <c:v>83.500000000000014</c:v>
                </c:pt>
                <c:pt idx="4">
                  <c:v>84.300000000000011</c:v>
                </c:pt>
                <c:pt idx="5">
                  <c:v>75.800000000000011</c:v>
                </c:pt>
                <c:pt idx="6">
                  <c:v>67.300000000000011</c:v>
                </c:pt>
                <c:pt idx="7">
                  <c:v>57.300000000000011</c:v>
                </c:pt>
                <c:pt idx="8">
                  <c:v>48.000000000000007</c:v>
                </c:pt>
                <c:pt idx="9">
                  <c:v>43.300000000000004</c:v>
                </c:pt>
                <c:pt idx="10">
                  <c:v>43.1</c:v>
                </c:pt>
                <c:pt idx="11">
                  <c:v>45.6</c:v>
                </c:pt>
                <c:pt idx="12">
                  <c:v>37.800000000000004</c:v>
                </c:pt>
                <c:pt idx="13">
                  <c:v>35.900000000000006</c:v>
                </c:pt>
                <c:pt idx="14">
                  <c:v>20.700000000000003</c:v>
                </c:pt>
                <c:pt idx="15">
                  <c:v>11.100000000000001</c:v>
                </c:pt>
                <c:pt idx="16">
                  <c:v>20.3</c:v>
                </c:pt>
                <c:pt idx="17">
                  <c:v>14.6</c:v>
                </c:pt>
                <c:pt idx="18">
                  <c:v>12.5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C-174B-9484-29B844C6B1A8}"/>
            </c:ext>
          </c:extLst>
        </c:ser>
        <c:ser>
          <c:idx val="3"/>
          <c:order val="3"/>
          <c:tx>
            <c:strRef>
              <c:f>'dte1'!$I$1</c:f>
              <c:strCache>
                <c:ptCount val="1"/>
                <c:pt idx="0">
                  <c:v>1010 rollin yes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'dte1'!$I$2:$I$21</c:f>
              <c:numCache>
                <c:formatCode>General</c:formatCode>
                <c:ptCount val="20"/>
                <c:pt idx="0">
                  <c:v>227.2</c:v>
                </c:pt>
                <c:pt idx="1">
                  <c:v>215.39999999999998</c:v>
                </c:pt>
                <c:pt idx="2">
                  <c:v>205.79999999999998</c:v>
                </c:pt>
                <c:pt idx="3">
                  <c:v>202.1</c:v>
                </c:pt>
                <c:pt idx="4">
                  <c:v>194.6</c:v>
                </c:pt>
                <c:pt idx="5">
                  <c:v>176.2</c:v>
                </c:pt>
                <c:pt idx="6">
                  <c:v>163.19999999999999</c:v>
                </c:pt>
                <c:pt idx="7">
                  <c:v>153.19999999999999</c:v>
                </c:pt>
                <c:pt idx="8">
                  <c:v>134.6</c:v>
                </c:pt>
                <c:pt idx="9">
                  <c:v>126.49999999999999</c:v>
                </c:pt>
                <c:pt idx="10">
                  <c:v>115.39999999999999</c:v>
                </c:pt>
                <c:pt idx="11">
                  <c:v>111.19999999999999</c:v>
                </c:pt>
                <c:pt idx="12">
                  <c:v>94.499999999999986</c:v>
                </c:pt>
                <c:pt idx="13">
                  <c:v>82.899999999999991</c:v>
                </c:pt>
                <c:pt idx="14">
                  <c:v>67.699999999999989</c:v>
                </c:pt>
                <c:pt idx="15">
                  <c:v>50.499999999999993</c:v>
                </c:pt>
                <c:pt idx="16">
                  <c:v>55.599999999999994</c:v>
                </c:pt>
                <c:pt idx="17">
                  <c:v>41.8</c:v>
                </c:pt>
                <c:pt idx="18">
                  <c:v>30</c:v>
                </c:pt>
                <c:pt idx="19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C-174B-9484-29B844C6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132703"/>
        <c:axId val="817825327"/>
      </c:lineChart>
      <c:catAx>
        <c:axId val="107613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25327"/>
        <c:crosses val="autoZero"/>
        <c:auto val="1"/>
        <c:lblAlgn val="ctr"/>
        <c:lblOffset val="100"/>
        <c:noMultiLvlLbl val="0"/>
      </c:catAx>
      <c:valAx>
        <c:axId val="8178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3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'dte2'!$C$1</c:f>
              <c:strCache>
                <c:ptCount val="1"/>
                <c:pt idx="0">
                  <c:v>945 rollin 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'dte2'!$C$2:$C$21</c:f>
              <c:numCache>
                <c:formatCode>General</c:formatCode>
                <c:ptCount val="20"/>
                <c:pt idx="0">
                  <c:v>-23.2</c:v>
                </c:pt>
                <c:pt idx="1">
                  <c:v>-21.4</c:v>
                </c:pt>
                <c:pt idx="2">
                  <c:v>-14.099999999999998</c:v>
                </c:pt>
                <c:pt idx="3">
                  <c:v>-21.4</c:v>
                </c:pt>
                <c:pt idx="4">
                  <c:v>-14.4</c:v>
                </c:pt>
                <c:pt idx="5">
                  <c:v>-16.3</c:v>
                </c:pt>
                <c:pt idx="6">
                  <c:v>-17</c:v>
                </c:pt>
                <c:pt idx="7">
                  <c:v>-11.899999999999999</c:v>
                </c:pt>
                <c:pt idx="8">
                  <c:v>-9.9999999999999982</c:v>
                </c:pt>
                <c:pt idx="9">
                  <c:v>-1.9999999999999989</c:v>
                </c:pt>
                <c:pt idx="10">
                  <c:v>-1.7999999999999989</c:v>
                </c:pt>
                <c:pt idx="11">
                  <c:v>-7.2999999999999989</c:v>
                </c:pt>
                <c:pt idx="12">
                  <c:v>-5.5999999999999988</c:v>
                </c:pt>
                <c:pt idx="13">
                  <c:v>-2.3999999999999986</c:v>
                </c:pt>
                <c:pt idx="14">
                  <c:v>-7.2999999999999989</c:v>
                </c:pt>
                <c:pt idx="15">
                  <c:v>2.3000000000000007</c:v>
                </c:pt>
                <c:pt idx="16">
                  <c:v>7.8000000000000007</c:v>
                </c:pt>
                <c:pt idx="17">
                  <c:v>0.39999999999999991</c:v>
                </c:pt>
                <c:pt idx="18">
                  <c:v>-1</c:v>
                </c:pt>
                <c:pt idx="19">
                  <c:v>-0.6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C-0244-8727-6E4272545F08}"/>
            </c:ext>
          </c:extLst>
        </c:ser>
        <c:ser>
          <c:idx val="1"/>
          <c:order val="1"/>
          <c:tx>
            <c:strRef>
              <c:f>'dte2'!$E$1</c:f>
              <c:strCache>
                <c:ptCount val="1"/>
                <c:pt idx="0">
                  <c:v>945 rollin 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'dte2'!$E$2:$E$21</c:f>
              <c:numCache>
                <c:formatCode>General</c:formatCode>
                <c:ptCount val="20"/>
                <c:pt idx="0">
                  <c:v>92.799999999999983</c:v>
                </c:pt>
                <c:pt idx="1">
                  <c:v>89.09999999999998</c:v>
                </c:pt>
                <c:pt idx="2">
                  <c:v>89.299999999999983</c:v>
                </c:pt>
                <c:pt idx="3">
                  <c:v>81.999999999999986</c:v>
                </c:pt>
                <c:pt idx="4">
                  <c:v>84.799999999999983</c:v>
                </c:pt>
                <c:pt idx="5">
                  <c:v>76.699999999999989</c:v>
                </c:pt>
                <c:pt idx="6">
                  <c:v>70.899999999999991</c:v>
                </c:pt>
                <c:pt idx="7">
                  <c:v>73.399999999999991</c:v>
                </c:pt>
                <c:pt idx="8">
                  <c:v>67.899999999999991</c:v>
                </c:pt>
                <c:pt idx="9">
                  <c:v>65.599999999999994</c:v>
                </c:pt>
                <c:pt idx="10">
                  <c:v>62</c:v>
                </c:pt>
                <c:pt idx="11">
                  <c:v>47.8</c:v>
                </c:pt>
                <c:pt idx="12">
                  <c:v>44.3</c:v>
                </c:pt>
                <c:pt idx="13">
                  <c:v>43.8</c:v>
                </c:pt>
                <c:pt idx="14">
                  <c:v>34.599999999999994</c:v>
                </c:pt>
                <c:pt idx="15">
                  <c:v>31.699999999999996</c:v>
                </c:pt>
                <c:pt idx="16">
                  <c:v>30.299999999999997</c:v>
                </c:pt>
                <c:pt idx="17">
                  <c:v>22.9</c:v>
                </c:pt>
                <c:pt idx="18">
                  <c:v>11.7</c:v>
                </c:pt>
                <c:pt idx="19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C-0244-8727-6E4272545F08}"/>
            </c:ext>
          </c:extLst>
        </c:ser>
        <c:ser>
          <c:idx val="2"/>
          <c:order val="2"/>
          <c:tx>
            <c:strRef>
              <c:f>'dte2'!$G$1</c:f>
              <c:strCache>
                <c:ptCount val="1"/>
                <c:pt idx="0">
                  <c:v>1010 rollin 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'dte2'!$G$2:$G$21</c:f>
              <c:numCache>
                <c:formatCode>General</c:formatCode>
                <c:ptCount val="20"/>
                <c:pt idx="0">
                  <c:v>-11.400000000000009</c:v>
                </c:pt>
                <c:pt idx="1">
                  <c:v>-8.0000000000000089</c:v>
                </c:pt>
                <c:pt idx="2">
                  <c:v>-7.3000000000000087</c:v>
                </c:pt>
                <c:pt idx="3">
                  <c:v>-13.500000000000009</c:v>
                </c:pt>
                <c:pt idx="4">
                  <c:v>-12.100000000000009</c:v>
                </c:pt>
                <c:pt idx="5">
                  <c:v>-11.300000000000008</c:v>
                </c:pt>
                <c:pt idx="6">
                  <c:v>-24.100000000000009</c:v>
                </c:pt>
                <c:pt idx="7">
                  <c:v>-17.300000000000008</c:v>
                </c:pt>
                <c:pt idx="8">
                  <c:v>-17.000000000000007</c:v>
                </c:pt>
                <c:pt idx="9">
                  <c:v>-10.000000000000005</c:v>
                </c:pt>
                <c:pt idx="10">
                  <c:v>-15.500000000000005</c:v>
                </c:pt>
                <c:pt idx="11">
                  <c:v>-27.100000000000005</c:v>
                </c:pt>
                <c:pt idx="12">
                  <c:v>-26.300000000000004</c:v>
                </c:pt>
                <c:pt idx="13">
                  <c:v>-20.800000000000004</c:v>
                </c:pt>
                <c:pt idx="14">
                  <c:v>-32.200000000000003</c:v>
                </c:pt>
                <c:pt idx="15">
                  <c:v>-20.900000000000002</c:v>
                </c:pt>
                <c:pt idx="16">
                  <c:v>-15.100000000000001</c:v>
                </c:pt>
                <c:pt idx="17">
                  <c:v>-18.3</c:v>
                </c:pt>
                <c:pt idx="18">
                  <c:v>-17.5</c:v>
                </c:pt>
                <c:pt idx="19">
                  <c:v>-10.199999999999999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C-0244-8727-6E4272545F08}"/>
            </c:ext>
          </c:extLst>
        </c:ser>
        <c:ser>
          <c:idx val="3"/>
          <c:order val="3"/>
          <c:tx>
            <c:strRef>
              <c:f>'dte2'!$I$1</c:f>
              <c:strCache>
                <c:ptCount val="1"/>
                <c:pt idx="0">
                  <c:v>1010 rollin yes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'dte2'!$I$2:$I$21</c:f>
              <c:numCache>
                <c:formatCode>General</c:formatCode>
                <c:ptCount val="20"/>
                <c:pt idx="0">
                  <c:v>82.9</c:v>
                </c:pt>
                <c:pt idx="1">
                  <c:v>82.4</c:v>
                </c:pt>
                <c:pt idx="2">
                  <c:v>76</c:v>
                </c:pt>
                <c:pt idx="3">
                  <c:v>69.8</c:v>
                </c:pt>
                <c:pt idx="4">
                  <c:v>65.3</c:v>
                </c:pt>
                <c:pt idx="5">
                  <c:v>59.5</c:v>
                </c:pt>
                <c:pt idx="6">
                  <c:v>42.1</c:v>
                </c:pt>
                <c:pt idx="7">
                  <c:v>47.5</c:v>
                </c:pt>
                <c:pt idx="8">
                  <c:v>38.199999999999996</c:v>
                </c:pt>
                <c:pt idx="9">
                  <c:v>36.9</c:v>
                </c:pt>
                <c:pt idx="10">
                  <c:v>31.4</c:v>
                </c:pt>
                <c:pt idx="11">
                  <c:v>19.8</c:v>
                </c:pt>
                <c:pt idx="12">
                  <c:v>15.600000000000001</c:v>
                </c:pt>
                <c:pt idx="13">
                  <c:v>16.600000000000001</c:v>
                </c:pt>
                <c:pt idx="14">
                  <c:v>5.1999999999999993</c:v>
                </c:pt>
                <c:pt idx="15">
                  <c:v>5.6</c:v>
                </c:pt>
                <c:pt idx="16">
                  <c:v>5.8</c:v>
                </c:pt>
                <c:pt idx="17">
                  <c:v>2.5999999999999996</c:v>
                </c:pt>
                <c:pt idx="18">
                  <c:v>-4</c:v>
                </c:pt>
                <c:pt idx="19">
                  <c:v>-2.2000000000000002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BC-0244-8727-6E4272545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900879"/>
        <c:axId val="1082796815"/>
      </c:lineChart>
      <c:catAx>
        <c:axId val="1082900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15"/>
        <c:crosses val="autoZero"/>
        <c:auto val="1"/>
        <c:lblAlgn val="ctr"/>
        <c:lblOffset val="100"/>
        <c:noMultiLvlLbl val="0"/>
      </c:catAx>
      <c:valAx>
        <c:axId val="10827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0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69850</xdr:colOff>
      <xdr:row>3</xdr:row>
      <xdr:rowOff>101600</xdr:rowOff>
    </xdr:from>
    <xdr:to>
      <xdr:col>28</xdr:col>
      <xdr:colOff>190500</xdr:colOff>
      <xdr:row>46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0E9CF7-3CDC-497B-2715-DC89656C1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</xdr:row>
      <xdr:rowOff>12700</xdr:rowOff>
    </xdr:from>
    <xdr:to>
      <xdr:col>28</xdr:col>
      <xdr:colOff>177800</xdr:colOff>
      <xdr:row>45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E88FF-2E01-EC6F-A96A-2FE3A4A8E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311150</xdr:colOff>
      <xdr:row>1</xdr:row>
      <xdr:rowOff>38100</xdr:rowOff>
    </xdr:from>
    <xdr:to>
      <xdr:col>28</xdr:col>
      <xdr:colOff>254000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D4477-9C87-566A-3186-E4BDF123D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779D1-D750-5A4B-96F7-9CFA1A757FB6}">
  <dimension ref="A1:L21"/>
  <sheetViews>
    <sheetView tabSelected="1" workbookViewId="0">
      <selection activeCell="K4" sqref="K4:L17"/>
    </sheetView>
  </sheetViews>
  <sheetFormatPr baseColWidth="10" defaultRowHeight="16" x14ac:dyDescent="0.2"/>
  <cols>
    <col min="1" max="1" width="12.83203125" bestFit="1" customWidth="1"/>
    <col min="2" max="2" width="12" customWidth="1"/>
    <col min="11" max="11" width="14.1640625" customWidth="1"/>
  </cols>
  <sheetData>
    <row r="1" spans="1:12" x14ac:dyDescent="0.2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</row>
    <row r="2" spans="1:12" x14ac:dyDescent="0.2">
      <c r="A2" s="1">
        <v>45062</v>
      </c>
      <c r="B2">
        <v>14.2</v>
      </c>
      <c r="C2">
        <f>B2+C3</f>
        <v>107.2</v>
      </c>
      <c r="D2">
        <v>4</v>
      </c>
      <c r="E2">
        <f>D2+E3</f>
        <v>326.59999999999991</v>
      </c>
      <c r="F2">
        <v>-2.9</v>
      </c>
      <c r="G2">
        <f>F2+G3</f>
        <v>148.4</v>
      </c>
      <c r="H2">
        <v>-5.8</v>
      </c>
      <c r="I2">
        <f>H2+I3</f>
        <v>299.89999999999998</v>
      </c>
      <c r="K2" t="s">
        <v>5</v>
      </c>
    </row>
    <row r="3" spans="1:12" x14ac:dyDescent="0.2">
      <c r="A3" s="1">
        <v>45055</v>
      </c>
      <c r="B3">
        <v>-17.899999999999999</v>
      </c>
      <c r="C3">
        <f t="shared" ref="C3:C21" si="0">B3+C4</f>
        <v>93</v>
      </c>
      <c r="D3">
        <v>14.5</v>
      </c>
      <c r="E3">
        <f t="shared" ref="E3:E21" si="1">D3+E4</f>
        <v>322.59999999999991</v>
      </c>
      <c r="F3">
        <v>-18.399999999999999</v>
      </c>
      <c r="G3">
        <f t="shared" ref="G3:G21" si="2">F3+G4</f>
        <v>151.30000000000001</v>
      </c>
      <c r="H3">
        <v>19.5</v>
      </c>
      <c r="I3">
        <f t="shared" ref="I3:I21" si="3">H3+I4</f>
        <v>305.7</v>
      </c>
    </row>
    <row r="4" spans="1:12" x14ac:dyDescent="0.2">
      <c r="A4" s="1">
        <v>45048</v>
      </c>
      <c r="B4">
        <v>18.899999999999999</v>
      </c>
      <c r="C4">
        <f t="shared" si="0"/>
        <v>110.9</v>
      </c>
      <c r="D4">
        <v>18.899999999999999</v>
      </c>
      <c r="E4">
        <f t="shared" si="1"/>
        <v>308.09999999999991</v>
      </c>
      <c r="F4">
        <v>17.5</v>
      </c>
      <c r="G4">
        <f t="shared" si="2"/>
        <v>169.70000000000002</v>
      </c>
      <c r="H4">
        <v>17.5</v>
      </c>
      <c r="I4">
        <f t="shared" si="3"/>
        <v>286.2</v>
      </c>
      <c r="K4" t="s">
        <v>6</v>
      </c>
      <c r="L4">
        <f>COUNTIF($H$2:$H$21,"&gt;0")</f>
        <v>18</v>
      </c>
    </row>
    <row r="5" spans="1:12" x14ac:dyDescent="0.2">
      <c r="A5" s="1">
        <v>45041</v>
      </c>
      <c r="B5">
        <v>15.7</v>
      </c>
      <c r="C5">
        <f t="shared" si="0"/>
        <v>92</v>
      </c>
      <c r="D5">
        <v>3.3</v>
      </c>
      <c r="E5">
        <f t="shared" si="1"/>
        <v>289.19999999999993</v>
      </c>
      <c r="F5">
        <v>13.5</v>
      </c>
      <c r="G5">
        <f t="shared" si="2"/>
        <v>152.20000000000002</v>
      </c>
      <c r="H5">
        <v>4.5</v>
      </c>
      <c r="I5">
        <f t="shared" si="3"/>
        <v>268.7</v>
      </c>
      <c r="K5" t="s">
        <v>7</v>
      </c>
      <c r="L5">
        <f>COUNTIF($H$2:$H$21,"&lt;=0")</f>
        <v>2</v>
      </c>
    </row>
    <row r="6" spans="1:12" x14ac:dyDescent="0.2">
      <c r="A6" s="1">
        <v>45034</v>
      </c>
      <c r="B6">
        <v>-10.6</v>
      </c>
      <c r="C6">
        <f t="shared" si="0"/>
        <v>76.3</v>
      </c>
      <c r="D6">
        <v>5.4</v>
      </c>
      <c r="E6">
        <f t="shared" si="1"/>
        <v>285.89999999999992</v>
      </c>
      <c r="F6">
        <v>1.1000000000000001</v>
      </c>
      <c r="G6">
        <f t="shared" si="2"/>
        <v>138.70000000000002</v>
      </c>
      <c r="H6">
        <v>9.4</v>
      </c>
      <c r="I6">
        <f t="shared" si="3"/>
        <v>264.2</v>
      </c>
      <c r="K6" t="s">
        <v>8</v>
      </c>
      <c r="L6" s="2">
        <f>L4/(L4+L5)</f>
        <v>0.9</v>
      </c>
    </row>
    <row r="7" spans="1:12" x14ac:dyDescent="0.2">
      <c r="A7" s="1">
        <v>45027</v>
      </c>
      <c r="B7">
        <v>5.0999999999999996</v>
      </c>
      <c r="C7">
        <f t="shared" si="0"/>
        <v>86.899999999999991</v>
      </c>
      <c r="D7">
        <v>24</v>
      </c>
      <c r="E7">
        <f t="shared" si="1"/>
        <v>280.49999999999994</v>
      </c>
      <c r="F7">
        <v>-0.2</v>
      </c>
      <c r="G7">
        <f t="shared" si="2"/>
        <v>137.60000000000002</v>
      </c>
      <c r="H7">
        <v>-5.7</v>
      </c>
      <c r="I7">
        <f t="shared" si="3"/>
        <v>254.8</v>
      </c>
      <c r="K7" t="s">
        <v>9</v>
      </c>
      <c r="L7" s="3">
        <f>100%-L6</f>
        <v>9.9999999999999978E-2</v>
      </c>
    </row>
    <row r="8" spans="1:12" x14ac:dyDescent="0.2">
      <c r="A8" s="1">
        <v>45019</v>
      </c>
      <c r="B8">
        <v>16.8</v>
      </c>
      <c r="C8">
        <f t="shared" si="0"/>
        <v>81.8</v>
      </c>
      <c r="D8">
        <v>16.8</v>
      </c>
      <c r="E8">
        <f t="shared" si="1"/>
        <v>256.49999999999994</v>
      </c>
      <c r="F8">
        <v>21.7</v>
      </c>
      <c r="G8">
        <f t="shared" si="2"/>
        <v>137.80000000000001</v>
      </c>
      <c r="H8">
        <v>21.7</v>
      </c>
      <c r="I8">
        <f t="shared" si="3"/>
        <v>260.5</v>
      </c>
    </row>
    <row r="9" spans="1:12" x14ac:dyDescent="0.2">
      <c r="A9" s="1">
        <v>45013</v>
      </c>
      <c r="B9">
        <v>25</v>
      </c>
      <c r="C9">
        <f t="shared" si="0"/>
        <v>65</v>
      </c>
      <c r="D9">
        <v>40</v>
      </c>
      <c r="E9">
        <f t="shared" si="1"/>
        <v>239.69999999999996</v>
      </c>
      <c r="F9">
        <v>6.4</v>
      </c>
      <c r="G9">
        <f t="shared" si="2"/>
        <v>116.10000000000002</v>
      </c>
      <c r="H9">
        <v>20.5</v>
      </c>
      <c r="I9">
        <f t="shared" si="3"/>
        <v>238.79999999999998</v>
      </c>
      <c r="K9" t="s">
        <v>10</v>
      </c>
      <c r="L9" s="4">
        <f>AVERAGEIF($H$2:$H$21,"&gt;0")</f>
        <v>17.299999999999997</v>
      </c>
    </row>
    <row r="10" spans="1:12" x14ac:dyDescent="0.2">
      <c r="A10" s="1">
        <v>45006</v>
      </c>
      <c r="B10">
        <v>-5</v>
      </c>
      <c r="C10">
        <f t="shared" si="0"/>
        <v>40</v>
      </c>
      <c r="D10">
        <v>7.1</v>
      </c>
      <c r="E10">
        <f t="shared" si="1"/>
        <v>199.69999999999996</v>
      </c>
      <c r="F10">
        <v>1.9</v>
      </c>
      <c r="G10">
        <f t="shared" si="2"/>
        <v>109.70000000000002</v>
      </c>
      <c r="H10">
        <v>15</v>
      </c>
      <c r="I10">
        <f t="shared" si="3"/>
        <v>218.29999999999998</v>
      </c>
      <c r="K10" t="s">
        <v>11</v>
      </c>
      <c r="L10" s="4">
        <f>AVERAGEIF($H$2:$H$21,"&lt;=0")</f>
        <v>-5.75</v>
      </c>
    </row>
    <row r="11" spans="1:12" x14ac:dyDescent="0.2">
      <c r="A11" s="1">
        <v>44999</v>
      </c>
      <c r="B11">
        <v>-16.3</v>
      </c>
      <c r="C11">
        <f t="shared" si="0"/>
        <v>45</v>
      </c>
      <c r="D11">
        <v>-3.9</v>
      </c>
      <c r="E11">
        <f t="shared" si="1"/>
        <v>192.59999999999997</v>
      </c>
      <c r="F11">
        <v>-4.8</v>
      </c>
      <c r="G11">
        <f t="shared" si="2"/>
        <v>107.80000000000001</v>
      </c>
      <c r="H11">
        <v>2</v>
      </c>
      <c r="I11">
        <f t="shared" si="3"/>
        <v>203.29999999999998</v>
      </c>
      <c r="K11" t="s">
        <v>12</v>
      </c>
      <c r="L11" s="4">
        <f>L9/ABS(L10)</f>
        <v>3.0086956521739125</v>
      </c>
    </row>
    <row r="12" spans="1:12" x14ac:dyDescent="0.2">
      <c r="A12" s="1">
        <v>44991</v>
      </c>
      <c r="B12">
        <v>-22.2</v>
      </c>
      <c r="C12">
        <f t="shared" si="0"/>
        <v>61.3</v>
      </c>
      <c r="D12">
        <v>19.7</v>
      </c>
      <c r="E12">
        <f t="shared" si="1"/>
        <v>196.49999999999997</v>
      </c>
      <c r="F12">
        <v>-8.3000000000000007</v>
      </c>
      <c r="G12">
        <f t="shared" si="2"/>
        <v>112.60000000000001</v>
      </c>
      <c r="H12">
        <v>7.1</v>
      </c>
      <c r="I12">
        <f t="shared" si="3"/>
        <v>201.29999999999998</v>
      </c>
    </row>
    <row r="13" spans="1:12" x14ac:dyDescent="0.2">
      <c r="A13" s="1">
        <v>44985</v>
      </c>
      <c r="B13">
        <v>18.2</v>
      </c>
      <c r="C13">
        <f t="shared" si="0"/>
        <v>83.5</v>
      </c>
      <c r="D13">
        <v>27.2</v>
      </c>
      <c r="E13">
        <f t="shared" si="1"/>
        <v>176.79999999999998</v>
      </c>
      <c r="F13">
        <v>19.8</v>
      </c>
      <c r="G13">
        <f t="shared" si="2"/>
        <v>120.9</v>
      </c>
      <c r="H13">
        <v>35.5</v>
      </c>
      <c r="I13">
        <f t="shared" si="3"/>
        <v>194.2</v>
      </c>
      <c r="K13" t="s">
        <v>13</v>
      </c>
      <c r="L13">
        <f>MAX($H$2:$H$21)</f>
        <v>35.5</v>
      </c>
    </row>
    <row r="14" spans="1:12" x14ac:dyDescent="0.2">
      <c r="A14" s="1">
        <v>44978</v>
      </c>
      <c r="B14">
        <v>12.3</v>
      </c>
      <c r="C14">
        <f t="shared" si="0"/>
        <v>65.3</v>
      </c>
      <c r="D14">
        <v>20.399999999999999</v>
      </c>
      <c r="E14">
        <f t="shared" si="1"/>
        <v>149.6</v>
      </c>
      <c r="F14">
        <v>11.8</v>
      </c>
      <c r="G14">
        <f t="shared" si="2"/>
        <v>101.10000000000001</v>
      </c>
      <c r="H14">
        <v>7.1</v>
      </c>
      <c r="I14">
        <f t="shared" si="3"/>
        <v>158.69999999999999</v>
      </c>
      <c r="K14" t="s">
        <v>14</v>
      </c>
      <c r="L14">
        <f>MIN($H$2:$H$21)</f>
        <v>-5.8</v>
      </c>
    </row>
    <row r="15" spans="1:12" x14ac:dyDescent="0.2">
      <c r="A15" s="1">
        <v>44971</v>
      </c>
      <c r="B15">
        <v>2.4</v>
      </c>
      <c r="C15">
        <f t="shared" si="0"/>
        <v>53</v>
      </c>
      <c r="D15">
        <v>14.8</v>
      </c>
      <c r="E15">
        <f t="shared" si="1"/>
        <v>129.19999999999999</v>
      </c>
      <c r="F15">
        <v>-0.5</v>
      </c>
      <c r="G15">
        <f t="shared" si="2"/>
        <v>89.300000000000011</v>
      </c>
      <c r="H15">
        <v>9.1999999999999993</v>
      </c>
      <c r="I15">
        <f t="shared" si="3"/>
        <v>151.6</v>
      </c>
    </row>
    <row r="16" spans="1:12" x14ac:dyDescent="0.2">
      <c r="A16" s="1">
        <v>44964</v>
      </c>
      <c r="B16">
        <v>13</v>
      </c>
      <c r="C16">
        <f t="shared" si="0"/>
        <v>50.6</v>
      </c>
      <c r="D16">
        <v>31.8</v>
      </c>
      <c r="E16">
        <f t="shared" si="1"/>
        <v>114.39999999999999</v>
      </c>
      <c r="F16">
        <v>12.4</v>
      </c>
      <c r="G16">
        <f t="shared" si="2"/>
        <v>89.800000000000011</v>
      </c>
      <c r="H16">
        <v>12.4</v>
      </c>
      <c r="I16">
        <f t="shared" si="3"/>
        <v>142.4</v>
      </c>
      <c r="K16" t="s">
        <v>15</v>
      </c>
      <c r="L16" s="4">
        <f>(L6*L9)+(L7*L10)</f>
        <v>14.994999999999999</v>
      </c>
    </row>
    <row r="17" spans="1:12" x14ac:dyDescent="0.2">
      <c r="A17" s="1">
        <v>44957</v>
      </c>
      <c r="B17">
        <v>21.6</v>
      </c>
      <c r="C17">
        <f t="shared" si="0"/>
        <v>37.6</v>
      </c>
      <c r="D17">
        <v>21.6</v>
      </c>
      <c r="E17">
        <f t="shared" si="1"/>
        <v>82.6</v>
      </c>
      <c r="F17">
        <v>21.4</v>
      </c>
      <c r="G17">
        <f t="shared" si="2"/>
        <v>77.400000000000006</v>
      </c>
      <c r="H17">
        <v>32.799999999999997</v>
      </c>
      <c r="I17">
        <f t="shared" si="3"/>
        <v>130</v>
      </c>
      <c r="K17" t="s">
        <v>16</v>
      </c>
      <c r="L17" s="4">
        <f>(L11*L6)-L7</f>
        <v>2.6078260869565213</v>
      </c>
    </row>
    <row r="18" spans="1:12" x14ac:dyDescent="0.2">
      <c r="A18" s="1">
        <v>44950</v>
      </c>
      <c r="B18">
        <v>-9.3000000000000007</v>
      </c>
      <c r="C18">
        <f t="shared" si="0"/>
        <v>16</v>
      </c>
      <c r="D18">
        <v>8.9</v>
      </c>
      <c r="E18">
        <f t="shared" si="1"/>
        <v>60.999999999999993</v>
      </c>
      <c r="F18">
        <v>14.8</v>
      </c>
      <c r="G18">
        <f t="shared" si="2"/>
        <v>56</v>
      </c>
      <c r="H18">
        <v>32.1</v>
      </c>
      <c r="I18">
        <f t="shared" si="3"/>
        <v>97.199999999999989</v>
      </c>
    </row>
    <row r="19" spans="1:12" x14ac:dyDescent="0.2">
      <c r="A19" s="1">
        <v>44943</v>
      </c>
      <c r="B19">
        <v>16.3</v>
      </c>
      <c r="C19">
        <f t="shared" si="0"/>
        <v>25.3</v>
      </c>
      <c r="D19">
        <v>18.3</v>
      </c>
      <c r="E19">
        <f t="shared" si="1"/>
        <v>52.099999999999994</v>
      </c>
      <c r="F19">
        <v>17.899999999999999</v>
      </c>
      <c r="G19">
        <f t="shared" si="2"/>
        <v>41.2</v>
      </c>
      <c r="H19">
        <v>28.5</v>
      </c>
      <c r="I19">
        <f t="shared" si="3"/>
        <v>65.099999999999994</v>
      </c>
    </row>
    <row r="20" spans="1:12" x14ac:dyDescent="0.2">
      <c r="A20" s="1">
        <v>44936</v>
      </c>
      <c r="B20">
        <v>0.8</v>
      </c>
      <c r="C20">
        <f t="shared" si="0"/>
        <v>9</v>
      </c>
      <c r="D20">
        <v>11.1</v>
      </c>
      <c r="E20">
        <f t="shared" si="1"/>
        <v>33.799999999999997</v>
      </c>
      <c r="F20">
        <v>9.5</v>
      </c>
      <c r="G20">
        <f t="shared" si="2"/>
        <v>23.3</v>
      </c>
      <c r="H20">
        <v>20.8</v>
      </c>
      <c r="I20">
        <f t="shared" si="3"/>
        <v>36.6</v>
      </c>
    </row>
    <row r="21" spans="1:12" x14ac:dyDescent="0.2">
      <c r="A21" s="1">
        <v>44929</v>
      </c>
      <c r="B21">
        <v>8.1999999999999993</v>
      </c>
      <c r="C21">
        <f t="shared" si="0"/>
        <v>8.1999999999999993</v>
      </c>
      <c r="D21">
        <v>22.7</v>
      </c>
      <c r="E21">
        <f t="shared" si="1"/>
        <v>22.7</v>
      </c>
      <c r="F21">
        <v>13.8</v>
      </c>
      <c r="G21">
        <f t="shared" si="2"/>
        <v>13.8</v>
      </c>
      <c r="H21">
        <v>15.8</v>
      </c>
      <c r="I21">
        <f t="shared" si="3"/>
        <v>15.8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D995-810E-FA42-BA68-A39DD92FBB81}">
  <dimension ref="A1:L21"/>
  <sheetViews>
    <sheetView workbookViewId="0">
      <selection activeCell="K3" sqref="K3:L16"/>
    </sheetView>
  </sheetViews>
  <sheetFormatPr baseColWidth="10" defaultRowHeight="16" x14ac:dyDescent="0.2"/>
  <cols>
    <col min="1" max="1" width="12.83203125" bestFit="1" customWidth="1"/>
    <col min="11" max="11" width="15" bestFit="1" customWidth="1"/>
  </cols>
  <sheetData>
    <row r="1" spans="1:12" x14ac:dyDescent="0.2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</row>
    <row r="2" spans="1:12" x14ac:dyDescent="0.2">
      <c r="A2" s="1">
        <v>45062</v>
      </c>
      <c r="B2">
        <v>13.6</v>
      </c>
      <c r="C2">
        <f>B2+C3</f>
        <v>81.8</v>
      </c>
      <c r="D2">
        <v>13.6</v>
      </c>
      <c r="E2">
        <f>D2+E3</f>
        <v>175.79999999999995</v>
      </c>
      <c r="F2">
        <v>11.8</v>
      </c>
      <c r="G2">
        <f>F2+G3</f>
        <v>94.800000000000011</v>
      </c>
      <c r="H2">
        <v>11.8</v>
      </c>
      <c r="I2">
        <f>H2+I3</f>
        <v>227.2</v>
      </c>
    </row>
    <row r="3" spans="1:12" x14ac:dyDescent="0.2">
      <c r="A3" s="1">
        <v>45055</v>
      </c>
      <c r="B3">
        <v>-0.8</v>
      </c>
      <c r="C3">
        <f t="shared" ref="C3:C21" si="0">B3+C4</f>
        <v>68.2</v>
      </c>
      <c r="D3">
        <v>4.0999999999999996</v>
      </c>
      <c r="E3">
        <f t="shared" ref="E3:E21" si="1">D3+E4</f>
        <v>162.19999999999996</v>
      </c>
      <c r="F3">
        <v>3.8</v>
      </c>
      <c r="G3">
        <f t="shared" ref="G3:G21" si="2">F3+G4</f>
        <v>83.000000000000014</v>
      </c>
      <c r="H3">
        <v>9.6</v>
      </c>
      <c r="I3">
        <f t="shared" ref="I3:I21" si="3">H3+I4</f>
        <v>215.39999999999998</v>
      </c>
      <c r="K3" t="s">
        <v>6</v>
      </c>
      <c r="L3">
        <f>COUNTIF($H$2:$H$21,"&gt;0")</f>
        <v>19</v>
      </c>
    </row>
    <row r="4" spans="1:12" x14ac:dyDescent="0.2">
      <c r="A4" s="1">
        <v>45048</v>
      </c>
      <c r="B4">
        <v>0.2</v>
      </c>
      <c r="C4">
        <f t="shared" si="0"/>
        <v>69</v>
      </c>
      <c r="D4">
        <v>6</v>
      </c>
      <c r="E4">
        <f t="shared" si="1"/>
        <v>158.09999999999997</v>
      </c>
      <c r="F4">
        <v>-4.3</v>
      </c>
      <c r="G4">
        <f t="shared" si="2"/>
        <v>79.200000000000017</v>
      </c>
      <c r="H4">
        <v>3.7</v>
      </c>
      <c r="I4">
        <f t="shared" si="3"/>
        <v>205.79999999999998</v>
      </c>
      <c r="K4" t="s">
        <v>7</v>
      </c>
      <c r="L4">
        <f>COUNTIF($H$2:$H$21,"&lt;=0")</f>
        <v>1</v>
      </c>
    </row>
    <row r="5" spans="1:12" x14ac:dyDescent="0.2">
      <c r="A5" s="1">
        <v>45041</v>
      </c>
      <c r="B5">
        <v>-1.7</v>
      </c>
      <c r="C5">
        <f t="shared" si="0"/>
        <v>68.8</v>
      </c>
      <c r="D5">
        <v>7.2</v>
      </c>
      <c r="E5">
        <f t="shared" si="1"/>
        <v>152.09999999999997</v>
      </c>
      <c r="F5">
        <v>-0.8</v>
      </c>
      <c r="G5">
        <f t="shared" si="2"/>
        <v>83.500000000000014</v>
      </c>
      <c r="H5">
        <v>7.5</v>
      </c>
      <c r="I5">
        <f t="shared" si="3"/>
        <v>202.1</v>
      </c>
      <c r="K5" t="s">
        <v>8</v>
      </c>
      <c r="L5" s="2">
        <f>L3/(L3+L4)</f>
        <v>0.95</v>
      </c>
    </row>
    <row r="6" spans="1:12" x14ac:dyDescent="0.2">
      <c r="A6" s="1">
        <v>45034</v>
      </c>
      <c r="B6">
        <v>3.9</v>
      </c>
      <c r="C6">
        <f t="shared" si="0"/>
        <v>70.5</v>
      </c>
      <c r="D6">
        <v>-4.4000000000000004</v>
      </c>
      <c r="E6">
        <f t="shared" si="1"/>
        <v>144.89999999999998</v>
      </c>
      <c r="F6">
        <v>8.5</v>
      </c>
      <c r="G6">
        <f t="shared" si="2"/>
        <v>84.300000000000011</v>
      </c>
      <c r="H6">
        <v>18.399999999999999</v>
      </c>
      <c r="I6">
        <f t="shared" si="3"/>
        <v>194.6</v>
      </c>
      <c r="K6" t="s">
        <v>9</v>
      </c>
      <c r="L6" s="3">
        <f>100%-L5</f>
        <v>5.0000000000000044E-2</v>
      </c>
    </row>
    <row r="7" spans="1:12" x14ac:dyDescent="0.2">
      <c r="A7" s="1">
        <v>45027</v>
      </c>
      <c r="B7">
        <v>-4.5</v>
      </c>
      <c r="C7">
        <f t="shared" si="0"/>
        <v>66.599999999999994</v>
      </c>
      <c r="D7">
        <v>-0.4</v>
      </c>
      <c r="E7">
        <f t="shared" si="1"/>
        <v>149.29999999999998</v>
      </c>
      <c r="F7">
        <v>8.5</v>
      </c>
      <c r="G7">
        <f t="shared" si="2"/>
        <v>75.800000000000011</v>
      </c>
      <c r="H7">
        <v>13</v>
      </c>
      <c r="I7">
        <f t="shared" si="3"/>
        <v>176.2</v>
      </c>
    </row>
    <row r="8" spans="1:12" x14ac:dyDescent="0.2">
      <c r="A8" s="1">
        <v>45019</v>
      </c>
      <c r="B8">
        <v>10.9</v>
      </c>
      <c r="C8">
        <f t="shared" si="0"/>
        <v>71.099999999999994</v>
      </c>
      <c r="D8">
        <v>10.9</v>
      </c>
      <c r="E8">
        <f t="shared" si="1"/>
        <v>149.69999999999999</v>
      </c>
      <c r="F8">
        <v>10</v>
      </c>
      <c r="G8">
        <f t="shared" si="2"/>
        <v>67.300000000000011</v>
      </c>
      <c r="H8">
        <v>10</v>
      </c>
      <c r="I8">
        <f t="shared" si="3"/>
        <v>163.19999999999999</v>
      </c>
      <c r="K8" t="s">
        <v>10</v>
      </c>
      <c r="L8" s="4">
        <f>AVERAGEIF($H$2:$H$21,"&gt;0")</f>
        <v>12.226315789473682</v>
      </c>
    </row>
    <row r="9" spans="1:12" x14ac:dyDescent="0.2">
      <c r="A9" s="1">
        <v>45013</v>
      </c>
      <c r="B9">
        <v>16.600000000000001</v>
      </c>
      <c r="C9">
        <f t="shared" si="0"/>
        <v>60.199999999999996</v>
      </c>
      <c r="D9">
        <v>29.2</v>
      </c>
      <c r="E9">
        <f t="shared" si="1"/>
        <v>138.79999999999998</v>
      </c>
      <c r="F9">
        <v>9.3000000000000007</v>
      </c>
      <c r="G9">
        <f t="shared" si="2"/>
        <v>57.300000000000011</v>
      </c>
      <c r="H9">
        <v>18.600000000000001</v>
      </c>
      <c r="I9">
        <f t="shared" si="3"/>
        <v>153.19999999999999</v>
      </c>
      <c r="K9" t="s">
        <v>11</v>
      </c>
      <c r="L9" s="4">
        <f>AVERAGEIF($H$2:$H$21,"&lt;=0")</f>
        <v>-5.0999999999999996</v>
      </c>
    </row>
    <row r="10" spans="1:12" x14ac:dyDescent="0.2">
      <c r="A10" s="1">
        <v>45006</v>
      </c>
      <c r="B10">
        <v>12.6</v>
      </c>
      <c r="C10">
        <f t="shared" si="0"/>
        <v>43.599999999999994</v>
      </c>
      <c r="D10">
        <v>15</v>
      </c>
      <c r="E10">
        <f t="shared" si="1"/>
        <v>109.6</v>
      </c>
      <c r="F10">
        <v>4.7</v>
      </c>
      <c r="G10">
        <f t="shared" si="2"/>
        <v>48.000000000000007</v>
      </c>
      <c r="H10">
        <v>8.1</v>
      </c>
      <c r="I10">
        <f t="shared" si="3"/>
        <v>134.6</v>
      </c>
      <c r="K10" t="s">
        <v>12</v>
      </c>
      <c r="L10" s="4">
        <f>L8/ABS(L9)</f>
        <v>2.3973168214654281</v>
      </c>
    </row>
    <row r="11" spans="1:12" x14ac:dyDescent="0.2">
      <c r="A11" s="1">
        <v>44999</v>
      </c>
      <c r="B11">
        <v>0.9</v>
      </c>
      <c r="C11">
        <f t="shared" si="0"/>
        <v>30.999999999999996</v>
      </c>
      <c r="D11">
        <v>15.5</v>
      </c>
      <c r="E11">
        <f t="shared" si="1"/>
        <v>94.6</v>
      </c>
      <c r="F11">
        <v>0.2</v>
      </c>
      <c r="G11">
        <f t="shared" si="2"/>
        <v>43.300000000000004</v>
      </c>
      <c r="H11">
        <v>11.1</v>
      </c>
      <c r="I11">
        <f t="shared" si="3"/>
        <v>126.49999999999999</v>
      </c>
    </row>
    <row r="12" spans="1:12" x14ac:dyDescent="0.2">
      <c r="A12" s="1">
        <v>44991</v>
      </c>
      <c r="B12">
        <v>-2.2999999999999998</v>
      </c>
      <c r="C12">
        <f t="shared" si="0"/>
        <v>30.099999999999998</v>
      </c>
      <c r="D12">
        <v>3.5</v>
      </c>
      <c r="E12">
        <f t="shared" si="1"/>
        <v>79.099999999999994</v>
      </c>
      <c r="F12">
        <v>-2.5</v>
      </c>
      <c r="G12">
        <f t="shared" si="2"/>
        <v>43.1</v>
      </c>
      <c r="H12">
        <v>4.2</v>
      </c>
      <c r="I12">
        <f t="shared" si="3"/>
        <v>115.39999999999999</v>
      </c>
      <c r="K12" t="s">
        <v>13</v>
      </c>
      <c r="L12">
        <f>MAX($H$2:$H$21)</f>
        <v>25.1</v>
      </c>
    </row>
    <row r="13" spans="1:12" x14ac:dyDescent="0.2">
      <c r="A13" s="1">
        <v>44985</v>
      </c>
      <c r="B13">
        <v>1.6</v>
      </c>
      <c r="C13">
        <f t="shared" si="0"/>
        <v>32.4</v>
      </c>
      <c r="D13">
        <v>-4.9000000000000004</v>
      </c>
      <c r="E13">
        <f t="shared" si="1"/>
        <v>75.599999999999994</v>
      </c>
      <c r="F13">
        <v>7.8</v>
      </c>
      <c r="G13">
        <f t="shared" si="2"/>
        <v>45.6</v>
      </c>
      <c r="H13">
        <v>16.7</v>
      </c>
      <c r="I13">
        <f t="shared" si="3"/>
        <v>111.19999999999999</v>
      </c>
      <c r="K13" t="s">
        <v>14</v>
      </c>
      <c r="L13">
        <f>MIN($H$2:$H$21)</f>
        <v>-5.0999999999999996</v>
      </c>
    </row>
    <row r="14" spans="1:12" x14ac:dyDescent="0.2">
      <c r="A14" s="1">
        <v>44978</v>
      </c>
      <c r="B14">
        <v>0.2</v>
      </c>
      <c r="C14">
        <f t="shared" si="0"/>
        <v>30.799999999999997</v>
      </c>
      <c r="D14">
        <v>9.6999999999999993</v>
      </c>
      <c r="E14">
        <f t="shared" si="1"/>
        <v>80.5</v>
      </c>
      <c r="F14">
        <v>1.9</v>
      </c>
      <c r="G14">
        <f t="shared" si="2"/>
        <v>37.800000000000004</v>
      </c>
      <c r="H14">
        <v>11.6</v>
      </c>
      <c r="I14">
        <f t="shared" si="3"/>
        <v>94.499999999999986</v>
      </c>
    </row>
    <row r="15" spans="1:12" x14ac:dyDescent="0.2">
      <c r="A15" s="1">
        <v>44971</v>
      </c>
      <c r="B15">
        <v>1.9</v>
      </c>
      <c r="C15">
        <f t="shared" si="0"/>
        <v>30.599999999999998</v>
      </c>
      <c r="D15">
        <v>7.6</v>
      </c>
      <c r="E15">
        <f t="shared" si="1"/>
        <v>70.8</v>
      </c>
      <c r="F15">
        <v>15.2</v>
      </c>
      <c r="G15">
        <f t="shared" si="2"/>
        <v>35.900000000000006</v>
      </c>
      <c r="H15">
        <v>15.2</v>
      </c>
      <c r="I15">
        <f t="shared" si="3"/>
        <v>82.899999999999991</v>
      </c>
      <c r="K15" t="s">
        <v>15</v>
      </c>
      <c r="L15" s="4">
        <f>(L5*L8)+(L6*L9)</f>
        <v>11.359999999999998</v>
      </c>
    </row>
    <row r="16" spans="1:12" x14ac:dyDescent="0.2">
      <c r="A16" s="1">
        <v>44964</v>
      </c>
      <c r="B16">
        <v>5.2</v>
      </c>
      <c r="C16">
        <f t="shared" si="0"/>
        <v>28.7</v>
      </c>
      <c r="D16">
        <v>12.8</v>
      </c>
      <c r="E16">
        <f t="shared" si="1"/>
        <v>63.2</v>
      </c>
      <c r="F16">
        <v>9.6</v>
      </c>
      <c r="G16">
        <f t="shared" si="2"/>
        <v>20.700000000000003</v>
      </c>
      <c r="H16">
        <v>17.2</v>
      </c>
      <c r="I16">
        <f t="shared" si="3"/>
        <v>67.699999999999989</v>
      </c>
      <c r="K16" t="s">
        <v>16</v>
      </c>
      <c r="L16" s="4">
        <f>(L10*L5)-L6</f>
        <v>2.2274509803921569</v>
      </c>
    </row>
    <row r="17" spans="1:9" x14ac:dyDescent="0.2">
      <c r="A17" s="1">
        <v>44957</v>
      </c>
      <c r="B17">
        <v>-0.1</v>
      </c>
      <c r="C17">
        <f t="shared" si="0"/>
        <v>23.5</v>
      </c>
      <c r="D17">
        <v>11.3</v>
      </c>
      <c r="E17">
        <f t="shared" si="1"/>
        <v>50.400000000000006</v>
      </c>
      <c r="F17">
        <v>-9.1999999999999993</v>
      </c>
      <c r="G17">
        <f t="shared" si="2"/>
        <v>11.100000000000001</v>
      </c>
      <c r="H17">
        <v>-5.0999999999999996</v>
      </c>
      <c r="I17">
        <f t="shared" si="3"/>
        <v>50.499999999999993</v>
      </c>
    </row>
    <row r="18" spans="1:9" x14ac:dyDescent="0.2">
      <c r="A18" s="1">
        <v>44950</v>
      </c>
      <c r="B18">
        <v>6.1</v>
      </c>
      <c r="C18">
        <f t="shared" si="0"/>
        <v>23.6</v>
      </c>
      <c r="D18">
        <v>16.100000000000001</v>
      </c>
      <c r="E18">
        <f t="shared" si="1"/>
        <v>39.1</v>
      </c>
      <c r="F18">
        <v>5.7</v>
      </c>
      <c r="G18">
        <f t="shared" si="2"/>
        <v>20.3</v>
      </c>
      <c r="H18">
        <v>13.8</v>
      </c>
      <c r="I18">
        <f t="shared" si="3"/>
        <v>55.599999999999994</v>
      </c>
    </row>
    <row r="19" spans="1:9" x14ac:dyDescent="0.2">
      <c r="A19" s="1">
        <v>44943</v>
      </c>
      <c r="B19">
        <v>-1.5</v>
      </c>
      <c r="C19">
        <f t="shared" si="0"/>
        <v>17.5</v>
      </c>
      <c r="D19">
        <v>5.8</v>
      </c>
      <c r="E19">
        <f t="shared" si="1"/>
        <v>23</v>
      </c>
      <c r="F19">
        <v>2.1</v>
      </c>
      <c r="G19">
        <f t="shared" si="2"/>
        <v>14.6</v>
      </c>
      <c r="H19">
        <v>11.8</v>
      </c>
      <c r="I19">
        <f t="shared" si="3"/>
        <v>41.8</v>
      </c>
    </row>
    <row r="20" spans="1:9" x14ac:dyDescent="0.2">
      <c r="A20" s="1">
        <v>44936</v>
      </c>
      <c r="B20">
        <v>8</v>
      </c>
      <c r="C20">
        <f t="shared" si="0"/>
        <v>19</v>
      </c>
      <c r="D20">
        <v>-5</v>
      </c>
      <c r="E20">
        <f t="shared" si="1"/>
        <v>17.2</v>
      </c>
      <c r="F20">
        <v>-2.5</v>
      </c>
      <c r="G20">
        <f t="shared" si="2"/>
        <v>12.5</v>
      </c>
      <c r="H20">
        <v>4.9000000000000004</v>
      </c>
      <c r="I20">
        <f t="shared" si="3"/>
        <v>30</v>
      </c>
    </row>
    <row r="21" spans="1:9" x14ac:dyDescent="0.2">
      <c r="A21" s="1">
        <v>44929</v>
      </c>
      <c r="B21">
        <v>11</v>
      </c>
      <c r="C21">
        <f t="shared" si="0"/>
        <v>11</v>
      </c>
      <c r="D21">
        <v>22.2</v>
      </c>
      <c r="E21">
        <f t="shared" si="1"/>
        <v>22.2</v>
      </c>
      <c r="F21">
        <v>15</v>
      </c>
      <c r="G21">
        <f t="shared" si="2"/>
        <v>15</v>
      </c>
      <c r="H21">
        <v>25.1</v>
      </c>
      <c r="I21">
        <f t="shared" si="3"/>
        <v>25.1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23DC-8697-BD46-B721-1E0C08F41215}">
  <dimension ref="A1:L21"/>
  <sheetViews>
    <sheetView workbookViewId="0">
      <selection activeCell="K3" sqref="K3:L16"/>
    </sheetView>
  </sheetViews>
  <sheetFormatPr baseColWidth="10" defaultRowHeight="16" x14ac:dyDescent="0.2"/>
  <cols>
    <col min="1" max="1" width="12.83203125" bestFit="1" customWidth="1"/>
    <col min="11" max="11" width="15" bestFit="1" customWidth="1"/>
  </cols>
  <sheetData>
    <row r="1" spans="1:12" x14ac:dyDescent="0.2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</row>
    <row r="2" spans="1:12" x14ac:dyDescent="0.2">
      <c r="A2" s="1">
        <v>45062</v>
      </c>
      <c r="B2">
        <v>-1.8</v>
      </c>
      <c r="C2">
        <f>B2+C3</f>
        <v>-23.2</v>
      </c>
      <c r="D2">
        <v>3.7</v>
      </c>
      <c r="E2">
        <f>D2+E3</f>
        <v>92.799999999999983</v>
      </c>
      <c r="F2">
        <v>-3.4</v>
      </c>
      <c r="G2">
        <f>F2+G3</f>
        <v>-11.400000000000009</v>
      </c>
      <c r="H2">
        <v>0.5</v>
      </c>
      <c r="I2">
        <f>H2+I3</f>
        <v>82.9</v>
      </c>
    </row>
    <row r="3" spans="1:12" x14ac:dyDescent="0.2">
      <c r="A3" s="1">
        <v>45055</v>
      </c>
      <c r="B3">
        <v>-7.3</v>
      </c>
      <c r="C3">
        <f t="shared" ref="C3:C21" si="0">B3+C4</f>
        <v>-21.4</v>
      </c>
      <c r="D3">
        <v>-0.2</v>
      </c>
      <c r="E3">
        <f t="shared" ref="E3:E21" si="1">D3+E4</f>
        <v>89.09999999999998</v>
      </c>
      <c r="F3">
        <v>-0.7</v>
      </c>
      <c r="G3">
        <f t="shared" ref="G3:G21" si="2">F3+G4</f>
        <v>-8.0000000000000089</v>
      </c>
      <c r="H3">
        <v>6.4</v>
      </c>
      <c r="I3">
        <f t="shared" ref="I3:I21" si="3">H3+I4</f>
        <v>82.4</v>
      </c>
      <c r="K3" t="s">
        <v>6</v>
      </c>
      <c r="L3">
        <f>COUNTIF($H$2:$H$21,"&gt;0")</f>
        <v>14</v>
      </c>
    </row>
    <row r="4" spans="1:12" x14ac:dyDescent="0.2">
      <c r="A4" s="1">
        <v>45048</v>
      </c>
      <c r="B4">
        <v>7.3</v>
      </c>
      <c r="C4">
        <f t="shared" si="0"/>
        <v>-14.099999999999998</v>
      </c>
      <c r="D4">
        <v>7.3</v>
      </c>
      <c r="E4">
        <f t="shared" si="1"/>
        <v>89.299999999999983</v>
      </c>
      <c r="F4">
        <v>6.2</v>
      </c>
      <c r="G4">
        <f t="shared" si="2"/>
        <v>-7.3000000000000087</v>
      </c>
      <c r="H4">
        <v>6.2</v>
      </c>
      <c r="I4">
        <f t="shared" si="3"/>
        <v>76</v>
      </c>
      <c r="K4" t="s">
        <v>7</v>
      </c>
      <c r="L4">
        <f>COUNTIF($H$2:$H$21,"&lt;=0")</f>
        <v>6</v>
      </c>
    </row>
    <row r="5" spans="1:12" x14ac:dyDescent="0.2">
      <c r="A5" s="1">
        <v>45041</v>
      </c>
      <c r="B5">
        <v>-7</v>
      </c>
      <c r="C5">
        <f t="shared" si="0"/>
        <v>-21.4</v>
      </c>
      <c r="D5">
        <v>-2.8</v>
      </c>
      <c r="E5">
        <f t="shared" si="1"/>
        <v>81.999999999999986</v>
      </c>
      <c r="F5">
        <v>-1.4</v>
      </c>
      <c r="G5">
        <f t="shared" si="2"/>
        <v>-13.500000000000009</v>
      </c>
      <c r="H5">
        <v>4.5</v>
      </c>
      <c r="I5">
        <f t="shared" si="3"/>
        <v>69.8</v>
      </c>
      <c r="K5" t="s">
        <v>8</v>
      </c>
      <c r="L5" s="2">
        <f>L3/(L3+L4)</f>
        <v>0.7</v>
      </c>
    </row>
    <row r="6" spans="1:12" x14ac:dyDescent="0.2">
      <c r="A6" s="1">
        <v>45034</v>
      </c>
      <c r="B6">
        <v>1.9</v>
      </c>
      <c r="C6">
        <f t="shared" si="0"/>
        <v>-14.4</v>
      </c>
      <c r="D6">
        <v>8.1</v>
      </c>
      <c r="E6">
        <f t="shared" si="1"/>
        <v>84.799999999999983</v>
      </c>
      <c r="F6">
        <v>-0.8</v>
      </c>
      <c r="G6">
        <f t="shared" si="2"/>
        <v>-12.100000000000009</v>
      </c>
      <c r="H6">
        <v>5.8</v>
      </c>
      <c r="I6">
        <f t="shared" si="3"/>
        <v>65.3</v>
      </c>
      <c r="K6" t="s">
        <v>9</v>
      </c>
      <c r="L6" s="3">
        <f>100%-L5</f>
        <v>0.30000000000000004</v>
      </c>
    </row>
    <row r="7" spans="1:12" x14ac:dyDescent="0.2">
      <c r="A7" s="1">
        <v>45027</v>
      </c>
      <c r="B7">
        <v>0.7</v>
      </c>
      <c r="C7">
        <f t="shared" si="0"/>
        <v>-16.3</v>
      </c>
      <c r="D7">
        <v>5.8</v>
      </c>
      <c r="E7">
        <f t="shared" si="1"/>
        <v>76.699999999999989</v>
      </c>
      <c r="F7">
        <v>12.8</v>
      </c>
      <c r="G7">
        <f t="shared" si="2"/>
        <v>-11.300000000000008</v>
      </c>
      <c r="H7">
        <v>17.399999999999999</v>
      </c>
      <c r="I7">
        <f t="shared" si="3"/>
        <v>59.5</v>
      </c>
    </row>
    <row r="8" spans="1:12" x14ac:dyDescent="0.2">
      <c r="A8" s="1">
        <v>45019</v>
      </c>
      <c r="B8">
        <v>-5.0999999999999996</v>
      </c>
      <c r="C8">
        <f t="shared" si="0"/>
        <v>-17</v>
      </c>
      <c r="D8">
        <v>-2.5</v>
      </c>
      <c r="E8">
        <f t="shared" si="1"/>
        <v>70.899999999999991</v>
      </c>
      <c r="F8">
        <v>-6.8</v>
      </c>
      <c r="G8">
        <f t="shared" si="2"/>
        <v>-24.100000000000009</v>
      </c>
      <c r="H8">
        <v>-5.4</v>
      </c>
      <c r="I8">
        <f t="shared" si="3"/>
        <v>42.1</v>
      </c>
      <c r="K8" t="s">
        <v>10</v>
      </c>
      <c r="L8" s="4">
        <f>AVERAGEIF($H$2:$H$21,"&gt;0")</f>
        <v>6.7071428571428564</v>
      </c>
    </row>
    <row r="9" spans="1:12" x14ac:dyDescent="0.2">
      <c r="A9" s="1">
        <v>45013</v>
      </c>
      <c r="B9">
        <v>-1.9</v>
      </c>
      <c r="C9">
        <f t="shared" si="0"/>
        <v>-11.899999999999999</v>
      </c>
      <c r="D9">
        <v>5.5</v>
      </c>
      <c r="E9">
        <f t="shared" si="1"/>
        <v>73.399999999999991</v>
      </c>
      <c r="F9">
        <v>-0.3</v>
      </c>
      <c r="G9">
        <f t="shared" si="2"/>
        <v>-17.300000000000008</v>
      </c>
      <c r="H9">
        <v>9.3000000000000007</v>
      </c>
      <c r="I9">
        <f t="shared" si="3"/>
        <v>47.5</v>
      </c>
      <c r="K9" t="s">
        <v>11</v>
      </c>
      <c r="L9" s="4">
        <f>AVERAGEIF($H$2:$H$21,"&lt;=0")</f>
        <v>-1.8333333333333333</v>
      </c>
    </row>
    <row r="10" spans="1:12" x14ac:dyDescent="0.2">
      <c r="A10" s="1">
        <v>45006</v>
      </c>
      <c r="B10">
        <v>-8</v>
      </c>
      <c r="C10">
        <f t="shared" si="0"/>
        <v>-9.9999999999999982</v>
      </c>
      <c r="D10">
        <v>2.2999999999999998</v>
      </c>
      <c r="E10">
        <f t="shared" si="1"/>
        <v>67.899999999999991</v>
      </c>
      <c r="F10">
        <v>-7</v>
      </c>
      <c r="G10">
        <f t="shared" si="2"/>
        <v>-17.000000000000007</v>
      </c>
      <c r="H10">
        <v>1.3</v>
      </c>
      <c r="I10">
        <f t="shared" si="3"/>
        <v>38.199999999999996</v>
      </c>
      <c r="K10" t="s">
        <v>12</v>
      </c>
      <c r="L10" s="4">
        <f>L8/ABS(L9)</f>
        <v>3.6584415584415582</v>
      </c>
    </row>
    <row r="11" spans="1:12" x14ac:dyDescent="0.2">
      <c r="A11" s="1">
        <v>44999</v>
      </c>
      <c r="B11">
        <v>-0.2</v>
      </c>
      <c r="C11">
        <f t="shared" si="0"/>
        <v>-1.9999999999999989</v>
      </c>
      <c r="D11">
        <v>3.6</v>
      </c>
      <c r="E11">
        <f t="shared" si="1"/>
        <v>65.599999999999994</v>
      </c>
      <c r="F11">
        <v>5.5</v>
      </c>
      <c r="G11">
        <f t="shared" si="2"/>
        <v>-10.000000000000005</v>
      </c>
      <c r="H11">
        <v>5.5</v>
      </c>
      <c r="I11">
        <f t="shared" si="3"/>
        <v>36.9</v>
      </c>
    </row>
    <row r="12" spans="1:12" x14ac:dyDescent="0.2">
      <c r="A12" s="1">
        <v>44991</v>
      </c>
      <c r="B12">
        <v>5.5</v>
      </c>
      <c r="C12">
        <f t="shared" si="0"/>
        <v>-1.7999999999999989</v>
      </c>
      <c r="D12">
        <v>14.2</v>
      </c>
      <c r="E12">
        <f t="shared" si="1"/>
        <v>62</v>
      </c>
      <c r="F12">
        <v>11.6</v>
      </c>
      <c r="G12">
        <f t="shared" si="2"/>
        <v>-15.500000000000005</v>
      </c>
      <c r="H12">
        <v>11.6</v>
      </c>
      <c r="I12">
        <f t="shared" si="3"/>
        <v>31.4</v>
      </c>
      <c r="K12" t="s">
        <v>13</v>
      </c>
      <c r="L12">
        <f>MAX($H$2:$H$21)</f>
        <v>17.399999999999999</v>
      </c>
    </row>
    <row r="13" spans="1:12" x14ac:dyDescent="0.2">
      <c r="A13" s="1">
        <v>44985</v>
      </c>
      <c r="B13">
        <v>-1.7</v>
      </c>
      <c r="C13">
        <f t="shared" si="0"/>
        <v>-7.2999999999999989</v>
      </c>
      <c r="D13">
        <v>3.5</v>
      </c>
      <c r="E13">
        <f t="shared" si="1"/>
        <v>47.8</v>
      </c>
      <c r="F13">
        <v>-0.8</v>
      </c>
      <c r="G13">
        <f t="shared" si="2"/>
        <v>-27.100000000000005</v>
      </c>
      <c r="H13">
        <v>4.2</v>
      </c>
      <c r="I13">
        <f t="shared" si="3"/>
        <v>19.8</v>
      </c>
      <c r="K13" t="s">
        <v>14</v>
      </c>
      <c r="L13">
        <f>MIN($H$2:$H$21)</f>
        <v>-5.4</v>
      </c>
    </row>
    <row r="14" spans="1:12" x14ac:dyDescent="0.2">
      <c r="A14" s="1">
        <v>44978</v>
      </c>
      <c r="B14">
        <v>-3.2</v>
      </c>
      <c r="C14">
        <f t="shared" si="0"/>
        <v>-5.5999999999999988</v>
      </c>
      <c r="D14">
        <v>0.5</v>
      </c>
      <c r="E14">
        <f t="shared" si="1"/>
        <v>44.3</v>
      </c>
      <c r="F14">
        <v>-5.5</v>
      </c>
      <c r="G14">
        <f t="shared" si="2"/>
        <v>-26.300000000000004</v>
      </c>
      <c r="H14">
        <v>-1</v>
      </c>
      <c r="I14">
        <f t="shared" si="3"/>
        <v>15.600000000000001</v>
      </c>
    </row>
    <row r="15" spans="1:12" x14ac:dyDescent="0.2">
      <c r="A15" s="1">
        <v>44971</v>
      </c>
      <c r="B15">
        <v>4.9000000000000004</v>
      </c>
      <c r="C15">
        <f t="shared" si="0"/>
        <v>-2.3999999999999986</v>
      </c>
      <c r="D15">
        <v>9.1999999999999993</v>
      </c>
      <c r="E15">
        <f t="shared" si="1"/>
        <v>43.8</v>
      </c>
      <c r="F15">
        <v>11.4</v>
      </c>
      <c r="G15">
        <f t="shared" si="2"/>
        <v>-20.800000000000004</v>
      </c>
      <c r="H15">
        <v>11.4</v>
      </c>
      <c r="I15">
        <f t="shared" si="3"/>
        <v>16.600000000000001</v>
      </c>
      <c r="K15" t="s">
        <v>15</v>
      </c>
      <c r="L15" s="4">
        <f>(L5*L8)+(L6*L9)</f>
        <v>4.1449999999999996</v>
      </c>
    </row>
    <row r="16" spans="1:12" x14ac:dyDescent="0.2">
      <c r="A16" s="1">
        <v>44964</v>
      </c>
      <c r="B16">
        <v>-9.6</v>
      </c>
      <c r="C16">
        <f t="shared" si="0"/>
        <v>-7.2999999999999989</v>
      </c>
      <c r="D16">
        <v>2.9</v>
      </c>
      <c r="E16">
        <f t="shared" si="1"/>
        <v>34.599999999999994</v>
      </c>
      <c r="F16">
        <v>-11.3</v>
      </c>
      <c r="G16">
        <f t="shared" si="2"/>
        <v>-32.200000000000003</v>
      </c>
      <c r="H16">
        <v>-0.4</v>
      </c>
      <c r="I16">
        <f t="shared" si="3"/>
        <v>5.1999999999999993</v>
      </c>
      <c r="K16" t="s">
        <v>16</v>
      </c>
      <c r="L16" s="4">
        <f>(L10*L5)-L6</f>
        <v>2.2609090909090908</v>
      </c>
    </row>
    <row r="17" spans="1:9" x14ac:dyDescent="0.2">
      <c r="A17" s="1">
        <v>44957</v>
      </c>
      <c r="B17">
        <v>-5.5</v>
      </c>
      <c r="C17">
        <f t="shared" si="0"/>
        <v>2.3000000000000007</v>
      </c>
      <c r="D17">
        <v>1.4</v>
      </c>
      <c r="E17">
        <f t="shared" si="1"/>
        <v>31.699999999999996</v>
      </c>
      <c r="F17">
        <v>-5.8</v>
      </c>
      <c r="G17">
        <f t="shared" si="2"/>
        <v>-20.900000000000002</v>
      </c>
      <c r="H17">
        <v>-0.2</v>
      </c>
      <c r="I17">
        <f t="shared" si="3"/>
        <v>5.6</v>
      </c>
    </row>
    <row r="18" spans="1:9" x14ac:dyDescent="0.2">
      <c r="A18" s="1">
        <v>44950</v>
      </c>
      <c r="B18">
        <v>7.4</v>
      </c>
      <c r="C18">
        <f t="shared" si="0"/>
        <v>7.8000000000000007</v>
      </c>
      <c r="D18">
        <v>7.4</v>
      </c>
      <c r="E18">
        <f t="shared" si="1"/>
        <v>30.299999999999997</v>
      </c>
      <c r="F18">
        <v>3.2</v>
      </c>
      <c r="G18">
        <f t="shared" si="2"/>
        <v>-15.100000000000001</v>
      </c>
      <c r="H18">
        <v>3.2</v>
      </c>
      <c r="I18">
        <f t="shared" si="3"/>
        <v>5.8</v>
      </c>
    </row>
    <row r="19" spans="1:9" x14ac:dyDescent="0.2">
      <c r="A19" s="1">
        <v>44943</v>
      </c>
      <c r="B19">
        <v>1.4</v>
      </c>
      <c r="C19">
        <f t="shared" si="0"/>
        <v>0.39999999999999991</v>
      </c>
      <c r="D19">
        <v>11.2</v>
      </c>
      <c r="E19">
        <f t="shared" si="1"/>
        <v>22.9</v>
      </c>
      <c r="F19">
        <v>-0.8</v>
      </c>
      <c r="G19">
        <f t="shared" si="2"/>
        <v>-18.3</v>
      </c>
      <c r="H19">
        <v>6.6</v>
      </c>
      <c r="I19">
        <f t="shared" si="3"/>
        <v>2.5999999999999996</v>
      </c>
    </row>
    <row r="20" spans="1:9" x14ac:dyDescent="0.2">
      <c r="A20" s="1">
        <v>44936</v>
      </c>
      <c r="B20">
        <v>-0.4</v>
      </c>
      <c r="C20">
        <f t="shared" si="0"/>
        <v>-1</v>
      </c>
      <c r="D20">
        <v>5.0999999999999996</v>
      </c>
      <c r="E20">
        <f t="shared" si="1"/>
        <v>11.7</v>
      </c>
      <c r="F20">
        <v>-7.3</v>
      </c>
      <c r="G20">
        <f t="shared" si="2"/>
        <v>-17.5</v>
      </c>
      <c r="H20">
        <v>-1.8</v>
      </c>
      <c r="I20">
        <f t="shared" si="3"/>
        <v>-4</v>
      </c>
    </row>
    <row r="21" spans="1:9" x14ac:dyDescent="0.2">
      <c r="A21" s="1">
        <v>44929</v>
      </c>
      <c r="B21">
        <v>-0.6</v>
      </c>
      <c r="C21">
        <f t="shared" si="0"/>
        <v>-0.6</v>
      </c>
      <c r="D21">
        <v>6.6</v>
      </c>
      <c r="E21">
        <f t="shared" si="1"/>
        <v>6.6</v>
      </c>
      <c r="F21">
        <v>-10.199999999999999</v>
      </c>
      <c r="G21">
        <f t="shared" si="2"/>
        <v>-10.199999999999999</v>
      </c>
      <c r="H21">
        <v>-2.2000000000000002</v>
      </c>
      <c r="I21">
        <f t="shared" si="3"/>
        <v>-2.2000000000000002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dte0</vt:lpstr>
      <vt:lpstr>dte1</vt:lpstr>
      <vt:lpstr>dte2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2023-05-22T06:10:17Z</dcterms:created>
  <dcterms:modified xsi:type="dcterms:W3CDTF">2023-05-28T09:17:05Z</dcterms:modified>
</cp:coreProperties>
</file>