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D75A5236-359D-2F48-95EB-57C7413B2D62}" xr6:coauthVersionLast="47" xr6:coauthVersionMax="47" xr10:uidLastSave="{00000000-0000-0000-0000-000000000000}"/>
  <bookViews>
    <workbookView xWindow="0" yWindow="760" windowWidth="34560" windowHeight="20140" activeTab="8" xr2:uid="{2F6EBC25-3AA2-2041-A9CD-E7098B4FE5BF}"/>
  </bookViews>
  <sheets>
    <sheet name="total" sheetId="1" r:id="rId1"/>
    <sheet name="month wise 2024-25" sheetId="17" r:id="rId2"/>
    <sheet name="Sheet2" sheetId="42" r:id="rId3"/>
    <sheet name="Sheet1 (2)" sheetId="40" r:id="rId4"/>
    <sheet name="Sheet1" sheetId="39" r:id="rId5"/>
    <sheet name="Agreement" sheetId="32" r:id="rId6"/>
    <sheet name="mobiles" sheetId="38" r:id="rId7"/>
    <sheet name="Debt funds" sheetId="37" r:id="rId8"/>
    <sheet name="covered call" sheetId="12" r:id="rId9"/>
    <sheet name="P-bfly+Call" sheetId="19" r:id="rId10"/>
    <sheet name="All Weekly Fly" sheetId="16" r:id="rId11"/>
    <sheet name="Nifty Daily Range" sheetId="23" r:id="rId12"/>
    <sheet name="NF Weekly Range" sheetId="34" r:id="rId13"/>
    <sheet name="BNF Daily Range" sheetId="24" r:id="rId14"/>
    <sheet name="Crypto" sheetId="33" r:id="rId15"/>
    <sheet name="NF Weekly Fly" sheetId="28" r:id="rId16"/>
    <sheet name="month wise 2023-24" sheetId="5" r:id="rId17"/>
    <sheet name="laptops" sheetId="9" r:id="rId18"/>
    <sheet name="Sheet7" sheetId="13" r:id="rId19"/>
    <sheet name="Sheet6" sheetId="36" r:id="rId20"/>
    <sheet name="graphs 2023-24" sheetId="7" r:id="rId21"/>
    <sheet name="graphs 2024-25" sheetId="18" r:id="rId22"/>
  </sheets>
  <definedNames>
    <definedName name="_xlnm._FilterDatabase" localSheetId="8" hidden="1">'covered call'!$A$1:$AQ$8</definedName>
    <definedName name="_xlnm._FilterDatabase" localSheetId="20" hidden="1">'graphs 2023-24'!$A$1:$B$100</definedName>
    <definedName name="_xlnm._FilterDatabase" localSheetId="21" hidden="1">'graphs 2024-25'!$A$1:$B$100</definedName>
    <definedName name="_xlnm._FilterDatabase" localSheetId="17" hidden="1">laptops!$A$1:$J$24</definedName>
    <definedName name="_xlnm._FilterDatabase" localSheetId="11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8" i="12" l="1"/>
  <c r="AM38" i="12"/>
  <c r="AK38" i="12"/>
  <c r="AO37" i="12"/>
  <c r="AM37" i="12"/>
  <c r="AK37" i="12"/>
  <c r="AO36" i="12"/>
  <c r="AM36" i="12"/>
  <c r="AK36" i="12"/>
  <c r="AO35" i="12"/>
  <c r="AM35" i="12"/>
  <c r="AK35" i="12"/>
  <c r="AO34" i="12"/>
  <c r="AM34" i="12"/>
  <c r="AK34" i="12"/>
  <c r="G3" i="42"/>
  <c r="G4" i="42"/>
  <c r="G5" i="42"/>
  <c r="G6" i="42"/>
  <c r="G2" i="42"/>
  <c r="E3" i="42"/>
  <c r="E4" i="42"/>
  <c r="E5" i="42"/>
  <c r="E6" i="42"/>
  <c r="E2" i="42"/>
  <c r="C3" i="42"/>
  <c r="C4" i="42"/>
  <c r="C5" i="42"/>
  <c r="C6" i="42"/>
  <c r="C2" i="42"/>
  <c r="AH21" i="17"/>
  <c r="R23" i="32"/>
  <c r="AG79" i="17"/>
  <c r="AG81" i="17" s="1"/>
  <c r="AG82" i="17" s="1"/>
  <c r="N5" i="32"/>
  <c r="N3" i="32"/>
  <c r="N23" i="32" s="1"/>
  <c r="M150" i="40"/>
  <c r="M140" i="40"/>
  <c r="M130" i="40"/>
  <c r="M120" i="40"/>
  <c r="M110" i="40"/>
  <c r="M100" i="40"/>
  <c r="M90" i="40"/>
  <c r="M80" i="40"/>
  <c r="M70" i="40"/>
  <c r="M60" i="40"/>
  <c r="M50" i="40"/>
  <c r="M40" i="40"/>
  <c r="M30" i="40"/>
  <c r="M20" i="40"/>
  <c r="M10" i="40"/>
  <c r="O3" i="40"/>
  <c r="M149" i="40" s="1"/>
  <c r="C58" i="40"/>
  <c r="C59" i="40"/>
  <c r="C61" i="40"/>
  <c r="C62" i="40"/>
  <c r="C102" i="40"/>
  <c r="C106" i="40"/>
  <c r="C118" i="40"/>
  <c r="C119" i="40"/>
  <c r="C131" i="40"/>
  <c r="J3" i="40"/>
  <c r="H153" i="40" s="1"/>
  <c r="E3" i="40"/>
  <c r="C34" i="40" s="1"/>
  <c r="AG4" i="39"/>
  <c r="AG5" i="39" s="1"/>
  <c r="AG6" i="39" s="1"/>
  <c r="AG7" i="39" s="1"/>
  <c r="AG8" i="39" s="1"/>
  <c r="AG9" i="39" s="1"/>
  <c r="AG10" i="39" s="1"/>
  <c r="AG11" i="39" s="1"/>
  <c r="AG12" i="39" s="1"/>
  <c r="AG13" i="39" s="1"/>
  <c r="AG14" i="39" s="1"/>
  <c r="AG15" i="39" s="1"/>
  <c r="AG16" i="39" s="1"/>
  <c r="AG17" i="39" s="1"/>
  <c r="AG18" i="39" s="1"/>
  <c r="AG19" i="39" s="1"/>
  <c r="AG20" i="39" s="1"/>
  <c r="AG21" i="39" s="1"/>
  <c r="AG22" i="39" s="1"/>
  <c r="AG23" i="39" s="1"/>
  <c r="AG24" i="39" s="1"/>
  <c r="AG25" i="39" s="1"/>
  <c r="AG26" i="39" s="1"/>
  <c r="AG27" i="39" s="1"/>
  <c r="AG28" i="39" s="1"/>
  <c r="AG29" i="39" s="1"/>
  <c r="AG30" i="39" s="1"/>
  <c r="AG31" i="39" s="1"/>
  <c r="AG32" i="39" s="1"/>
  <c r="AG33" i="39" s="1"/>
  <c r="AG34" i="39" s="1"/>
  <c r="AG35" i="39" s="1"/>
  <c r="AG36" i="39" s="1"/>
  <c r="AG37" i="39" s="1"/>
  <c r="AG38" i="39" s="1"/>
  <c r="AG39" i="39" s="1"/>
  <c r="AG40" i="39" s="1"/>
  <c r="AG41" i="39" s="1"/>
  <c r="AG42" i="39" s="1"/>
  <c r="AG43" i="39" s="1"/>
  <c r="AG44" i="39" s="1"/>
  <c r="AG45" i="39" s="1"/>
  <c r="AG46" i="39" s="1"/>
  <c r="AG47" i="39" s="1"/>
  <c r="AG48" i="39" s="1"/>
  <c r="AG49" i="39" s="1"/>
  <c r="AG50" i="39" s="1"/>
  <c r="AG51" i="39" s="1"/>
  <c r="AG52" i="39" s="1"/>
  <c r="AG53" i="39" s="1"/>
  <c r="AG3" i="39"/>
  <c r="AG2" i="39"/>
  <c r="AC2" i="39"/>
  <c r="AC3" i="39" s="1"/>
  <c r="AC4" i="39" s="1"/>
  <c r="AC5" i="39" s="1"/>
  <c r="AC6" i="39" s="1"/>
  <c r="AC7" i="39" s="1"/>
  <c r="AC8" i="39" s="1"/>
  <c r="AC9" i="39" s="1"/>
  <c r="AC10" i="39" s="1"/>
  <c r="AC11" i="39" s="1"/>
  <c r="AC12" i="39" s="1"/>
  <c r="AC13" i="39" s="1"/>
  <c r="AC14" i="39" s="1"/>
  <c r="AC15" i="39" s="1"/>
  <c r="AC16" i="39" s="1"/>
  <c r="AC17" i="39" s="1"/>
  <c r="AC18" i="39" s="1"/>
  <c r="AC19" i="39" s="1"/>
  <c r="AC20" i="39" s="1"/>
  <c r="AC21" i="39" s="1"/>
  <c r="AC22" i="39" s="1"/>
  <c r="AC23" i="39" s="1"/>
  <c r="AC24" i="39" s="1"/>
  <c r="AC25" i="39" s="1"/>
  <c r="AC26" i="39" s="1"/>
  <c r="AC27" i="39" s="1"/>
  <c r="AC28" i="39" s="1"/>
  <c r="AC29" i="39" s="1"/>
  <c r="AC30" i="39" s="1"/>
  <c r="AC31" i="39" s="1"/>
  <c r="AC32" i="39" s="1"/>
  <c r="AC33" i="39" s="1"/>
  <c r="AC34" i="39" s="1"/>
  <c r="AC35" i="39" s="1"/>
  <c r="AC36" i="39" s="1"/>
  <c r="AC37" i="39" s="1"/>
  <c r="AC38" i="39" s="1"/>
  <c r="AC39" i="39" s="1"/>
  <c r="AC40" i="39" s="1"/>
  <c r="AC41" i="39" s="1"/>
  <c r="AC42" i="39" s="1"/>
  <c r="AC43" i="39" s="1"/>
  <c r="AC44" i="39" s="1"/>
  <c r="AC45" i="39" s="1"/>
  <c r="AC46" i="39" s="1"/>
  <c r="AC47" i="39" s="1"/>
  <c r="AC48" i="39" s="1"/>
  <c r="AC49" i="39" s="1"/>
  <c r="AC50" i="39" s="1"/>
  <c r="AC51" i="39" s="1"/>
  <c r="AC52" i="39" s="1"/>
  <c r="AC53" i="39" s="1"/>
  <c r="Y2" i="39"/>
  <c r="Y3" i="39" s="1"/>
  <c r="Y4" i="39" s="1"/>
  <c r="Y5" i="39" s="1"/>
  <c r="Y6" i="39" s="1"/>
  <c r="Y7" i="39" s="1"/>
  <c r="Y8" i="39" s="1"/>
  <c r="Y9" i="39" s="1"/>
  <c r="Y10" i="39" s="1"/>
  <c r="Y11" i="39" s="1"/>
  <c r="Y12" i="39" s="1"/>
  <c r="Y13" i="39" s="1"/>
  <c r="Y14" i="39" s="1"/>
  <c r="Y15" i="39" s="1"/>
  <c r="Y16" i="39" s="1"/>
  <c r="Y17" i="39" s="1"/>
  <c r="Y18" i="39" s="1"/>
  <c r="Y19" i="39" s="1"/>
  <c r="Y20" i="39" s="1"/>
  <c r="Y21" i="39" s="1"/>
  <c r="Y22" i="39" s="1"/>
  <c r="Y23" i="39" s="1"/>
  <c r="Y24" i="39" s="1"/>
  <c r="Y25" i="39" s="1"/>
  <c r="Y26" i="39" s="1"/>
  <c r="Y27" i="39" s="1"/>
  <c r="Y28" i="39" s="1"/>
  <c r="Y29" i="39" s="1"/>
  <c r="Y30" i="39" s="1"/>
  <c r="Y31" i="39" s="1"/>
  <c r="Y32" i="39" s="1"/>
  <c r="Y33" i="39" s="1"/>
  <c r="Y34" i="39" s="1"/>
  <c r="Y35" i="39" s="1"/>
  <c r="Y36" i="39" s="1"/>
  <c r="Y37" i="39" s="1"/>
  <c r="Y38" i="39" s="1"/>
  <c r="Y39" i="39" s="1"/>
  <c r="Y40" i="39" s="1"/>
  <c r="Y41" i="39" s="1"/>
  <c r="Y42" i="39" s="1"/>
  <c r="Y43" i="39" s="1"/>
  <c r="Y44" i="39" s="1"/>
  <c r="Y45" i="39" s="1"/>
  <c r="Y46" i="39" s="1"/>
  <c r="Y47" i="39" s="1"/>
  <c r="Y48" i="39" s="1"/>
  <c r="Y49" i="39" s="1"/>
  <c r="Y50" i="39" s="1"/>
  <c r="Y51" i="39" s="1"/>
  <c r="Y52" i="39" s="1"/>
  <c r="Y53" i="39" s="1"/>
  <c r="U2" i="39"/>
  <c r="U3" i="39" s="1"/>
  <c r="U4" i="39" s="1"/>
  <c r="U5" i="39" s="1"/>
  <c r="U6" i="39" s="1"/>
  <c r="U7" i="39" s="1"/>
  <c r="U8" i="39" s="1"/>
  <c r="U9" i="39" s="1"/>
  <c r="U10" i="39" s="1"/>
  <c r="U11" i="39" s="1"/>
  <c r="U12" i="39" s="1"/>
  <c r="U13" i="39" s="1"/>
  <c r="U14" i="39" s="1"/>
  <c r="U15" i="39" s="1"/>
  <c r="U16" i="39" s="1"/>
  <c r="U17" i="39" s="1"/>
  <c r="U18" i="39" s="1"/>
  <c r="U19" i="39" s="1"/>
  <c r="U20" i="39" s="1"/>
  <c r="U21" i="39" s="1"/>
  <c r="U22" i="39" s="1"/>
  <c r="U23" i="39" s="1"/>
  <c r="U24" i="39" s="1"/>
  <c r="U25" i="39" s="1"/>
  <c r="U26" i="39" s="1"/>
  <c r="U27" i="39" s="1"/>
  <c r="U28" i="39" s="1"/>
  <c r="U29" i="39" s="1"/>
  <c r="U30" i="39" s="1"/>
  <c r="U31" i="39" s="1"/>
  <c r="U32" i="39" s="1"/>
  <c r="U33" i="39" s="1"/>
  <c r="U34" i="39" s="1"/>
  <c r="U35" i="39" s="1"/>
  <c r="U36" i="39" s="1"/>
  <c r="U37" i="39" s="1"/>
  <c r="U38" i="39" s="1"/>
  <c r="U39" i="39" s="1"/>
  <c r="U40" i="39" s="1"/>
  <c r="U41" i="39" s="1"/>
  <c r="U42" i="39" s="1"/>
  <c r="U43" i="39" s="1"/>
  <c r="U44" i="39" s="1"/>
  <c r="U45" i="39" s="1"/>
  <c r="U46" i="39" s="1"/>
  <c r="U47" i="39" s="1"/>
  <c r="U48" i="39" s="1"/>
  <c r="U49" i="39" s="1"/>
  <c r="U50" i="39" s="1"/>
  <c r="U51" i="39" s="1"/>
  <c r="U52" i="39" s="1"/>
  <c r="U53" i="39" s="1"/>
  <c r="P4" i="39"/>
  <c r="P5" i="39" s="1"/>
  <c r="P6" i="39" s="1"/>
  <c r="P7" i="39" s="1"/>
  <c r="P8" i="39" s="1"/>
  <c r="P9" i="39" s="1"/>
  <c r="P10" i="39" s="1"/>
  <c r="P11" i="39" s="1"/>
  <c r="P12" i="39" s="1"/>
  <c r="P13" i="39" s="1"/>
  <c r="P14" i="39" s="1"/>
  <c r="P15" i="39" s="1"/>
  <c r="P16" i="39" s="1"/>
  <c r="P17" i="39" s="1"/>
  <c r="P18" i="39" s="1"/>
  <c r="P19" i="39" s="1"/>
  <c r="P20" i="39" s="1"/>
  <c r="P21" i="39" s="1"/>
  <c r="P22" i="39" s="1"/>
  <c r="P23" i="39" s="1"/>
  <c r="P24" i="39" s="1"/>
  <c r="P25" i="39" s="1"/>
  <c r="P26" i="39" s="1"/>
  <c r="P27" i="39" s="1"/>
  <c r="P28" i="39" s="1"/>
  <c r="P29" i="39" s="1"/>
  <c r="P30" i="39" s="1"/>
  <c r="P31" i="39" s="1"/>
  <c r="P32" i="39" s="1"/>
  <c r="P33" i="39" s="1"/>
  <c r="P34" i="39" s="1"/>
  <c r="P35" i="39" s="1"/>
  <c r="P36" i="39" s="1"/>
  <c r="P37" i="39" s="1"/>
  <c r="P38" i="39" s="1"/>
  <c r="P39" i="39" s="1"/>
  <c r="P40" i="39" s="1"/>
  <c r="P41" i="39" s="1"/>
  <c r="P42" i="39" s="1"/>
  <c r="P43" i="39" s="1"/>
  <c r="P44" i="39" s="1"/>
  <c r="P45" i="39" s="1"/>
  <c r="P46" i="39" s="1"/>
  <c r="P47" i="39" s="1"/>
  <c r="P48" i="39" s="1"/>
  <c r="P49" i="39" s="1"/>
  <c r="P50" i="39" s="1"/>
  <c r="P51" i="39" s="1"/>
  <c r="P52" i="39" s="1"/>
  <c r="P53" i="39" s="1"/>
  <c r="P3" i="39"/>
  <c r="P2" i="39"/>
  <c r="L3" i="39"/>
  <c r="L4" i="39" s="1"/>
  <c r="L5" i="39" s="1"/>
  <c r="L6" i="39" s="1"/>
  <c r="L7" i="39" s="1"/>
  <c r="L8" i="39" s="1"/>
  <c r="L9" i="39" s="1"/>
  <c r="L10" i="39" s="1"/>
  <c r="L11" i="39" s="1"/>
  <c r="L12" i="39" s="1"/>
  <c r="L13" i="39" s="1"/>
  <c r="L14" i="39" s="1"/>
  <c r="L15" i="39" s="1"/>
  <c r="L16" i="39" s="1"/>
  <c r="L17" i="39" s="1"/>
  <c r="L18" i="39" s="1"/>
  <c r="L19" i="39" s="1"/>
  <c r="L20" i="39" s="1"/>
  <c r="L21" i="39" s="1"/>
  <c r="L22" i="39" s="1"/>
  <c r="L23" i="39" s="1"/>
  <c r="L24" i="39" s="1"/>
  <c r="L25" i="39" s="1"/>
  <c r="L26" i="39" s="1"/>
  <c r="L27" i="39" s="1"/>
  <c r="L28" i="39" s="1"/>
  <c r="L29" i="39" s="1"/>
  <c r="L30" i="39" s="1"/>
  <c r="L31" i="39" s="1"/>
  <c r="L32" i="39" s="1"/>
  <c r="L33" i="39" s="1"/>
  <c r="L34" i="39" s="1"/>
  <c r="L35" i="39" s="1"/>
  <c r="L36" i="39" s="1"/>
  <c r="L37" i="39" s="1"/>
  <c r="L38" i="39" s="1"/>
  <c r="L39" i="39" s="1"/>
  <c r="L40" i="39" s="1"/>
  <c r="L41" i="39" s="1"/>
  <c r="L42" i="39" s="1"/>
  <c r="L43" i="39" s="1"/>
  <c r="L44" i="39" s="1"/>
  <c r="L45" i="39" s="1"/>
  <c r="L46" i="39" s="1"/>
  <c r="L47" i="39" s="1"/>
  <c r="L48" i="39" s="1"/>
  <c r="L49" i="39" s="1"/>
  <c r="L50" i="39" s="1"/>
  <c r="L51" i="39" s="1"/>
  <c r="L52" i="39" s="1"/>
  <c r="L53" i="39" s="1"/>
  <c r="L2" i="39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3" i="39"/>
  <c r="H2" i="39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9" i="39" s="1"/>
  <c r="D40" i="39" s="1"/>
  <c r="D41" i="39" s="1"/>
  <c r="D42" i="39" s="1"/>
  <c r="D43" i="39" s="1"/>
  <c r="D44" i="39" s="1"/>
  <c r="D45" i="39" s="1"/>
  <c r="D46" i="39" s="1"/>
  <c r="D47" i="39" s="1"/>
  <c r="D48" i="39" s="1"/>
  <c r="D49" i="39" s="1"/>
  <c r="D50" i="39" s="1"/>
  <c r="D51" i="39" s="1"/>
  <c r="D52" i="39" s="1"/>
  <c r="D53" i="39" s="1"/>
  <c r="D3" i="39"/>
  <c r="D2" i="39"/>
  <c r="C53" i="39"/>
  <c r="AH3" i="39"/>
  <c r="AD3" i="39"/>
  <c r="AB7" i="39" s="1"/>
  <c r="Z3" i="39"/>
  <c r="X51" i="39" s="1"/>
  <c r="V3" i="39"/>
  <c r="T44" i="39" s="1"/>
  <c r="Q3" i="39"/>
  <c r="O47" i="39" s="1"/>
  <c r="M3" i="39"/>
  <c r="K49" i="39" s="1"/>
  <c r="I3" i="39"/>
  <c r="G52" i="39" s="1"/>
  <c r="E3" i="39"/>
  <c r="C11" i="39" s="1"/>
  <c r="AH5" i="17"/>
  <c r="J3" i="32"/>
  <c r="I56" i="1"/>
  <c r="N12" i="1"/>
  <c r="N11" i="1" s="1"/>
  <c r="N20" i="1"/>
  <c r="N9" i="1"/>
  <c r="AC11" i="12"/>
  <c r="AA2" i="12"/>
  <c r="D15" i="32"/>
  <c r="H16" i="32"/>
  <c r="G11" i="32"/>
  <c r="W51" i="17"/>
  <c r="W43" i="17"/>
  <c r="H18" i="32"/>
  <c r="F13" i="32"/>
  <c r="G12" i="32"/>
  <c r="G13" i="32" s="1"/>
  <c r="G15" i="32" s="1"/>
  <c r="H4" i="32"/>
  <c r="H3" i="32"/>
  <c r="D13" i="32"/>
  <c r="W39" i="17"/>
  <c r="I46" i="37"/>
  <c r="I38" i="37"/>
  <c r="I30" i="37"/>
  <c r="O46" i="37"/>
  <c r="O38" i="37"/>
  <c r="O30" i="37"/>
  <c r="O49" i="37"/>
  <c r="O42" i="37"/>
  <c r="O43" i="37"/>
  <c r="O44" i="37"/>
  <c r="O45" i="37"/>
  <c r="O41" i="37"/>
  <c r="O34" i="37"/>
  <c r="O35" i="37"/>
  <c r="O36" i="37"/>
  <c r="O37" i="37"/>
  <c r="O33" i="37"/>
  <c r="O20" i="37"/>
  <c r="O21" i="37"/>
  <c r="O22" i="37"/>
  <c r="O23" i="37"/>
  <c r="O24" i="37"/>
  <c r="O25" i="37"/>
  <c r="O26" i="37"/>
  <c r="O27" i="37"/>
  <c r="O28" i="37"/>
  <c r="O29" i="37"/>
  <c r="O19" i="37"/>
  <c r="W38" i="17"/>
  <c r="O16" i="37"/>
  <c r="I14" i="37"/>
  <c r="O13" i="37"/>
  <c r="O12" i="37"/>
  <c r="O9" i="37"/>
  <c r="O6" i="37"/>
  <c r="O7" i="37" s="1"/>
  <c r="O5" i="37"/>
  <c r="O4" i="37"/>
  <c r="I7" i="37"/>
  <c r="L2" i="12"/>
  <c r="L3" i="12"/>
  <c r="L6" i="12"/>
  <c r="L7" i="12"/>
  <c r="L8" i="12"/>
  <c r="M11" i="12"/>
  <c r="AK79" i="17" l="1"/>
  <c r="AM79" i="17" s="1"/>
  <c r="M101" i="40"/>
  <c r="M12" i="40"/>
  <c r="M22" i="40"/>
  <c r="M32" i="40"/>
  <c r="M42" i="40"/>
  <c r="M52" i="40"/>
  <c r="M62" i="40"/>
  <c r="M72" i="40"/>
  <c r="M82" i="40"/>
  <c r="M92" i="40"/>
  <c r="M102" i="40"/>
  <c r="M112" i="40"/>
  <c r="M122" i="40"/>
  <c r="M132" i="40"/>
  <c r="M142" i="40"/>
  <c r="M152" i="40"/>
  <c r="M107" i="40"/>
  <c r="M21" i="40"/>
  <c r="M71" i="40"/>
  <c r="M91" i="40"/>
  <c r="M121" i="40"/>
  <c r="M151" i="40"/>
  <c r="M2" i="40"/>
  <c r="N2" i="40" s="1"/>
  <c r="M3" i="40"/>
  <c r="N3" i="40" s="1"/>
  <c r="N4" i="40" s="1"/>
  <c r="N5" i="40" s="1"/>
  <c r="M23" i="40"/>
  <c r="M43" i="40"/>
  <c r="M63" i="40"/>
  <c r="M83" i="40"/>
  <c r="M103" i="40"/>
  <c r="M123" i="40"/>
  <c r="M143" i="40"/>
  <c r="M4" i="40"/>
  <c r="M24" i="40"/>
  <c r="M44" i="40"/>
  <c r="M64" i="40"/>
  <c r="M84" i="40"/>
  <c r="M104" i="40"/>
  <c r="M124" i="40"/>
  <c r="M134" i="40"/>
  <c r="M154" i="40"/>
  <c r="C90" i="40"/>
  <c r="M15" i="40"/>
  <c r="M25" i="40"/>
  <c r="M45" i="40"/>
  <c r="M55" i="40"/>
  <c r="M65" i="40"/>
  <c r="M75" i="40"/>
  <c r="M95" i="40"/>
  <c r="M105" i="40"/>
  <c r="M115" i="40"/>
  <c r="M125" i="40"/>
  <c r="M135" i="40"/>
  <c r="M145" i="40"/>
  <c r="M155" i="40"/>
  <c r="C89" i="40"/>
  <c r="M6" i="40"/>
  <c r="M26" i="40"/>
  <c r="M56" i="40"/>
  <c r="M76" i="40"/>
  <c r="M96" i="40"/>
  <c r="M116" i="40"/>
  <c r="M136" i="40"/>
  <c r="M156" i="40"/>
  <c r="C88" i="40"/>
  <c r="M17" i="40"/>
  <c r="M37" i="40"/>
  <c r="M57" i="40"/>
  <c r="M87" i="40"/>
  <c r="M147" i="40"/>
  <c r="C147" i="40"/>
  <c r="C77" i="40"/>
  <c r="M8" i="40"/>
  <c r="M18" i="40"/>
  <c r="M28" i="40"/>
  <c r="M38" i="40"/>
  <c r="M48" i="40"/>
  <c r="M58" i="40"/>
  <c r="M68" i="40"/>
  <c r="M78" i="40"/>
  <c r="M88" i="40"/>
  <c r="M98" i="40"/>
  <c r="M108" i="40"/>
  <c r="M118" i="40"/>
  <c r="M128" i="40"/>
  <c r="M138" i="40"/>
  <c r="M148" i="40"/>
  <c r="M11" i="40"/>
  <c r="M31" i="40"/>
  <c r="M41" i="40"/>
  <c r="M51" i="40"/>
  <c r="M61" i="40"/>
  <c r="M81" i="40"/>
  <c r="M111" i="40"/>
  <c r="M131" i="40"/>
  <c r="M141" i="40"/>
  <c r="M13" i="40"/>
  <c r="M33" i="40"/>
  <c r="M53" i="40"/>
  <c r="M73" i="40"/>
  <c r="M93" i="40"/>
  <c r="M113" i="40"/>
  <c r="M133" i="40"/>
  <c r="M153" i="40"/>
  <c r="M14" i="40"/>
  <c r="M34" i="40"/>
  <c r="M54" i="40"/>
  <c r="M74" i="40"/>
  <c r="M94" i="40"/>
  <c r="M114" i="40"/>
  <c r="M144" i="40"/>
  <c r="M5" i="40"/>
  <c r="M35" i="40"/>
  <c r="M85" i="40"/>
  <c r="M16" i="40"/>
  <c r="M36" i="40"/>
  <c r="M46" i="40"/>
  <c r="M66" i="40"/>
  <c r="M86" i="40"/>
  <c r="M106" i="40"/>
  <c r="M126" i="40"/>
  <c r="M146" i="40"/>
  <c r="C148" i="40"/>
  <c r="M7" i="40"/>
  <c r="M27" i="40"/>
  <c r="M47" i="40"/>
  <c r="M67" i="40"/>
  <c r="M77" i="40"/>
  <c r="M97" i="40"/>
  <c r="M117" i="40"/>
  <c r="M127" i="40"/>
  <c r="M137" i="40"/>
  <c r="M157" i="40"/>
  <c r="C132" i="40"/>
  <c r="C76" i="40"/>
  <c r="M9" i="40"/>
  <c r="M19" i="40"/>
  <c r="M29" i="40"/>
  <c r="M39" i="40"/>
  <c r="M49" i="40"/>
  <c r="M59" i="40"/>
  <c r="M69" i="40"/>
  <c r="M79" i="40"/>
  <c r="M89" i="40"/>
  <c r="M99" i="40"/>
  <c r="M109" i="40"/>
  <c r="M119" i="40"/>
  <c r="M129" i="40"/>
  <c r="M139" i="40"/>
  <c r="C150" i="40"/>
  <c r="C137" i="40"/>
  <c r="C121" i="40"/>
  <c r="C108" i="40"/>
  <c r="C92" i="40"/>
  <c r="C79" i="40"/>
  <c r="C66" i="40"/>
  <c r="C149" i="40"/>
  <c r="C136" i="40"/>
  <c r="C120" i="40"/>
  <c r="C107" i="40"/>
  <c r="C91" i="40"/>
  <c r="C78" i="40"/>
  <c r="C64" i="40"/>
  <c r="C146" i="40"/>
  <c r="C117" i="40"/>
  <c r="C72" i="40"/>
  <c r="C100" i="40"/>
  <c r="C57" i="40"/>
  <c r="C116" i="40"/>
  <c r="C87" i="40"/>
  <c r="C157" i="40"/>
  <c r="C128" i="40"/>
  <c r="C86" i="40"/>
  <c r="C152" i="40"/>
  <c r="C56" i="40"/>
  <c r="C130" i="40"/>
  <c r="C101" i="40"/>
  <c r="C60" i="40"/>
  <c r="C142" i="40"/>
  <c r="C129" i="40"/>
  <c r="C71" i="40"/>
  <c r="C141" i="40"/>
  <c r="C112" i="40"/>
  <c r="C99" i="40"/>
  <c r="C70" i="40"/>
  <c r="C156" i="40"/>
  <c r="C140" i="40"/>
  <c r="C127" i="40"/>
  <c r="C111" i="40"/>
  <c r="C98" i="40"/>
  <c r="C82" i="40"/>
  <c r="C69" i="40"/>
  <c r="C139" i="40"/>
  <c r="C126" i="40"/>
  <c r="C110" i="40"/>
  <c r="C97" i="40"/>
  <c r="C81" i="40"/>
  <c r="C68" i="40"/>
  <c r="C151" i="40"/>
  <c r="C138" i="40"/>
  <c r="C122" i="40"/>
  <c r="C109" i="40"/>
  <c r="C96" i="40"/>
  <c r="C80" i="40"/>
  <c r="C67" i="40"/>
  <c r="C55" i="40"/>
  <c r="C155" i="40"/>
  <c r="C145" i="40"/>
  <c r="C135" i="40"/>
  <c r="C125" i="40"/>
  <c r="C115" i="40"/>
  <c r="C105" i="40"/>
  <c r="C95" i="40"/>
  <c r="C85" i="40"/>
  <c r="C75" i="40"/>
  <c r="C65" i="40"/>
  <c r="C154" i="40"/>
  <c r="C144" i="40"/>
  <c r="C134" i="40"/>
  <c r="C124" i="40"/>
  <c r="C114" i="40"/>
  <c r="C104" i="40"/>
  <c r="C94" i="40"/>
  <c r="C84" i="40"/>
  <c r="C74" i="40"/>
  <c r="C153" i="40"/>
  <c r="C143" i="40"/>
  <c r="C133" i="40"/>
  <c r="C123" i="40"/>
  <c r="C113" i="40"/>
  <c r="C103" i="40"/>
  <c r="C93" i="40"/>
  <c r="C83" i="40"/>
  <c r="C73" i="40"/>
  <c r="C63" i="40"/>
  <c r="C54" i="40"/>
  <c r="C10" i="40"/>
  <c r="H128" i="40"/>
  <c r="H73" i="40"/>
  <c r="H92" i="40"/>
  <c r="H123" i="40"/>
  <c r="H91" i="40"/>
  <c r="H78" i="40"/>
  <c r="H42" i="40"/>
  <c r="H62" i="40"/>
  <c r="C15" i="40"/>
  <c r="H147" i="40"/>
  <c r="H142" i="40"/>
  <c r="C44" i="40"/>
  <c r="H130" i="40"/>
  <c r="C20" i="40"/>
  <c r="C35" i="40"/>
  <c r="C40" i="40"/>
  <c r="C49" i="40"/>
  <c r="C5" i="40"/>
  <c r="C25" i="40"/>
  <c r="C29" i="40"/>
  <c r="C45" i="40"/>
  <c r="H141" i="40"/>
  <c r="H80" i="40"/>
  <c r="C6" i="40"/>
  <c r="H112" i="40"/>
  <c r="H110" i="40"/>
  <c r="C50" i="40"/>
  <c r="C31" i="40"/>
  <c r="H109" i="40"/>
  <c r="C16" i="40"/>
  <c r="C46" i="40"/>
  <c r="H60" i="40"/>
  <c r="C2" i="40"/>
  <c r="D2" i="40" s="1"/>
  <c r="C18" i="40"/>
  <c r="H59" i="40"/>
  <c r="C23" i="40"/>
  <c r="C8" i="40"/>
  <c r="C13" i="40"/>
  <c r="C39" i="40"/>
  <c r="H157" i="40"/>
  <c r="H98" i="40"/>
  <c r="H143" i="40"/>
  <c r="H129" i="40"/>
  <c r="H111" i="40"/>
  <c r="H93" i="40"/>
  <c r="H79" i="40"/>
  <c r="H61" i="40"/>
  <c r="H122" i="40"/>
  <c r="H140" i="40"/>
  <c r="H70" i="40"/>
  <c r="H21" i="40"/>
  <c r="H55" i="40"/>
  <c r="H64" i="40"/>
  <c r="H74" i="40"/>
  <c r="H84" i="40"/>
  <c r="H94" i="40"/>
  <c r="H104" i="40"/>
  <c r="H114" i="40"/>
  <c r="H124" i="40"/>
  <c r="H134" i="40"/>
  <c r="H144" i="40"/>
  <c r="H154" i="40"/>
  <c r="H48" i="40"/>
  <c r="H43" i="40"/>
  <c r="H156" i="40"/>
  <c r="H77" i="40"/>
  <c r="H97" i="40"/>
  <c r="H117" i="40"/>
  <c r="H65" i="40"/>
  <c r="H75" i="40"/>
  <c r="H85" i="40"/>
  <c r="H95" i="40"/>
  <c r="H105" i="40"/>
  <c r="H115" i="40"/>
  <c r="H125" i="40"/>
  <c r="H135" i="40"/>
  <c r="H145" i="40"/>
  <c r="H155" i="40"/>
  <c r="H57" i="40"/>
  <c r="H87" i="40"/>
  <c r="H127" i="40"/>
  <c r="H56" i="40"/>
  <c r="H66" i="40"/>
  <c r="H76" i="40"/>
  <c r="H86" i="40"/>
  <c r="H96" i="40"/>
  <c r="H106" i="40"/>
  <c r="H116" i="40"/>
  <c r="H126" i="40"/>
  <c r="H136" i="40"/>
  <c r="H146" i="40"/>
  <c r="H23" i="40"/>
  <c r="H67" i="40"/>
  <c r="H107" i="40"/>
  <c r="H137" i="40"/>
  <c r="H90" i="40"/>
  <c r="H58" i="40"/>
  <c r="H152" i="40"/>
  <c r="H121" i="40"/>
  <c r="H89" i="40"/>
  <c r="H120" i="40"/>
  <c r="H88" i="40"/>
  <c r="H54" i="40"/>
  <c r="H51" i="40"/>
  <c r="H133" i="40"/>
  <c r="H101" i="40"/>
  <c r="H83" i="40"/>
  <c r="H69" i="40"/>
  <c r="C3" i="40"/>
  <c r="C24" i="40"/>
  <c r="C30" i="40"/>
  <c r="H41" i="40"/>
  <c r="H47" i="40"/>
  <c r="H149" i="40"/>
  <c r="H132" i="40"/>
  <c r="H118" i="40"/>
  <c r="H100" i="40"/>
  <c r="H82" i="40"/>
  <c r="H68" i="40"/>
  <c r="H36" i="40"/>
  <c r="H108" i="40"/>
  <c r="H72" i="40"/>
  <c r="H139" i="40"/>
  <c r="H103" i="40"/>
  <c r="H71" i="40"/>
  <c r="H13" i="40"/>
  <c r="H151" i="40"/>
  <c r="H138" i="40"/>
  <c r="H102" i="40"/>
  <c r="H150" i="40"/>
  <c r="H119" i="40"/>
  <c r="C52" i="40"/>
  <c r="C51" i="40"/>
  <c r="C26" i="40"/>
  <c r="C41" i="40"/>
  <c r="C36" i="40"/>
  <c r="C28" i="40"/>
  <c r="C14" i="40"/>
  <c r="C19" i="40"/>
  <c r="C9" i="40"/>
  <c r="C4" i="40"/>
  <c r="C11" i="40"/>
  <c r="C21" i="40"/>
  <c r="H148" i="40"/>
  <c r="H131" i="40"/>
  <c r="H113" i="40"/>
  <c r="H99" i="40"/>
  <c r="H81" i="40"/>
  <c r="H63" i="40"/>
  <c r="H12" i="40"/>
  <c r="H49" i="40"/>
  <c r="H44" i="40"/>
  <c r="H39" i="40"/>
  <c r="H34" i="40"/>
  <c r="H29" i="40"/>
  <c r="H24" i="40"/>
  <c r="H19" i="40"/>
  <c r="H14" i="40"/>
  <c r="H9" i="40"/>
  <c r="H4" i="40"/>
  <c r="H3" i="40"/>
  <c r="H2" i="40"/>
  <c r="I2" i="40" s="1"/>
  <c r="H52" i="40"/>
  <c r="H50" i="40"/>
  <c r="H45" i="40"/>
  <c r="H40" i="40"/>
  <c r="H35" i="40"/>
  <c r="H30" i="40"/>
  <c r="H25" i="40"/>
  <c r="H20" i="40"/>
  <c r="H15" i="40"/>
  <c r="H10" i="40"/>
  <c r="H5" i="40"/>
  <c r="H53" i="40"/>
  <c r="H11" i="40"/>
  <c r="H27" i="40"/>
  <c r="H28" i="40"/>
  <c r="H46" i="40"/>
  <c r="H26" i="40"/>
  <c r="H7" i="40"/>
  <c r="H32" i="40"/>
  <c r="H33" i="40"/>
  <c r="H16" i="40"/>
  <c r="H6" i="40"/>
  <c r="H18" i="40"/>
  <c r="H8" i="40"/>
  <c r="H31" i="40"/>
  <c r="H37" i="40"/>
  <c r="H38" i="40"/>
  <c r="H17" i="40"/>
  <c r="H22" i="40"/>
  <c r="C33" i="40"/>
  <c r="C38" i="40"/>
  <c r="C43" i="40"/>
  <c r="C48" i="40"/>
  <c r="C53" i="40"/>
  <c r="C7" i="40"/>
  <c r="C12" i="40"/>
  <c r="C17" i="40"/>
  <c r="C22" i="40"/>
  <c r="C27" i="40"/>
  <c r="C32" i="40"/>
  <c r="C37" i="40"/>
  <c r="C42" i="40"/>
  <c r="C47" i="40"/>
  <c r="C17" i="39"/>
  <c r="K41" i="39"/>
  <c r="G11" i="39"/>
  <c r="K50" i="39"/>
  <c r="K30" i="39"/>
  <c r="K31" i="39"/>
  <c r="K40" i="39"/>
  <c r="T21" i="39"/>
  <c r="C2" i="39"/>
  <c r="T45" i="39"/>
  <c r="O49" i="39"/>
  <c r="T51" i="39"/>
  <c r="O20" i="39"/>
  <c r="T22" i="39"/>
  <c r="O51" i="39"/>
  <c r="O29" i="39"/>
  <c r="T26" i="39"/>
  <c r="O30" i="39"/>
  <c r="T27" i="39"/>
  <c r="T28" i="39"/>
  <c r="O43" i="39"/>
  <c r="T39" i="39"/>
  <c r="X45" i="39"/>
  <c r="O19" i="39"/>
  <c r="O50" i="39"/>
  <c r="T46" i="39"/>
  <c r="O21" i="39"/>
  <c r="T25" i="39"/>
  <c r="O53" i="39"/>
  <c r="T52" i="39"/>
  <c r="T7" i="39"/>
  <c r="X6" i="39"/>
  <c r="O32" i="39"/>
  <c r="T8" i="39"/>
  <c r="X15" i="39"/>
  <c r="O38" i="39"/>
  <c r="T9" i="39"/>
  <c r="T37" i="39"/>
  <c r="X25" i="39"/>
  <c r="C28" i="39"/>
  <c r="O11" i="39"/>
  <c r="O39" i="39"/>
  <c r="T10" i="39"/>
  <c r="T38" i="39"/>
  <c r="X35" i="39"/>
  <c r="C27" i="39"/>
  <c r="O13" i="39"/>
  <c r="T11" i="39"/>
  <c r="C18" i="39"/>
  <c r="O18" i="39"/>
  <c r="O48" i="39"/>
  <c r="T12" i="39"/>
  <c r="T40" i="39"/>
  <c r="X48" i="39"/>
  <c r="C44" i="39"/>
  <c r="C15" i="39"/>
  <c r="C40" i="39"/>
  <c r="C6" i="39"/>
  <c r="K51" i="39"/>
  <c r="T15" i="39"/>
  <c r="T31" i="39"/>
  <c r="T47" i="39"/>
  <c r="C39" i="39"/>
  <c r="C5" i="39"/>
  <c r="O3" i="39"/>
  <c r="O31" i="39"/>
  <c r="O52" i="39"/>
  <c r="T16" i="39"/>
  <c r="T32" i="39"/>
  <c r="T48" i="39"/>
  <c r="X47" i="39"/>
  <c r="C16" i="39"/>
  <c r="C43" i="39"/>
  <c r="C30" i="39"/>
  <c r="C4" i="39"/>
  <c r="T19" i="39"/>
  <c r="T35" i="39"/>
  <c r="T49" i="39"/>
  <c r="C29" i="39"/>
  <c r="C3" i="39"/>
  <c r="O12" i="39"/>
  <c r="O33" i="39"/>
  <c r="T2" i="39"/>
  <c r="T20" i="39"/>
  <c r="T36" i="39"/>
  <c r="T50" i="39"/>
  <c r="AB46" i="39"/>
  <c r="AB42" i="39"/>
  <c r="AB30" i="39"/>
  <c r="AB18" i="39"/>
  <c r="AB4" i="39"/>
  <c r="AB41" i="39"/>
  <c r="AB29" i="39"/>
  <c r="AB17" i="39"/>
  <c r="AB3" i="39"/>
  <c r="AB53" i="39"/>
  <c r="AB40" i="39"/>
  <c r="AB28" i="39"/>
  <c r="AB14" i="39"/>
  <c r="AB2" i="39"/>
  <c r="AB52" i="39"/>
  <c r="AB39" i="39"/>
  <c r="AB27" i="39"/>
  <c r="AB13" i="39"/>
  <c r="AB51" i="39"/>
  <c r="AB38" i="39"/>
  <c r="AB24" i="39"/>
  <c r="AB12" i="39"/>
  <c r="AB50" i="39"/>
  <c r="AB37" i="39"/>
  <c r="AB23" i="39"/>
  <c r="AB11" i="39"/>
  <c r="AB49" i="39"/>
  <c r="AB34" i="39"/>
  <c r="AB22" i="39"/>
  <c r="AB48" i="39"/>
  <c r="AB33" i="39"/>
  <c r="AB21" i="39"/>
  <c r="AB9" i="39"/>
  <c r="AB10" i="39"/>
  <c r="AB8" i="39"/>
  <c r="AF44" i="39"/>
  <c r="AF10" i="39"/>
  <c r="AF2" i="39"/>
  <c r="AF40" i="39"/>
  <c r="AF30" i="39"/>
  <c r="AF51" i="39"/>
  <c r="AF50" i="39"/>
  <c r="AF41" i="39"/>
  <c r="AF31" i="39"/>
  <c r="AF21" i="39"/>
  <c r="AF20" i="39"/>
  <c r="AF11" i="39"/>
  <c r="AB19" i="39"/>
  <c r="AB20" i="39"/>
  <c r="AB31" i="39"/>
  <c r="AB32" i="39"/>
  <c r="AB43" i="39"/>
  <c r="AB47" i="39"/>
  <c r="C50" i="39"/>
  <c r="C38" i="39"/>
  <c r="C26" i="39"/>
  <c r="C14" i="39"/>
  <c r="C49" i="39"/>
  <c r="C37" i="39"/>
  <c r="C25" i="39"/>
  <c r="C13" i="39"/>
  <c r="G21" i="39"/>
  <c r="C48" i="39"/>
  <c r="C36" i="39"/>
  <c r="C24" i="39"/>
  <c r="C10" i="39"/>
  <c r="K10" i="39"/>
  <c r="C47" i="39"/>
  <c r="C35" i="39"/>
  <c r="C23" i="39"/>
  <c r="C9" i="39"/>
  <c r="K11" i="39"/>
  <c r="O8" i="39"/>
  <c r="O22" i="39"/>
  <c r="O40" i="39"/>
  <c r="C46" i="39"/>
  <c r="C34" i="39"/>
  <c r="C20" i="39"/>
  <c r="C8" i="39"/>
  <c r="K20" i="39"/>
  <c r="O9" i="39"/>
  <c r="O23" i="39"/>
  <c r="O41" i="39"/>
  <c r="T5" i="39"/>
  <c r="T17" i="39"/>
  <c r="T29" i="39"/>
  <c r="T41" i="39"/>
  <c r="T53" i="39"/>
  <c r="C45" i="39"/>
  <c r="C33" i="39"/>
  <c r="C19" i="39"/>
  <c r="C7" i="39"/>
  <c r="K21" i="39"/>
  <c r="O10" i="39"/>
  <c r="O28" i="39"/>
  <c r="O42" i="39"/>
  <c r="T6" i="39"/>
  <c r="T18" i="39"/>
  <c r="T30" i="39"/>
  <c r="T42" i="39"/>
  <c r="X5" i="39"/>
  <c r="O2" i="39"/>
  <c r="AF5" i="39"/>
  <c r="AF15" i="39"/>
  <c r="AF25" i="39"/>
  <c r="AF35" i="39"/>
  <c r="AF45" i="39"/>
  <c r="AF6" i="39"/>
  <c r="AF16" i="39"/>
  <c r="AF26" i="39"/>
  <c r="AF36" i="39"/>
  <c r="AF46" i="39"/>
  <c r="AF7" i="39"/>
  <c r="AF17" i="39"/>
  <c r="AF27" i="39"/>
  <c r="AF37" i="39"/>
  <c r="AF47" i="39"/>
  <c r="AF12" i="39"/>
  <c r="AF52" i="39"/>
  <c r="AF8" i="39"/>
  <c r="AF18" i="39"/>
  <c r="AF28" i="39"/>
  <c r="AF38" i="39"/>
  <c r="AF48" i="39"/>
  <c r="AF9" i="39"/>
  <c r="AF19" i="39"/>
  <c r="AF29" i="39"/>
  <c r="AF39" i="39"/>
  <c r="AF49" i="39"/>
  <c r="AF22" i="39"/>
  <c r="AF32" i="39"/>
  <c r="AF42" i="39"/>
  <c r="AF3" i="39"/>
  <c r="AF13" i="39"/>
  <c r="AF23" i="39"/>
  <c r="AF33" i="39"/>
  <c r="AF43" i="39"/>
  <c r="AF53" i="39"/>
  <c r="AF4" i="39"/>
  <c r="AF14" i="39"/>
  <c r="AF24" i="39"/>
  <c r="AF34" i="39"/>
  <c r="AB44" i="39"/>
  <c r="AB5" i="39"/>
  <c r="AB15" i="39"/>
  <c r="AB25" i="39"/>
  <c r="AB35" i="39"/>
  <c r="AB45" i="39"/>
  <c r="AB6" i="39"/>
  <c r="AB16" i="39"/>
  <c r="AB26" i="39"/>
  <c r="AB36" i="39"/>
  <c r="X2" i="39"/>
  <c r="X12" i="39"/>
  <c r="X22" i="39"/>
  <c r="X32" i="39"/>
  <c r="X42" i="39"/>
  <c r="X52" i="39"/>
  <c r="X3" i="39"/>
  <c r="X13" i="39"/>
  <c r="X23" i="39"/>
  <c r="X33" i="39"/>
  <c r="X43" i="39"/>
  <c r="X53" i="39"/>
  <c r="X4" i="39"/>
  <c r="X14" i="39"/>
  <c r="X24" i="39"/>
  <c r="X34" i="39"/>
  <c r="X44" i="39"/>
  <c r="X50" i="39"/>
  <c r="X16" i="39"/>
  <c r="X26" i="39"/>
  <c r="X36" i="39"/>
  <c r="X46" i="39"/>
  <c r="X7" i="39"/>
  <c r="X17" i="39"/>
  <c r="X27" i="39"/>
  <c r="X37" i="39"/>
  <c r="X8" i="39"/>
  <c r="X18" i="39"/>
  <c r="X28" i="39"/>
  <c r="X38" i="39"/>
  <c r="X9" i="39"/>
  <c r="X19" i="39"/>
  <c r="X29" i="39"/>
  <c r="X39" i="39"/>
  <c r="X49" i="39"/>
  <c r="X10" i="39"/>
  <c r="X20" i="39"/>
  <c r="X30" i="39"/>
  <c r="X40" i="39"/>
  <c r="X11" i="39"/>
  <c r="X21" i="39"/>
  <c r="X31" i="39"/>
  <c r="X41" i="39"/>
  <c r="T3" i="39"/>
  <c r="T13" i="39"/>
  <c r="T23" i="39"/>
  <c r="T33" i="39"/>
  <c r="T43" i="39"/>
  <c r="T4" i="39"/>
  <c r="T14" i="39"/>
  <c r="T24" i="39"/>
  <c r="T34" i="39"/>
  <c r="O4" i="39"/>
  <c r="O14" i="39"/>
  <c r="O24" i="39"/>
  <c r="O34" i="39"/>
  <c r="O44" i="39"/>
  <c r="O5" i="39"/>
  <c r="O15" i="39"/>
  <c r="O25" i="39"/>
  <c r="O35" i="39"/>
  <c r="O45" i="39"/>
  <c r="O6" i="39"/>
  <c r="O16" i="39"/>
  <c r="O26" i="39"/>
  <c r="O36" i="39"/>
  <c r="O46" i="39"/>
  <c r="O7" i="39"/>
  <c r="O17" i="39"/>
  <c r="O27" i="39"/>
  <c r="O37" i="39"/>
  <c r="K42" i="39"/>
  <c r="K53" i="39"/>
  <c r="K13" i="39"/>
  <c r="K44" i="39"/>
  <c r="K33" i="39"/>
  <c r="K24" i="39"/>
  <c r="K5" i="39"/>
  <c r="K15" i="39"/>
  <c r="K25" i="39"/>
  <c r="K35" i="39"/>
  <c r="K45" i="39"/>
  <c r="K22" i="39"/>
  <c r="K36" i="39"/>
  <c r="K2" i="39"/>
  <c r="K12" i="39"/>
  <c r="K32" i="39"/>
  <c r="K52" i="39"/>
  <c r="K4" i="39"/>
  <c r="K17" i="39"/>
  <c r="K27" i="39"/>
  <c r="K37" i="39"/>
  <c r="K47" i="39"/>
  <c r="K23" i="39"/>
  <c r="K14" i="39"/>
  <c r="K6" i="39"/>
  <c r="K46" i="39"/>
  <c r="K7" i="39"/>
  <c r="K8" i="39"/>
  <c r="K18" i="39"/>
  <c r="K28" i="39"/>
  <c r="K38" i="39"/>
  <c r="K48" i="39"/>
  <c r="K3" i="39"/>
  <c r="K43" i="39"/>
  <c r="K34" i="39"/>
  <c r="K16" i="39"/>
  <c r="K26" i="39"/>
  <c r="K9" i="39"/>
  <c r="K19" i="39"/>
  <c r="K29" i="39"/>
  <c r="K39" i="39"/>
  <c r="G31" i="39"/>
  <c r="G13" i="39"/>
  <c r="G47" i="39"/>
  <c r="G41" i="39"/>
  <c r="G3" i="39"/>
  <c r="G33" i="39"/>
  <c r="G53" i="39"/>
  <c r="G4" i="39"/>
  <c r="G14" i="39"/>
  <c r="G24" i="39"/>
  <c r="G34" i="39"/>
  <c r="G44" i="39"/>
  <c r="G5" i="39"/>
  <c r="G15" i="39"/>
  <c r="G25" i="39"/>
  <c r="G35" i="39"/>
  <c r="G45" i="39"/>
  <c r="G6" i="39"/>
  <c r="G16" i="39"/>
  <c r="G26" i="39"/>
  <c r="G36" i="39"/>
  <c r="G46" i="39"/>
  <c r="G7" i="39"/>
  <c r="G17" i="39"/>
  <c r="G27" i="39"/>
  <c r="G37" i="39"/>
  <c r="G8" i="39"/>
  <c r="G18" i="39"/>
  <c r="G28" i="39"/>
  <c r="G38" i="39"/>
  <c r="G48" i="39"/>
  <c r="G49" i="39"/>
  <c r="G23" i="39"/>
  <c r="G43" i="39"/>
  <c r="G9" i="39"/>
  <c r="G19" i="39"/>
  <c r="G29" i="39"/>
  <c r="G39" i="39"/>
  <c r="G10" i="39"/>
  <c r="G20" i="39"/>
  <c r="G30" i="39"/>
  <c r="G40" i="39"/>
  <c r="G50" i="39"/>
  <c r="G51" i="39"/>
  <c r="G2" i="39"/>
  <c r="G12" i="39"/>
  <c r="G22" i="39"/>
  <c r="G32" i="39"/>
  <c r="G42" i="39"/>
  <c r="C52" i="39"/>
  <c r="C42" i="39"/>
  <c r="C32" i="39"/>
  <c r="C22" i="39"/>
  <c r="C12" i="39"/>
  <c r="C51" i="39"/>
  <c r="C41" i="39"/>
  <c r="C31" i="39"/>
  <c r="C21" i="39"/>
  <c r="N21" i="1"/>
  <c r="O10" i="37"/>
  <c r="O14" i="37"/>
  <c r="O17" i="37"/>
  <c r="W19" i="17"/>
  <c r="K9" i="1"/>
  <c r="K33" i="36"/>
  <c r="J25" i="36"/>
  <c r="J26" i="36" s="1"/>
  <c r="J27" i="36" s="1"/>
  <c r="J28" i="36" s="1"/>
  <c r="G28" i="36"/>
  <c r="G27" i="36"/>
  <c r="G26" i="36"/>
  <c r="G25" i="36"/>
  <c r="F82" i="17"/>
  <c r="F83" i="17" s="1"/>
  <c r="F78" i="17"/>
  <c r="F79" i="17" s="1"/>
  <c r="AC12" i="12"/>
  <c r="AC13" i="12"/>
  <c r="CY3" i="16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D6" i="32"/>
  <c r="Z9" i="32"/>
  <c r="Z10" i="32" s="1"/>
  <c r="Z13" i="32" s="1"/>
  <c r="Z14" i="32" s="1"/>
  <c r="Z15" i="32" s="1"/>
  <c r="Z4" i="32"/>
  <c r="Z17" i="32" s="1"/>
  <c r="Z3" i="32"/>
  <c r="Z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H11" i="1"/>
  <c r="H9" i="1"/>
  <c r="L66" i="1"/>
  <c r="N4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N6" i="40" l="1"/>
  <c r="N7" i="40" s="1"/>
  <c r="N8" i="40" s="1"/>
  <c r="N9" i="40" s="1"/>
  <c r="N10" i="40" s="1"/>
  <c r="N11" i="40" s="1"/>
  <c r="N12" i="40" s="1"/>
  <c r="N13" i="40" s="1"/>
  <c r="N14" i="40" s="1"/>
  <c r="N15" i="40" s="1"/>
  <c r="N16" i="40" s="1"/>
  <c r="N17" i="40" s="1"/>
  <c r="N18" i="40" s="1"/>
  <c r="N19" i="40" s="1"/>
  <c r="N20" i="40" s="1"/>
  <c r="N21" i="40" s="1"/>
  <c r="N22" i="40" s="1"/>
  <c r="N23" i="40" s="1"/>
  <c r="N24" i="40" s="1"/>
  <c r="N25" i="40" s="1"/>
  <c r="N26" i="40" s="1"/>
  <c r="N27" i="40" s="1"/>
  <c r="N28" i="40" s="1"/>
  <c r="N29" i="40" s="1"/>
  <c r="N30" i="40" s="1"/>
  <c r="N31" i="40" s="1"/>
  <c r="N32" i="40" s="1"/>
  <c r="N33" i="40" s="1"/>
  <c r="N34" i="40" s="1"/>
  <c r="N35" i="40" s="1"/>
  <c r="N36" i="40" s="1"/>
  <c r="N37" i="40" s="1"/>
  <c r="N38" i="40" s="1"/>
  <c r="N39" i="40" s="1"/>
  <c r="N40" i="40" s="1"/>
  <c r="N41" i="40" s="1"/>
  <c r="N42" i="40" s="1"/>
  <c r="N43" i="40" s="1"/>
  <c r="N44" i="40" s="1"/>
  <c r="N45" i="40" s="1"/>
  <c r="N46" i="40" s="1"/>
  <c r="N47" i="40" s="1"/>
  <c r="N48" i="40" s="1"/>
  <c r="N49" i="40" s="1"/>
  <c r="N50" i="40" s="1"/>
  <c r="N51" i="40" s="1"/>
  <c r="N52" i="40" s="1"/>
  <c r="N53" i="40" s="1"/>
  <c r="N54" i="40" s="1"/>
  <c r="N55" i="40" s="1"/>
  <c r="N56" i="40" s="1"/>
  <c r="N57" i="40" s="1"/>
  <c r="N58" i="40" s="1"/>
  <c r="N59" i="40" s="1"/>
  <c r="N60" i="40" s="1"/>
  <c r="N61" i="40" s="1"/>
  <c r="N62" i="40" s="1"/>
  <c r="N63" i="40" s="1"/>
  <c r="N64" i="40" s="1"/>
  <c r="N65" i="40" s="1"/>
  <c r="N66" i="40" s="1"/>
  <c r="N67" i="40" s="1"/>
  <c r="N68" i="40" s="1"/>
  <c r="N69" i="40" s="1"/>
  <c r="N70" i="40" s="1"/>
  <c r="N71" i="40" s="1"/>
  <c r="N72" i="40" s="1"/>
  <c r="N73" i="40" s="1"/>
  <c r="N74" i="40" s="1"/>
  <c r="N75" i="40" s="1"/>
  <c r="N76" i="40" s="1"/>
  <c r="N77" i="40" s="1"/>
  <c r="N78" i="40" s="1"/>
  <c r="N79" i="40" s="1"/>
  <c r="N80" i="40" s="1"/>
  <c r="N81" i="40" s="1"/>
  <c r="N82" i="40" s="1"/>
  <c r="N83" i="40" s="1"/>
  <c r="N84" i="40" s="1"/>
  <c r="N85" i="40" s="1"/>
  <c r="N86" i="40" s="1"/>
  <c r="N87" i="40" s="1"/>
  <c r="N88" i="40" s="1"/>
  <c r="N89" i="40" s="1"/>
  <c r="N90" i="40" s="1"/>
  <c r="N91" i="40" s="1"/>
  <c r="N92" i="40" s="1"/>
  <c r="N93" i="40" s="1"/>
  <c r="N94" i="40" s="1"/>
  <c r="N95" i="40" s="1"/>
  <c r="N96" i="40" s="1"/>
  <c r="N97" i="40" s="1"/>
  <c r="N98" i="40" s="1"/>
  <c r="N99" i="40" s="1"/>
  <c r="N100" i="40" s="1"/>
  <c r="N101" i="40" s="1"/>
  <c r="N102" i="40" s="1"/>
  <c r="N103" i="40" s="1"/>
  <c r="N104" i="40" s="1"/>
  <c r="N105" i="40" s="1"/>
  <c r="N106" i="40" s="1"/>
  <c r="N107" i="40" s="1"/>
  <c r="N108" i="40" s="1"/>
  <c r="N109" i="40" s="1"/>
  <c r="N110" i="40" s="1"/>
  <c r="N111" i="40" s="1"/>
  <c r="N112" i="40" s="1"/>
  <c r="N113" i="40" s="1"/>
  <c r="N114" i="40" s="1"/>
  <c r="N115" i="40" s="1"/>
  <c r="N116" i="40" s="1"/>
  <c r="N117" i="40" s="1"/>
  <c r="N118" i="40" s="1"/>
  <c r="N119" i="40" s="1"/>
  <c r="N120" i="40" s="1"/>
  <c r="N121" i="40" s="1"/>
  <c r="N122" i="40" s="1"/>
  <c r="N123" i="40" s="1"/>
  <c r="N124" i="40" s="1"/>
  <c r="N125" i="40" s="1"/>
  <c r="N126" i="40" s="1"/>
  <c r="N127" i="40" s="1"/>
  <c r="N128" i="40" s="1"/>
  <c r="N129" i="40" s="1"/>
  <c r="N130" i="40" s="1"/>
  <c r="N131" i="40" s="1"/>
  <c r="N132" i="40" s="1"/>
  <c r="N133" i="40" s="1"/>
  <c r="N134" i="40" s="1"/>
  <c r="N135" i="40" s="1"/>
  <c r="N136" i="40" s="1"/>
  <c r="N137" i="40" s="1"/>
  <c r="N138" i="40" s="1"/>
  <c r="N139" i="40" s="1"/>
  <c r="N140" i="40" s="1"/>
  <c r="N141" i="40" s="1"/>
  <c r="N142" i="40" s="1"/>
  <c r="N143" i="40" s="1"/>
  <c r="N144" i="40" s="1"/>
  <c r="N145" i="40" s="1"/>
  <c r="N146" i="40" s="1"/>
  <c r="N147" i="40" s="1"/>
  <c r="N148" i="40" s="1"/>
  <c r="N149" i="40" s="1"/>
  <c r="N150" i="40" s="1"/>
  <c r="N151" i="40" s="1"/>
  <c r="N152" i="40" s="1"/>
  <c r="N153" i="40" s="1"/>
  <c r="N154" i="40" s="1"/>
  <c r="N155" i="40" s="1"/>
  <c r="N156" i="40" s="1"/>
  <c r="N157" i="40" s="1"/>
  <c r="D3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122" i="40" s="1"/>
  <c r="D123" i="40" s="1"/>
  <c r="D124" i="40" s="1"/>
  <c r="D125" i="40" s="1"/>
  <c r="D126" i="40" s="1"/>
  <c r="D127" i="40" s="1"/>
  <c r="D128" i="40" s="1"/>
  <c r="D129" i="40" s="1"/>
  <c r="D130" i="40" s="1"/>
  <c r="D131" i="40" s="1"/>
  <c r="D132" i="40" s="1"/>
  <c r="D133" i="40" s="1"/>
  <c r="D134" i="40" s="1"/>
  <c r="D135" i="40" s="1"/>
  <c r="D136" i="40" s="1"/>
  <c r="D137" i="40" s="1"/>
  <c r="D138" i="40" s="1"/>
  <c r="D139" i="40" s="1"/>
  <c r="D140" i="40" s="1"/>
  <c r="D141" i="40" s="1"/>
  <c r="D142" i="40" s="1"/>
  <c r="D143" i="40" s="1"/>
  <c r="D144" i="40" s="1"/>
  <c r="D145" i="40" s="1"/>
  <c r="D146" i="40" s="1"/>
  <c r="D147" i="40" s="1"/>
  <c r="D148" i="40" s="1"/>
  <c r="D149" i="40" s="1"/>
  <c r="D150" i="40" s="1"/>
  <c r="D151" i="40" s="1"/>
  <c r="D152" i="40" s="1"/>
  <c r="D153" i="40" s="1"/>
  <c r="D154" i="40" s="1"/>
  <c r="D155" i="40" s="1"/>
  <c r="D156" i="40" s="1"/>
  <c r="D157" i="40" s="1"/>
  <c r="I3" i="40"/>
  <c r="I4" i="40"/>
  <c r="I5" i="40" s="1"/>
  <c r="I6" i="40" s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I122" i="40" s="1"/>
  <c r="I123" i="40" s="1"/>
  <c r="I124" i="40" s="1"/>
  <c r="I125" i="40" s="1"/>
  <c r="I126" i="40" s="1"/>
  <c r="I127" i="40" s="1"/>
  <c r="I128" i="40" s="1"/>
  <c r="I129" i="40" s="1"/>
  <c r="I130" i="40" s="1"/>
  <c r="I131" i="40" s="1"/>
  <c r="I132" i="40" s="1"/>
  <c r="I133" i="40" s="1"/>
  <c r="I134" i="40" s="1"/>
  <c r="I135" i="40" s="1"/>
  <c r="I136" i="40" s="1"/>
  <c r="I137" i="40" s="1"/>
  <c r="I138" i="40" s="1"/>
  <c r="I139" i="40" s="1"/>
  <c r="I140" i="40" s="1"/>
  <c r="I141" i="40" s="1"/>
  <c r="I142" i="40" s="1"/>
  <c r="I143" i="40" s="1"/>
  <c r="I144" i="40" s="1"/>
  <c r="I145" i="40" s="1"/>
  <c r="I146" i="40" s="1"/>
  <c r="I147" i="40" s="1"/>
  <c r="I148" i="40" s="1"/>
  <c r="I149" i="40" s="1"/>
  <c r="I150" i="40" s="1"/>
  <c r="I151" i="40" s="1"/>
  <c r="I152" i="40" s="1"/>
  <c r="I153" i="40" s="1"/>
  <c r="I154" i="40" s="1"/>
  <c r="I155" i="40" s="1"/>
  <c r="I156" i="40" s="1"/>
  <c r="I157" i="40" s="1"/>
  <c r="J56" i="1"/>
  <c r="AC14" i="12"/>
  <c r="Z16" i="32"/>
  <c r="Z19" i="32" s="1"/>
  <c r="J71" i="13"/>
  <c r="H21" i="1"/>
  <c r="K21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14" i="24" l="1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W31" i="17" s="1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79" i="17"/>
  <c r="W80" i="17" s="1"/>
  <c r="W81" i="17" s="1"/>
  <c r="W82" i="17" s="1"/>
  <c r="V79" i="17"/>
  <c r="V80" i="17" s="1"/>
  <c r="V81" i="17" s="1"/>
  <c r="V82" i="17" s="1"/>
  <c r="T75" i="17"/>
  <c r="S75" i="17" s="1"/>
  <c r="T74" i="17"/>
  <c r="S74" i="17"/>
  <c r="T73" i="17"/>
  <c r="S73" i="17" s="1"/>
  <c r="T72" i="17"/>
  <c r="S72" i="17" s="1"/>
  <c r="T71" i="17"/>
  <c r="S71" i="17" s="1"/>
  <c r="T70" i="17"/>
  <c r="S70" i="17" s="1"/>
  <c r="AB69" i="17"/>
  <c r="Y69" i="17"/>
  <c r="Y73" i="17" s="1"/>
  <c r="X69" i="17"/>
  <c r="X72" i="17" s="1"/>
  <c r="W69" i="17"/>
  <c r="W72" i="17" s="1"/>
  <c r="AH61" i="17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AH62" i="17" l="1"/>
  <c r="AM36" i="17"/>
  <c r="AB36" i="17"/>
  <c r="AD38" i="17" s="1"/>
  <c r="AB71" i="17"/>
  <c r="AB72" i="17" s="1"/>
  <c r="AC75" i="17" s="1"/>
  <c r="AF69" i="17"/>
  <c r="AH69" i="17" s="1"/>
  <c r="R36" i="17"/>
  <c r="H36" i="17"/>
  <c r="J38" i="17" s="1"/>
  <c r="AM4" i="17"/>
  <c r="AM7" i="17" s="1"/>
  <c r="AH63" i="17"/>
  <c r="Y75" i="17"/>
  <c r="X71" i="17"/>
  <c r="X73" i="17"/>
  <c r="Y71" i="17"/>
  <c r="W74" i="17"/>
  <c r="W71" i="17"/>
  <c r="X70" i="17"/>
  <c r="X74" i="17"/>
  <c r="Y72" i="17"/>
  <c r="Y70" i="17"/>
  <c r="Y74" i="17"/>
  <c r="W30" i="17"/>
  <c r="AB4" i="17"/>
  <c r="AD6" i="17" s="1"/>
  <c r="X25" i="17"/>
  <c r="X20" i="17"/>
  <c r="W62" i="17"/>
  <c r="M30" i="17"/>
  <c r="R4" i="17"/>
  <c r="N25" i="17"/>
  <c r="N20" i="17"/>
  <c r="M62" i="17"/>
  <c r="C29" i="17"/>
  <c r="C62" i="17"/>
  <c r="W70" i="17"/>
  <c r="AJ22" i="17"/>
  <c r="AK22" i="17" s="1"/>
  <c r="X75" i="17"/>
  <c r="AH30" i="17"/>
  <c r="W75" i="17"/>
  <c r="W73" i="17"/>
  <c r="AO24" i="12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R37" i="17" s="1"/>
  <c r="M63" i="17" s="1"/>
  <c r="N13" i="12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AB76" i="17" l="1"/>
  <c r="AB78" i="17" s="1"/>
  <c r="AB79" i="17" s="1"/>
  <c r="AC79" i="17" s="1"/>
  <c r="AB39" i="17"/>
  <c r="T38" i="17"/>
  <c r="Z13" i="12"/>
  <c r="Z12" i="12"/>
  <c r="AO6" i="17"/>
  <c r="R39" i="17"/>
  <c r="H39" i="17"/>
  <c r="Z7" i="12"/>
  <c r="Z6" i="12"/>
  <c r="AM39" i="17"/>
  <c r="AO38" i="17"/>
  <c r="AB7" i="17"/>
  <c r="R7" i="17"/>
  <c r="T6" i="17"/>
  <c r="C30" i="17"/>
  <c r="C31" i="17"/>
  <c r="H4" i="17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Z2" i="12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Z3" i="12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J53" i="1" l="1"/>
  <c r="I53" i="1"/>
  <c r="I54" i="1"/>
  <c r="J54" i="1"/>
  <c r="E9" i="7"/>
  <c r="E15" i="7" s="1"/>
  <c r="J21" i="32"/>
</calcChain>
</file>

<file path=xl/sharedStrings.xml><?xml version="1.0" encoding="utf-8"?>
<sst xmlns="http://schemas.openxmlformats.org/spreadsheetml/2006/main" count="2744" uniqueCount="1197">
  <si>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</si>
  <si>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</si>
  <si>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</si>
  <si>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</si>
  <si>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</si>
  <si>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</si>
  <si>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</si>
  <si>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</si>
  <si>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</si>
  <si>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</si>
  <si>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</si>
  <si>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</si>
  <si>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</si>
  <si>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</si>
  <si>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</si>
  <si>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</si>
  <si>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</si>
  <si>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</si>
  <si>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</si>
  <si>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</si>
  <si>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</si>
  <si>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</si>
  <si>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</si>
  <si>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</si>
  <si>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</si>
  <si>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</si>
  <si>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</si>
  <si>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</si>
  <si>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</si>
  <si>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</si>
  <si>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</si>
  <si>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</si>
  <si>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</si>
  <si>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</si>
  <si>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</si>
  <si>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</si>
  <si>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</si>
  <si>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</si>
  <si>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</si>
  <si>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</si>
  <si>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</si>
  <si>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</si>
  <si>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</si>
  <si>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</si>
  <si>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</si>
  <si>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</si>
  <si>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</si>
  <si>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</si>
  <si>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</si>
  <si>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</si>
  <si>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</si>
  <si>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</si>
  <si>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</si>
  <si>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</si>
  <si>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</si>
  <si>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</si>
  <si>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</si>
  <si>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</si>
  <si>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</si>
  <si>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</si>
  <si>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</si>
  <si>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</si>
  <si>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</si>
  <si>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</si>
  <si>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</si>
  <si>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</si>
  <si>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</si>
  <si>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</si>
  <si>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</si>
  <si>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</si>
  <si>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</si>
  <si>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</si>
  <si>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</si>
  <si>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</si>
  <si>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</si>
  <si>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</si>
  <si>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</si>
  <si>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</si>
  <si>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</si>
  <si>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</si>
  <si>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</si>
  <si>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</si>
  <si>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</si>
  <si>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</si>
  <si>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</si>
  <si>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</si>
  <si>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</si>
  <si>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</si>
  <si>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</si>
  <si>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</si>
  <si>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</si>
  <si>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</si>
  <si>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</si>
  <si>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</si>
  <si>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</si>
  <si>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</si>
  <si>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</si>
  <si>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</si>
  <si>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</si>
  <si>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</si>
  <si>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</si>
  <si>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</si>
  <si>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</si>
  <si>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</si>
  <si>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</si>
  <si>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</si>
  <si>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</si>
  <si>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</si>
  <si>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</si>
  <si>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</si>
  <si>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</si>
  <si>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</si>
  <si>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</si>
  <si>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</si>
  <si>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</si>
  <si>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</si>
  <si>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</si>
  <si>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</si>
  <si>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</si>
  <si>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</si>
  <si>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</si>
  <si>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</si>
  <si>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</si>
  <si>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</si>
  <si>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</si>
  <si>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</si>
  <si>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</si>
  <si>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</si>
  <si>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</si>
  <si>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</si>
  <si>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</si>
  <si>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</si>
  <si>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</si>
  <si>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</si>
  <si>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</si>
  <si>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</si>
  <si>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</si>
  <si>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</si>
  <si>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</si>
  <si>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</si>
  <si>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</si>
  <si>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</si>
  <si>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</si>
  <si>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</si>
  <si>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</si>
  <si>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</si>
  <si>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</si>
  <si>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</si>
  <si>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</si>
  <si>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</si>
  <si>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</si>
  <si>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</si>
  <si>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</si>
  <si>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</si>
  <si>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</si>
  <si>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</si>
  <si>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</si>
  <si>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</si>
  <si>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</si>
  <si>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</si>
  <si>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</si>
  <si>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</si>
  <si>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</si>
  <si>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</si>
  <si>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</si>
  <si>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</si>
  <si>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</si>
  <si>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</si>
  <si>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</si>
  <si>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</si>
  <si>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</si>
  <si>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</si>
  <si>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</si>
  <si>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</si>
  <si>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</si>
  <si>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</si>
  <si>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</si>
  <si>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</si>
  <si>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</si>
  <si>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</si>
  <si>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</si>
  <si>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</si>
  <si>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</si>
  <si>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</si>
  <si>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</si>
  <si>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</si>
  <si>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</si>
  <si>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</si>
  <si>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</si>
  <si>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</si>
  <si>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</si>
  <si>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</si>
  <si>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</si>
  <si>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</si>
  <si>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</si>
  <si>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</si>
  <si>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</si>
  <si>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</si>
  <si>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</si>
  <si>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</si>
  <si>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</si>
  <si>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</si>
  <si>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</si>
  <si>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</si>
  <si>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</si>
  <si>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</si>
  <si>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</si>
  <si>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</si>
  <si>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</si>
  <si>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</si>
  <si>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</si>
  <si>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</si>
  <si>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</si>
  <si>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</si>
  <si>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</si>
  <si>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</si>
  <si>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</si>
  <si>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</si>
  <si>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</si>
  <si>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</si>
  <si>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</si>
  <si>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</si>
  <si>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</si>
  <si>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</si>
  <si>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</si>
  <si>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</si>
  <si>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</si>
  <si>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</si>
  <si>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</si>
  <si>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</si>
  <si>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</si>
  <si>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</si>
  <si>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</si>
  <si>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</si>
  <si>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</si>
  <si>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</si>
  <si>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</si>
  <si>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</si>
  <si>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</si>
  <si>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</si>
  <si>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</si>
  <si>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</si>
  <si>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</si>
  <si>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</si>
  <si>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</si>
  <si>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</si>
  <si>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</si>
  <si>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</si>
  <si>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</si>
  <si>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</si>
  <si>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</si>
  <si>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</si>
  <si>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</si>
  <si>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</si>
  <si>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</si>
  <si>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</si>
  <si>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</si>
  <si>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</si>
  <si>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</si>
  <si>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</si>
  <si>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</si>
  <si>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</si>
  <si>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</si>
  <si>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</si>
  <si>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</si>
  <si>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</si>
  <si>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</si>
  <si>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</si>
  <si>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</si>
  <si>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</si>
  <si>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</si>
  <si>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</si>
  <si>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</si>
  <si>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</si>
  <si>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</si>
  <si>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</si>
  <si>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</si>
  <si>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</si>
  <si>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</si>
  <si>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</si>
  <si>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</si>
  <si>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</si>
  <si>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</si>
  <si>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</si>
  <si>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</si>
  <si>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</si>
  <si>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</si>
  <si>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</si>
  <si>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</si>
  <si>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</si>
  <si>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</si>
  <si>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</si>
  <si>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</si>
  <si>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</si>
  <si>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</si>
  <si>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</si>
  <si>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</si>
  <si>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</si>
  <si>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</si>
  <si>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</si>
  <si>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</si>
  <si>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</si>
  <si>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</si>
  <si>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</si>
  <si>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</si>
  <si>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</si>
  <si>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</si>
  <si>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</si>
  <si>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</si>
  <si>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</si>
  <si>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</si>
  <si>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</si>
  <si>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</si>
  <si>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</si>
  <si>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</si>
  <si>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</si>
  <si>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</si>
  <si>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</si>
  <si>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</si>
  <si>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</si>
  <si>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</si>
  <si>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</si>
  <si>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</si>
  <si>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</si>
  <si>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</si>
  <si>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</si>
  <si>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</si>
  <si>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</si>
  <si>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</si>
  <si>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</si>
  <si>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</si>
  <si>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</si>
  <si>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</si>
  <si>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</si>
  <si>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</si>
  <si>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</si>
  <si>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</si>
  <si>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</si>
  <si>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</si>
  <si>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</si>
  <si>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</si>
  <si>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</si>
  <si>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</si>
  <si>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</si>
  <si>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</si>
  <si>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</si>
  <si>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</si>
  <si>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</si>
  <si>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</si>
  <si>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</si>
  <si>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</si>
  <si>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</si>
  <si>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</si>
  <si>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</si>
  <si>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</si>
  <si>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</si>
  <si>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</si>
  <si>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</si>
  <si>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</si>
  <si>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</si>
  <si>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</si>
  <si>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</si>
  <si>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</si>
  <si>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</si>
  <si>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</si>
  <si>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</si>
  <si>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</si>
  <si>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</si>
  <si>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</si>
  <si>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</si>
  <si>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</si>
  <si>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</si>
  <si>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</si>
  <si>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</si>
  <si>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</si>
  <si>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</si>
  <si>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</si>
  <si>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</si>
  <si>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</si>
  <si>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</si>
  <si>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</si>
  <si>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</si>
  <si>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</si>
  <si>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</si>
  <si>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</si>
  <si>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</si>
  <si>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</si>
  <si>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</si>
  <si>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</si>
  <si>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</si>
  <si>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</si>
  <si>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</si>
  <si>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</si>
  <si>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</si>
  <si>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</si>
  <si>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</si>
  <si>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</si>
  <si>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</si>
  <si>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</si>
  <si>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</si>
  <si>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</si>
  <si>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</si>
  <si>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</si>
  <si>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</si>
  <si>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</si>
  <si>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</si>
  <si>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</si>
  <si>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</si>
  <si>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</si>
  <si>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</si>
  <si>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</si>
  <si>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</si>
  <si>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</si>
  <si>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</si>
  <si>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</si>
  <si>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</si>
  <si>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</si>
  <si>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</si>
  <si>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</si>
  <si>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</si>
  <si>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</si>
  <si>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</si>
  <si>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</si>
  <si>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</si>
  <si>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</si>
  <si>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</si>
  <si>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</si>
  <si>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</si>
  <si>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</si>
  <si>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</si>
  <si>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</si>
  <si>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</si>
  <si>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</si>
  <si>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</si>
  <si>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</si>
  <si>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</si>
  <si>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</si>
  <si>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</si>
  <si>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</si>
  <si>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</si>
  <si>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</si>
  <si>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</si>
  <si>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</si>
  <si>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</si>
  <si>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</si>
  <si>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</si>
  <si>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</si>
  <si>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</si>
  <si>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</si>
  <si>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</si>
  <si>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</si>
  <si>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</si>
  <si>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</si>
  <si>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</si>
  <si>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</si>
  <si>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</si>
  <si>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</si>
  <si>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</si>
  <si>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</si>
  <si>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</si>
  <si>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</si>
  <si>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</si>
  <si>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</si>
  <si>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</si>
  <si>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</si>
  <si>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</si>
  <si>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</si>
  <si>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</si>
  <si>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</si>
  <si>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</si>
  <si>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</si>
  <si>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</si>
  <si>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</si>
  <si>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</si>
  <si>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</si>
  <si>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</si>
  <si>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</si>
  <si>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</si>
  <si>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</si>
  <si>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</si>
  <si>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</si>
  <si>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</si>
  <si>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</si>
  <si>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</si>
  <si>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</si>
  <si>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</si>
  <si>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</si>
  <si>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</si>
  <si>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</si>
  <si>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</si>
  <si>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</si>
  <si>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</si>
  <si>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</si>
  <si>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</si>
  <si>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</si>
  <si>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</si>
  <si>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</si>
  <si>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</si>
  <si>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</si>
  <si>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</si>
  <si>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</si>
  <si>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</si>
  <si>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</si>
  <si>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</si>
  <si>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</si>
  <si>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</si>
  <si>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</si>
  <si>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</si>
  <si>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</si>
  <si>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</si>
  <si>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</si>
  <si>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</si>
  <si>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</si>
  <si>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</si>
  <si>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</si>
  <si>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</si>
  <si>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</si>
  <si>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</si>
  <si>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</si>
  <si>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</si>
  <si>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</si>
  <si>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</si>
  <si>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</si>
  <si>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</si>
  <si>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</si>
  <si>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</si>
  <si>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</si>
  <si>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</si>
  <si>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</si>
  <si>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</si>
  <si>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</si>
  <si>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</si>
  <si>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</si>
  <si>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</si>
  <si>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</si>
  <si>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</si>
  <si>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</si>
  <si>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</si>
  <si>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</si>
  <si>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</si>
  <si>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</si>
  <si>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</si>
  <si>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</si>
  <si>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</si>
  <si>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</si>
  <si>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</si>
  <si>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</si>
  <si>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</si>
  <si>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</si>
  <si>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</si>
  <si>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</si>
  <si>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</si>
  <si>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</si>
  <si>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</si>
  <si>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</si>
  <si>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</si>
  <si>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</si>
  <si>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</si>
  <si>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</si>
  <si>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</si>
  <si>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</si>
  <si>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</si>
  <si>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</si>
  <si>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</si>
  <si>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</si>
  <si>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</si>
  <si>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</si>
  <si>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</si>
  <si>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</si>
  <si>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</si>
  <si>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</si>
  <si>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</si>
  <si>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</si>
  <si>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</si>
  <si>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</si>
  <si>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</si>
  <si>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</si>
  <si>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</si>
  <si>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</si>
  <si>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</si>
  <si>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</si>
  <si>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</si>
  <si>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</si>
  <si>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</si>
  <si>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</si>
  <si>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</si>
  <si>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</si>
  <si>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</si>
  <si>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</si>
  <si>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</si>
  <si>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</si>
  <si>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</si>
  <si>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</si>
  <si>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</si>
  <si>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</si>
  <si>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</si>
  <si>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</si>
  <si>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</si>
  <si>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</si>
  <si>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</si>
  <si>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</si>
  <si>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</si>
  <si>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</si>
  <si>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</si>
  <si>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</si>
  <si>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</si>
  <si>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</si>
  <si>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</si>
  <si>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</si>
  <si>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</si>
  <si>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</si>
  <si>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</si>
  <si>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</si>
  <si>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</si>
  <si>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</si>
  <si>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</si>
  <si>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</si>
  <si>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</si>
  <si>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</si>
  <si>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</si>
  <si>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</si>
  <si>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</si>
  <si>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</si>
  <si>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</si>
  <si>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</si>
  <si>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</si>
  <si>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</si>
  <si>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</si>
  <si>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</si>
  <si>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</si>
  <si>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</si>
  <si>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</si>
  <si>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</si>
  <si>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</si>
  <si>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</si>
  <si>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</si>
  <si>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</si>
  <si>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</si>
  <si>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</si>
  <si>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</si>
  <si>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</si>
  <si>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</si>
  <si>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</si>
  <si>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</si>
  <si>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</si>
  <si>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</si>
  <si>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</si>
  <si>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</si>
  <si>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</si>
  <si>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</si>
  <si>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</si>
  <si>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</si>
  <si>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</si>
  <si>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</si>
  <si>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</si>
  <si>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</si>
  <si>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</si>
  <si>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</si>
  <si>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</si>
  <si>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</si>
  <si>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</si>
  <si>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</si>
  <si>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</si>
  <si>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</si>
  <si>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</si>
  <si>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</si>
  <si>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</si>
  <si>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</si>
  <si>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</si>
  <si>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</si>
  <si>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</si>
  <si>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</si>
  <si>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</si>
  <si>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</si>
  <si>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</si>
  <si>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</si>
  <si>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</si>
  <si>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</si>
  <si>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</si>
  <si>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</si>
  <si>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</si>
  <si>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</si>
  <si>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</si>
  <si>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</si>
  <si>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</si>
  <si>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</si>
  <si>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</si>
  <si>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</si>
  <si>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</si>
  <si>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</si>
  <si>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</si>
  <si>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</si>
  <si>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</si>
  <si>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</si>
  <si>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</si>
  <si>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</si>
  <si>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</si>
  <si>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</si>
  <si>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</si>
  <si>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</si>
  <si>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</si>
  <si>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</si>
  <si>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</si>
  <si>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</si>
  <si>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</si>
  <si>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</si>
  <si>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</si>
  <si>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</si>
  <si>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</si>
  <si>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</si>
  <si>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</si>
  <si>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</si>
  <si>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</si>
  <si>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</si>
  <si>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</si>
  <si>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</si>
  <si>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</si>
  <si>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</si>
  <si>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</si>
  <si>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</si>
  <si>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</si>
  <si>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</si>
  <si>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</si>
  <si>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</si>
  <si>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</si>
  <si>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</si>
  <si>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</si>
  <si>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</si>
  <si>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</si>
  <si>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</si>
  <si>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</si>
  <si>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</si>
  <si>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</si>
  <si>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</si>
  <si>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</si>
  <si>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</si>
  <si>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</si>
  <si>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</si>
  <si>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</si>
  <si>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</si>
  <si>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</si>
  <si>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</si>
  <si>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</si>
  <si>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</si>
  <si>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</si>
  <si>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</si>
  <si>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</si>
  <si>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</si>
  <si>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</si>
  <si>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</si>
  <si>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</si>
  <si>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</si>
  <si>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</si>
  <si>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</si>
  <si>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</si>
  <si>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</si>
  <si>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</si>
  <si>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</si>
  <si>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</si>
  <si>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</si>
  <si>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</si>
  <si>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</si>
  <si>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</si>
  <si>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</si>
  <si>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</si>
  <si>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</si>
  <si>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</si>
  <si>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</si>
  <si>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</si>
  <si>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</si>
  <si>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</si>
  <si>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</si>
  <si>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</si>
  <si>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</si>
  <si>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</si>
  <si>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</si>
  <si>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</si>
  <si>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</si>
  <si>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</si>
  <si>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</si>
  <si>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</si>
  <si>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</si>
  <si>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</si>
  <si>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</si>
  <si>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</si>
  <si>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</si>
  <si>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</si>
  <si>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</si>
  <si>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</si>
  <si>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</si>
  <si>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</si>
  <si>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</si>
  <si>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</si>
  <si>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</si>
  <si>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</si>
  <si>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</si>
  <si>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</si>
  <si>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</si>
  <si>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</si>
  <si>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</si>
  <si>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</si>
  <si>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</si>
  <si>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</si>
  <si>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</si>
  <si>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</si>
  <si>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</si>
  <si>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</si>
  <si>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</si>
  <si>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</si>
  <si>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</si>
  <si>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</si>
  <si>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</si>
  <si>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</si>
  <si>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</si>
  <si>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</si>
  <si>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</si>
  <si>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</si>
  <si>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</si>
  <si>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</si>
  <si>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</si>
  <si>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</si>
  <si>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</si>
  <si>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</si>
  <si>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</si>
  <si>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</si>
  <si>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</si>
  <si>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</si>
  <si>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</si>
  <si>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</si>
  <si>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</si>
  <si>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</si>
  <si>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</si>
  <si>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</si>
  <si>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</si>
  <si>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</si>
  <si>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</si>
  <si>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</si>
  <si>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</si>
  <si>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</si>
  <si>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</si>
  <si>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</si>
  <si>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</si>
  <si>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</si>
  <si>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</si>
  <si>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</si>
  <si>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</si>
  <si>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</si>
  <si>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</si>
  <si>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</si>
  <si>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</si>
  <si>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</si>
  <si>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</si>
  <si>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</si>
  <si>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</si>
  <si>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</si>
  <si>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</si>
  <si>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</si>
  <si>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</si>
  <si>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</si>
  <si>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</si>
  <si>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</si>
  <si>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</si>
  <si>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</si>
  <si>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</si>
  <si>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</si>
  <si>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</si>
  <si>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</si>
  <si>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</si>
  <si>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</si>
  <si>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</si>
  <si>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</si>
  <si>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</si>
  <si>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</si>
  <si>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</si>
  <si>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</si>
  <si>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</si>
  <si>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</si>
  <si>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</si>
  <si>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</si>
  <si>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</si>
  <si>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</si>
  <si>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</si>
  <si>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</si>
  <si>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</si>
  <si>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</si>
  <si>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</si>
  <si>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</si>
  <si>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</si>
  <si>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</si>
  <si>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</si>
  <si>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</si>
  <si>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</si>
  <si>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</si>
  <si>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</si>
  <si>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</si>
  <si>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</si>
  <si>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</si>
  <si>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</si>
  <si>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</si>
  <si>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</si>
  <si>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</si>
  <si>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</si>
  <si>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</si>
  <si>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</si>
  <si>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</si>
  <si>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</si>
  <si>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</si>
  <si>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</si>
  <si>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</si>
  <si>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</si>
  <si>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</si>
  <si>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</si>
  <si>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</si>
  <si>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</si>
  <si>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</si>
  <si>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</si>
  <si>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</si>
  <si>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</si>
  <si>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</si>
  <si>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</si>
  <si>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</si>
  <si>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</si>
  <si>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</si>
  <si>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</si>
  <si>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</si>
  <si>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</si>
  <si>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</si>
  <si>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</si>
  <si>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</si>
  <si>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</si>
  <si>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</si>
  <si>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sbi</t>
  </si>
  <si>
    <t>Union</t>
  </si>
  <si>
    <t>BOM</t>
  </si>
  <si>
    <t>BOB</t>
  </si>
  <si>
    <t>pension</t>
  </si>
  <si>
    <t>bob</t>
  </si>
  <si>
    <t>Old Tax Regime</t>
  </si>
  <si>
    <t>Income Tax Slab</t>
  </si>
  <si>
    <t>Income Tax Rate</t>
  </si>
  <si>
    <t>Up to ₹ 3,00,000</t>
  </si>
  <si>
    <t>Nil</t>
  </si>
  <si>
    <t>Up to ₹</t>
  </si>
  <si>
    <t>₹ 3,00,001 - ₹ 5,00,000</t>
  </si>
  <si>
    <t>5% above ₹ 3,00,000</t>
  </si>
  <si>
    <t>₹ 3,00,001 - ₹</t>
  </si>
  <si>
    <t>₹ 5,00,001 - ₹ 10,00,000</t>
  </si>
  <si>
    <t>₹ 10,000 + 20% above ₹ 5,00,000</t>
  </si>
  <si>
    <t>₹ 6,00,001 - ₹</t>
  </si>
  <si>
    <t>₹ 15,000 + 10% above ₹</t>
  </si>
  <si>
    <t>Above ₹ 10,00,000</t>
  </si>
  <si>
    <t>₹ 1,10,000 + 30% above ₹ 10,00,000</t>
  </si>
  <si>
    <t>₹ 9,00,001 - ₹</t>
  </si>
  <si>
    <t>₹ 45,000 + 15% above ₹</t>
  </si>
  <si>
    <t>₹ 12,00,001 - ₹</t>
  </si>
  <si>
    <t>₹ 90,000 + 20% above ₹</t>
  </si>
  <si>
    <t>Above ₹ 15,00,000</t>
  </si>
  <si>
    <t>₹ 1,50,000 + 30% above ₹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</si>
  <si>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</si>
  <si>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</si>
  <si>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</si>
  <si>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</si>
  <si>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</si>
  <si>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</si>
  <si>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</si>
  <si>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</si>
  <si>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</si>
  <si>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</si>
  <si>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</si>
  <si>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</si>
  <si>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</si>
  <si>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</si>
  <si>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</si>
  <si>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</si>
  <si>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</si>
  <si>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</si>
  <si>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</si>
  <si>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</si>
  <si>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</si>
  <si>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</si>
  <si>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</si>
  <si>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</si>
  <si>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</si>
  <si>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</si>
  <si>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</si>
  <si>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</si>
  <si>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</si>
  <si>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</si>
  <si>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</si>
  <si>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</si>
  <si>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</si>
  <si>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</si>
  <si>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</si>
  <si>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</si>
  <si>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</si>
  <si>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</si>
  <si>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</si>
  <si>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</si>
  <si>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</si>
  <si>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</si>
  <si>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</si>
  <si>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</si>
  <si>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</si>
  <si>
    <t>Total Index Profit</t>
  </si>
  <si>
    <t>HDFC Profit</t>
  </si>
  <si>
    <t>ICICI Profit</t>
  </si>
  <si>
    <t>NFBEES Profit</t>
  </si>
  <si>
    <t>New Tax Regime u/s 115BAC</t>
  </si>
  <si>
    <t>Axis</t>
  </si>
  <si>
    <t>tata mmf</t>
  </si>
  <si>
    <t>Legal fees</t>
  </si>
  <si>
    <t>Amount</t>
  </si>
  <si>
    <t>Total 30% with GST</t>
  </si>
  <si>
    <t>Paid before agreement</t>
  </si>
  <si>
    <t>Remaining after agreement</t>
  </si>
  <si>
    <t>Cum Total PnL</t>
  </si>
  <si>
    <t>Debt funds:</t>
  </si>
  <si>
    <t>Symbol</t>
  </si>
  <si>
    <t>ISIN</t>
  </si>
  <si>
    <t>Trade Date</t>
  </si>
  <si>
    <t>Exchange</t>
  </si>
  <si>
    <t>Segment</t>
  </si>
  <si>
    <t>Series</t>
  </si>
  <si>
    <t>Trade Type</t>
  </si>
  <si>
    <t>Auction</t>
  </si>
  <si>
    <t>Quantity</t>
  </si>
  <si>
    <t>Price</t>
  </si>
  <si>
    <t>Trade ID</t>
  </si>
  <si>
    <t>Order ID</t>
  </si>
  <si>
    <t>Order Execution Time</t>
  </si>
  <si>
    <t>AXIS OVERNIGHT FUND - DIRECT PLAN</t>
  </si>
  <si>
    <t>INF846K01N65</t>
  </si>
  <si>
    <t>2021-12-14</t>
  </si>
  <si>
    <t>BSE</t>
  </si>
  <si>
    <t>MF</t>
  </si>
  <si>
    <t/>
  </si>
  <si>
    <t>buy</t>
  </si>
  <si>
    <t>339356160</t>
  </si>
  <si>
    <t>2021-12-14T00:00:00</t>
  </si>
  <si>
    <t>2021-12-15</t>
  </si>
  <si>
    <t>340893986</t>
  </si>
  <si>
    <t>2021-12-15T00:00:00</t>
  </si>
  <si>
    <t>2022-01-31</t>
  </si>
  <si>
    <t>366357093</t>
  </si>
  <si>
    <t>2022-01-31T00:00:00</t>
  </si>
  <si>
    <t>sell</t>
  </si>
  <si>
    <t>NIPPON INDIA OVERNIGHT FUND - DIRECT PLAN</t>
  </si>
  <si>
    <t>INF204KB1R31</t>
  </si>
  <si>
    <t>2022-04-06</t>
  </si>
  <si>
    <t>409232356</t>
  </si>
  <si>
    <t>2022-04-06T00:00:00</t>
  </si>
  <si>
    <t>2022-04-08</t>
  </si>
  <si>
    <t>410647903</t>
  </si>
  <si>
    <t>2022-04-08T00:00:00</t>
  </si>
  <si>
    <t>2024-08-30</t>
  </si>
  <si>
    <t>1338237118</t>
  </si>
  <si>
    <t>2024-08-30T00:00:00</t>
  </si>
  <si>
    <t>Profit</t>
  </si>
  <si>
    <t>2024-09-03</t>
  </si>
  <si>
    <t>1347289347</t>
  </si>
  <si>
    <t>2024-09-03T00:00:00</t>
  </si>
  <si>
    <t>Processor</t>
  </si>
  <si>
    <t>RAM</t>
  </si>
  <si>
    <t>Storage</t>
  </si>
  <si>
    <t>Battery</t>
  </si>
  <si>
    <t>Display</t>
  </si>
  <si>
    <t>realme 12 Pro</t>
  </si>
  <si>
    <t>6 1</t>
  </si>
  <si>
    <t>Full HD+</t>
  </si>
  <si>
    <t>https://www.flipkart.com/realme-12-pro-5g-navigator-beige-256-gb/p/itmcc78f150eeabd?pid=MOBGYQ6BVDHRJRSG&amp;lid=LSTMOBGYQ6BVDHRJRSGDKJZZD&amp;marketplace=FLIPKART&amp;sattr[]=color&amp;sattr[]=storage&amp;sattr[]=ram&amp;st=ram&amp;otracker=product_breadCrumbs_realme%252520Mobiles</t>
  </si>
  <si>
    <t>realme 13 Pro</t>
  </si>
  <si>
    <t>7s 2</t>
  </si>
  <si>
    <t>https://www.flipkart.com/realme-13-pro-5g-emerald-green-128-gb/p/itmf7360eb52d883?pid=MOBH32GAGWVMUFQV&amp;lid=LSTMOBH32GAGWVMUFQV87J1O9&amp;marketplace=FLIPKART&amp;q=realme%2013%20pro%205g&amp;sattr[]=color&amp;sattr[]=storage&amp;sattr[]=ram&amp;st=ram&amp;otracker=AS_QueryStore_OrganicAutoSuggest_1_9_na_na_ps</t>
  </si>
  <si>
    <t>realme 12+</t>
  </si>
  <si>
    <t>https://www.flipkart.com/realme-12-5g-navigator-beige-128-gb/p/itmaf084e49c78e2</t>
  </si>
  <si>
    <t>https://www.flipkart.com/realme-p1-pro-5g-parrot-blue-256-gb/p/itmc859edf8053dc?pid=MOBGZ8R6YYU9YHFG</t>
  </si>
  <si>
    <t>realme P1 Pro</t>
  </si>
  <si>
    <t>Camera</t>
  </si>
  <si>
    <t>50MP + 8MP + 32MP | 16MP Front</t>
  </si>
  <si>
    <t>50MP + 8MP + 2MP | 32MP Front</t>
  </si>
  <si>
    <t>50MP + 8MP | 16MP</t>
  </si>
  <si>
    <t>50MP + 8MP + 2MP | 16MP Front</t>
  </si>
  <si>
    <t>https://www.amazon.in/gp/product/B0CW61C6LK/?th=1</t>
  </si>
  <si>
    <t>realme NARZO 70 Pro</t>
  </si>
  <si>
    <t>AMOLED FHD+</t>
  </si>
  <si>
    <t>https://www.amazon.in/Motorola-Fusion-Forest-128GB-Storage/dp/B0D4JLFTJX/ref=sr_1_4?crid=3DY8EN6T5F91Z&amp;dib=eyJ2IjoiMSJ9.jOLKV82OdfczGLuMY2RVkkthW3AmkJuDh5mzysV7y9EWXR8A9SwxwvHHz6y0x5inlekN7DO5SAxsdJoj3CLU2gB-pE-s5Qd70ml7mzFihm6AzrXvQh3TegadaW-U2M3nrchHS1RooxlsyzVCXZdO5o5q8yKBRjfn8NADOJhHkNqFhPC_IMeANajbarSW1_dDB8mVTnY5r0UYWVZ8xx7m8ungT00pPNR43s6f2QgPax7oPnW6IZHCyMYlWu7l97PND3tC76sz42a-gUAgu9fSPgsGdtaXv-xvMcwBUNZ-BjA.50E_OV1Ukzxu7Kug5JbWzYv4jeDg9oa9JIFStt-Ww6o&amp;dib_tag=se&amp;keywords=moto+edge+50+fusion&amp;qid=1725640343&amp;s=electronics&amp;sprefix=moto+edge+50+%2Celectronics%2C203&amp;sr=1-4</t>
  </si>
  <si>
    <t>Motorola Edge 50 Fusion</t>
  </si>
  <si>
    <t>pOled</t>
  </si>
  <si>
    <t>Moto G85</t>
  </si>
  <si>
    <t>50MP + 8MP | 32MP</t>
  </si>
  <si>
    <t>50MP + 13MP | 32MP Front</t>
  </si>
  <si>
    <t>6s 3</t>
  </si>
  <si>
    <t>Samsung Galaxy S21 FE</t>
  </si>
  <si>
    <t>AMOLED 2X </t>
  </si>
  <si>
    <t>https://www.amazon.in/dp/B0CDQR9QT4/ref=QAHzEditorial_en_IN_6?pf_rd_r=NNJZ427MTH98M31MM81P&amp;pf_rd_p=2211edd1-978b-4558-bf16-8b1f02601d43&amp;pf_rd_m=A1VBAL9TL5WCBF&amp;pf_rd_s=merchandised-search-8&amp;pf_rd_t=&amp;pf_rd_i=1389401031&amp;ie=UTF8&amp;ref_=CatheroS21FE&amp;th=1</t>
  </si>
  <si>
    <t>https://www.amazon.in/Moto-G85-256-Urban-Grey/dp/B0D9GN7HP8/ref=sr_1_3?crid=3QEZ2Z3PRHF0L&amp;dib=eyJ2IjoiMSJ9.ErrOHgSgUgQd8wZOnbKsjo0885kjkROxc4yiIjp3XLhjy5WTdFCT1HAXPcWD3nw1WCfgS0ILQgkdQyrmRwPaMzmgeCNDP_nNbbQ3Xv-VDlPz-IffN5Y9-a5D46G2khM3xJcwqKJ8Mu6FzJrYAZcN0wUQ6K5B-B-TBgwtslRC19g8KndM6zfkh0jdxTb84-mR-35pP22sRMdBASyKn60TQmvhfSVZ9EW_OsXkjksMklo7_0t9rm1c5TJWOQF3PaztTuqL0wJirMMzmUuO5JBTNs2F6M93IRLac9P_iWWOgUw._Pzbjq7JDJNzKvGclQ3BWhi3SUU5BSOGJmP3WoC-59Q&amp;dib_tag=se&amp;keywords=moto+g85+5g+mobile&amp;qid=1725639669&amp;s=electronics&amp;sprefix=moto+%2Celectronics%2C186&amp;sr=1-3</t>
  </si>
  <si>
    <t>https://www.amazon.in/Samsung-Moonlight-Storage-Corning-Gorilla/dp/B0D813539C/ref=sr_1_1_sspa?tag=8ap-21&amp;th=1</t>
  </si>
  <si>
    <t>Samsung Galaxy M35</t>
  </si>
  <si>
    <t>Exynos 1380</t>
  </si>
  <si>
    <t>50MP + 8MP + 2MP | 13MP Front</t>
  </si>
  <si>
    <t>https://www.amazon.in/Moto-G85-128-Cobalt-Blue/dp/B0D9LS6MVV/ref=sr_1_1?crid=11S5GKZQMD1DL&amp;dib=eyJ2IjoiMSJ9.ErrOHgSgUgQd8wZOnbKsjuIEOAYDEs7ugRbdfNTABxSfJ7nMITc4E5tjnnw7Ec0fm0NX-NAnH_df9rkcdx3j_NCr6T-vVAVUXx4rHdziiVdGubN8Boqua-t_H-573OSxa8BsYdmdFpaWXlNdrmQ8eBiqMC3dPYu69KRsEPlh8NlcTV8gT1q202fLRr6RN5eypYTFlriDKp7H-_WEMd9AGvmNU2WdQTIvNKLqE7rMjsYZs4zW2x72jPqOB5yqhRc2IIWvoDe-RV_zShfagCohkdN6ch2lywGMZH_btlOwlAo.3o0_PUrXplbpzd2fiUDbx7aGv74sPUKSWURib9WEv3s&amp;dib_tag=se&amp;keywords=moto+g85+5g+mobile&amp;qid=1725688013&amp;s=electronics&amp;sprefix=moto+g85+5g+mobile%2Celectronics%2C258&amp;sr=1-1</t>
  </si>
  <si>
    <t>SBI LIQUID FUND - DIRECT PLAN</t>
  </si>
  <si>
    <t>INF200K01UT4</t>
  </si>
  <si>
    <t>2023-03-08</t>
  </si>
  <si>
    <t>649485281</t>
  </si>
  <si>
    <t>2023-03-08T00:00:00</t>
  </si>
  <si>
    <t>2023-03-09</t>
  </si>
  <si>
    <t>651803682</t>
  </si>
  <si>
    <t>2023-03-09T00:00:00</t>
  </si>
  <si>
    <t>2023-03-10</t>
  </si>
  <si>
    <t>654835097</t>
  </si>
  <si>
    <t>2023-03-10T00:00:00</t>
  </si>
  <si>
    <t>2023-03-13</t>
  </si>
  <si>
    <t>656446502</t>
  </si>
  <si>
    <t>2023-03-13T00:00:00</t>
  </si>
  <si>
    <t>2023-04-05</t>
  </si>
  <si>
    <t>675569509</t>
  </si>
  <si>
    <t>2023-04-05T00:00:00</t>
  </si>
  <si>
    <t>2023-05-03</t>
  </si>
  <si>
    <t>699224127</t>
  </si>
  <si>
    <t>2023-05-03T00:00:00</t>
  </si>
  <si>
    <t>2023-06-06</t>
  </si>
  <si>
    <t>730139385</t>
  </si>
  <si>
    <t>2023-06-06T00:00:00</t>
  </si>
  <si>
    <t>2023-07-03</t>
  </si>
  <si>
    <t>756008118</t>
  </si>
  <si>
    <t>2023-07-03T00:00:00</t>
  </si>
  <si>
    <t>UTI LIQUID FUND - CASH PLAN - DIRECT PLAN</t>
  </si>
  <si>
    <t>INF789F01XQ6</t>
  </si>
  <si>
    <t>756008808</t>
  </si>
  <si>
    <t>2023-07-04</t>
  </si>
  <si>
    <t>757050809</t>
  </si>
  <si>
    <t>2023-07-04T00:00:00</t>
  </si>
  <si>
    <t>2023-07-10</t>
  </si>
  <si>
    <t>766280383</t>
  </si>
  <si>
    <t>2023-07-10T00:00:00</t>
  </si>
  <si>
    <t>2023-07-19</t>
  </si>
  <si>
    <t>773862615</t>
  </si>
  <si>
    <t>2023-07-19T00:00:00</t>
  </si>
  <si>
    <t>2023-07-26</t>
  </si>
  <si>
    <t>779704671</t>
  </si>
  <si>
    <t>2023-07-26T00:00:00</t>
  </si>
  <si>
    <t>2023-07-31</t>
  </si>
  <si>
    <t>782283371</t>
  </si>
  <si>
    <t>2023-07-31T00:00:00</t>
  </si>
  <si>
    <t>2023-08-01</t>
  </si>
  <si>
    <t>785053360</t>
  </si>
  <si>
    <t>2023-08-01T00:00:00</t>
  </si>
  <si>
    <t>785052145</t>
  </si>
  <si>
    <t>SBI SAVINGS FUND - DIRECT PLAN</t>
  </si>
  <si>
    <t>INF200K01SZ5</t>
  </si>
  <si>
    <t>2023-09-01</t>
  </si>
  <si>
    <t>817615373</t>
  </si>
  <si>
    <t>2023-09-01T00:00:00</t>
  </si>
  <si>
    <t>2023-10-03</t>
  </si>
  <si>
    <t>853777826</t>
  </si>
  <si>
    <t>2023-10-03T00:00:00</t>
  </si>
  <si>
    <t>2023-10-09</t>
  </si>
  <si>
    <t>862004684</t>
  </si>
  <si>
    <t>2023-10-09T00:00:00</t>
  </si>
  <si>
    <t>2023-10-12</t>
  </si>
  <si>
    <t>866938730</t>
  </si>
  <si>
    <t>2023-10-12T00:00:00</t>
  </si>
  <si>
    <t>2023-11-03</t>
  </si>
  <si>
    <t>889695877</t>
  </si>
  <si>
    <t>2023-11-03T00:00:00</t>
  </si>
  <si>
    <t>TATA MONEY MARKET FUND - DIRECT PLAN</t>
  </si>
  <si>
    <t>INF277K01PR6</t>
  </si>
  <si>
    <t>2024-06-28</t>
  </si>
  <si>
    <t>1232134886</t>
  </si>
  <si>
    <t>2024-06-28T00:00:00</t>
  </si>
  <si>
    <t>Demanded</t>
  </si>
  <si>
    <t>Aniket</t>
  </si>
  <si>
    <t>Amruta</t>
  </si>
  <si>
    <t>Amount without TDS</t>
  </si>
  <si>
    <t>niftybees+bajaj</t>
  </si>
  <si>
    <t>Paid for Kohinoor Central Park</t>
  </si>
  <si>
    <t>Paid till now:</t>
  </si>
  <si>
    <t>given by mummy</t>
  </si>
  <si>
    <t>Mummy</t>
  </si>
  <si>
    <t>week</t>
  </si>
  <si>
    <t>50 1-5</t>
  </si>
  <si>
    <t>50 1-10</t>
  </si>
  <si>
    <t>50 1-20</t>
  </si>
  <si>
    <t>50 10-20</t>
  </si>
  <si>
    <t>fno 1-5</t>
  </si>
  <si>
    <t>fno 1-10</t>
  </si>
  <si>
    <t>fno 1-20</t>
  </si>
  <si>
    <t>fno 10-20</t>
  </si>
  <si>
    <t>50 1-50</t>
  </si>
  <si>
    <t>Plot:</t>
  </si>
  <si>
    <t>Cleaning</t>
  </si>
  <si>
    <t>Fabricator for 2 boards</t>
  </si>
  <si>
    <t>Painter for 2 boards</t>
  </si>
  <si>
    <t>Tempo for boards</t>
  </si>
  <si>
    <t>hdfc</t>
  </si>
  <si>
    <t>icici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</si>
</sst>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7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sz val="14"/>
      <color theme="1"/>
      <name val="Roboto"/>
    </font>
    <font>
      <b/>
      <sz val="12"/>
      <color rgb="FFC00000"/>
      <name val="Calibri"/>
      <family val="2"/>
      <scheme val="minor"/>
    </font>
    <font>
      <sz val="14"/>
      <color theme="1"/>
      <name val="Roboto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0" fillId="3" borderId="0" xfId="0" applyFill="1"/>
    <xf numFmtId="4" fontId="0" fillId="2" borderId="0" xfId="0" applyNumberFormat="1" applyFill="1"/>
    <xf numFmtId="22" fontId="10" fillId="0" borderId="0" xfId="0" applyNumberFormat="1" applyFont="1"/>
    <xf numFmtId="0" fontId="14" fillId="0" borderId="0" xfId="0" applyFont="1"/>
    <xf numFmtId="0" fontId="15" fillId="0" borderId="0" xfId="0" applyFont="1"/>
    <xf numFmtId="3" fontId="13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2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50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(2)'!$D$2:$D$157</c:f>
              <c:numCache>
                <c:formatCode>0.0</c:formatCode>
                <c:ptCount val="156"/>
                <c:pt idx="0">
                  <c:v>6.4480000000000004</c:v>
                </c:pt>
                <c:pt idx="1">
                  <c:v>2.1959999999999997</c:v>
                </c:pt>
                <c:pt idx="2">
                  <c:v>0.37999999999999967</c:v>
                </c:pt>
                <c:pt idx="3">
                  <c:v>2.195999999999998</c:v>
                </c:pt>
                <c:pt idx="4">
                  <c:v>3.5679999999999978</c:v>
                </c:pt>
                <c:pt idx="5">
                  <c:v>5.461999999999998</c:v>
                </c:pt>
                <c:pt idx="6">
                  <c:v>2.8439999999999976</c:v>
                </c:pt>
                <c:pt idx="7">
                  <c:v>1.1259999999999977</c:v>
                </c:pt>
                <c:pt idx="8">
                  <c:v>1.5499999999999976</c:v>
                </c:pt>
                <c:pt idx="9">
                  <c:v>-3.3099999999999832</c:v>
                </c:pt>
                <c:pt idx="10">
                  <c:v>-1.0300000000000029</c:v>
                </c:pt>
                <c:pt idx="11">
                  <c:v>2.0139999999999771</c:v>
                </c:pt>
                <c:pt idx="12">
                  <c:v>3.7679999999999771</c:v>
                </c:pt>
                <c:pt idx="13">
                  <c:v>5.8879999999999768</c:v>
                </c:pt>
                <c:pt idx="14">
                  <c:v>1.9339999999999766</c:v>
                </c:pt>
                <c:pt idx="15">
                  <c:v>-0.35000000000002363</c:v>
                </c:pt>
                <c:pt idx="16">
                  <c:v>1.1459999999999744</c:v>
                </c:pt>
                <c:pt idx="17">
                  <c:v>2.7119999999999744</c:v>
                </c:pt>
                <c:pt idx="18">
                  <c:v>0.35999999999997456</c:v>
                </c:pt>
                <c:pt idx="19">
                  <c:v>-4.3120000000000251</c:v>
                </c:pt>
                <c:pt idx="20">
                  <c:v>-2.8240000000000247</c:v>
                </c:pt>
                <c:pt idx="21">
                  <c:v>-2.4200000000000248</c:v>
                </c:pt>
                <c:pt idx="22">
                  <c:v>1.8199999999999754</c:v>
                </c:pt>
                <c:pt idx="23">
                  <c:v>-1.5900000000000247</c:v>
                </c:pt>
                <c:pt idx="24">
                  <c:v>-2.8740000000000245</c:v>
                </c:pt>
                <c:pt idx="25">
                  <c:v>1.0339999999999754</c:v>
                </c:pt>
                <c:pt idx="26">
                  <c:v>2.139999999999973</c:v>
                </c:pt>
                <c:pt idx="27">
                  <c:v>1.4019999999999748</c:v>
                </c:pt>
                <c:pt idx="28">
                  <c:v>-0.88400000000000523</c:v>
                </c:pt>
                <c:pt idx="29">
                  <c:v>-2.2180000000000053</c:v>
                </c:pt>
                <c:pt idx="30">
                  <c:v>-6.9860000000000051</c:v>
                </c:pt>
                <c:pt idx="31">
                  <c:v>-1.8640000000000052</c:v>
                </c:pt>
                <c:pt idx="32">
                  <c:v>-3.7560000000000056</c:v>
                </c:pt>
                <c:pt idx="33">
                  <c:v>-5.7260000000000053</c:v>
                </c:pt>
                <c:pt idx="34">
                  <c:v>-5.9860000000000051</c:v>
                </c:pt>
                <c:pt idx="35">
                  <c:v>-11.448000000000004</c:v>
                </c:pt>
                <c:pt idx="36">
                  <c:v>-6.9840000000000035</c:v>
                </c:pt>
                <c:pt idx="37">
                  <c:v>-7.3820000000000032</c:v>
                </c:pt>
                <c:pt idx="38">
                  <c:v>-3.3240000000000034</c:v>
                </c:pt>
                <c:pt idx="39">
                  <c:v>-2.3120000000000034</c:v>
                </c:pt>
                <c:pt idx="40">
                  <c:v>1.2199999999999966</c:v>
                </c:pt>
                <c:pt idx="41">
                  <c:v>2.5879999999999965</c:v>
                </c:pt>
                <c:pt idx="42">
                  <c:v>2.2919999999999967</c:v>
                </c:pt>
                <c:pt idx="43">
                  <c:v>3.5819999999999967</c:v>
                </c:pt>
                <c:pt idx="44">
                  <c:v>4.4019999999999966</c:v>
                </c:pt>
                <c:pt idx="45">
                  <c:v>2.6219999999999963</c:v>
                </c:pt>
                <c:pt idx="46">
                  <c:v>3.0039999999999965</c:v>
                </c:pt>
                <c:pt idx="47">
                  <c:v>3.6439999999999966</c:v>
                </c:pt>
                <c:pt idx="48">
                  <c:v>1.3079999999999967</c:v>
                </c:pt>
                <c:pt idx="49">
                  <c:v>-3.4380000000000037</c:v>
                </c:pt>
                <c:pt idx="50">
                  <c:v>-3.4000000000000039</c:v>
                </c:pt>
                <c:pt idx="51">
                  <c:v>-2.1260000000000039</c:v>
                </c:pt>
                <c:pt idx="52">
                  <c:v>-4.8099999999999845</c:v>
                </c:pt>
                <c:pt idx="53">
                  <c:v>-1.225999999999984</c:v>
                </c:pt>
                <c:pt idx="54">
                  <c:v>-0.27999999999998382</c:v>
                </c:pt>
                <c:pt idx="55">
                  <c:v>0.60400000000001619</c:v>
                </c:pt>
                <c:pt idx="56">
                  <c:v>1.0840000000000161</c:v>
                </c:pt>
                <c:pt idx="57">
                  <c:v>1.734000000000016</c:v>
                </c:pt>
                <c:pt idx="58">
                  <c:v>1.9580000000000159</c:v>
                </c:pt>
                <c:pt idx="59">
                  <c:v>3.9560000000000164</c:v>
                </c:pt>
                <c:pt idx="60">
                  <c:v>3.0320000000000165</c:v>
                </c:pt>
                <c:pt idx="61">
                  <c:v>2.2140000000000164</c:v>
                </c:pt>
                <c:pt idx="62">
                  <c:v>-3.8919999999999844</c:v>
                </c:pt>
                <c:pt idx="63">
                  <c:v>-5.967999999999984</c:v>
                </c:pt>
                <c:pt idx="64">
                  <c:v>-8.1159999999999641</c:v>
                </c:pt>
                <c:pt idx="65">
                  <c:v>-7.7799999999999638</c:v>
                </c:pt>
                <c:pt idx="66">
                  <c:v>-8.867999999999963</c:v>
                </c:pt>
                <c:pt idx="67">
                  <c:v>-11.043999999999944</c:v>
                </c:pt>
                <c:pt idx="68">
                  <c:v>-8.7279999999999429</c:v>
                </c:pt>
                <c:pt idx="69">
                  <c:v>-9.3819999999999411</c:v>
                </c:pt>
                <c:pt idx="70">
                  <c:v>-11.187999999999942</c:v>
                </c:pt>
                <c:pt idx="71">
                  <c:v>-13.133999999999942</c:v>
                </c:pt>
                <c:pt idx="72">
                  <c:v>-11.939999999999941</c:v>
                </c:pt>
                <c:pt idx="73">
                  <c:v>-12.141999999999941</c:v>
                </c:pt>
                <c:pt idx="74">
                  <c:v>-10.959999999999942</c:v>
                </c:pt>
                <c:pt idx="75">
                  <c:v>-11.083999999999943</c:v>
                </c:pt>
                <c:pt idx="76">
                  <c:v>-9.7259999999999422</c:v>
                </c:pt>
                <c:pt idx="77">
                  <c:v>-9.3939999999999415</c:v>
                </c:pt>
                <c:pt idx="78">
                  <c:v>-7.485999999999942</c:v>
                </c:pt>
                <c:pt idx="79">
                  <c:v>-7.8219999999999423</c:v>
                </c:pt>
                <c:pt idx="80">
                  <c:v>-4.0819999999999421</c:v>
                </c:pt>
                <c:pt idx="81">
                  <c:v>-3.5199999999999418</c:v>
                </c:pt>
                <c:pt idx="82">
                  <c:v>-0.46199999999994201</c:v>
                </c:pt>
                <c:pt idx="83">
                  <c:v>0.73400000000005594</c:v>
                </c:pt>
                <c:pt idx="84">
                  <c:v>2.5620000000000562</c:v>
                </c:pt>
                <c:pt idx="85">
                  <c:v>2.806000000000056</c:v>
                </c:pt>
                <c:pt idx="86">
                  <c:v>2.4920000000000559</c:v>
                </c:pt>
                <c:pt idx="87">
                  <c:v>4.8880000000000567</c:v>
                </c:pt>
                <c:pt idx="88">
                  <c:v>2.0440000000000769</c:v>
                </c:pt>
                <c:pt idx="89">
                  <c:v>5.0640000000000764</c:v>
                </c:pt>
                <c:pt idx="90">
                  <c:v>6.8940000000000765</c:v>
                </c:pt>
                <c:pt idx="91">
                  <c:v>5.5280000000000769</c:v>
                </c:pt>
                <c:pt idx="92">
                  <c:v>2.1600000000000765</c:v>
                </c:pt>
                <c:pt idx="93">
                  <c:v>2.8300000000000765</c:v>
                </c:pt>
                <c:pt idx="94">
                  <c:v>3.5180000000000766</c:v>
                </c:pt>
                <c:pt idx="95">
                  <c:v>4.414000000000077</c:v>
                </c:pt>
                <c:pt idx="96">
                  <c:v>5.2680000000000771</c:v>
                </c:pt>
                <c:pt idx="97">
                  <c:v>4.8560000000000771</c:v>
                </c:pt>
                <c:pt idx="98">
                  <c:v>6.1320000000000769</c:v>
                </c:pt>
                <c:pt idx="99">
                  <c:v>7.1740000000000768</c:v>
                </c:pt>
                <c:pt idx="100">
                  <c:v>7.5880000000000765</c:v>
                </c:pt>
                <c:pt idx="101">
                  <c:v>4.7240000000000766</c:v>
                </c:pt>
                <c:pt idx="102">
                  <c:v>4.1860000000000763</c:v>
                </c:pt>
                <c:pt idx="103">
                  <c:v>3.1060000000000763</c:v>
                </c:pt>
                <c:pt idx="104">
                  <c:v>1.9740000000000761</c:v>
                </c:pt>
                <c:pt idx="105">
                  <c:v>1.4760000000000761</c:v>
                </c:pt>
                <c:pt idx="106">
                  <c:v>-1.0739999999999241</c:v>
                </c:pt>
                <c:pt idx="107">
                  <c:v>-7.9999999999260663E-3</c:v>
                </c:pt>
                <c:pt idx="108">
                  <c:v>1.4220000000000741</c:v>
                </c:pt>
                <c:pt idx="109">
                  <c:v>3.4820000000000739</c:v>
                </c:pt>
                <c:pt idx="110">
                  <c:v>3.788000000000074</c:v>
                </c:pt>
                <c:pt idx="111">
                  <c:v>9.6500000000000732</c:v>
                </c:pt>
                <c:pt idx="112">
                  <c:v>12.608000000000073</c:v>
                </c:pt>
                <c:pt idx="113">
                  <c:v>16.172000000000075</c:v>
                </c:pt>
                <c:pt idx="114">
                  <c:v>15.800000000000077</c:v>
                </c:pt>
                <c:pt idx="115">
                  <c:v>20.414000000000076</c:v>
                </c:pt>
                <c:pt idx="116">
                  <c:v>19.980000000000075</c:v>
                </c:pt>
                <c:pt idx="117">
                  <c:v>23.164000000000076</c:v>
                </c:pt>
                <c:pt idx="118">
                  <c:v>24.200000000000074</c:v>
                </c:pt>
                <c:pt idx="119">
                  <c:v>23.132000000000073</c:v>
                </c:pt>
                <c:pt idx="120">
                  <c:v>27.672000000000072</c:v>
                </c:pt>
                <c:pt idx="121">
                  <c:v>30.808000000000071</c:v>
                </c:pt>
                <c:pt idx="122">
                  <c:v>35.108000000000054</c:v>
                </c:pt>
                <c:pt idx="123">
                  <c:v>34.306000000000054</c:v>
                </c:pt>
                <c:pt idx="124">
                  <c:v>35.990000000000052</c:v>
                </c:pt>
                <c:pt idx="125">
                  <c:v>39.608000000000054</c:v>
                </c:pt>
                <c:pt idx="126">
                  <c:v>36.508000000000052</c:v>
                </c:pt>
                <c:pt idx="127">
                  <c:v>34.070000000000071</c:v>
                </c:pt>
                <c:pt idx="128">
                  <c:v>35.590000000000074</c:v>
                </c:pt>
                <c:pt idx="129">
                  <c:v>36.656000000000077</c:v>
                </c:pt>
                <c:pt idx="130">
                  <c:v>37.224000000000075</c:v>
                </c:pt>
                <c:pt idx="131">
                  <c:v>39.492000000000075</c:v>
                </c:pt>
                <c:pt idx="132">
                  <c:v>42.064000000000078</c:v>
                </c:pt>
                <c:pt idx="133">
                  <c:v>42.826000000000079</c:v>
                </c:pt>
                <c:pt idx="134">
                  <c:v>40.236000000000075</c:v>
                </c:pt>
                <c:pt idx="135">
                  <c:v>38.202000000000076</c:v>
                </c:pt>
                <c:pt idx="136">
                  <c:v>45.830000000000076</c:v>
                </c:pt>
                <c:pt idx="137">
                  <c:v>45.282000000000075</c:v>
                </c:pt>
                <c:pt idx="138">
                  <c:v>44.974000000000075</c:v>
                </c:pt>
                <c:pt idx="139">
                  <c:v>43.748000000000076</c:v>
                </c:pt>
                <c:pt idx="140">
                  <c:v>41.662000000000077</c:v>
                </c:pt>
                <c:pt idx="141">
                  <c:v>43.236000000000075</c:v>
                </c:pt>
                <c:pt idx="142">
                  <c:v>44.594000000000072</c:v>
                </c:pt>
                <c:pt idx="143">
                  <c:v>47.696000000000069</c:v>
                </c:pt>
                <c:pt idx="144">
                  <c:v>49.410000000000068</c:v>
                </c:pt>
                <c:pt idx="145">
                  <c:v>52.068000000000069</c:v>
                </c:pt>
                <c:pt idx="146">
                  <c:v>54.330000000000069</c:v>
                </c:pt>
                <c:pt idx="147">
                  <c:v>52.490000000000066</c:v>
                </c:pt>
                <c:pt idx="148">
                  <c:v>53.502000000000066</c:v>
                </c:pt>
                <c:pt idx="149">
                  <c:v>53.686000000000064</c:v>
                </c:pt>
                <c:pt idx="150">
                  <c:v>55.350000000000065</c:v>
                </c:pt>
                <c:pt idx="151">
                  <c:v>55.238000000000063</c:v>
                </c:pt>
                <c:pt idx="152">
                  <c:v>56.198000000000064</c:v>
                </c:pt>
                <c:pt idx="153">
                  <c:v>57.778000000000063</c:v>
                </c:pt>
                <c:pt idx="154">
                  <c:v>59.366000000000064</c:v>
                </c:pt>
                <c:pt idx="155">
                  <c:v>55.576000000000064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D-CD4A-BE36-0DEAE7F57006}"/>
            </c:ext>
          </c:extLst>
        </c:ser>
        <c:ser>
          <c:idx val="1"/>
          <c:order val="1"/>
          <c:tx>
            <c:strRef>
              <c:f>'Sheet1 (2)'!$I$1</c:f>
              <c:strCache>
                <c:ptCount val="1"/>
                <c:pt idx="0">
                  <c:v>fno 1-5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(2)'!$I$2:$I$157</c:f>
              <c:numCache>
                <c:formatCode>0.0</c:formatCode>
                <c:ptCount val="156"/>
                <c:pt idx="0">
                  <c:v>-1.1619999999999999</c:v>
                </c:pt>
                <c:pt idx="1">
                  <c:v>-5.57</c:v>
                </c:pt>
                <c:pt idx="2">
                  <c:v>-9.298</c:v>
                </c:pt>
                <c:pt idx="3">
                  <c:v>-8.006000000000002</c:v>
                </c:pt>
                <c:pt idx="4">
                  <c:v>-8.4500000000000028</c:v>
                </c:pt>
                <c:pt idx="5">
                  <c:v>-13.498000000000003</c:v>
                </c:pt>
                <c:pt idx="6">
                  <c:v>-15.848000000000003</c:v>
                </c:pt>
                <c:pt idx="7">
                  <c:v>-20.098000000000003</c:v>
                </c:pt>
                <c:pt idx="8">
                  <c:v>-16.038000000000004</c:v>
                </c:pt>
                <c:pt idx="9">
                  <c:v>-24.808000000000007</c:v>
                </c:pt>
                <c:pt idx="10">
                  <c:v>-22.508000000000006</c:v>
                </c:pt>
                <c:pt idx="11">
                  <c:v>-20.480000000000008</c:v>
                </c:pt>
                <c:pt idx="12">
                  <c:v>-17.940000000000008</c:v>
                </c:pt>
                <c:pt idx="13">
                  <c:v>-14.888000000000009</c:v>
                </c:pt>
                <c:pt idx="14">
                  <c:v>-20.530000000000008</c:v>
                </c:pt>
                <c:pt idx="15">
                  <c:v>-22.718000000000007</c:v>
                </c:pt>
                <c:pt idx="16">
                  <c:v>-18.256000000000007</c:v>
                </c:pt>
                <c:pt idx="17">
                  <c:v>-16.218000000000007</c:v>
                </c:pt>
                <c:pt idx="18">
                  <c:v>-20.304000000000009</c:v>
                </c:pt>
                <c:pt idx="19">
                  <c:v>-23.934000000000008</c:v>
                </c:pt>
                <c:pt idx="20">
                  <c:v>-28.353999999999989</c:v>
                </c:pt>
                <c:pt idx="21">
                  <c:v>-22.30599999999999</c:v>
                </c:pt>
                <c:pt idx="22">
                  <c:v>-19.39200000000001</c:v>
                </c:pt>
                <c:pt idx="23">
                  <c:v>-21.858000000000011</c:v>
                </c:pt>
                <c:pt idx="24">
                  <c:v>-21.900000000000009</c:v>
                </c:pt>
                <c:pt idx="25">
                  <c:v>-18.30200000000001</c:v>
                </c:pt>
                <c:pt idx="26">
                  <c:v>-16.632000000000012</c:v>
                </c:pt>
                <c:pt idx="27">
                  <c:v>-17.866000000000014</c:v>
                </c:pt>
                <c:pt idx="28">
                  <c:v>-20.802000000000014</c:v>
                </c:pt>
                <c:pt idx="29">
                  <c:v>-22.046000000000014</c:v>
                </c:pt>
                <c:pt idx="30">
                  <c:v>-24.478000000000016</c:v>
                </c:pt>
                <c:pt idx="31">
                  <c:v>-25.490000000000016</c:v>
                </c:pt>
                <c:pt idx="32">
                  <c:v>-26.138000000000016</c:v>
                </c:pt>
                <c:pt idx="33">
                  <c:v>-28.164000000000016</c:v>
                </c:pt>
                <c:pt idx="34">
                  <c:v>-31.392000000000017</c:v>
                </c:pt>
                <c:pt idx="35">
                  <c:v>-43.366000000000014</c:v>
                </c:pt>
                <c:pt idx="36">
                  <c:v>-41.056000000000033</c:v>
                </c:pt>
                <c:pt idx="37">
                  <c:v>-40.826000000000036</c:v>
                </c:pt>
                <c:pt idx="38">
                  <c:v>-39.778000000000034</c:v>
                </c:pt>
                <c:pt idx="39">
                  <c:v>-40.656000000000034</c:v>
                </c:pt>
                <c:pt idx="40">
                  <c:v>-42.724000000000032</c:v>
                </c:pt>
                <c:pt idx="41">
                  <c:v>-41.506000000000029</c:v>
                </c:pt>
                <c:pt idx="42">
                  <c:v>-41.124000000000031</c:v>
                </c:pt>
                <c:pt idx="43">
                  <c:v>-41.264000000000031</c:v>
                </c:pt>
                <c:pt idx="44">
                  <c:v>-43.854000000000028</c:v>
                </c:pt>
                <c:pt idx="45">
                  <c:v>-46.79200000000003</c:v>
                </c:pt>
                <c:pt idx="46">
                  <c:v>-45.650000000000027</c:v>
                </c:pt>
                <c:pt idx="47">
                  <c:v>-43.632000000000026</c:v>
                </c:pt>
                <c:pt idx="48">
                  <c:v>-47.020000000000024</c:v>
                </c:pt>
                <c:pt idx="49">
                  <c:v>-48.848000000000027</c:v>
                </c:pt>
                <c:pt idx="50">
                  <c:v>-48.134000000000029</c:v>
                </c:pt>
                <c:pt idx="51">
                  <c:v>-46.754000000000026</c:v>
                </c:pt>
                <c:pt idx="52">
                  <c:v>-47.206000000000024</c:v>
                </c:pt>
                <c:pt idx="53">
                  <c:v>-42.500000000000021</c:v>
                </c:pt>
                <c:pt idx="54">
                  <c:v>-39.256000000000043</c:v>
                </c:pt>
                <c:pt idx="55">
                  <c:v>-35.654000000000039</c:v>
                </c:pt>
                <c:pt idx="56">
                  <c:v>-36.286000000000037</c:v>
                </c:pt>
                <c:pt idx="57">
                  <c:v>-36.136000000000038</c:v>
                </c:pt>
                <c:pt idx="58">
                  <c:v>-32.608000000000061</c:v>
                </c:pt>
                <c:pt idx="59">
                  <c:v>-30.344000000000062</c:v>
                </c:pt>
                <c:pt idx="60">
                  <c:v>-35.26400000000006</c:v>
                </c:pt>
                <c:pt idx="61">
                  <c:v>-38.640000000000057</c:v>
                </c:pt>
                <c:pt idx="62">
                  <c:v>-47.798000000000059</c:v>
                </c:pt>
                <c:pt idx="63">
                  <c:v>-50.07800000000006</c:v>
                </c:pt>
                <c:pt idx="64">
                  <c:v>-50.792000000000058</c:v>
                </c:pt>
                <c:pt idx="65">
                  <c:v>-50.236000000000061</c:v>
                </c:pt>
                <c:pt idx="66">
                  <c:v>-52.504000000000062</c:v>
                </c:pt>
                <c:pt idx="67">
                  <c:v>-51.996000000000059</c:v>
                </c:pt>
                <c:pt idx="68">
                  <c:v>-52.802000000000056</c:v>
                </c:pt>
                <c:pt idx="69">
                  <c:v>-52.676000000000059</c:v>
                </c:pt>
                <c:pt idx="70">
                  <c:v>-53.980000000000061</c:v>
                </c:pt>
                <c:pt idx="71">
                  <c:v>-55.602000000000061</c:v>
                </c:pt>
                <c:pt idx="72">
                  <c:v>-55.106000000000058</c:v>
                </c:pt>
                <c:pt idx="73">
                  <c:v>-56.336000000000055</c:v>
                </c:pt>
                <c:pt idx="74">
                  <c:v>-57.350000000000058</c:v>
                </c:pt>
                <c:pt idx="75">
                  <c:v>-60.10800000000004</c:v>
                </c:pt>
                <c:pt idx="76">
                  <c:v>-59.032000000000039</c:v>
                </c:pt>
                <c:pt idx="77">
                  <c:v>-56.790000000000042</c:v>
                </c:pt>
                <c:pt idx="78">
                  <c:v>-53.380000000000038</c:v>
                </c:pt>
                <c:pt idx="79">
                  <c:v>-54.23600000000004</c:v>
                </c:pt>
                <c:pt idx="80">
                  <c:v>-49.704000000000036</c:v>
                </c:pt>
                <c:pt idx="81">
                  <c:v>-49.840000000000039</c:v>
                </c:pt>
                <c:pt idx="82">
                  <c:v>-49.214000000000041</c:v>
                </c:pt>
                <c:pt idx="83">
                  <c:v>-45.836000000000041</c:v>
                </c:pt>
                <c:pt idx="84">
                  <c:v>-43.446000000000041</c:v>
                </c:pt>
                <c:pt idx="85">
                  <c:v>-43.714000000000041</c:v>
                </c:pt>
                <c:pt idx="86">
                  <c:v>-39.476000000000063</c:v>
                </c:pt>
                <c:pt idx="87">
                  <c:v>-35.516000000000062</c:v>
                </c:pt>
                <c:pt idx="88">
                  <c:v>-38.746000000000059</c:v>
                </c:pt>
                <c:pt idx="89">
                  <c:v>-34.33400000000006</c:v>
                </c:pt>
                <c:pt idx="90">
                  <c:v>-36.45600000000006</c:v>
                </c:pt>
                <c:pt idx="91">
                  <c:v>-38.858000000000061</c:v>
                </c:pt>
                <c:pt idx="92">
                  <c:v>-31.30200000000006</c:v>
                </c:pt>
                <c:pt idx="93">
                  <c:v>-31.016000000000062</c:v>
                </c:pt>
                <c:pt idx="94">
                  <c:v>-31.040000000000063</c:v>
                </c:pt>
                <c:pt idx="95">
                  <c:v>-30.604000000000063</c:v>
                </c:pt>
                <c:pt idx="96">
                  <c:v>-28.822000000000067</c:v>
                </c:pt>
                <c:pt idx="97">
                  <c:v>-27.556000000000068</c:v>
                </c:pt>
                <c:pt idx="98">
                  <c:v>-22.898000000000067</c:v>
                </c:pt>
                <c:pt idx="99">
                  <c:v>-20.350000000000087</c:v>
                </c:pt>
                <c:pt idx="100">
                  <c:v>-24.310000000000066</c:v>
                </c:pt>
                <c:pt idx="101">
                  <c:v>-26.356000000000066</c:v>
                </c:pt>
                <c:pt idx="102">
                  <c:v>-26.680000000000064</c:v>
                </c:pt>
                <c:pt idx="103">
                  <c:v>-29.656000000000045</c:v>
                </c:pt>
                <c:pt idx="104">
                  <c:v>-27.320000000000046</c:v>
                </c:pt>
                <c:pt idx="105">
                  <c:v>-28.628000000000046</c:v>
                </c:pt>
                <c:pt idx="106">
                  <c:v>-31.592000000000048</c:v>
                </c:pt>
                <c:pt idx="107">
                  <c:v>-29.47400000000005</c:v>
                </c:pt>
                <c:pt idx="108">
                  <c:v>-27.53800000000005</c:v>
                </c:pt>
                <c:pt idx="109">
                  <c:v>-24.928000000000051</c:v>
                </c:pt>
                <c:pt idx="110">
                  <c:v>-22.82600000000005</c:v>
                </c:pt>
                <c:pt idx="111">
                  <c:v>-17.054000000000052</c:v>
                </c:pt>
                <c:pt idx="112">
                  <c:v>-12.876000000000051</c:v>
                </c:pt>
                <c:pt idx="113">
                  <c:v>-5.6440000000000516</c:v>
                </c:pt>
                <c:pt idx="114">
                  <c:v>-5.3300000000000534</c:v>
                </c:pt>
                <c:pt idx="115">
                  <c:v>0.42199999999994731</c:v>
                </c:pt>
                <c:pt idx="116">
                  <c:v>2.1339999999999475</c:v>
                </c:pt>
                <c:pt idx="117">
                  <c:v>2.7199999999999473</c:v>
                </c:pt>
                <c:pt idx="118">
                  <c:v>3.0199999999999472</c:v>
                </c:pt>
                <c:pt idx="119">
                  <c:v>-7.8000000000053138E-2</c:v>
                </c:pt>
                <c:pt idx="120">
                  <c:v>0.36999999999994693</c:v>
                </c:pt>
                <c:pt idx="121">
                  <c:v>6.0179999999999465</c:v>
                </c:pt>
                <c:pt idx="122">
                  <c:v>9.1239999999999277</c:v>
                </c:pt>
                <c:pt idx="123">
                  <c:v>6.9899999999999274</c:v>
                </c:pt>
                <c:pt idx="124">
                  <c:v>5.2079999999999274</c:v>
                </c:pt>
                <c:pt idx="125">
                  <c:v>4.8439999999999275</c:v>
                </c:pt>
                <c:pt idx="126">
                  <c:v>-4.9840000000000737</c:v>
                </c:pt>
                <c:pt idx="127">
                  <c:v>-5.9920000000000719</c:v>
                </c:pt>
                <c:pt idx="128">
                  <c:v>-2.5380000000000718</c:v>
                </c:pt>
                <c:pt idx="129">
                  <c:v>0.69199999999992823</c:v>
                </c:pt>
                <c:pt idx="130">
                  <c:v>3.7599999999999283</c:v>
                </c:pt>
                <c:pt idx="131">
                  <c:v>6.3119999999999283</c:v>
                </c:pt>
                <c:pt idx="132">
                  <c:v>9.3399999999999075</c:v>
                </c:pt>
                <c:pt idx="133">
                  <c:v>7.2879999999999079</c:v>
                </c:pt>
                <c:pt idx="134">
                  <c:v>-0.74000000000009258</c:v>
                </c:pt>
                <c:pt idx="135">
                  <c:v>4.5979999999999084</c:v>
                </c:pt>
                <c:pt idx="136">
                  <c:v>8.8999999999998884</c:v>
                </c:pt>
                <c:pt idx="137">
                  <c:v>9.9259999999998882</c:v>
                </c:pt>
                <c:pt idx="138">
                  <c:v>14.003999999999888</c:v>
                </c:pt>
                <c:pt idx="139">
                  <c:v>15.821999999999887</c:v>
                </c:pt>
                <c:pt idx="140">
                  <c:v>16.045999999999886</c:v>
                </c:pt>
                <c:pt idx="141">
                  <c:v>15.585999999999885</c:v>
                </c:pt>
                <c:pt idx="142">
                  <c:v>17.453999999999883</c:v>
                </c:pt>
                <c:pt idx="143">
                  <c:v>19.953999999999883</c:v>
                </c:pt>
                <c:pt idx="144">
                  <c:v>19.365999999999882</c:v>
                </c:pt>
                <c:pt idx="145">
                  <c:v>24.275999999999883</c:v>
                </c:pt>
                <c:pt idx="146">
                  <c:v>26.491999999999884</c:v>
                </c:pt>
                <c:pt idx="147">
                  <c:v>28.581999999999883</c:v>
                </c:pt>
                <c:pt idx="148">
                  <c:v>28.747999999999884</c:v>
                </c:pt>
                <c:pt idx="149">
                  <c:v>33.003999999999863</c:v>
                </c:pt>
                <c:pt idx="150">
                  <c:v>34.719999999999864</c:v>
                </c:pt>
                <c:pt idx="151">
                  <c:v>36.257999999999868</c:v>
                </c:pt>
                <c:pt idx="152">
                  <c:v>35.209999999999873</c:v>
                </c:pt>
                <c:pt idx="153">
                  <c:v>34.99799999999987</c:v>
                </c:pt>
                <c:pt idx="154">
                  <c:v>38.187999999999867</c:v>
                </c:pt>
                <c:pt idx="155">
                  <c:v>38.631999999999863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D-CD4A-BE36-0DEAE7F57006}"/>
            </c:ext>
          </c:extLst>
        </c:ser>
        <c:ser>
          <c:idx val="2"/>
          <c:order val="2"/>
          <c:tx>
            <c:strRef>
              <c:f>'Sheet1 (2)'!$N$1</c:f>
              <c:strCache>
                <c:ptCount val="1"/>
                <c:pt idx="0">
                  <c:v>50 1-50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(2)'!$N$2:$N$157</c:f>
              <c:numCache>
                <c:formatCode>0.0</c:formatCode>
                <c:ptCount val="156"/>
                <c:pt idx="0">
                  <c:v>3.4022000000000006</c:v>
                </c:pt>
                <c:pt idx="1">
                  <c:v>0.63380000000000081</c:v>
                </c:pt>
                <c:pt idx="2">
                  <c:v>-1.7511999999999994</c:v>
                </c:pt>
                <c:pt idx="3">
                  <c:v>0.54660000000000064</c:v>
                </c:pt>
                <c:pt idx="4">
                  <c:v>1.9662000000000008</c:v>
                </c:pt>
                <c:pt idx="5">
                  <c:v>0.45820000000000061</c:v>
                </c:pt>
                <c:pt idx="6">
                  <c:v>-3.6711999999999998</c:v>
                </c:pt>
                <c:pt idx="7">
                  <c:v>-2.7649999999999997</c:v>
                </c:pt>
                <c:pt idx="8">
                  <c:v>-1.2239999999999998</c:v>
                </c:pt>
                <c:pt idx="9">
                  <c:v>-4.4361999999999995</c:v>
                </c:pt>
                <c:pt idx="10">
                  <c:v>-4.4435999999999991</c:v>
                </c:pt>
                <c:pt idx="11">
                  <c:v>-1.7851999999999992</c:v>
                </c:pt>
                <c:pt idx="12">
                  <c:v>0.87860000000000094</c:v>
                </c:pt>
                <c:pt idx="13">
                  <c:v>3.039600000000001</c:v>
                </c:pt>
                <c:pt idx="14">
                  <c:v>-0.13359999999999905</c:v>
                </c:pt>
                <c:pt idx="15">
                  <c:v>-2.4057999999999993</c:v>
                </c:pt>
                <c:pt idx="16">
                  <c:v>2.1000000000000796E-2</c:v>
                </c:pt>
                <c:pt idx="17">
                  <c:v>-0.54359999999999919</c:v>
                </c:pt>
                <c:pt idx="18">
                  <c:v>-1.2253999999999992</c:v>
                </c:pt>
                <c:pt idx="19">
                  <c:v>-4.7981999999999996</c:v>
                </c:pt>
                <c:pt idx="20">
                  <c:v>-6.3811999999999998</c:v>
                </c:pt>
                <c:pt idx="21">
                  <c:v>-3.9207999999999998</c:v>
                </c:pt>
                <c:pt idx="22">
                  <c:v>-0.57319999999999993</c:v>
                </c:pt>
                <c:pt idx="23">
                  <c:v>-1.4314</c:v>
                </c:pt>
                <c:pt idx="24">
                  <c:v>1.286</c:v>
                </c:pt>
                <c:pt idx="25">
                  <c:v>3.5662000000000003</c:v>
                </c:pt>
                <c:pt idx="26">
                  <c:v>2.2450000000000001</c:v>
                </c:pt>
                <c:pt idx="27">
                  <c:v>1.5980000000000001</c:v>
                </c:pt>
                <c:pt idx="28">
                  <c:v>0.53820000000000001</c:v>
                </c:pt>
                <c:pt idx="29">
                  <c:v>-3.4616000000000007</c:v>
                </c:pt>
                <c:pt idx="30">
                  <c:v>-7.9528000000000008</c:v>
                </c:pt>
                <c:pt idx="31">
                  <c:v>-4.4606000000000003</c:v>
                </c:pt>
                <c:pt idx="32">
                  <c:v>-4.7112000000000007</c:v>
                </c:pt>
                <c:pt idx="33">
                  <c:v>-3.7060000000000008</c:v>
                </c:pt>
                <c:pt idx="34">
                  <c:v>-4.858200000000001</c:v>
                </c:pt>
                <c:pt idx="35">
                  <c:v>-10.980600000000001</c:v>
                </c:pt>
                <c:pt idx="36">
                  <c:v>-8.2250000000000014</c:v>
                </c:pt>
                <c:pt idx="37">
                  <c:v>-7.3922000000000017</c:v>
                </c:pt>
                <c:pt idx="38">
                  <c:v>-4.0218000000000016</c:v>
                </c:pt>
                <c:pt idx="39">
                  <c:v>-4.0186000000000019</c:v>
                </c:pt>
                <c:pt idx="40">
                  <c:v>0.14739999999999842</c:v>
                </c:pt>
                <c:pt idx="41">
                  <c:v>3.0819999999999981</c:v>
                </c:pt>
                <c:pt idx="42">
                  <c:v>4.5311999999999983</c:v>
                </c:pt>
                <c:pt idx="43">
                  <c:v>5.9143999999999988</c:v>
                </c:pt>
                <c:pt idx="44">
                  <c:v>6.5829999999999984</c:v>
                </c:pt>
                <c:pt idx="45">
                  <c:v>6.3293999999999988</c:v>
                </c:pt>
                <c:pt idx="46">
                  <c:v>6.7295999999999987</c:v>
                </c:pt>
                <c:pt idx="47">
                  <c:v>8.2889999999999979</c:v>
                </c:pt>
                <c:pt idx="48">
                  <c:v>7.0629999999999979</c:v>
                </c:pt>
                <c:pt idx="49">
                  <c:v>6.1665999999999981</c:v>
                </c:pt>
                <c:pt idx="50">
                  <c:v>4.7719999999999985</c:v>
                </c:pt>
                <c:pt idx="51">
                  <c:v>6.0309999999999988</c:v>
                </c:pt>
                <c:pt idx="52">
                  <c:v>4.5531999999999986</c:v>
                </c:pt>
                <c:pt idx="53">
                  <c:v>6.4673999999999987</c:v>
                </c:pt>
                <c:pt idx="54">
                  <c:v>8.0959999999999983</c:v>
                </c:pt>
                <c:pt idx="55">
                  <c:v>10.036999999999999</c:v>
                </c:pt>
                <c:pt idx="56">
                  <c:v>10.176599999999999</c:v>
                </c:pt>
                <c:pt idx="57">
                  <c:v>9.2635999999999985</c:v>
                </c:pt>
                <c:pt idx="58">
                  <c:v>10.746799999999999</c:v>
                </c:pt>
                <c:pt idx="59">
                  <c:v>12.122199999999999</c:v>
                </c:pt>
                <c:pt idx="60">
                  <c:v>11.1648</c:v>
                </c:pt>
                <c:pt idx="61">
                  <c:v>10.0496</c:v>
                </c:pt>
                <c:pt idx="62">
                  <c:v>7.0315999999999992</c:v>
                </c:pt>
                <c:pt idx="63">
                  <c:v>9.2715999999999994</c:v>
                </c:pt>
                <c:pt idx="64">
                  <c:v>8.1432000000000002</c:v>
                </c:pt>
                <c:pt idx="65">
                  <c:v>8.8263999999999996</c:v>
                </c:pt>
                <c:pt idx="66">
                  <c:v>8.5312000000000001</c:v>
                </c:pt>
                <c:pt idx="67">
                  <c:v>6.4234</c:v>
                </c:pt>
                <c:pt idx="68">
                  <c:v>5.9790000000000001</c:v>
                </c:pt>
                <c:pt idx="69">
                  <c:v>6.8604000000000003</c:v>
                </c:pt>
                <c:pt idx="70">
                  <c:v>7.0814000000000004</c:v>
                </c:pt>
                <c:pt idx="71">
                  <c:v>4.2464000000000004</c:v>
                </c:pt>
                <c:pt idx="72">
                  <c:v>5.5830000000000002</c:v>
                </c:pt>
                <c:pt idx="73">
                  <c:v>5.3398000000000003</c:v>
                </c:pt>
                <c:pt idx="74">
                  <c:v>4.1834000000000007</c:v>
                </c:pt>
                <c:pt idx="75">
                  <c:v>2.7514000000000007</c:v>
                </c:pt>
                <c:pt idx="76">
                  <c:v>4.7316000000000011</c:v>
                </c:pt>
                <c:pt idx="77">
                  <c:v>5.902400000000001</c:v>
                </c:pt>
                <c:pt idx="78">
                  <c:v>7.6582000000000008</c:v>
                </c:pt>
                <c:pt idx="79">
                  <c:v>7.1916000000000011</c:v>
                </c:pt>
                <c:pt idx="80">
                  <c:v>9.8260000000000005</c:v>
                </c:pt>
                <c:pt idx="81">
                  <c:v>10.520800000000001</c:v>
                </c:pt>
                <c:pt idx="82">
                  <c:v>11.968800000000002</c:v>
                </c:pt>
                <c:pt idx="83">
                  <c:v>11.398600000000002</c:v>
                </c:pt>
                <c:pt idx="84">
                  <c:v>13.985000000000001</c:v>
                </c:pt>
                <c:pt idx="85">
                  <c:v>14.945200000000002</c:v>
                </c:pt>
                <c:pt idx="86">
                  <c:v>15.535000000000002</c:v>
                </c:pt>
                <c:pt idx="87">
                  <c:v>17.570200000000003</c:v>
                </c:pt>
                <c:pt idx="88">
                  <c:v>16.546200000000002</c:v>
                </c:pt>
                <c:pt idx="89">
                  <c:v>19.480400000000003</c:v>
                </c:pt>
                <c:pt idx="90">
                  <c:v>20.272800000000004</c:v>
                </c:pt>
                <c:pt idx="91">
                  <c:v>21.228200000000005</c:v>
                </c:pt>
                <c:pt idx="92">
                  <c:v>21.578600000000005</c:v>
                </c:pt>
                <c:pt idx="93">
                  <c:v>22.043000000000006</c:v>
                </c:pt>
                <c:pt idx="94">
                  <c:v>21.274000000000008</c:v>
                </c:pt>
                <c:pt idx="95">
                  <c:v>21.609200000000008</c:v>
                </c:pt>
                <c:pt idx="96">
                  <c:v>20.990000000000009</c:v>
                </c:pt>
                <c:pt idx="97">
                  <c:v>21.199400000000008</c:v>
                </c:pt>
                <c:pt idx="98">
                  <c:v>22.755400000000009</c:v>
                </c:pt>
                <c:pt idx="99">
                  <c:v>25.02000000000001</c:v>
                </c:pt>
                <c:pt idx="100">
                  <c:v>26.499000000000009</c:v>
                </c:pt>
                <c:pt idx="101">
                  <c:v>25.019800000000011</c:v>
                </c:pt>
                <c:pt idx="102">
                  <c:v>25.149400000000011</c:v>
                </c:pt>
                <c:pt idx="103">
                  <c:v>24.755800000000011</c:v>
                </c:pt>
                <c:pt idx="104">
                  <c:v>25.762200000000011</c:v>
                </c:pt>
                <c:pt idx="105">
                  <c:v>25.330000000000009</c:v>
                </c:pt>
                <c:pt idx="106">
                  <c:v>23.028800000000007</c:v>
                </c:pt>
                <c:pt idx="107">
                  <c:v>24.272200000000009</c:v>
                </c:pt>
                <c:pt idx="108">
                  <c:v>26.041000000000007</c:v>
                </c:pt>
                <c:pt idx="109">
                  <c:v>28.399400000000007</c:v>
                </c:pt>
                <c:pt idx="110">
                  <c:v>28.501400000000007</c:v>
                </c:pt>
                <c:pt idx="111">
                  <c:v>31.542400000000008</c:v>
                </c:pt>
                <c:pt idx="112">
                  <c:v>34.683800000000005</c:v>
                </c:pt>
                <c:pt idx="113">
                  <c:v>37.227800000000002</c:v>
                </c:pt>
                <c:pt idx="114">
                  <c:v>36.761800000000001</c:v>
                </c:pt>
                <c:pt idx="115">
                  <c:v>39.343600000000002</c:v>
                </c:pt>
                <c:pt idx="116">
                  <c:v>39.6126</c:v>
                </c:pt>
                <c:pt idx="117">
                  <c:v>40.610999999999997</c:v>
                </c:pt>
                <c:pt idx="118">
                  <c:v>40.495999999999995</c:v>
                </c:pt>
                <c:pt idx="119">
                  <c:v>39.628399999999992</c:v>
                </c:pt>
                <c:pt idx="120">
                  <c:v>42.658199999999994</c:v>
                </c:pt>
                <c:pt idx="121">
                  <c:v>43.501599999999996</c:v>
                </c:pt>
                <c:pt idx="122">
                  <c:v>45.262599999999999</c:v>
                </c:pt>
                <c:pt idx="123">
                  <c:v>45.911999999999999</c:v>
                </c:pt>
                <c:pt idx="124">
                  <c:v>46.126599999999996</c:v>
                </c:pt>
                <c:pt idx="125">
                  <c:v>47.181999999999995</c:v>
                </c:pt>
                <c:pt idx="126">
                  <c:v>44.424799999999998</c:v>
                </c:pt>
                <c:pt idx="127">
                  <c:v>45.445799999999998</c:v>
                </c:pt>
                <c:pt idx="128">
                  <c:v>46.651399999999995</c:v>
                </c:pt>
                <c:pt idx="129">
                  <c:v>47.379399999999997</c:v>
                </c:pt>
                <c:pt idx="130">
                  <c:v>47.532799999999995</c:v>
                </c:pt>
                <c:pt idx="131">
                  <c:v>45.672199999999997</c:v>
                </c:pt>
                <c:pt idx="132">
                  <c:v>47.551199999999994</c:v>
                </c:pt>
                <c:pt idx="133">
                  <c:v>48.007399999999997</c:v>
                </c:pt>
                <c:pt idx="134">
                  <c:v>46.266199999999998</c:v>
                </c:pt>
                <c:pt idx="135">
                  <c:v>48.459800000000001</c:v>
                </c:pt>
                <c:pt idx="136">
                  <c:v>50.938000000000002</c:v>
                </c:pt>
                <c:pt idx="137">
                  <c:v>48.661000000000001</c:v>
                </c:pt>
                <c:pt idx="138">
                  <c:v>52.255800000000001</c:v>
                </c:pt>
                <c:pt idx="139">
                  <c:v>54.106400000000001</c:v>
                </c:pt>
                <c:pt idx="140">
                  <c:v>53.388199999999998</c:v>
                </c:pt>
                <c:pt idx="141">
                  <c:v>54.925799999999995</c:v>
                </c:pt>
                <c:pt idx="142">
                  <c:v>56.473199999999999</c:v>
                </c:pt>
                <c:pt idx="143">
                  <c:v>57.426000000000002</c:v>
                </c:pt>
                <c:pt idx="144">
                  <c:v>56.928600000000003</c:v>
                </c:pt>
                <c:pt idx="145">
                  <c:v>59.357200000000006</c:v>
                </c:pt>
                <c:pt idx="146">
                  <c:v>59.030200000000008</c:v>
                </c:pt>
                <c:pt idx="147">
                  <c:v>58.046600000000005</c:v>
                </c:pt>
                <c:pt idx="148">
                  <c:v>58.543000000000006</c:v>
                </c:pt>
                <c:pt idx="149">
                  <c:v>60.499400000000009</c:v>
                </c:pt>
                <c:pt idx="150">
                  <c:v>62.075400000000009</c:v>
                </c:pt>
                <c:pt idx="151">
                  <c:v>60.741400000000006</c:v>
                </c:pt>
                <c:pt idx="152">
                  <c:v>62.522400000000005</c:v>
                </c:pt>
                <c:pt idx="153">
                  <c:v>63.508800000000008</c:v>
                </c:pt>
                <c:pt idx="154">
                  <c:v>66.003200000000007</c:v>
                </c:pt>
                <c:pt idx="155">
                  <c:v>62.037600000000005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D-CD4A-BE36-0DEAE7F5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94383"/>
        <c:axId val="1184309663"/>
      </c:lineChart>
      <c:catAx>
        <c:axId val="90849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9663"/>
        <c:crosses val="autoZero"/>
        <c:auto val="1"/>
        <c:lblAlgn val="ctr"/>
        <c:lblOffset val="100"/>
        <c:noMultiLvlLbl val="0"/>
      </c:catAx>
      <c:valAx>
        <c:axId val="1184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fno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Sheet1!$U$2:$U$54</c:f>
              <c:numCache>
                <c:formatCode>0.0</c:formatCode>
                <c:ptCount val="53"/>
                <c:pt idx="0">
                  <c:v>0.44399999999999801</c:v>
                </c:pt>
                <c:pt idx="1">
                  <c:v>3.6339999999999981</c:v>
                </c:pt>
                <c:pt idx="2">
                  <c:v>3.4219999999999979</c:v>
                </c:pt>
                <c:pt idx="3">
                  <c:v>2.3739999999999997</c:v>
                </c:pt>
                <c:pt idx="4">
                  <c:v>3.9119999999999999</c:v>
                </c:pt>
                <c:pt idx="5">
                  <c:v>5.6280000000000001</c:v>
                </c:pt>
                <c:pt idx="6">
                  <c:v>9.8839999999999808</c:v>
                </c:pt>
                <c:pt idx="7">
                  <c:v>10.049999999999981</c:v>
                </c:pt>
                <c:pt idx="8">
                  <c:v>12.139999999999981</c:v>
                </c:pt>
                <c:pt idx="9">
                  <c:v>14.35599999999998</c:v>
                </c:pt>
                <c:pt idx="10">
                  <c:v>19.26599999999998</c:v>
                </c:pt>
                <c:pt idx="11">
                  <c:v>18.67799999999998</c:v>
                </c:pt>
                <c:pt idx="12">
                  <c:v>21.17799999999998</c:v>
                </c:pt>
                <c:pt idx="13">
                  <c:v>23.045999999999978</c:v>
                </c:pt>
                <c:pt idx="14">
                  <c:v>22.585999999999977</c:v>
                </c:pt>
                <c:pt idx="15">
                  <c:v>22.809999999999977</c:v>
                </c:pt>
                <c:pt idx="16">
                  <c:v>24.627999999999979</c:v>
                </c:pt>
                <c:pt idx="17">
                  <c:v>28.705999999999978</c:v>
                </c:pt>
                <c:pt idx="18">
                  <c:v>29.731999999999978</c:v>
                </c:pt>
                <c:pt idx="19">
                  <c:v>34.033999999999956</c:v>
                </c:pt>
                <c:pt idx="20">
                  <c:v>39.371999999999957</c:v>
                </c:pt>
                <c:pt idx="21">
                  <c:v>31.343999999999959</c:v>
                </c:pt>
                <c:pt idx="22">
                  <c:v>29.291999999999959</c:v>
                </c:pt>
                <c:pt idx="23">
                  <c:v>32.319999999999936</c:v>
                </c:pt>
                <c:pt idx="24">
                  <c:v>34.871999999999936</c:v>
                </c:pt>
                <c:pt idx="25">
                  <c:v>37.939999999999934</c:v>
                </c:pt>
                <c:pt idx="26">
                  <c:v>41.169999999999931</c:v>
                </c:pt>
                <c:pt idx="27">
                  <c:v>44.623999999999931</c:v>
                </c:pt>
                <c:pt idx="28">
                  <c:v>43.615999999999936</c:v>
                </c:pt>
                <c:pt idx="29">
                  <c:v>33.787999999999933</c:v>
                </c:pt>
                <c:pt idx="30">
                  <c:v>33.423999999999936</c:v>
                </c:pt>
                <c:pt idx="31">
                  <c:v>31.641999999999936</c:v>
                </c:pt>
                <c:pt idx="32">
                  <c:v>29.507999999999935</c:v>
                </c:pt>
                <c:pt idx="33">
                  <c:v>32.613999999999919</c:v>
                </c:pt>
                <c:pt idx="34">
                  <c:v>38.261999999999915</c:v>
                </c:pt>
                <c:pt idx="35">
                  <c:v>38.709999999999916</c:v>
                </c:pt>
                <c:pt idx="36">
                  <c:v>35.611999999999917</c:v>
                </c:pt>
                <c:pt idx="37">
                  <c:v>35.911999999999914</c:v>
                </c:pt>
                <c:pt idx="38">
                  <c:v>36.497999999999912</c:v>
                </c:pt>
                <c:pt idx="39">
                  <c:v>38.209999999999916</c:v>
                </c:pt>
                <c:pt idx="40">
                  <c:v>43.961999999999918</c:v>
                </c:pt>
                <c:pt idx="41">
                  <c:v>44.275999999999918</c:v>
                </c:pt>
                <c:pt idx="42">
                  <c:v>51.507999999999917</c:v>
                </c:pt>
                <c:pt idx="43">
                  <c:v>55.685999999999915</c:v>
                </c:pt>
                <c:pt idx="44">
                  <c:v>61.457999999999913</c:v>
                </c:pt>
                <c:pt idx="45">
                  <c:v>63.55999999999991</c:v>
                </c:pt>
                <c:pt idx="46">
                  <c:v>66.169999999999916</c:v>
                </c:pt>
                <c:pt idx="47">
                  <c:v>68.105999999999909</c:v>
                </c:pt>
                <c:pt idx="48">
                  <c:v>70.223999999999904</c:v>
                </c:pt>
                <c:pt idx="49">
                  <c:v>67.259999999999906</c:v>
                </c:pt>
                <c:pt idx="50">
                  <c:v>65.951999999999899</c:v>
                </c:pt>
                <c:pt idx="51">
                  <c:v>68.287999999999897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B-E144-B5E5-3334C19F50B6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fno 1-10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Sheet1!$Y$2:$Y$54</c:f>
              <c:numCache>
                <c:formatCode>0.0</c:formatCode>
                <c:ptCount val="53"/>
                <c:pt idx="0">
                  <c:v>-2.0349999999999899</c:v>
                </c:pt>
                <c:pt idx="1">
                  <c:v>-1.0859999999999899</c:v>
                </c:pt>
                <c:pt idx="2">
                  <c:v>-1.5879999999999899</c:v>
                </c:pt>
                <c:pt idx="3">
                  <c:v>-0.37199999999998967</c:v>
                </c:pt>
                <c:pt idx="4">
                  <c:v>0.56000000000001038</c:v>
                </c:pt>
                <c:pt idx="5">
                  <c:v>2.3900000000000006</c:v>
                </c:pt>
                <c:pt idx="6">
                  <c:v>5.6880000000000006</c:v>
                </c:pt>
                <c:pt idx="7">
                  <c:v>5.7420000000000009</c:v>
                </c:pt>
                <c:pt idx="8">
                  <c:v>5.8210000000000006</c:v>
                </c:pt>
                <c:pt idx="9">
                  <c:v>6.8600000000000012</c:v>
                </c:pt>
                <c:pt idx="10">
                  <c:v>9.9710000000000019</c:v>
                </c:pt>
                <c:pt idx="11">
                  <c:v>9.2010000000000023</c:v>
                </c:pt>
                <c:pt idx="12">
                  <c:v>11.306000000000003</c:v>
                </c:pt>
                <c:pt idx="13">
                  <c:v>14.185000000000002</c:v>
                </c:pt>
                <c:pt idx="14">
                  <c:v>14.479000000000003</c:v>
                </c:pt>
                <c:pt idx="15">
                  <c:v>14.686000000000003</c:v>
                </c:pt>
                <c:pt idx="16">
                  <c:v>15.582000000000004</c:v>
                </c:pt>
                <c:pt idx="17">
                  <c:v>18.586999999999996</c:v>
                </c:pt>
                <c:pt idx="18">
                  <c:v>18.648999999999997</c:v>
                </c:pt>
                <c:pt idx="19">
                  <c:v>21.213999999999988</c:v>
                </c:pt>
                <c:pt idx="20">
                  <c:v>25.541999999999987</c:v>
                </c:pt>
                <c:pt idx="21">
                  <c:v>20.590999999999987</c:v>
                </c:pt>
                <c:pt idx="22">
                  <c:v>18.164999999999996</c:v>
                </c:pt>
                <c:pt idx="23">
                  <c:v>20.992999999999995</c:v>
                </c:pt>
                <c:pt idx="24">
                  <c:v>21.312999999999995</c:v>
                </c:pt>
                <c:pt idx="25">
                  <c:v>24.709999999999994</c:v>
                </c:pt>
                <c:pt idx="26">
                  <c:v>26.707999999999995</c:v>
                </c:pt>
                <c:pt idx="27">
                  <c:v>29.796999999999997</c:v>
                </c:pt>
                <c:pt idx="28">
                  <c:v>29.121999999999996</c:v>
                </c:pt>
                <c:pt idx="29">
                  <c:v>23.678999999999995</c:v>
                </c:pt>
                <c:pt idx="30">
                  <c:v>24.938999999999997</c:v>
                </c:pt>
                <c:pt idx="31">
                  <c:v>23.787999999999997</c:v>
                </c:pt>
                <c:pt idx="32">
                  <c:v>23.110999999999997</c:v>
                </c:pt>
                <c:pt idx="33">
                  <c:v>26.165999999999986</c:v>
                </c:pt>
                <c:pt idx="34">
                  <c:v>30.117999999999988</c:v>
                </c:pt>
                <c:pt idx="35">
                  <c:v>32.21899999999998</c:v>
                </c:pt>
                <c:pt idx="36">
                  <c:v>30.839999999999979</c:v>
                </c:pt>
                <c:pt idx="37">
                  <c:v>31.301999999999978</c:v>
                </c:pt>
                <c:pt idx="38">
                  <c:v>30.347999999999978</c:v>
                </c:pt>
                <c:pt idx="39">
                  <c:v>31.401999999999976</c:v>
                </c:pt>
                <c:pt idx="40">
                  <c:v>35.062999999999974</c:v>
                </c:pt>
                <c:pt idx="41">
                  <c:v>34.628999999999976</c:v>
                </c:pt>
                <c:pt idx="42">
                  <c:v>39.881999999999977</c:v>
                </c:pt>
                <c:pt idx="43">
                  <c:v>42.845999999999975</c:v>
                </c:pt>
                <c:pt idx="44">
                  <c:v>47.824999999999974</c:v>
                </c:pt>
                <c:pt idx="45">
                  <c:v>48.671999999999976</c:v>
                </c:pt>
                <c:pt idx="46">
                  <c:v>51.982999999999976</c:v>
                </c:pt>
                <c:pt idx="47">
                  <c:v>55.355999999999973</c:v>
                </c:pt>
                <c:pt idx="48">
                  <c:v>55.977999999999973</c:v>
                </c:pt>
                <c:pt idx="49">
                  <c:v>52.735999999999976</c:v>
                </c:pt>
                <c:pt idx="50">
                  <c:v>51.803999999999974</c:v>
                </c:pt>
                <c:pt idx="51">
                  <c:v>52.550999999999974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B-E144-B5E5-3334C19F50B6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fno 1-20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Sheet1!$AC$2:$AC$54</c:f>
              <c:numCache>
                <c:formatCode>0.0</c:formatCode>
                <c:ptCount val="53"/>
                <c:pt idx="0">
                  <c:v>-2.6020000000000003</c:v>
                </c:pt>
                <c:pt idx="1">
                  <c:v>-1.0410000000000004</c:v>
                </c:pt>
                <c:pt idx="2">
                  <c:v>-1.4410000000000003</c:v>
                </c:pt>
                <c:pt idx="3">
                  <c:v>0.48949999999999982</c:v>
                </c:pt>
                <c:pt idx="4">
                  <c:v>0.62099999999999977</c:v>
                </c:pt>
                <c:pt idx="5">
                  <c:v>2.8754999999999997</c:v>
                </c:pt>
                <c:pt idx="6">
                  <c:v>4.6094999999999997</c:v>
                </c:pt>
                <c:pt idx="7">
                  <c:v>5.1219999999999999</c:v>
                </c:pt>
                <c:pt idx="8">
                  <c:v>5.1449999999999996</c:v>
                </c:pt>
                <c:pt idx="9">
                  <c:v>5.5544999999999991</c:v>
                </c:pt>
                <c:pt idx="10">
                  <c:v>7.9709999999999992</c:v>
                </c:pt>
                <c:pt idx="11">
                  <c:v>7.9269999999999987</c:v>
                </c:pt>
                <c:pt idx="12">
                  <c:v>9.0314999999999941</c:v>
                </c:pt>
                <c:pt idx="13">
                  <c:v>10.728999999999994</c:v>
                </c:pt>
                <c:pt idx="14">
                  <c:v>11.246499999999994</c:v>
                </c:pt>
                <c:pt idx="15">
                  <c:v>11.738999999999994</c:v>
                </c:pt>
                <c:pt idx="16">
                  <c:v>12.595999999999993</c:v>
                </c:pt>
                <c:pt idx="17">
                  <c:v>15.422499999999989</c:v>
                </c:pt>
                <c:pt idx="18">
                  <c:v>14.828499999999989</c:v>
                </c:pt>
                <c:pt idx="19">
                  <c:v>19.053499999999989</c:v>
                </c:pt>
                <c:pt idx="20">
                  <c:v>22.428999999999988</c:v>
                </c:pt>
                <c:pt idx="21">
                  <c:v>19.72699999999999</c:v>
                </c:pt>
                <c:pt idx="22">
                  <c:v>19.593499999999992</c:v>
                </c:pt>
                <c:pt idx="23">
                  <c:v>22.443499999999993</c:v>
                </c:pt>
                <c:pt idx="24">
                  <c:v>21.140499999999992</c:v>
                </c:pt>
                <c:pt idx="25">
                  <c:v>23.356999999999992</c:v>
                </c:pt>
                <c:pt idx="26">
                  <c:v>25.757999999999992</c:v>
                </c:pt>
                <c:pt idx="27">
                  <c:v>28.161999999999992</c:v>
                </c:pt>
                <c:pt idx="28">
                  <c:v>26.876499999999993</c:v>
                </c:pt>
                <c:pt idx="29">
                  <c:v>21.803999999999991</c:v>
                </c:pt>
                <c:pt idx="30">
                  <c:v>23.847499999999989</c:v>
                </c:pt>
                <c:pt idx="31">
                  <c:v>23.900999999999989</c:v>
                </c:pt>
                <c:pt idx="32">
                  <c:v>23.409999999999989</c:v>
                </c:pt>
                <c:pt idx="33">
                  <c:v>26.933999999999983</c:v>
                </c:pt>
                <c:pt idx="34">
                  <c:v>30.201999999999984</c:v>
                </c:pt>
                <c:pt idx="35">
                  <c:v>32.989499999999985</c:v>
                </c:pt>
                <c:pt idx="36">
                  <c:v>32.682999999999986</c:v>
                </c:pt>
                <c:pt idx="37">
                  <c:v>32.499999999999986</c:v>
                </c:pt>
                <c:pt idx="38">
                  <c:v>31.920499999999986</c:v>
                </c:pt>
                <c:pt idx="39">
                  <c:v>33.852499999999985</c:v>
                </c:pt>
                <c:pt idx="40">
                  <c:v>38.001999999999981</c:v>
                </c:pt>
                <c:pt idx="41">
                  <c:v>36.848999999999982</c:v>
                </c:pt>
                <c:pt idx="42">
                  <c:v>40.553499999999985</c:v>
                </c:pt>
                <c:pt idx="43">
                  <c:v>45.163999999999987</c:v>
                </c:pt>
                <c:pt idx="44">
                  <c:v>50.04499999999998</c:v>
                </c:pt>
                <c:pt idx="45">
                  <c:v>50.514499999999984</c:v>
                </c:pt>
                <c:pt idx="46">
                  <c:v>53.275999999999982</c:v>
                </c:pt>
                <c:pt idx="47">
                  <c:v>57.228999999999978</c:v>
                </c:pt>
                <c:pt idx="48">
                  <c:v>58.630999999999979</c:v>
                </c:pt>
                <c:pt idx="49">
                  <c:v>56.247499999999981</c:v>
                </c:pt>
                <c:pt idx="50">
                  <c:v>54.96749999999998</c:v>
                </c:pt>
                <c:pt idx="51">
                  <c:v>55.03599999999998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B-E144-B5E5-3334C19F50B6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fno 10-20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Sheet1!$AG$2:$AG$54</c:f>
              <c:numCache>
                <c:formatCode>0.0</c:formatCode>
                <c:ptCount val="53"/>
                <c:pt idx="0">
                  <c:v>-3.5569999999999902</c:v>
                </c:pt>
                <c:pt idx="1">
                  <c:v>-2.4689999999999901</c:v>
                </c:pt>
                <c:pt idx="2">
                  <c:v>-3.2149999999999901</c:v>
                </c:pt>
                <c:pt idx="3">
                  <c:v>-0.47899999999998988</c:v>
                </c:pt>
                <c:pt idx="4">
                  <c:v>-1.6589999999999798</c:v>
                </c:pt>
                <c:pt idx="5">
                  <c:v>1.1530000000000205</c:v>
                </c:pt>
                <c:pt idx="6">
                  <c:v>1.2820000000000205</c:v>
                </c:pt>
                <c:pt idx="7">
                  <c:v>2.5690000000000204</c:v>
                </c:pt>
                <c:pt idx="8">
                  <c:v>1.9230000000000205</c:v>
                </c:pt>
                <c:pt idx="9">
                  <c:v>1.6750000000000205</c:v>
                </c:pt>
                <c:pt idx="10">
                  <c:v>3.5390000000000206</c:v>
                </c:pt>
                <c:pt idx="11">
                  <c:v>4.2270000000000199</c:v>
                </c:pt>
                <c:pt idx="12">
                  <c:v>4.6540000000000195</c:v>
                </c:pt>
                <c:pt idx="13">
                  <c:v>6.4190000000000191</c:v>
                </c:pt>
                <c:pt idx="14">
                  <c:v>7.0840000000000192</c:v>
                </c:pt>
                <c:pt idx="15">
                  <c:v>7.570000000000018</c:v>
                </c:pt>
                <c:pt idx="16">
                  <c:v>8.1870000000000172</c:v>
                </c:pt>
                <c:pt idx="17">
                  <c:v>11.571000000000007</c:v>
                </c:pt>
                <c:pt idx="18">
                  <c:v>10.125000000000018</c:v>
                </c:pt>
                <c:pt idx="19">
                  <c:v>16.15000000000002</c:v>
                </c:pt>
                <c:pt idx="20">
                  <c:v>19.175000000000018</c:v>
                </c:pt>
                <c:pt idx="21">
                  <c:v>18.244000000000021</c:v>
                </c:pt>
                <c:pt idx="22">
                  <c:v>20.37100000000002</c:v>
                </c:pt>
                <c:pt idx="23">
                  <c:v>23.542000000000019</c:v>
                </c:pt>
                <c:pt idx="24">
                  <c:v>20.552000000000021</c:v>
                </c:pt>
                <c:pt idx="25">
                  <c:v>21.65100000000001</c:v>
                </c:pt>
                <c:pt idx="26">
                  <c:v>24.396000000000011</c:v>
                </c:pt>
                <c:pt idx="27">
                  <c:v>26.388000000000002</c:v>
                </c:pt>
                <c:pt idx="28">
                  <c:v>24.610000000000003</c:v>
                </c:pt>
                <c:pt idx="29">
                  <c:v>19.641000000000002</c:v>
                </c:pt>
                <c:pt idx="30">
                  <c:v>22.570999999999991</c:v>
                </c:pt>
                <c:pt idx="31">
                  <c:v>23.81799999999998</c:v>
                </c:pt>
                <c:pt idx="32">
                  <c:v>23.751999999999981</c:v>
                </c:pt>
                <c:pt idx="33">
                  <c:v>28.423999999999971</c:v>
                </c:pt>
                <c:pt idx="34">
                  <c:v>31.26099999999996</c:v>
                </c:pt>
                <c:pt idx="35">
                  <c:v>35.506999999999948</c:v>
                </c:pt>
                <c:pt idx="36">
                  <c:v>36.24099999999995</c:v>
                </c:pt>
                <c:pt idx="37">
                  <c:v>35.225999999999949</c:v>
                </c:pt>
                <c:pt idx="38">
                  <c:v>34.497999999999948</c:v>
                </c:pt>
                <c:pt idx="39">
                  <c:v>37.423999999999936</c:v>
                </c:pt>
                <c:pt idx="40">
                  <c:v>41.877999999999936</c:v>
                </c:pt>
                <c:pt idx="41">
                  <c:v>39.321999999999939</c:v>
                </c:pt>
                <c:pt idx="42">
                  <c:v>42.044999999999938</c:v>
                </c:pt>
                <c:pt idx="43">
                  <c:v>48.486999999999938</c:v>
                </c:pt>
                <c:pt idx="44">
                  <c:v>53.699999999999939</c:v>
                </c:pt>
                <c:pt idx="45">
                  <c:v>53.73899999999994</c:v>
                </c:pt>
                <c:pt idx="46">
                  <c:v>56.23899999999994</c:v>
                </c:pt>
                <c:pt idx="47">
                  <c:v>61.088999999999942</c:v>
                </c:pt>
                <c:pt idx="48">
                  <c:v>63.251999999999938</c:v>
                </c:pt>
                <c:pt idx="49">
                  <c:v>61.288999999999952</c:v>
                </c:pt>
                <c:pt idx="50">
                  <c:v>59.632999999999953</c:v>
                </c:pt>
                <c:pt idx="51">
                  <c:v>59.511999999999951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B-E144-B5E5-3334C19F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491855"/>
        <c:axId val="905673855"/>
      </c:lineChart>
      <c:catAx>
        <c:axId val="9054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3855"/>
        <c:crosses val="autoZero"/>
        <c:auto val="1"/>
        <c:lblAlgn val="ctr"/>
        <c:lblOffset val="100"/>
        <c:noMultiLvlLbl val="0"/>
      </c:catAx>
      <c:valAx>
        <c:axId val="9056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50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Sheet1!$D$2:$D$54</c:f>
              <c:numCache>
                <c:formatCode>0.0</c:formatCode>
                <c:ptCount val="53"/>
                <c:pt idx="0">
                  <c:v>-3.79</c:v>
                </c:pt>
                <c:pt idx="1">
                  <c:v>-2.2020000000000017</c:v>
                </c:pt>
                <c:pt idx="2">
                  <c:v>-0.62200000000000166</c:v>
                </c:pt>
                <c:pt idx="3">
                  <c:v>0.3379999999999983</c:v>
                </c:pt>
                <c:pt idx="4">
                  <c:v>0.22599999999999848</c:v>
                </c:pt>
                <c:pt idx="5">
                  <c:v>1.8899999999999986</c:v>
                </c:pt>
                <c:pt idx="6">
                  <c:v>2.0739999999999985</c:v>
                </c:pt>
                <c:pt idx="7">
                  <c:v>3.0859999999999985</c:v>
                </c:pt>
                <c:pt idx="8">
                  <c:v>1.2459999999999987</c:v>
                </c:pt>
                <c:pt idx="9">
                  <c:v>3.5079999999999987</c:v>
                </c:pt>
                <c:pt idx="10">
                  <c:v>6.1659999999999986</c:v>
                </c:pt>
                <c:pt idx="11">
                  <c:v>8.513999999999978</c:v>
                </c:pt>
                <c:pt idx="12">
                  <c:v>11.615999999999978</c:v>
                </c:pt>
                <c:pt idx="13">
                  <c:v>12.973999999999979</c:v>
                </c:pt>
                <c:pt idx="14">
                  <c:v>14.547999999999977</c:v>
                </c:pt>
                <c:pt idx="15">
                  <c:v>12.461999999999977</c:v>
                </c:pt>
                <c:pt idx="16">
                  <c:v>11.235999999999976</c:v>
                </c:pt>
                <c:pt idx="17">
                  <c:v>10.927999999999976</c:v>
                </c:pt>
                <c:pt idx="18">
                  <c:v>10.379999999999976</c:v>
                </c:pt>
                <c:pt idx="19">
                  <c:v>18.007999999999974</c:v>
                </c:pt>
                <c:pt idx="20">
                  <c:v>15.973999999999974</c:v>
                </c:pt>
                <c:pt idx="21">
                  <c:v>13.383999999999974</c:v>
                </c:pt>
                <c:pt idx="22">
                  <c:v>14.145999999999974</c:v>
                </c:pt>
                <c:pt idx="23">
                  <c:v>16.717999999999975</c:v>
                </c:pt>
                <c:pt idx="24">
                  <c:v>18.985999999999976</c:v>
                </c:pt>
                <c:pt idx="25">
                  <c:v>19.553999999999977</c:v>
                </c:pt>
                <c:pt idx="26">
                  <c:v>20.619999999999976</c:v>
                </c:pt>
                <c:pt idx="27">
                  <c:v>22.139999999999976</c:v>
                </c:pt>
                <c:pt idx="28">
                  <c:v>19.701999999999995</c:v>
                </c:pt>
                <c:pt idx="29">
                  <c:v>16.601999999999993</c:v>
                </c:pt>
                <c:pt idx="30">
                  <c:v>20.219999999999992</c:v>
                </c:pt>
                <c:pt idx="31">
                  <c:v>21.903999999999993</c:v>
                </c:pt>
                <c:pt idx="32">
                  <c:v>21.101999999999993</c:v>
                </c:pt>
                <c:pt idx="33">
                  <c:v>25.401999999999973</c:v>
                </c:pt>
                <c:pt idx="34">
                  <c:v>28.537999999999972</c:v>
                </c:pt>
                <c:pt idx="35">
                  <c:v>33.077999999999975</c:v>
                </c:pt>
                <c:pt idx="36">
                  <c:v>32.009999999999977</c:v>
                </c:pt>
                <c:pt idx="37">
                  <c:v>33.045999999999978</c:v>
                </c:pt>
                <c:pt idx="38">
                  <c:v>36.229999999999976</c:v>
                </c:pt>
                <c:pt idx="39">
                  <c:v>35.795999999999978</c:v>
                </c:pt>
                <c:pt idx="40">
                  <c:v>40.409999999999975</c:v>
                </c:pt>
                <c:pt idx="41">
                  <c:v>40.037999999999975</c:v>
                </c:pt>
                <c:pt idx="42">
                  <c:v>43.601999999999975</c:v>
                </c:pt>
                <c:pt idx="43">
                  <c:v>46.559999999999974</c:v>
                </c:pt>
                <c:pt idx="44">
                  <c:v>52.421999999999976</c:v>
                </c:pt>
                <c:pt idx="45">
                  <c:v>52.727999999999973</c:v>
                </c:pt>
                <c:pt idx="46">
                  <c:v>54.787999999999975</c:v>
                </c:pt>
                <c:pt idx="47">
                  <c:v>56.217999999999975</c:v>
                </c:pt>
                <c:pt idx="48">
                  <c:v>57.28399999999997</c:v>
                </c:pt>
                <c:pt idx="49">
                  <c:v>54.733999999999973</c:v>
                </c:pt>
                <c:pt idx="50">
                  <c:v>54.235999999999976</c:v>
                </c:pt>
                <c:pt idx="51">
                  <c:v>53.103999999999978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6D42-926A-30B08785566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50 1-10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Sheet1!$H$2:$H$54</c:f>
              <c:numCache>
                <c:formatCode>0.0</c:formatCode>
                <c:ptCount val="53"/>
                <c:pt idx="0">
                  <c:v>-4.3440000000000003</c:v>
                </c:pt>
                <c:pt idx="1">
                  <c:v>-3.3600000000000003</c:v>
                </c:pt>
                <c:pt idx="2">
                  <c:v>-1.8740000000000003</c:v>
                </c:pt>
                <c:pt idx="3">
                  <c:v>9.3999999999989869E-2</c:v>
                </c:pt>
                <c:pt idx="4">
                  <c:v>-0.75700000000001011</c:v>
                </c:pt>
                <c:pt idx="5">
                  <c:v>1.4419999999999897</c:v>
                </c:pt>
                <c:pt idx="6">
                  <c:v>2.97999999999998</c:v>
                </c:pt>
                <c:pt idx="7">
                  <c:v>3.0349999999999802</c:v>
                </c:pt>
                <c:pt idx="8">
                  <c:v>2.8999999999999813</c:v>
                </c:pt>
                <c:pt idx="9">
                  <c:v>3.6199999999999815</c:v>
                </c:pt>
                <c:pt idx="10">
                  <c:v>5.8969999999999816</c:v>
                </c:pt>
                <c:pt idx="11">
                  <c:v>7.0029999999999815</c:v>
                </c:pt>
                <c:pt idx="12">
                  <c:v>10.071999999999981</c:v>
                </c:pt>
                <c:pt idx="13">
                  <c:v>11.485999999999981</c:v>
                </c:pt>
                <c:pt idx="14">
                  <c:v>13.472999999999981</c:v>
                </c:pt>
                <c:pt idx="15">
                  <c:v>11.48599999999999</c:v>
                </c:pt>
                <c:pt idx="16">
                  <c:v>11.46699999999999</c:v>
                </c:pt>
                <c:pt idx="17">
                  <c:v>12.237999999999989</c:v>
                </c:pt>
                <c:pt idx="18">
                  <c:v>11.153999999999989</c:v>
                </c:pt>
                <c:pt idx="19">
                  <c:v>16.88199999999998</c:v>
                </c:pt>
                <c:pt idx="20">
                  <c:v>16.514999999999979</c:v>
                </c:pt>
                <c:pt idx="21">
                  <c:v>13.748999999999979</c:v>
                </c:pt>
                <c:pt idx="22">
                  <c:v>15.13499999999998</c:v>
                </c:pt>
                <c:pt idx="23">
                  <c:v>17.23699999999997</c:v>
                </c:pt>
                <c:pt idx="24">
                  <c:v>17.237999999999971</c:v>
                </c:pt>
                <c:pt idx="25">
                  <c:v>18.470999999999961</c:v>
                </c:pt>
                <c:pt idx="26">
                  <c:v>19.959999999999962</c:v>
                </c:pt>
                <c:pt idx="27">
                  <c:v>21.335999999999963</c:v>
                </c:pt>
                <c:pt idx="28">
                  <c:v>18.798999999999964</c:v>
                </c:pt>
                <c:pt idx="29">
                  <c:v>14.385999999999964</c:v>
                </c:pt>
                <c:pt idx="30">
                  <c:v>16.491999999999955</c:v>
                </c:pt>
                <c:pt idx="31">
                  <c:v>16.510999999999953</c:v>
                </c:pt>
                <c:pt idx="32">
                  <c:v>15.523999999999953</c:v>
                </c:pt>
                <c:pt idx="33">
                  <c:v>18.130999999999943</c:v>
                </c:pt>
                <c:pt idx="34">
                  <c:v>21.474999999999945</c:v>
                </c:pt>
                <c:pt idx="35">
                  <c:v>24.880999999999943</c:v>
                </c:pt>
                <c:pt idx="36">
                  <c:v>23.740999999999943</c:v>
                </c:pt>
                <c:pt idx="37">
                  <c:v>24.365999999999943</c:v>
                </c:pt>
                <c:pt idx="38">
                  <c:v>26.823999999999941</c:v>
                </c:pt>
                <c:pt idx="39">
                  <c:v>25.233999999999952</c:v>
                </c:pt>
                <c:pt idx="40">
                  <c:v>29.364999999999952</c:v>
                </c:pt>
                <c:pt idx="41">
                  <c:v>28.926999999999953</c:v>
                </c:pt>
                <c:pt idx="42">
                  <c:v>32.701999999999956</c:v>
                </c:pt>
                <c:pt idx="43">
                  <c:v>35.718999999999959</c:v>
                </c:pt>
                <c:pt idx="44">
                  <c:v>40.099999999999952</c:v>
                </c:pt>
                <c:pt idx="45">
                  <c:v>40.114999999999952</c:v>
                </c:pt>
                <c:pt idx="46">
                  <c:v>41.830999999999939</c:v>
                </c:pt>
                <c:pt idx="47">
                  <c:v>43.149999999999942</c:v>
                </c:pt>
                <c:pt idx="48">
                  <c:v>44.814999999999941</c:v>
                </c:pt>
                <c:pt idx="49">
                  <c:v>42.402999999999942</c:v>
                </c:pt>
                <c:pt idx="50">
                  <c:v>42.008999999999943</c:v>
                </c:pt>
                <c:pt idx="51">
                  <c:v>41.726999999999947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6D42-926A-30B087855661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50 1-20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Sheet1!$L$2:$L$54</c:f>
              <c:numCache>
                <c:formatCode>0.0</c:formatCode>
                <c:ptCount val="53"/>
                <c:pt idx="0">
                  <c:v>-3.5725000000000002</c:v>
                </c:pt>
                <c:pt idx="1">
                  <c:v>-1.2555000000000054</c:v>
                </c:pt>
                <c:pt idx="2">
                  <c:v>-0.33450000000001046</c:v>
                </c:pt>
                <c:pt idx="3">
                  <c:v>1.9314999999999896</c:v>
                </c:pt>
                <c:pt idx="4">
                  <c:v>0.29649999999998933</c:v>
                </c:pt>
                <c:pt idx="5">
                  <c:v>1.7024999999999895</c:v>
                </c:pt>
                <c:pt idx="6">
                  <c:v>3.6999999999999895</c:v>
                </c:pt>
                <c:pt idx="7">
                  <c:v>4.2144999999999895</c:v>
                </c:pt>
                <c:pt idx="8">
                  <c:v>3.8474999999999899</c:v>
                </c:pt>
                <c:pt idx="9">
                  <c:v>3.7224999999999904</c:v>
                </c:pt>
                <c:pt idx="10">
                  <c:v>6.7204999999999906</c:v>
                </c:pt>
                <c:pt idx="11">
                  <c:v>7.4404999999999903</c:v>
                </c:pt>
                <c:pt idx="12">
                  <c:v>9.7204999999999906</c:v>
                </c:pt>
                <c:pt idx="13">
                  <c:v>11.45399999999999</c:v>
                </c:pt>
                <c:pt idx="14">
                  <c:v>13.399999999999984</c:v>
                </c:pt>
                <c:pt idx="15">
                  <c:v>11.756499999999985</c:v>
                </c:pt>
                <c:pt idx="16">
                  <c:v>12.994499999999984</c:v>
                </c:pt>
                <c:pt idx="17">
                  <c:v>15.033999999999979</c:v>
                </c:pt>
                <c:pt idx="18">
                  <c:v>13.14049999999998</c:v>
                </c:pt>
                <c:pt idx="19">
                  <c:v>16.874999999999975</c:v>
                </c:pt>
                <c:pt idx="20">
                  <c:v>17.974499999999971</c:v>
                </c:pt>
                <c:pt idx="21">
                  <c:v>14.796999999999976</c:v>
                </c:pt>
                <c:pt idx="22">
                  <c:v>16.505499999999977</c:v>
                </c:pt>
                <c:pt idx="23">
                  <c:v>17.063999999999972</c:v>
                </c:pt>
                <c:pt idx="24">
                  <c:v>15.781999999999977</c:v>
                </c:pt>
                <c:pt idx="25">
                  <c:v>16.360499999999973</c:v>
                </c:pt>
                <c:pt idx="26">
                  <c:v>17.187999999999974</c:v>
                </c:pt>
                <c:pt idx="27">
                  <c:v>19.046499999999973</c:v>
                </c:pt>
                <c:pt idx="28">
                  <c:v>18.647499999999972</c:v>
                </c:pt>
                <c:pt idx="29">
                  <c:v>13.857999999999972</c:v>
                </c:pt>
                <c:pt idx="30">
                  <c:v>14.877499999999973</c:v>
                </c:pt>
                <c:pt idx="31">
                  <c:v>14.969499999999972</c:v>
                </c:pt>
                <c:pt idx="32">
                  <c:v>15.021999999999972</c:v>
                </c:pt>
                <c:pt idx="33">
                  <c:v>16.996999999999968</c:v>
                </c:pt>
                <c:pt idx="34">
                  <c:v>19.986499999999964</c:v>
                </c:pt>
                <c:pt idx="35">
                  <c:v>22.473499999999959</c:v>
                </c:pt>
                <c:pt idx="36">
                  <c:v>21.76999999999996</c:v>
                </c:pt>
                <c:pt idx="37">
                  <c:v>22.294499999999957</c:v>
                </c:pt>
                <c:pt idx="38">
                  <c:v>23.819499999999952</c:v>
                </c:pt>
                <c:pt idx="39">
                  <c:v>22.354499999999955</c:v>
                </c:pt>
                <c:pt idx="40">
                  <c:v>25.807499999999955</c:v>
                </c:pt>
                <c:pt idx="41">
                  <c:v>25.014499999999956</c:v>
                </c:pt>
                <c:pt idx="42">
                  <c:v>28.285999999999955</c:v>
                </c:pt>
                <c:pt idx="43">
                  <c:v>31.643499999999957</c:v>
                </c:pt>
                <c:pt idx="44">
                  <c:v>35.310999999999957</c:v>
                </c:pt>
                <c:pt idx="45">
                  <c:v>35.88599999999996</c:v>
                </c:pt>
                <c:pt idx="46">
                  <c:v>38.105999999999959</c:v>
                </c:pt>
                <c:pt idx="47">
                  <c:v>40.153499999999958</c:v>
                </c:pt>
                <c:pt idx="48">
                  <c:v>41.184499999999957</c:v>
                </c:pt>
                <c:pt idx="49">
                  <c:v>38.938999999999957</c:v>
                </c:pt>
                <c:pt idx="50">
                  <c:v>39.437499999999957</c:v>
                </c:pt>
                <c:pt idx="51">
                  <c:v>39.746499999999955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6D42-926A-30B087855661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50 10-20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Sheet1!$P$2:$P$54</c:f>
              <c:numCache>
                <c:formatCode>0.0</c:formatCode>
                <c:ptCount val="53"/>
                <c:pt idx="0">
                  <c:v>-3.4279999999999902</c:v>
                </c:pt>
                <c:pt idx="1">
                  <c:v>5.400000000000027E-2</c:v>
                </c:pt>
                <c:pt idx="2">
                  <c:v>0.69300000000000028</c:v>
                </c:pt>
                <c:pt idx="3">
                  <c:v>3.3699999999999903</c:v>
                </c:pt>
                <c:pt idx="4">
                  <c:v>1.1999999999999904</c:v>
                </c:pt>
                <c:pt idx="5">
                  <c:v>1.9679999999999904</c:v>
                </c:pt>
                <c:pt idx="6">
                  <c:v>5.2279999999999909</c:v>
                </c:pt>
                <c:pt idx="7">
                  <c:v>6.280999999999981</c:v>
                </c:pt>
                <c:pt idx="8">
                  <c:v>5.7829999999999808</c:v>
                </c:pt>
                <c:pt idx="9">
                  <c:v>5.0819999999999812</c:v>
                </c:pt>
                <c:pt idx="10">
                  <c:v>8.9999999999999822</c:v>
                </c:pt>
                <c:pt idx="11">
                  <c:v>9.2099999999999813</c:v>
                </c:pt>
                <c:pt idx="12">
                  <c:v>10.757999999999971</c:v>
                </c:pt>
                <c:pt idx="13">
                  <c:v>12.653999999999971</c:v>
                </c:pt>
                <c:pt idx="14">
                  <c:v>14.781999999999972</c:v>
                </c:pt>
                <c:pt idx="15">
                  <c:v>13.461999999999971</c:v>
                </c:pt>
                <c:pt idx="16">
                  <c:v>16.116999999999972</c:v>
                </c:pt>
                <c:pt idx="17">
                  <c:v>19.017999999999972</c:v>
                </c:pt>
                <c:pt idx="18">
                  <c:v>15.899999999999972</c:v>
                </c:pt>
                <c:pt idx="19">
                  <c:v>17.985999999999972</c:v>
                </c:pt>
                <c:pt idx="20">
                  <c:v>20.628999999999973</c:v>
                </c:pt>
                <c:pt idx="21">
                  <c:v>16.682999999999982</c:v>
                </c:pt>
                <c:pt idx="22">
                  <c:v>19.125999999999983</c:v>
                </c:pt>
                <c:pt idx="23">
                  <c:v>17.958999999999982</c:v>
                </c:pt>
                <c:pt idx="24">
                  <c:v>14.947999999999983</c:v>
                </c:pt>
                <c:pt idx="25">
                  <c:v>15.175999999999982</c:v>
                </c:pt>
                <c:pt idx="26">
                  <c:v>15.834999999999983</c:v>
                </c:pt>
                <c:pt idx="27">
                  <c:v>18.225999999999985</c:v>
                </c:pt>
                <c:pt idx="28">
                  <c:v>19.386999999999986</c:v>
                </c:pt>
                <c:pt idx="29">
                  <c:v>13.524999999999986</c:v>
                </c:pt>
                <c:pt idx="30">
                  <c:v>13.075999999999986</c:v>
                </c:pt>
                <c:pt idx="31">
                  <c:v>12.223999999999986</c:v>
                </c:pt>
                <c:pt idx="32">
                  <c:v>13.452999999999976</c:v>
                </c:pt>
                <c:pt idx="33">
                  <c:v>14.802999999999976</c:v>
                </c:pt>
                <c:pt idx="34">
                  <c:v>17.852999999999977</c:v>
                </c:pt>
                <c:pt idx="35">
                  <c:v>20.054999999999978</c:v>
                </c:pt>
                <c:pt idx="36">
                  <c:v>19.66699999999998</c:v>
                </c:pt>
                <c:pt idx="37">
                  <c:v>20.245999999999981</c:v>
                </c:pt>
                <c:pt idx="38">
                  <c:v>21.001999999999981</c:v>
                </c:pt>
                <c:pt idx="39">
                  <c:v>19.34999999999998</c:v>
                </c:pt>
                <c:pt idx="40">
                  <c:v>22.662999999999972</c:v>
                </c:pt>
                <c:pt idx="41">
                  <c:v>20.901999999999973</c:v>
                </c:pt>
                <c:pt idx="42">
                  <c:v>24.372999999999973</c:v>
                </c:pt>
                <c:pt idx="43">
                  <c:v>28.214999999999975</c:v>
                </c:pt>
                <c:pt idx="44">
                  <c:v>31.536999999999974</c:v>
                </c:pt>
                <c:pt idx="45">
                  <c:v>32.670999999999971</c:v>
                </c:pt>
                <c:pt idx="46">
                  <c:v>35.316999999999972</c:v>
                </c:pt>
                <c:pt idx="47">
                  <c:v>38.115999999999971</c:v>
                </c:pt>
                <c:pt idx="48">
                  <c:v>38.766999999999975</c:v>
                </c:pt>
                <c:pt idx="49">
                  <c:v>36.198999999999977</c:v>
                </c:pt>
                <c:pt idx="50">
                  <c:v>37.562999999999967</c:v>
                </c:pt>
                <c:pt idx="51">
                  <c:v>38.766999999999967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9-6D42-926A-30B08785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91455"/>
        <c:axId val="473461791"/>
      </c:lineChart>
      <c:catAx>
        <c:axId val="4734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791"/>
        <c:crosses val="autoZero"/>
        <c:auto val="1"/>
        <c:lblAlgn val="ctr"/>
        <c:lblOffset val="100"/>
        <c:noMultiLvlLbl val="0"/>
      </c:catAx>
      <c:valAx>
        <c:axId val="4734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50 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Sheet1!$D$2:$D$54</c:f>
              <c:numCache>
                <c:formatCode>0.0</c:formatCode>
                <c:ptCount val="53"/>
                <c:pt idx="0">
                  <c:v>-3.79</c:v>
                </c:pt>
                <c:pt idx="1">
                  <c:v>-2.2020000000000017</c:v>
                </c:pt>
                <c:pt idx="2">
                  <c:v>-0.62200000000000166</c:v>
                </c:pt>
                <c:pt idx="3">
                  <c:v>0.3379999999999983</c:v>
                </c:pt>
                <c:pt idx="4">
                  <c:v>0.22599999999999848</c:v>
                </c:pt>
                <c:pt idx="5">
                  <c:v>1.8899999999999986</c:v>
                </c:pt>
                <c:pt idx="6">
                  <c:v>2.0739999999999985</c:v>
                </c:pt>
                <c:pt idx="7">
                  <c:v>3.0859999999999985</c:v>
                </c:pt>
                <c:pt idx="8">
                  <c:v>1.2459999999999987</c:v>
                </c:pt>
                <c:pt idx="9">
                  <c:v>3.5079999999999987</c:v>
                </c:pt>
                <c:pt idx="10">
                  <c:v>6.1659999999999986</c:v>
                </c:pt>
                <c:pt idx="11">
                  <c:v>8.513999999999978</c:v>
                </c:pt>
                <c:pt idx="12">
                  <c:v>11.615999999999978</c:v>
                </c:pt>
                <c:pt idx="13">
                  <c:v>12.973999999999979</c:v>
                </c:pt>
                <c:pt idx="14">
                  <c:v>14.547999999999977</c:v>
                </c:pt>
                <c:pt idx="15">
                  <c:v>12.461999999999977</c:v>
                </c:pt>
                <c:pt idx="16">
                  <c:v>11.235999999999976</c:v>
                </c:pt>
                <c:pt idx="17">
                  <c:v>10.927999999999976</c:v>
                </c:pt>
                <c:pt idx="18">
                  <c:v>10.379999999999976</c:v>
                </c:pt>
                <c:pt idx="19">
                  <c:v>18.007999999999974</c:v>
                </c:pt>
                <c:pt idx="20">
                  <c:v>15.973999999999974</c:v>
                </c:pt>
                <c:pt idx="21">
                  <c:v>13.383999999999974</c:v>
                </c:pt>
                <c:pt idx="22">
                  <c:v>14.145999999999974</c:v>
                </c:pt>
                <c:pt idx="23">
                  <c:v>16.717999999999975</c:v>
                </c:pt>
                <c:pt idx="24">
                  <c:v>18.985999999999976</c:v>
                </c:pt>
                <c:pt idx="25">
                  <c:v>19.553999999999977</c:v>
                </c:pt>
                <c:pt idx="26">
                  <c:v>20.619999999999976</c:v>
                </c:pt>
                <c:pt idx="27">
                  <c:v>22.139999999999976</c:v>
                </c:pt>
                <c:pt idx="28">
                  <c:v>19.701999999999995</c:v>
                </c:pt>
                <c:pt idx="29">
                  <c:v>16.601999999999993</c:v>
                </c:pt>
                <c:pt idx="30">
                  <c:v>20.219999999999992</c:v>
                </c:pt>
                <c:pt idx="31">
                  <c:v>21.903999999999993</c:v>
                </c:pt>
                <c:pt idx="32">
                  <c:v>21.101999999999993</c:v>
                </c:pt>
                <c:pt idx="33">
                  <c:v>25.401999999999973</c:v>
                </c:pt>
                <c:pt idx="34">
                  <c:v>28.537999999999972</c:v>
                </c:pt>
                <c:pt idx="35">
                  <c:v>33.077999999999975</c:v>
                </c:pt>
                <c:pt idx="36">
                  <c:v>32.009999999999977</c:v>
                </c:pt>
                <c:pt idx="37">
                  <c:v>33.045999999999978</c:v>
                </c:pt>
                <c:pt idx="38">
                  <c:v>36.229999999999976</c:v>
                </c:pt>
                <c:pt idx="39">
                  <c:v>35.795999999999978</c:v>
                </c:pt>
                <c:pt idx="40">
                  <c:v>40.409999999999975</c:v>
                </c:pt>
                <c:pt idx="41">
                  <c:v>40.037999999999975</c:v>
                </c:pt>
                <c:pt idx="42">
                  <c:v>43.601999999999975</c:v>
                </c:pt>
                <c:pt idx="43">
                  <c:v>46.559999999999974</c:v>
                </c:pt>
                <c:pt idx="44">
                  <c:v>52.421999999999976</c:v>
                </c:pt>
                <c:pt idx="45">
                  <c:v>52.727999999999973</c:v>
                </c:pt>
                <c:pt idx="46">
                  <c:v>54.787999999999975</c:v>
                </c:pt>
                <c:pt idx="47">
                  <c:v>56.217999999999975</c:v>
                </c:pt>
                <c:pt idx="48">
                  <c:v>57.28399999999997</c:v>
                </c:pt>
                <c:pt idx="49">
                  <c:v>54.733999999999973</c:v>
                </c:pt>
                <c:pt idx="50">
                  <c:v>54.235999999999976</c:v>
                </c:pt>
                <c:pt idx="51">
                  <c:v>53.103999999999978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EF49-BA44-EB55260B7D75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fno 1-5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Sheet1!$U$2:$U$54</c:f>
              <c:numCache>
                <c:formatCode>0.0</c:formatCode>
                <c:ptCount val="53"/>
                <c:pt idx="0">
                  <c:v>0.44399999999999801</c:v>
                </c:pt>
                <c:pt idx="1">
                  <c:v>3.6339999999999981</c:v>
                </c:pt>
                <c:pt idx="2">
                  <c:v>3.4219999999999979</c:v>
                </c:pt>
                <c:pt idx="3">
                  <c:v>2.3739999999999997</c:v>
                </c:pt>
                <c:pt idx="4">
                  <c:v>3.9119999999999999</c:v>
                </c:pt>
                <c:pt idx="5">
                  <c:v>5.6280000000000001</c:v>
                </c:pt>
                <c:pt idx="6">
                  <c:v>9.8839999999999808</c:v>
                </c:pt>
                <c:pt idx="7">
                  <c:v>10.049999999999981</c:v>
                </c:pt>
                <c:pt idx="8">
                  <c:v>12.139999999999981</c:v>
                </c:pt>
                <c:pt idx="9">
                  <c:v>14.35599999999998</c:v>
                </c:pt>
                <c:pt idx="10">
                  <c:v>19.26599999999998</c:v>
                </c:pt>
                <c:pt idx="11">
                  <c:v>18.67799999999998</c:v>
                </c:pt>
                <c:pt idx="12">
                  <c:v>21.17799999999998</c:v>
                </c:pt>
                <c:pt idx="13">
                  <c:v>23.045999999999978</c:v>
                </c:pt>
                <c:pt idx="14">
                  <c:v>22.585999999999977</c:v>
                </c:pt>
                <c:pt idx="15">
                  <c:v>22.809999999999977</c:v>
                </c:pt>
                <c:pt idx="16">
                  <c:v>24.627999999999979</c:v>
                </c:pt>
                <c:pt idx="17">
                  <c:v>28.705999999999978</c:v>
                </c:pt>
                <c:pt idx="18">
                  <c:v>29.731999999999978</c:v>
                </c:pt>
                <c:pt idx="19">
                  <c:v>34.033999999999956</c:v>
                </c:pt>
                <c:pt idx="20">
                  <c:v>39.371999999999957</c:v>
                </c:pt>
                <c:pt idx="21">
                  <c:v>31.343999999999959</c:v>
                </c:pt>
                <c:pt idx="22">
                  <c:v>29.291999999999959</c:v>
                </c:pt>
                <c:pt idx="23">
                  <c:v>32.319999999999936</c:v>
                </c:pt>
                <c:pt idx="24">
                  <c:v>34.871999999999936</c:v>
                </c:pt>
                <c:pt idx="25">
                  <c:v>37.939999999999934</c:v>
                </c:pt>
                <c:pt idx="26">
                  <c:v>41.169999999999931</c:v>
                </c:pt>
                <c:pt idx="27">
                  <c:v>44.623999999999931</c:v>
                </c:pt>
                <c:pt idx="28">
                  <c:v>43.615999999999936</c:v>
                </c:pt>
                <c:pt idx="29">
                  <c:v>33.787999999999933</c:v>
                </c:pt>
                <c:pt idx="30">
                  <c:v>33.423999999999936</c:v>
                </c:pt>
                <c:pt idx="31">
                  <c:v>31.641999999999936</c:v>
                </c:pt>
                <c:pt idx="32">
                  <c:v>29.507999999999935</c:v>
                </c:pt>
                <c:pt idx="33">
                  <c:v>32.613999999999919</c:v>
                </c:pt>
                <c:pt idx="34">
                  <c:v>38.261999999999915</c:v>
                </c:pt>
                <c:pt idx="35">
                  <c:v>38.709999999999916</c:v>
                </c:pt>
                <c:pt idx="36">
                  <c:v>35.611999999999917</c:v>
                </c:pt>
                <c:pt idx="37">
                  <c:v>35.911999999999914</c:v>
                </c:pt>
                <c:pt idx="38">
                  <c:v>36.497999999999912</c:v>
                </c:pt>
                <c:pt idx="39">
                  <c:v>38.209999999999916</c:v>
                </c:pt>
                <c:pt idx="40">
                  <c:v>43.961999999999918</c:v>
                </c:pt>
                <c:pt idx="41">
                  <c:v>44.275999999999918</c:v>
                </c:pt>
                <c:pt idx="42">
                  <c:v>51.507999999999917</c:v>
                </c:pt>
                <c:pt idx="43">
                  <c:v>55.685999999999915</c:v>
                </c:pt>
                <c:pt idx="44">
                  <c:v>61.457999999999913</c:v>
                </c:pt>
                <c:pt idx="45">
                  <c:v>63.55999999999991</c:v>
                </c:pt>
                <c:pt idx="46">
                  <c:v>66.169999999999916</c:v>
                </c:pt>
                <c:pt idx="47">
                  <c:v>68.105999999999909</c:v>
                </c:pt>
                <c:pt idx="48">
                  <c:v>70.223999999999904</c:v>
                </c:pt>
                <c:pt idx="49">
                  <c:v>67.259999999999906</c:v>
                </c:pt>
                <c:pt idx="50">
                  <c:v>65.951999999999899</c:v>
                </c:pt>
                <c:pt idx="51">
                  <c:v>68.287999999999897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EF49-BA44-EB55260B7D75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fno 1-10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Sheet1!$Y$2:$Y$54</c:f>
              <c:numCache>
                <c:formatCode>0.0</c:formatCode>
                <c:ptCount val="53"/>
                <c:pt idx="0">
                  <c:v>-2.0349999999999899</c:v>
                </c:pt>
                <c:pt idx="1">
                  <c:v>-1.0859999999999899</c:v>
                </c:pt>
                <c:pt idx="2">
                  <c:v>-1.5879999999999899</c:v>
                </c:pt>
                <c:pt idx="3">
                  <c:v>-0.37199999999998967</c:v>
                </c:pt>
                <c:pt idx="4">
                  <c:v>0.56000000000001038</c:v>
                </c:pt>
                <c:pt idx="5">
                  <c:v>2.3900000000000006</c:v>
                </c:pt>
                <c:pt idx="6">
                  <c:v>5.6880000000000006</c:v>
                </c:pt>
                <c:pt idx="7">
                  <c:v>5.7420000000000009</c:v>
                </c:pt>
                <c:pt idx="8">
                  <c:v>5.8210000000000006</c:v>
                </c:pt>
                <c:pt idx="9">
                  <c:v>6.8600000000000012</c:v>
                </c:pt>
                <c:pt idx="10">
                  <c:v>9.9710000000000019</c:v>
                </c:pt>
                <c:pt idx="11">
                  <c:v>9.2010000000000023</c:v>
                </c:pt>
                <c:pt idx="12">
                  <c:v>11.306000000000003</c:v>
                </c:pt>
                <c:pt idx="13">
                  <c:v>14.185000000000002</c:v>
                </c:pt>
                <c:pt idx="14">
                  <c:v>14.479000000000003</c:v>
                </c:pt>
                <c:pt idx="15">
                  <c:v>14.686000000000003</c:v>
                </c:pt>
                <c:pt idx="16">
                  <c:v>15.582000000000004</c:v>
                </c:pt>
                <c:pt idx="17">
                  <c:v>18.586999999999996</c:v>
                </c:pt>
                <c:pt idx="18">
                  <c:v>18.648999999999997</c:v>
                </c:pt>
                <c:pt idx="19">
                  <c:v>21.213999999999988</c:v>
                </c:pt>
                <c:pt idx="20">
                  <c:v>25.541999999999987</c:v>
                </c:pt>
                <c:pt idx="21">
                  <c:v>20.590999999999987</c:v>
                </c:pt>
                <c:pt idx="22">
                  <c:v>18.164999999999996</c:v>
                </c:pt>
                <c:pt idx="23">
                  <c:v>20.992999999999995</c:v>
                </c:pt>
                <c:pt idx="24">
                  <c:v>21.312999999999995</c:v>
                </c:pt>
                <c:pt idx="25">
                  <c:v>24.709999999999994</c:v>
                </c:pt>
                <c:pt idx="26">
                  <c:v>26.707999999999995</c:v>
                </c:pt>
                <c:pt idx="27">
                  <c:v>29.796999999999997</c:v>
                </c:pt>
                <c:pt idx="28">
                  <c:v>29.121999999999996</c:v>
                </c:pt>
                <c:pt idx="29">
                  <c:v>23.678999999999995</c:v>
                </c:pt>
                <c:pt idx="30">
                  <c:v>24.938999999999997</c:v>
                </c:pt>
                <c:pt idx="31">
                  <c:v>23.787999999999997</c:v>
                </c:pt>
                <c:pt idx="32">
                  <c:v>23.110999999999997</c:v>
                </c:pt>
                <c:pt idx="33">
                  <c:v>26.165999999999986</c:v>
                </c:pt>
                <c:pt idx="34">
                  <c:v>30.117999999999988</c:v>
                </c:pt>
                <c:pt idx="35">
                  <c:v>32.21899999999998</c:v>
                </c:pt>
                <c:pt idx="36">
                  <c:v>30.839999999999979</c:v>
                </c:pt>
                <c:pt idx="37">
                  <c:v>31.301999999999978</c:v>
                </c:pt>
                <c:pt idx="38">
                  <c:v>30.347999999999978</c:v>
                </c:pt>
                <c:pt idx="39">
                  <c:v>31.401999999999976</c:v>
                </c:pt>
                <c:pt idx="40">
                  <c:v>35.062999999999974</c:v>
                </c:pt>
                <c:pt idx="41">
                  <c:v>34.628999999999976</c:v>
                </c:pt>
                <c:pt idx="42">
                  <c:v>39.881999999999977</c:v>
                </c:pt>
                <c:pt idx="43">
                  <c:v>42.845999999999975</c:v>
                </c:pt>
                <c:pt idx="44">
                  <c:v>47.824999999999974</c:v>
                </c:pt>
                <c:pt idx="45">
                  <c:v>48.671999999999976</c:v>
                </c:pt>
                <c:pt idx="46">
                  <c:v>51.982999999999976</c:v>
                </c:pt>
                <c:pt idx="47">
                  <c:v>55.355999999999973</c:v>
                </c:pt>
                <c:pt idx="48">
                  <c:v>55.977999999999973</c:v>
                </c:pt>
                <c:pt idx="49">
                  <c:v>52.735999999999976</c:v>
                </c:pt>
                <c:pt idx="50">
                  <c:v>51.803999999999974</c:v>
                </c:pt>
                <c:pt idx="51">
                  <c:v>52.550999999999974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EF49-BA44-EB55260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5647"/>
        <c:axId val="473417359"/>
      </c:lineChart>
      <c:catAx>
        <c:axId val="4734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7359"/>
        <c:crosses val="autoZero"/>
        <c:auto val="1"/>
        <c:lblAlgn val="ctr"/>
        <c:lblOffset val="100"/>
        <c:noMultiLvlLbl val="0"/>
      </c:catAx>
      <c:valAx>
        <c:axId val="473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152400</xdr:rowOff>
    </xdr:from>
    <xdr:to>
      <xdr:col>20</xdr:col>
      <xdr:colOff>800100</xdr:colOff>
      <xdr:row>47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A93F4C-1143-4863-9FDF-A2EB2E76E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10</xdr:row>
      <xdr:rowOff>63500</xdr:rowOff>
    </xdr:from>
    <xdr:to>
      <xdr:col>34</xdr:col>
      <xdr:colOff>546100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45D90-6E64-FEE2-D67A-9301096F4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10</xdr:row>
      <xdr:rowOff>76200</xdr:rowOff>
    </xdr:from>
    <xdr:to>
      <xdr:col>16</xdr:col>
      <xdr:colOff>698500</xdr:colOff>
      <xdr:row>53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E725A5-297C-7435-BEE8-6132F5EA8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</xdr:row>
      <xdr:rowOff>0</xdr:rowOff>
    </xdr:from>
    <xdr:to>
      <xdr:col>11</xdr:col>
      <xdr:colOff>723900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52204-98F4-D76D-DBAE-A09EFB1F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101600</xdr:rowOff>
    </xdr:from>
    <xdr:to>
      <xdr:col>8</xdr:col>
      <xdr:colOff>596900</xdr:colOff>
      <xdr:row>55</xdr:row>
      <xdr:rowOff>71322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3A626-3F44-FE48-1AA2-F80A65CC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81600"/>
          <a:ext cx="7772400" cy="6065722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25</xdr:row>
      <xdr:rowOff>101600</xdr:rowOff>
    </xdr:from>
    <xdr:to>
      <xdr:col>24</xdr:col>
      <xdr:colOff>43732</xdr:colOff>
      <xdr:row>54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100B6-3C35-080E-F79D-4E3798828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5099" y="5181600"/>
          <a:ext cx="12642133" cy="594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165100</xdr:colOff>
      <xdr:row>1</xdr:row>
      <xdr:rowOff>0</xdr:rowOff>
    </xdr:from>
    <xdr:ext cx="7772400" cy="6589417"/>
    <xdr:pic>
      <xdr:nvPicPr>
        <xdr:cNvPr id="2" name="Picture 1">
          <a:extLst>
            <a:ext uri="{FF2B5EF4-FFF2-40B4-BE49-F238E27FC236}">
              <a16:creationId xmlns:a16="http://schemas.microsoft.com/office/drawing/2014/main" id="{9C84385E-7C02-7645-B36C-0D9DD2D73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7600" y="203200"/>
          <a:ext cx="7772400" cy="6589417"/>
        </a:xfrm>
        <a:prstGeom prst="rect">
          <a:avLst/>
        </a:prstGeom>
      </xdr:spPr>
    </xdr:pic>
    <xdr:clientData/>
  </xdr:oneCellAnchor>
  <xdr:twoCellAnchor editAs="oneCell">
    <xdr:from>
      <xdr:col>15</xdr:col>
      <xdr:colOff>177800</xdr:colOff>
      <xdr:row>35</xdr:row>
      <xdr:rowOff>25400</xdr:rowOff>
    </xdr:from>
    <xdr:to>
      <xdr:col>24</xdr:col>
      <xdr:colOff>520700</xdr:colOff>
      <xdr:row>63</xdr:row>
      <xdr:rowOff>40396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C1E699-AD25-1332-2B16-59501C3F2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2500" y="7137400"/>
          <a:ext cx="7772400" cy="57045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0"/>
  <sheetViews>
    <sheetView topLeftCell="A30" workbookViewId="0">
      <selection activeCell="Q15" sqref="Q15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4" max="14" width="11.6640625" bestFit="1" customWidth="1"/>
    <col min="15" max="15" width="1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>
        <v>45505</v>
      </c>
      <c r="M1" s="20">
        <v>45566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15</v>
      </c>
      <c r="K2" s="12">
        <v>808008</v>
      </c>
      <c r="M2" t="s">
        <v>15</v>
      </c>
      <c r="N2" s="12">
        <v>796070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1009</v>
      </c>
      <c r="H3" s="12">
        <v>1000345.654</v>
      </c>
      <c r="J3" t="s">
        <v>1009</v>
      </c>
      <c r="K3" s="12">
        <v>1007126.069</v>
      </c>
      <c r="M3" t="s">
        <v>1009</v>
      </c>
      <c r="N3" s="12">
        <v>1019698.17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1443090.287</v>
      </c>
      <c r="M4" t="s">
        <v>8</v>
      </c>
      <c r="N4" s="12">
        <v>0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920507.89199999999</v>
      </c>
      <c r="L5" s="12"/>
      <c r="M5" t="s">
        <v>9</v>
      </c>
      <c r="N5" s="12">
        <v>0</v>
      </c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3552097.4</v>
      </c>
      <c r="M6" t="s">
        <v>10</v>
      </c>
      <c r="N6" s="12">
        <v>3593855.3450000002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5211161.5109999999</v>
      </c>
      <c r="M7" t="s">
        <v>11</v>
      </c>
      <c r="N7" s="12">
        <v>5271991.8870000001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2551082.267</v>
      </c>
      <c r="M8" t="s">
        <v>30</v>
      </c>
      <c r="N8" s="12">
        <v>2582502.37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15493073.425999999</v>
      </c>
      <c r="M9" t="s">
        <v>7</v>
      </c>
      <c r="N9" s="12">
        <f>SUM(N2:N8)</f>
        <v>13264117.772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8765467.5949999988</v>
      </c>
      <c r="M11" t="s">
        <v>5</v>
      </c>
      <c r="N11" s="12">
        <f>N12+N13+N14</f>
        <v>9540736.4959999993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24">
        <v>1261391.56</v>
      </c>
      <c r="M12" t="s">
        <v>1175</v>
      </c>
      <c r="N12" s="24">
        <f>1306484.96+32731.3+425646</f>
        <v>1764862.26</v>
      </c>
      <c r="R12" s="12"/>
      <c r="T12" s="12"/>
    </row>
    <row r="13" spans="1:20" x14ac:dyDescent="0.2">
      <c r="A13" t="s">
        <v>181</v>
      </c>
      <c r="B13" s="24">
        <v>3380314.264</v>
      </c>
      <c r="D13" t="s">
        <v>181</v>
      </c>
      <c r="E13" s="24">
        <v>3380481.88</v>
      </c>
      <c r="G13" t="s">
        <v>181</v>
      </c>
      <c r="H13" s="24">
        <v>3607298.65</v>
      </c>
      <c r="J13" t="s">
        <v>181</v>
      </c>
      <c r="K13" s="24">
        <v>3749945.7689999999</v>
      </c>
      <c r="M13" t="s">
        <v>181</v>
      </c>
      <c r="N13" s="24">
        <v>3885675.2220000001</v>
      </c>
      <c r="R13" s="12"/>
      <c r="T13" s="12"/>
    </row>
    <row r="14" spans="1:20" x14ac:dyDescent="0.2">
      <c r="A14" t="s">
        <v>182</v>
      </c>
      <c r="B14" s="17">
        <v>3383709.4539999999</v>
      </c>
      <c r="D14" t="s">
        <v>182</v>
      </c>
      <c r="E14" s="17">
        <v>3384096.8</v>
      </c>
      <c r="G14" t="s">
        <v>182</v>
      </c>
      <c r="H14" s="17">
        <v>3611380.96</v>
      </c>
      <c r="J14" t="s">
        <v>182</v>
      </c>
      <c r="K14" s="24">
        <v>3754130.2659999998</v>
      </c>
      <c r="M14" t="s">
        <v>182</v>
      </c>
      <c r="N14" s="24">
        <v>3890199.014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496612.21</v>
      </c>
      <c r="M15" t="s">
        <v>4</v>
      </c>
      <c r="N15" s="12">
        <v>16000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934309</v>
      </c>
      <c r="M16" t="s">
        <v>2</v>
      </c>
      <c r="N16" s="12">
        <v>232186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 s="12">
        <v>880878</v>
      </c>
      <c r="M17" t="s">
        <v>6</v>
      </c>
      <c r="N17" s="12">
        <v>4682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1008</v>
      </c>
      <c r="K18" s="12">
        <v>102484</v>
      </c>
      <c r="M18" t="s">
        <v>1008</v>
      </c>
      <c r="N18" s="12">
        <v>102245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M19" t="s">
        <v>3</v>
      </c>
      <c r="N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M20" t="s">
        <v>1178</v>
      </c>
      <c r="N20" s="12">
        <f>8075000+70000+3700000+1550000-2000000-1550000</f>
        <v>9845000</v>
      </c>
      <c r="O20" s="12"/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13757824.230999999</v>
      </c>
      <c r="M21" t="s">
        <v>13</v>
      </c>
      <c r="N21" s="12">
        <f>SUM(N9:N19)-N20-N12-N13-N14</f>
        <v>13794967.267999997</v>
      </c>
    </row>
    <row r="23" spans="1:20" x14ac:dyDescent="0.2">
      <c r="A23" t="s">
        <v>126</v>
      </c>
      <c r="B23" s="12">
        <v>561563</v>
      </c>
      <c r="C23" t="s">
        <v>127</v>
      </c>
      <c r="D23" s="12">
        <v>234507</v>
      </c>
      <c r="E23" s="20">
        <v>45464</v>
      </c>
      <c r="F23" t="s">
        <v>24</v>
      </c>
      <c r="G23" s="3">
        <f>B23+D23</f>
        <v>796070</v>
      </c>
      <c r="L23" t="s">
        <v>1176</v>
      </c>
      <c r="N23" s="12">
        <v>3330645</v>
      </c>
    </row>
    <row r="24" spans="1:20" ht="18" x14ac:dyDescent="0.2">
      <c r="E24" s="1"/>
    </row>
    <row r="25" spans="1:20" x14ac:dyDescent="0.2">
      <c r="A25" t="s">
        <v>894</v>
      </c>
    </row>
    <row r="26" spans="1:20" x14ac:dyDescent="0.2">
      <c r="A26" t="s">
        <v>930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1009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8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>
        <v>45505</v>
      </c>
      <c r="B54">
        <f t="shared" si="0"/>
        <v>14685065.425999999</v>
      </c>
      <c r="C54" s="12">
        <v>1007126.069</v>
      </c>
      <c r="D54" s="12">
        <v>1443090.287</v>
      </c>
      <c r="E54" s="12">
        <v>920507.89199999999</v>
      </c>
      <c r="F54" s="12">
        <v>3552097.4</v>
      </c>
      <c r="G54" s="12">
        <v>5211161.5109999999</v>
      </c>
      <c r="H54" s="12">
        <v>2551082.267</v>
      </c>
      <c r="I54" s="3">
        <f>(B54-B$53)/(A54-A$53)</f>
        <v>2887.9165806451269</v>
      </c>
      <c r="J54">
        <f>B54-B53</f>
        <v>89525.413999998942</v>
      </c>
      <c r="L54" s="12">
        <v>91437</v>
      </c>
    </row>
    <row r="55" spans="1:12" x14ac:dyDescent="0.2">
      <c r="A55" s="9">
        <v>45540</v>
      </c>
      <c r="B55">
        <f t="shared" si="0"/>
        <v>12402872.695999999</v>
      </c>
      <c r="C55" s="12">
        <v>1013923.617</v>
      </c>
      <c r="D55" s="12">
        <v>0</v>
      </c>
      <c r="E55" s="12">
        <v>0</v>
      </c>
      <c r="F55" s="12">
        <v>3575533.1359999999</v>
      </c>
      <c r="G55" s="12">
        <v>5245383.9239999996</v>
      </c>
      <c r="H55" s="12">
        <v>2568032.0189999999</v>
      </c>
      <c r="I55" s="3"/>
      <c r="L55" s="12">
        <v>61052</v>
      </c>
    </row>
    <row r="56" spans="1:12" x14ac:dyDescent="0.2">
      <c r="A56" s="9">
        <v>45566</v>
      </c>
      <c r="B56">
        <f t="shared" si="0"/>
        <v>12468047.772</v>
      </c>
      <c r="C56" s="12">
        <v>1019698.17</v>
      </c>
      <c r="D56" s="12">
        <v>0</v>
      </c>
      <c r="E56" s="12">
        <v>0</v>
      </c>
      <c r="F56" s="12">
        <v>3593855.3450000002</v>
      </c>
      <c r="G56" s="12">
        <v>5271991.8870000001</v>
      </c>
      <c r="H56" s="12">
        <v>2582502.37</v>
      </c>
      <c r="I56" s="3">
        <f>(B56-B$55)/(A56-A$55)</f>
        <v>2506.7336923077414</v>
      </c>
      <c r="J56">
        <f>B56-B55</f>
        <v>65175.076000001281</v>
      </c>
      <c r="L56" s="12">
        <v>-13086</v>
      </c>
    </row>
    <row r="57" spans="1:12" x14ac:dyDescent="0.2">
      <c r="A57" s="9"/>
      <c r="B57">
        <f t="shared" si="0"/>
        <v>12244759.396</v>
      </c>
      <c r="C57" s="12">
        <v>1000350</v>
      </c>
      <c r="D57" s="12">
        <v>0</v>
      </c>
      <c r="E57" s="12">
        <v>0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0"/>
        <v>12244759.396</v>
      </c>
      <c r="C58" s="12">
        <v>1000350</v>
      </c>
      <c r="D58" s="12">
        <v>0</v>
      </c>
      <c r="E58" s="12">
        <v>0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L65" s="12">
        <v>-5258</v>
      </c>
    </row>
    <row r="66" spans="3:12" x14ac:dyDescent="0.2">
      <c r="L66">
        <f>SUM(L29:L65)</f>
        <v>-139124</v>
      </c>
    </row>
    <row r="77" spans="3:12" x14ac:dyDescent="0.2">
      <c r="C77" s="12"/>
      <c r="D77" s="12"/>
      <c r="E77" s="12"/>
      <c r="F77" s="12"/>
      <c r="G77" s="12"/>
    </row>
    <row r="78" spans="3:12" x14ac:dyDescent="0.2">
      <c r="C78" s="12"/>
      <c r="D78" s="12"/>
      <c r="E78" s="12"/>
      <c r="F78" s="12"/>
      <c r="G78" s="12"/>
    </row>
    <row r="79" spans="3:12" x14ac:dyDescent="0.2">
      <c r="C79" s="12"/>
      <c r="D79" s="12"/>
      <c r="E79" s="12"/>
      <c r="F79" s="12"/>
      <c r="G79" s="12"/>
    </row>
    <row r="80" spans="3:12" x14ac:dyDescent="0.2">
      <c r="C80" s="12"/>
      <c r="D80" s="12"/>
      <c r="E80" s="12"/>
      <c r="F80" s="12"/>
      <c r="G80" s="12"/>
    </row>
    <row r="81" spans="3:7" x14ac:dyDescent="0.2">
      <c r="C81" s="12"/>
      <c r="D81" s="12"/>
      <c r="E81" s="12"/>
      <c r="F81" s="12"/>
      <c r="G81" s="12"/>
    </row>
    <row r="82" spans="3:7" x14ac:dyDescent="0.2">
      <c r="C82" s="12"/>
      <c r="D82" s="12"/>
      <c r="E82" s="12"/>
      <c r="F82" s="12"/>
      <c r="G82" s="12"/>
    </row>
    <row r="83" spans="3:7" x14ac:dyDescent="0.2">
      <c r="C83" s="12"/>
      <c r="D83" s="12"/>
      <c r="E83" s="12"/>
      <c r="F83" s="12"/>
      <c r="G83" s="12"/>
    </row>
    <row r="84" spans="3:7" x14ac:dyDescent="0.2">
      <c r="C84" s="12"/>
      <c r="D84" s="12"/>
      <c r="E84" s="12"/>
      <c r="F84" s="12"/>
      <c r="G84" s="12"/>
    </row>
    <row r="85" spans="3:7" x14ac:dyDescent="0.2">
      <c r="C85" s="12"/>
      <c r="D85" s="12"/>
      <c r="E85" s="12"/>
      <c r="F85" s="12"/>
      <c r="G85" s="12"/>
    </row>
    <row r="86" spans="3:7" x14ac:dyDescent="0.2">
      <c r="C86" s="12"/>
      <c r="D86" s="12"/>
      <c r="E86" s="12"/>
      <c r="F86" s="12"/>
      <c r="G86" s="12"/>
    </row>
    <row r="87" spans="3:7" x14ac:dyDescent="0.2">
      <c r="C87" s="12"/>
      <c r="D87" s="24"/>
      <c r="E87" s="12"/>
      <c r="F87" s="12"/>
      <c r="G87" s="3"/>
    </row>
    <row r="88" spans="3:7" x14ac:dyDescent="0.2">
      <c r="C88" s="12"/>
      <c r="D88" s="12"/>
      <c r="E88" s="12"/>
      <c r="F88" s="12"/>
      <c r="G88" s="12"/>
    </row>
    <row r="89" spans="3:7" x14ac:dyDescent="0.2">
      <c r="C89" s="12"/>
      <c r="D89" s="12"/>
      <c r="E89" s="12"/>
      <c r="F89" s="12"/>
      <c r="G89" s="12"/>
    </row>
    <row r="90" spans="3:7" x14ac:dyDescent="0.2">
      <c r="C90" s="12"/>
      <c r="D90" s="12"/>
      <c r="E90" s="12"/>
      <c r="F90" s="12"/>
      <c r="G90" s="1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22" x14ac:dyDescent="0.2">
      <c r="A2" t="s">
        <v>227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228</v>
      </c>
      <c r="V2">
        <v>230</v>
      </c>
    </row>
    <row r="3" spans="1:22" x14ac:dyDescent="0.2">
      <c r="A3" t="s">
        <v>229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230</v>
      </c>
      <c r="V3">
        <v>96</v>
      </c>
    </row>
    <row r="4" spans="1:22" x14ac:dyDescent="0.2">
      <c r="A4" t="s">
        <v>231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232</v>
      </c>
      <c r="V4">
        <v>37</v>
      </c>
    </row>
    <row r="5" spans="1:22" x14ac:dyDescent="0.2">
      <c r="A5" t="s">
        <v>233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234</v>
      </c>
      <c r="V5">
        <f>-V2+(2*V3)-V4</f>
        <v>-75</v>
      </c>
    </row>
    <row r="6" spans="1:22" x14ac:dyDescent="0.2">
      <c r="A6" t="s">
        <v>235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236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237</v>
      </c>
      <c r="V7">
        <v>75</v>
      </c>
    </row>
    <row r="8" spans="1:22" x14ac:dyDescent="0.2">
      <c r="A8" t="s">
        <v>238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239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240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241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242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243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244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245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246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247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248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249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250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251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252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253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254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255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256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257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258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259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260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261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262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263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264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265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266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267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268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zoomScaleNormal="100" workbookViewId="0">
      <selection activeCell="DQ41" sqref="DQ41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8" t="s">
        <v>997</v>
      </c>
      <c r="C1" t="s">
        <v>575</v>
      </c>
      <c r="D1" t="s">
        <v>576</v>
      </c>
      <c r="E1" t="s">
        <v>577</v>
      </c>
      <c r="F1" t="s">
        <v>579</v>
      </c>
      <c r="G1" t="s">
        <v>580</v>
      </c>
      <c r="H1" t="s">
        <v>581</v>
      </c>
      <c r="J1" t="s">
        <v>979</v>
      </c>
      <c r="K1" t="s">
        <v>593</v>
      </c>
      <c r="M1" t="s">
        <v>978</v>
      </c>
      <c r="N1" t="s">
        <v>592</v>
      </c>
      <c r="P1" t="s">
        <v>980</v>
      </c>
      <c r="Q1" t="s">
        <v>591</v>
      </c>
      <c r="T1" t="s">
        <v>575</v>
      </c>
      <c r="U1" t="s">
        <v>576</v>
      </c>
      <c r="V1" t="s">
        <v>577</v>
      </c>
      <c r="W1" t="s">
        <v>579</v>
      </c>
      <c r="X1" t="s">
        <v>580</v>
      </c>
      <c r="Y1" t="s">
        <v>581</v>
      </c>
      <c r="AA1" t="s">
        <v>978</v>
      </c>
      <c r="AB1" t="s">
        <v>592</v>
      </c>
      <c r="AD1" t="s">
        <v>982</v>
      </c>
      <c r="AE1" t="s">
        <v>983</v>
      </c>
      <c r="AG1" t="s">
        <v>984</v>
      </c>
      <c r="AH1" t="s">
        <v>985</v>
      </c>
      <c r="AK1" t="s">
        <v>575</v>
      </c>
      <c r="AL1" t="s">
        <v>576</v>
      </c>
      <c r="AM1" t="s">
        <v>577</v>
      </c>
      <c r="AN1" t="s">
        <v>579</v>
      </c>
      <c r="AO1" t="s">
        <v>580</v>
      </c>
      <c r="AP1" t="s">
        <v>581</v>
      </c>
      <c r="AR1" t="s">
        <v>979</v>
      </c>
      <c r="AS1" t="s">
        <v>593</v>
      </c>
      <c r="AU1" t="s">
        <v>978</v>
      </c>
      <c r="AV1" t="s">
        <v>592</v>
      </c>
      <c r="AX1" t="s">
        <v>980</v>
      </c>
      <c r="AY1" t="s">
        <v>591</v>
      </c>
      <c r="BB1" t="s">
        <v>575</v>
      </c>
      <c r="BC1" t="s">
        <v>576</v>
      </c>
      <c r="BD1" t="s">
        <v>577</v>
      </c>
      <c r="BE1" t="s">
        <v>579</v>
      </c>
      <c r="BF1" t="s">
        <v>580</v>
      </c>
      <c r="BG1" t="s">
        <v>581</v>
      </c>
      <c r="BI1" t="s">
        <v>988</v>
      </c>
      <c r="BJ1" t="s">
        <v>594</v>
      </c>
      <c r="BL1" t="s">
        <v>979</v>
      </c>
      <c r="BM1" t="s">
        <v>593</v>
      </c>
      <c r="BO1" t="s">
        <v>989</v>
      </c>
      <c r="BP1" t="s">
        <v>990</v>
      </c>
      <c r="BS1" t="s">
        <v>575</v>
      </c>
      <c r="BT1" t="s">
        <v>576</v>
      </c>
      <c r="BU1" t="s">
        <v>577</v>
      </c>
      <c r="BV1" t="s">
        <v>579</v>
      </c>
      <c r="BW1" t="s">
        <v>580</v>
      </c>
      <c r="BX1" t="s">
        <v>581</v>
      </c>
      <c r="BZ1" t="s">
        <v>978</v>
      </c>
      <c r="CA1" t="s">
        <v>592</v>
      </c>
      <c r="CC1" t="s">
        <v>982</v>
      </c>
      <c r="CD1" t="s">
        <v>983</v>
      </c>
      <c r="CF1" t="s">
        <v>984</v>
      </c>
      <c r="CG1" t="s">
        <v>985</v>
      </c>
      <c r="CJ1" t="s">
        <v>575</v>
      </c>
      <c r="CK1" t="s">
        <v>576</v>
      </c>
      <c r="CL1" t="s">
        <v>577</v>
      </c>
      <c r="CM1" t="s">
        <v>579</v>
      </c>
      <c r="CN1" t="s">
        <v>580</v>
      </c>
      <c r="CO1" t="s">
        <v>581</v>
      </c>
      <c r="CQ1" t="s">
        <v>978</v>
      </c>
      <c r="CR1" t="s">
        <v>592</v>
      </c>
      <c r="CT1" t="s">
        <v>982</v>
      </c>
      <c r="CU1" t="s">
        <v>983</v>
      </c>
      <c r="CW1" t="s">
        <v>984</v>
      </c>
      <c r="CX1" t="s">
        <v>985</v>
      </c>
      <c r="DB1" t="s">
        <v>991</v>
      </c>
      <c r="DC1" t="s">
        <v>992</v>
      </c>
      <c r="DD1" t="s">
        <v>993</v>
      </c>
      <c r="DE1" t="s">
        <v>994</v>
      </c>
      <c r="DF1" t="s">
        <v>995</v>
      </c>
      <c r="DG1" t="s">
        <v>996</v>
      </c>
    </row>
    <row r="2" spans="1:111" x14ac:dyDescent="0.2">
      <c r="A2" s="38" t="s">
        <v>998</v>
      </c>
      <c r="C2" t="s">
        <v>584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981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986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987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8" t="s">
        <v>999</v>
      </c>
      <c r="C3" t="s">
        <v>584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 t="shared" ref="N3:N35" si="0"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981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986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987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8" t="s">
        <v>1000</v>
      </c>
      <c r="C4" t="s">
        <v>584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1">J4+K3</f>
        <v>-47.4</v>
      </c>
      <c r="M4">
        <v>-59.5</v>
      </c>
      <c r="N4">
        <f t="shared" si="0"/>
        <v>-178.3</v>
      </c>
      <c r="P4">
        <v>-128.80000000000001</v>
      </c>
      <c r="Q4">
        <f t="shared" ref="Q4:Q47" si="2">P4+Q3</f>
        <v>-383.40000000000003</v>
      </c>
      <c r="T4" t="s">
        <v>981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3">AA4+AB3</f>
        <v>-83</v>
      </c>
      <c r="AD4">
        <v>-99</v>
      </c>
      <c r="AE4">
        <f t="shared" ref="AE4:AE47" si="4">AD4+AE3</f>
        <v>-306.3</v>
      </c>
      <c r="AG4">
        <v>-213</v>
      </c>
      <c r="AH4">
        <f t="shared" ref="AH4:AH47" si="5">AG4+AH3</f>
        <v>-464.5</v>
      </c>
      <c r="AK4" t="s">
        <v>986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6">AR4+AS3</f>
        <v>7.5000000000000036</v>
      </c>
      <c r="AU4">
        <v>97.6</v>
      </c>
      <c r="AV4">
        <f t="shared" ref="AV4:AV67" si="7">AU4+AV3</f>
        <v>90.3</v>
      </c>
      <c r="AX4">
        <v>139.69999999999999</v>
      </c>
      <c r="AY4">
        <f t="shared" ref="AY4:AY67" si="8">AX4+AY3</f>
        <v>109.49999999999999</v>
      </c>
      <c r="BB4" t="s">
        <v>987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9">BI4+BJ3</f>
        <v>42.9</v>
      </c>
      <c r="BL4">
        <v>26.9</v>
      </c>
      <c r="BM4">
        <f t="shared" ref="BM4:BM52" si="10">BL4+BM3</f>
        <v>130.30000000000001</v>
      </c>
      <c r="BO4">
        <v>39.200000000000003</v>
      </c>
      <c r="BP4">
        <f t="shared" ref="BP4:BP52" si="11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2">BZ4+CA3</f>
        <v>2.6000000000000014</v>
      </c>
      <c r="CC4">
        <v>164.3</v>
      </c>
      <c r="CD4">
        <f t="shared" ref="CD4:CD53" si="13">CC4+CD3</f>
        <v>-79.399999999999977</v>
      </c>
      <c r="CF4">
        <v>263</v>
      </c>
      <c r="CG4">
        <f t="shared" ref="CG4:CG53" si="14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5">CQ4+CR3</f>
        <v>-116.19999999999999</v>
      </c>
      <c r="CT4">
        <v>38.200000000000003</v>
      </c>
      <c r="CU4">
        <f t="shared" ref="CU4:CU38" si="16">CT4+CU3</f>
        <v>-202.2</v>
      </c>
      <c r="CW4">
        <v>109.9</v>
      </c>
      <c r="CX4">
        <f t="shared" ref="CX4:CX38" si="17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8"/>
      <c r="C5" t="s">
        <v>584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1"/>
        <v>-61.9</v>
      </c>
      <c r="M5">
        <v>-57.9</v>
      </c>
      <c r="N5">
        <f t="shared" si="0"/>
        <v>-236.20000000000002</v>
      </c>
      <c r="P5">
        <v>-49</v>
      </c>
      <c r="Q5">
        <f t="shared" si="2"/>
        <v>-432.40000000000003</v>
      </c>
      <c r="T5" t="s">
        <v>981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3"/>
        <v>-104.5</v>
      </c>
      <c r="AD5">
        <v>24.9</v>
      </c>
      <c r="AE5">
        <f t="shared" si="4"/>
        <v>-281.40000000000003</v>
      </c>
      <c r="AG5">
        <v>124.8</v>
      </c>
      <c r="AH5">
        <f t="shared" si="5"/>
        <v>-339.7</v>
      </c>
      <c r="AK5" t="s">
        <v>986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6"/>
        <v>-8.2999999999999972</v>
      </c>
      <c r="AU5">
        <v>-2.1</v>
      </c>
      <c r="AV5">
        <f t="shared" si="7"/>
        <v>88.2</v>
      </c>
      <c r="AX5">
        <v>29.4</v>
      </c>
      <c r="AY5">
        <f t="shared" si="8"/>
        <v>138.89999999999998</v>
      </c>
      <c r="BB5" t="s">
        <v>987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9"/>
        <v>34.099999999999994</v>
      </c>
      <c r="BL5">
        <v>-30.2</v>
      </c>
      <c r="BM5">
        <f t="shared" si="10"/>
        <v>100.10000000000001</v>
      </c>
      <c r="BO5">
        <v>-26.5</v>
      </c>
      <c r="BP5">
        <f t="shared" si="11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2"/>
        <v>-46</v>
      </c>
      <c r="CC5">
        <v>-146.9</v>
      </c>
      <c r="CD5">
        <f t="shared" si="13"/>
        <v>-226.29999999999998</v>
      </c>
      <c r="CF5">
        <v>-119.6</v>
      </c>
      <c r="CG5">
        <f t="shared" si="14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5"/>
        <v>-135.5</v>
      </c>
      <c r="CT5">
        <v>-104.8</v>
      </c>
      <c r="CU5">
        <f t="shared" si="16"/>
        <v>-307</v>
      </c>
      <c r="CW5">
        <v>-238</v>
      </c>
      <c r="CX5">
        <f t="shared" si="17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8" t="s">
        <v>1001</v>
      </c>
      <c r="C6" t="s">
        <v>584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1"/>
        <v>19.899999999999999</v>
      </c>
      <c r="M6">
        <v>143.80000000000001</v>
      </c>
      <c r="N6">
        <f t="shared" si="0"/>
        <v>-92.4</v>
      </c>
      <c r="P6">
        <v>181.4</v>
      </c>
      <c r="Q6">
        <f t="shared" si="2"/>
        <v>-251.00000000000003</v>
      </c>
      <c r="T6" t="s">
        <v>981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3"/>
        <v>-129.1</v>
      </c>
      <c r="AD6">
        <v>-25.8</v>
      </c>
      <c r="AE6">
        <f t="shared" si="4"/>
        <v>-307.20000000000005</v>
      </c>
      <c r="AG6">
        <v>74.5</v>
      </c>
      <c r="AH6">
        <f t="shared" si="5"/>
        <v>-265.2</v>
      </c>
      <c r="AK6" t="s">
        <v>986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6"/>
        <v>-26.4</v>
      </c>
      <c r="AU6">
        <v>-62.5</v>
      </c>
      <c r="AV6">
        <f t="shared" si="7"/>
        <v>25.700000000000003</v>
      </c>
      <c r="AX6">
        <v>-128.9</v>
      </c>
      <c r="AY6">
        <f t="shared" si="8"/>
        <v>9.9999999999999716</v>
      </c>
      <c r="BB6" t="s">
        <v>987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9"/>
        <v>53.399999999999991</v>
      </c>
      <c r="BL6">
        <v>46.9</v>
      </c>
      <c r="BM6">
        <f t="shared" si="10"/>
        <v>147</v>
      </c>
      <c r="BO6">
        <v>63.1</v>
      </c>
      <c r="BP6">
        <f t="shared" si="11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2"/>
        <v>-80</v>
      </c>
      <c r="CC6">
        <v>-99.4</v>
      </c>
      <c r="CD6">
        <f t="shared" si="13"/>
        <v>-325.7</v>
      </c>
      <c r="CF6">
        <v>-39</v>
      </c>
      <c r="CG6">
        <f t="shared" si="14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5"/>
        <v>-189.9</v>
      </c>
      <c r="CT6">
        <v>-43.3</v>
      </c>
      <c r="CU6">
        <f t="shared" si="16"/>
        <v>-350.3</v>
      </c>
      <c r="CW6">
        <v>-25.4</v>
      </c>
      <c r="CX6">
        <f t="shared" si="17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8" t="s">
        <v>1002</v>
      </c>
      <c r="C7" t="s">
        <v>584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1"/>
        <v>3.7999999999999972</v>
      </c>
      <c r="M7">
        <v>-61.8</v>
      </c>
      <c r="N7">
        <f t="shared" si="0"/>
        <v>-154.19999999999999</v>
      </c>
      <c r="P7">
        <v>-76.400000000000006</v>
      </c>
      <c r="Q7">
        <f t="shared" si="2"/>
        <v>-327.40000000000003</v>
      </c>
      <c r="T7" t="s">
        <v>981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3"/>
        <v>-154.4</v>
      </c>
      <c r="AD7">
        <v>-6.8</v>
      </c>
      <c r="AE7">
        <f t="shared" si="4"/>
        <v>-314.00000000000006</v>
      </c>
      <c r="AG7">
        <v>82.8</v>
      </c>
      <c r="AH7">
        <f t="shared" si="5"/>
        <v>-182.39999999999998</v>
      </c>
      <c r="AK7" t="s">
        <v>986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6"/>
        <v>-40.5</v>
      </c>
      <c r="AU7">
        <v>-45.5</v>
      </c>
      <c r="AV7">
        <f t="shared" si="7"/>
        <v>-19.799999999999997</v>
      </c>
      <c r="AX7">
        <v>-91.8</v>
      </c>
      <c r="AY7">
        <f t="shared" si="8"/>
        <v>-81.800000000000026</v>
      </c>
      <c r="BB7" t="s">
        <v>987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9"/>
        <v>63.899999999999991</v>
      </c>
      <c r="BL7">
        <v>34.799999999999997</v>
      </c>
      <c r="BM7">
        <f t="shared" si="10"/>
        <v>181.8</v>
      </c>
      <c r="BO7">
        <v>48.1</v>
      </c>
      <c r="BP7">
        <f t="shared" si="11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2"/>
        <v>-62.6</v>
      </c>
      <c r="CC7">
        <v>124.5</v>
      </c>
      <c r="CD7">
        <f t="shared" si="13"/>
        <v>-201.2</v>
      </c>
      <c r="CF7">
        <v>170.4</v>
      </c>
      <c r="CG7">
        <f t="shared" si="14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5"/>
        <v>-190.5</v>
      </c>
      <c r="CT7">
        <v>-100.3</v>
      </c>
      <c r="CU7">
        <f t="shared" si="16"/>
        <v>-450.6</v>
      </c>
      <c r="CW7">
        <v>-212.5</v>
      </c>
      <c r="CX7">
        <f t="shared" si="17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584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1"/>
        <v>-10.900000000000002</v>
      </c>
      <c r="M8">
        <v>-31.7</v>
      </c>
      <c r="N8">
        <f t="shared" si="0"/>
        <v>-185.89999999999998</v>
      </c>
      <c r="P8">
        <v>3.4</v>
      </c>
      <c r="Q8">
        <f t="shared" si="2"/>
        <v>-324.00000000000006</v>
      </c>
      <c r="T8" t="s">
        <v>981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3"/>
        <v>-177.3</v>
      </c>
      <c r="AD8">
        <v>-89.7</v>
      </c>
      <c r="AE8">
        <f t="shared" si="4"/>
        <v>-403.70000000000005</v>
      </c>
      <c r="AG8">
        <v>-197.8</v>
      </c>
      <c r="AH8">
        <f t="shared" si="5"/>
        <v>-380.2</v>
      </c>
      <c r="AK8" t="s">
        <v>986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6"/>
        <v>-53.4</v>
      </c>
      <c r="AU8">
        <v>40.5</v>
      </c>
      <c r="AV8">
        <f t="shared" si="7"/>
        <v>20.700000000000003</v>
      </c>
      <c r="AX8">
        <v>69.7</v>
      </c>
      <c r="AY8">
        <f t="shared" si="8"/>
        <v>-12.100000000000023</v>
      </c>
      <c r="BB8" t="s">
        <v>987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9"/>
        <v>54.499999999999993</v>
      </c>
      <c r="BL8">
        <v>9.1999999999999993</v>
      </c>
      <c r="BM8">
        <f t="shared" si="10"/>
        <v>191</v>
      </c>
      <c r="BO8">
        <v>17.7</v>
      </c>
      <c r="BP8">
        <f t="shared" si="11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2"/>
        <v>-105.80000000000001</v>
      </c>
      <c r="CC8">
        <v>-80</v>
      </c>
      <c r="CD8">
        <f t="shared" si="13"/>
        <v>-281.2</v>
      </c>
      <c r="CF8">
        <v>-47.5</v>
      </c>
      <c r="CG8">
        <f t="shared" si="14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5"/>
        <v>-216</v>
      </c>
      <c r="CT8">
        <v>-90.5</v>
      </c>
      <c r="CU8">
        <f t="shared" si="16"/>
        <v>-541.1</v>
      </c>
      <c r="CW8">
        <v>-45</v>
      </c>
      <c r="CX8">
        <f t="shared" si="17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584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1"/>
        <v>-28.8</v>
      </c>
      <c r="M9">
        <v>-60</v>
      </c>
      <c r="N9">
        <f t="shared" si="0"/>
        <v>-245.89999999999998</v>
      </c>
      <c r="P9">
        <v>-125.5</v>
      </c>
      <c r="Q9">
        <f t="shared" si="2"/>
        <v>-449.50000000000006</v>
      </c>
      <c r="T9" t="s">
        <v>981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3"/>
        <v>-197.60000000000002</v>
      </c>
      <c r="AD9">
        <v>-82.6</v>
      </c>
      <c r="AE9">
        <f t="shared" si="4"/>
        <v>-486.30000000000007</v>
      </c>
      <c r="AG9">
        <v>-178.9</v>
      </c>
      <c r="AH9">
        <f t="shared" si="5"/>
        <v>-559.1</v>
      </c>
      <c r="AK9" t="s">
        <v>986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6"/>
        <v>-71.099999999999994</v>
      </c>
      <c r="AU9">
        <v>-66.599999999999994</v>
      </c>
      <c r="AV9">
        <f t="shared" si="7"/>
        <v>-45.899999999999991</v>
      </c>
      <c r="AX9">
        <v>-125.5</v>
      </c>
      <c r="AY9">
        <f t="shared" si="8"/>
        <v>-137.60000000000002</v>
      </c>
      <c r="BB9" t="s">
        <v>987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9"/>
        <v>43.3</v>
      </c>
      <c r="BL9">
        <v>8.6</v>
      </c>
      <c r="BM9">
        <f t="shared" si="10"/>
        <v>199.6</v>
      </c>
      <c r="BO9">
        <v>21.6</v>
      </c>
      <c r="BP9">
        <f t="shared" si="11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2"/>
        <v>-146.5</v>
      </c>
      <c r="CC9">
        <v>-132.80000000000001</v>
      </c>
      <c r="CD9">
        <f t="shared" si="13"/>
        <v>-414</v>
      </c>
      <c r="CF9">
        <v>-266.2</v>
      </c>
      <c r="CG9">
        <f t="shared" si="14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5"/>
        <v>-167.1</v>
      </c>
      <c r="CT9">
        <v>169</v>
      </c>
      <c r="CU9">
        <f t="shared" si="16"/>
        <v>-372.1</v>
      </c>
      <c r="CW9">
        <v>246</v>
      </c>
      <c r="CX9">
        <f t="shared" si="17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584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1"/>
        <v>-40.200000000000003</v>
      </c>
      <c r="M10">
        <v>-44</v>
      </c>
      <c r="N10">
        <f t="shared" si="0"/>
        <v>-289.89999999999998</v>
      </c>
      <c r="P10">
        <v>-80.8</v>
      </c>
      <c r="Q10">
        <f t="shared" si="2"/>
        <v>-530.30000000000007</v>
      </c>
      <c r="T10" t="s">
        <v>981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3"/>
        <v>-215.60000000000002</v>
      </c>
      <c r="AD10">
        <v>-74.3</v>
      </c>
      <c r="AE10">
        <f t="shared" si="4"/>
        <v>-560.6</v>
      </c>
      <c r="AG10">
        <v>27.8</v>
      </c>
      <c r="AH10">
        <f t="shared" si="5"/>
        <v>-531.30000000000007</v>
      </c>
      <c r="AK10" t="s">
        <v>986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6"/>
        <v>-75.5</v>
      </c>
      <c r="AU10">
        <v>50.8</v>
      </c>
      <c r="AV10">
        <f t="shared" si="7"/>
        <v>4.9000000000000057</v>
      </c>
      <c r="AX10">
        <v>84.2</v>
      </c>
      <c r="AY10">
        <f t="shared" si="8"/>
        <v>-53.40000000000002</v>
      </c>
      <c r="BB10" t="s">
        <v>987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9"/>
        <v>33.099999999999994</v>
      </c>
      <c r="BL10">
        <v>-38.6</v>
      </c>
      <c r="BM10">
        <f t="shared" si="10"/>
        <v>161</v>
      </c>
      <c r="BO10">
        <v>-79.7</v>
      </c>
      <c r="BP10">
        <f t="shared" si="11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2"/>
        <v>-184.3</v>
      </c>
      <c r="CC10">
        <v>-57.2</v>
      </c>
      <c r="CD10">
        <f t="shared" si="13"/>
        <v>-471.2</v>
      </c>
      <c r="CF10">
        <v>-25.8</v>
      </c>
      <c r="CG10">
        <f t="shared" si="14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5"/>
        <v>-201.1</v>
      </c>
      <c r="CT10">
        <v>-84</v>
      </c>
      <c r="CU10">
        <f t="shared" si="16"/>
        <v>-456.1</v>
      </c>
      <c r="CW10">
        <v>-26.4</v>
      </c>
      <c r="CX10">
        <f t="shared" si="17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584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1"/>
        <v>-55.900000000000006</v>
      </c>
      <c r="M11">
        <v>-57.8</v>
      </c>
      <c r="N11">
        <f t="shared" si="0"/>
        <v>-347.7</v>
      </c>
      <c r="P11">
        <v>-69.099999999999994</v>
      </c>
      <c r="Q11">
        <f t="shared" si="2"/>
        <v>-599.40000000000009</v>
      </c>
      <c r="T11" t="s">
        <v>981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3"/>
        <v>-239.60000000000002</v>
      </c>
      <c r="AD11">
        <v>-89.8</v>
      </c>
      <c r="AE11">
        <f t="shared" si="4"/>
        <v>-650.4</v>
      </c>
      <c r="AG11">
        <v>-194.5</v>
      </c>
      <c r="AH11">
        <f t="shared" si="5"/>
        <v>-725.80000000000007</v>
      </c>
      <c r="AK11" t="s">
        <v>986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6"/>
        <v>-97.7</v>
      </c>
      <c r="AU11">
        <v>-81.8</v>
      </c>
      <c r="AV11">
        <f t="shared" si="7"/>
        <v>-76.899999999999991</v>
      </c>
      <c r="AX11">
        <v>-163.80000000000001</v>
      </c>
      <c r="AY11">
        <f t="shared" si="8"/>
        <v>-217.20000000000005</v>
      </c>
      <c r="BB11" t="s">
        <v>987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9"/>
        <v>50.199999999999996</v>
      </c>
      <c r="BL11">
        <v>42.4</v>
      </c>
      <c r="BM11">
        <f t="shared" si="10"/>
        <v>203.4</v>
      </c>
      <c r="BO11">
        <v>56.3</v>
      </c>
      <c r="BP11">
        <f t="shared" si="11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2"/>
        <v>-210.3</v>
      </c>
      <c r="CC11">
        <v>-58</v>
      </c>
      <c r="CD11">
        <f t="shared" si="13"/>
        <v>-529.20000000000005</v>
      </c>
      <c r="CF11">
        <v>-7.6</v>
      </c>
      <c r="CG11">
        <f t="shared" si="14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5"/>
        <v>-213.5</v>
      </c>
      <c r="CT11">
        <v>-35.6</v>
      </c>
      <c r="CU11">
        <f t="shared" si="16"/>
        <v>-491.70000000000005</v>
      </c>
      <c r="CW11">
        <v>74.599999999999994</v>
      </c>
      <c r="CX11">
        <f t="shared" si="17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584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1"/>
        <v>-70.900000000000006</v>
      </c>
      <c r="M12">
        <v>-59.9</v>
      </c>
      <c r="N12">
        <f t="shared" si="0"/>
        <v>-407.59999999999997</v>
      </c>
      <c r="P12">
        <v>-128.80000000000001</v>
      </c>
      <c r="Q12">
        <f t="shared" si="2"/>
        <v>-728.2</v>
      </c>
      <c r="T12" t="s">
        <v>981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3"/>
        <v>-264.70000000000005</v>
      </c>
      <c r="AD12">
        <v>-96.4</v>
      </c>
      <c r="AE12">
        <f t="shared" si="4"/>
        <v>-746.8</v>
      </c>
      <c r="AG12">
        <v>-115</v>
      </c>
      <c r="AH12">
        <f t="shared" si="5"/>
        <v>-840.80000000000007</v>
      </c>
      <c r="AK12" t="s">
        <v>986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6"/>
        <v>-97.2</v>
      </c>
      <c r="AU12">
        <v>-49.1</v>
      </c>
      <c r="AV12">
        <f t="shared" si="7"/>
        <v>-126</v>
      </c>
      <c r="AX12">
        <v>-119.6</v>
      </c>
      <c r="AY12">
        <f t="shared" si="8"/>
        <v>-336.80000000000007</v>
      </c>
      <c r="BB12" t="s">
        <v>987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9"/>
        <v>40.099999999999994</v>
      </c>
      <c r="BL12">
        <v>-36.700000000000003</v>
      </c>
      <c r="BM12">
        <f t="shared" si="10"/>
        <v>166.7</v>
      </c>
      <c r="BO12">
        <v>-37.799999999999997</v>
      </c>
      <c r="BP12">
        <f t="shared" si="11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2"/>
        <v>-248.10000000000002</v>
      </c>
      <c r="CC12">
        <v>-29.4</v>
      </c>
      <c r="CD12">
        <f t="shared" si="13"/>
        <v>-558.6</v>
      </c>
      <c r="CF12">
        <v>20.9</v>
      </c>
      <c r="CG12">
        <f t="shared" si="14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5"/>
        <v>-250.7</v>
      </c>
      <c r="CT12">
        <v>-117.2</v>
      </c>
      <c r="CU12">
        <f t="shared" si="16"/>
        <v>-608.90000000000009</v>
      </c>
      <c r="CW12">
        <v>-237.8</v>
      </c>
      <c r="CX12">
        <f t="shared" si="17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584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1"/>
        <v>-39.100000000000009</v>
      </c>
      <c r="M13">
        <v>86.9</v>
      </c>
      <c r="N13">
        <f t="shared" si="0"/>
        <v>-320.69999999999993</v>
      </c>
      <c r="P13">
        <v>117.8</v>
      </c>
      <c r="Q13">
        <f t="shared" si="2"/>
        <v>-610.40000000000009</v>
      </c>
      <c r="T13" t="s">
        <v>981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3"/>
        <v>-288.90000000000003</v>
      </c>
      <c r="AD13">
        <v>-95.5</v>
      </c>
      <c r="AE13">
        <f t="shared" si="4"/>
        <v>-842.3</v>
      </c>
      <c r="AG13">
        <v>-207.3</v>
      </c>
      <c r="AH13">
        <f t="shared" si="5"/>
        <v>-1048.1000000000001</v>
      </c>
      <c r="AK13" t="s">
        <v>986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6"/>
        <v>-110.4</v>
      </c>
      <c r="AU13">
        <v>-49.8</v>
      </c>
      <c r="AV13">
        <f t="shared" si="7"/>
        <v>-175.8</v>
      </c>
      <c r="AX13">
        <v>-104.8</v>
      </c>
      <c r="AY13">
        <f t="shared" si="8"/>
        <v>-441.60000000000008</v>
      </c>
      <c r="BB13" t="s">
        <v>987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9"/>
        <v>25.799999999999994</v>
      </c>
      <c r="BL13">
        <v>-25.3</v>
      </c>
      <c r="BM13">
        <f t="shared" si="10"/>
        <v>141.39999999999998</v>
      </c>
      <c r="BO13">
        <v>-14.8</v>
      </c>
      <c r="BP13">
        <f t="shared" si="11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2"/>
        <v>-285.70000000000005</v>
      </c>
      <c r="CC13">
        <v>-46.7</v>
      </c>
      <c r="CD13">
        <f t="shared" si="13"/>
        <v>-605.30000000000007</v>
      </c>
      <c r="CF13">
        <v>18.3</v>
      </c>
      <c r="CG13">
        <f t="shared" si="14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5"/>
        <v>-283.2</v>
      </c>
      <c r="CT13">
        <v>-106</v>
      </c>
      <c r="CU13">
        <f t="shared" si="16"/>
        <v>-714.90000000000009</v>
      </c>
      <c r="CW13">
        <v>-215.1</v>
      </c>
      <c r="CX13">
        <f t="shared" si="17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584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1"/>
        <v>-54.500000000000007</v>
      </c>
      <c r="M14">
        <v>-62</v>
      </c>
      <c r="N14">
        <f t="shared" si="0"/>
        <v>-382.69999999999993</v>
      </c>
      <c r="P14">
        <v>-132.69999999999999</v>
      </c>
      <c r="Q14">
        <f t="shared" si="2"/>
        <v>-743.10000000000014</v>
      </c>
      <c r="T14" t="s">
        <v>981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3"/>
        <v>-314.3</v>
      </c>
      <c r="AD14">
        <v>-97.6</v>
      </c>
      <c r="AE14">
        <f t="shared" si="4"/>
        <v>-939.9</v>
      </c>
      <c r="AG14">
        <v>-213.9</v>
      </c>
      <c r="AH14">
        <f t="shared" si="5"/>
        <v>-1262.0000000000002</v>
      </c>
      <c r="AK14" t="s">
        <v>986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6"/>
        <v>-110</v>
      </c>
      <c r="AU14">
        <v>64</v>
      </c>
      <c r="AV14">
        <f t="shared" si="7"/>
        <v>-111.80000000000001</v>
      </c>
      <c r="AX14">
        <v>107.6</v>
      </c>
      <c r="AY14">
        <f t="shared" si="8"/>
        <v>-334.00000000000011</v>
      </c>
      <c r="BB14" t="s">
        <v>987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9"/>
        <v>66.5</v>
      </c>
      <c r="BL14">
        <v>68</v>
      </c>
      <c r="BM14">
        <f t="shared" si="10"/>
        <v>209.39999999999998</v>
      </c>
      <c r="BO14">
        <v>84.4</v>
      </c>
      <c r="BP14">
        <f t="shared" si="11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2"/>
        <v>-329.00000000000006</v>
      </c>
      <c r="CC14">
        <v>-140.9</v>
      </c>
      <c r="CD14">
        <f t="shared" si="13"/>
        <v>-746.2</v>
      </c>
      <c r="CF14">
        <v>-92.5</v>
      </c>
      <c r="CG14">
        <f t="shared" si="14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5"/>
        <v>-305.2</v>
      </c>
      <c r="CT14">
        <v>-62.1</v>
      </c>
      <c r="CU14">
        <f t="shared" si="16"/>
        <v>-777.00000000000011</v>
      </c>
      <c r="CW14">
        <v>16</v>
      </c>
      <c r="CX14">
        <f t="shared" si="17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584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1"/>
        <v>-66.300000000000011</v>
      </c>
      <c r="M15">
        <v>-45.4</v>
      </c>
      <c r="N15">
        <f t="shared" si="0"/>
        <v>-428.09999999999991</v>
      </c>
      <c r="P15">
        <v>-98.9</v>
      </c>
      <c r="Q15">
        <f t="shared" si="2"/>
        <v>-842.00000000000011</v>
      </c>
      <c r="T15" t="s">
        <v>981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3"/>
        <v>-345.7</v>
      </c>
      <c r="AD15">
        <v>-102.4</v>
      </c>
      <c r="AE15">
        <f t="shared" si="4"/>
        <v>-1042.3</v>
      </c>
      <c r="AG15">
        <v>-195.5</v>
      </c>
      <c r="AH15">
        <f t="shared" si="5"/>
        <v>-1457.5000000000002</v>
      </c>
      <c r="AK15" t="s">
        <v>986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6"/>
        <v>-128.1</v>
      </c>
      <c r="AU15">
        <v>-66</v>
      </c>
      <c r="AV15">
        <f t="shared" si="7"/>
        <v>-177.8</v>
      </c>
      <c r="AX15">
        <v>-136.5</v>
      </c>
      <c r="AY15">
        <f t="shared" si="8"/>
        <v>-470.50000000000011</v>
      </c>
      <c r="BB15" t="s">
        <v>987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9"/>
        <v>102.1</v>
      </c>
      <c r="BL15">
        <v>60.4</v>
      </c>
      <c r="BM15">
        <f t="shared" si="10"/>
        <v>269.79999999999995</v>
      </c>
      <c r="BO15">
        <v>74.599999999999994</v>
      </c>
      <c r="BP15">
        <f t="shared" si="11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2"/>
        <v>-280.40000000000003</v>
      </c>
      <c r="CC15">
        <v>161.80000000000001</v>
      </c>
      <c r="CD15">
        <f t="shared" si="13"/>
        <v>-584.40000000000009</v>
      </c>
      <c r="CF15">
        <v>215.8</v>
      </c>
      <c r="CG15">
        <f t="shared" si="14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5"/>
        <v>-331.09999999999997</v>
      </c>
      <c r="CT15">
        <v>-94.1</v>
      </c>
      <c r="CU15">
        <f t="shared" si="16"/>
        <v>-871.10000000000014</v>
      </c>
      <c r="CW15">
        <v>-202.4</v>
      </c>
      <c r="CX15">
        <f t="shared" si="17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584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1"/>
        <v>-79.300000000000011</v>
      </c>
      <c r="M16">
        <v>-51.8</v>
      </c>
      <c r="N16">
        <f t="shared" si="0"/>
        <v>-479.89999999999992</v>
      </c>
      <c r="P16">
        <v>-94.9</v>
      </c>
      <c r="Q16">
        <f t="shared" si="2"/>
        <v>-936.90000000000009</v>
      </c>
      <c r="T16" t="s">
        <v>981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3"/>
        <v>-355.8</v>
      </c>
      <c r="AD16">
        <v>134</v>
      </c>
      <c r="AE16">
        <f t="shared" si="4"/>
        <v>-908.3</v>
      </c>
      <c r="AG16">
        <v>242.8</v>
      </c>
      <c r="AH16">
        <f t="shared" si="5"/>
        <v>-1214.7000000000003</v>
      </c>
      <c r="AK16" t="s">
        <v>986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6"/>
        <v>-150.79999999999998</v>
      </c>
      <c r="AU16">
        <v>-20.3</v>
      </c>
      <c r="AV16">
        <f t="shared" si="7"/>
        <v>-198.10000000000002</v>
      </c>
      <c r="AX16">
        <v>-2.4</v>
      </c>
      <c r="AY16">
        <f t="shared" si="8"/>
        <v>-472.90000000000009</v>
      </c>
      <c r="BB16" t="s">
        <v>987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9"/>
        <v>90.699999999999989</v>
      </c>
      <c r="BL16">
        <v>-39</v>
      </c>
      <c r="BM16">
        <f t="shared" si="10"/>
        <v>230.79999999999995</v>
      </c>
      <c r="BO16">
        <v>-78.400000000000006</v>
      </c>
      <c r="BP16">
        <f t="shared" si="11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2"/>
        <v>-305.3</v>
      </c>
      <c r="CC16">
        <v>78.2</v>
      </c>
      <c r="CD16">
        <f t="shared" si="13"/>
        <v>-506.2000000000001</v>
      </c>
      <c r="CF16">
        <v>132.30000000000001</v>
      </c>
      <c r="CG16">
        <f t="shared" si="14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5"/>
        <v>-339.4</v>
      </c>
      <c r="CT16">
        <v>-69.2</v>
      </c>
      <c r="CU16">
        <f t="shared" si="16"/>
        <v>-940.30000000000018</v>
      </c>
      <c r="CW16">
        <v>-56.5</v>
      </c>
      <c r="CX16">
        <f t="shared" si="17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584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1"/>
        <v>-47.20000000000001</v>
      </c>
      <c r="M17">
        <v>92.2</v>
      </c>
      <c r="N17">
        <f t="shared" si="0"/>
        <v>-387.69999999999993</v>
      </c>
      <c r="P17">
        <v>130.6</v>
      </c>
      <c r="Q17">
        <f t="shared" si="2"/>
        <v>-806.30000000000007</v>
      </c>
      <c r="T17" t="s">
        <v>981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3"/>
        <v>-376.3</v>
      </c>
      <c r="AD17">
        <v>-34.200000000000003</v>
      </c>
      <c r="AE17">
        <f t="shared" si="4"/>
        <v>-942.5</v>
      </c>
      <c r="AG17">
        <v>67.5</v>
      </c>
      <c r="AH17">
        <f t="shared" si="5"/>
        <v>-1147.2000000000003</v>
      </c>
      <c r="AK17" t="s">
        <v>986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6"/>
        <v>-160.69999999999999</v>
      </c>
      <c r="AU17">
        <v>32.1</v>
      </c>
      <c r="AV17">
        <f t="shared" si="7"/>
        <v>-166.00000000000003</v>
      </c>
      <c r="AX17">
        <v>51.1</v>
      </c>
      <c r="AY17">
        <f t="shared" si="8"/>
        <v>-421.80000000000007</v>
      </c>
      <c r="BB17" t="s">
        <v>987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9"/>
        <v>83.899999999999991</v>
      </c>
      <c r="BL17">
        <v>-19.8</v>
      </c>
      <c r="BM17">
        <f t="shared" si="10"/>
        <v>210.99999999999994</v>
      </c>
      <c r="BO17">
        <v>0.9</v>
      </c>
      <c r="BP17">
        <f t="shared" si="11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2"/>
        <v>-340</v>
      </c>
      <c r="CC17">
        <v>-116.1</v>
      </c>
      <c r="CD17">
        <f t="shared" si="13"/>
        <v>-622.30000000000007</v>
      </c>
      <c r="CF17">
        <v>-223.4</v>
      </c>
      <c r="CG17">
        <f t="shared" si="14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5"/>
        <v>-183.2</v>
      </c>
      <c r="CT17">
        <v>304.2</v>
      </c>
      <c r="CU17">
        <f t="shared" si="16"/>
        <v>-636.10000000000014</v>
      </c>
      <c r="CW17">
        <v>421.2</v>
      </c>
      <c r="CX17">
        <f t="shared" si="17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584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1"/>
        <v>-58.300000000000011</v>
      </c>
      <c r="M18">
        <v>-41.2</v>
      </c>
      <c r="N18">
        <f t="shared" si="0"/>
        <v>-428.89999999999992</v>
      </c>
      <c r="P18">
        <v>-91.4</v>
      </c>
      <c r="Q18">
        <f t="shared" si="2"/>
        <v>-897.7</v>
      </c>
      <c r="T18" t="s">
        <v>981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3"/>
        <v>-391.40000000000003</v>
      </c>
      <c r="AD18">
        <v>-67.2</v>
      </c>
      <c r="AE18">
        <f t="shared" si="4"/>
        <v>-1009.7</v>
      </c>
      <c r="AG18">
        <v>-149.9</v>
      </c>
      <c r="AH18">
        <f t="shared" si="5"/>
        <v>-1297.1000000000004</v>
      </c>
      <c r="AK18" t="s">
        <v>986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6"/>
        <v>-180.7</v>
      </c>
      <c r="AU18">
        <v>-31.8</v>
      </c>
      <c r="AV18">
        <f t="shared" si="7"/>
        <v>-197.80000000000004</v>
      </c>
      <c r="AX18">
        <v>-6.4</v>
      </c>
      <c r="AY18">
        <f t="shared" si="8"/>
        <v>-428.20000000000005</v>
      </c>
      <c r="BB18" t="s">
        <v>987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9"/>
        <v>74.8</v>
      </c>
      <c r="BL18">
        <v>-34.200000000000003</v>
      </c>
      <c r="BM18">
        <f t="shared" si="10"/>
        <v>176.79999999999995</v>
      </c>
      <c r="BO18">
        <v>-59</v>
      </c>
      <c r="BP18">
        <f t="shared" si="11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2"/>
        <v>-279.7</v>
      </c>
      <c r="CC18">
        <v>162.5</v>
      </c>
      <c r="CD18">
        <f t="shared" si="13"/>
        <v>-459.80000000000007</v>
      </c>
      <c r="CF18">
        <v>198.3</v>
      </c>
      <c r="CG18">
        <f t="shared" si="14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5"/>
        <v>-210.29999999999998</v>
      </c>
      <c r="CT18">
        <v>40</v>
      </c>
      <c r="CU18">
        <f t="shared" si="16"/>
        <v>-596.10000000000014</v>
      </c>
      <c r="CW18">
        <v>153.4</v>
      </c>
      <c r="CX18">
        <f t="shared" si="17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584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1"/>
        <v>-67.500000000000014</v>
      </c>
      <c r="M19">
        <v>18.5</v>
      </c>
      <c r="N19">
        <f t="shared" si="0"/>
        <v>-410.39999999999992</v>
      </c>
      <c r="P19">
        <v>71.599999999999994</v>
      </c>
      <c r="Q19">
        <f t="shared" si="2"/>
        <v>-826.1</v>
      </c>
      <c r="T19" t="s">
        <v>981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3"/>
        <v>-410.40000000000003</v>
      </c>
      <c r="AD19">
        <v>-71.8</v>
      </c>
      <c r="AE19">
        <f t="shared" si="4"/>
        <v>-1081.5</v>
      </c>
      <c r="AG19">
        <v>-152.4</v>
      </c>
      <c r="AH19">
        <f t="shared" si="5"/>
        <v>-1449.5000000000005</v>
      </c>
      <c r="AK19" t="s">
        <v>986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6"/>
        <v>-202.89999999999998</v>
      </c>
      <c r="AU19">
        <v>12</v>
      </c>
      <c r="AV19">
        <f t="shared" si="7"/>
        <v>-185.80000000000004</v>
      </c>
      <c r="AX19">
        <v>30.6</v>
      </c>
      <c r="AY19">
        <f t="shared" si="8"/>
        <v>-397.6</v>
      </c>
      <c r="BB19" t="s">
        <v>987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9"/>
        <v>65.899999999999991</v>
      </c>
      <c r="BL19">
        <v>-33.5</v>
      </c>
      <c r="BM19">
        <f t="shared" si="10"/>
        <v>143.29999999999995</v>
      </c>
      <c r="BO19">
        <v>-41.2</v>
      </c>
      <c r="BP19">
        <f t="shared" si="11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2"/>
        <v>-230.6</v>
      </c>
      <c r="CC19">
        <v>137</v>
      </c>
      <c r="CD19">
        <f t="shared" si="13"/>
        <v>-322.80000000000007</v>
      </c>
      <c r="CF19">
        <v>179.8</v>
      </c>
      <c r="CG19">
        <f t="shared" si="14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5"/>
        <v>-254.89999999999998</v>
      </c>
      <c r="CT19">
        <v>-152.30000000000001</v>
      </c>
      <c r="CU19">
        <f t="shared" si="16"/>
        <v>-748.40000000000009</v>
      </c>
      <c r="CW19">
        <v>-206</v>
      </c>
      <c r="CX19">
        <f t="shared" si="17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584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1"/>
        <v>17.199999999999989</v>
      </c>
      <c r="M20">
        <v>149.19999999999999</v>
      </c>
      <c r="N20">
        <f t="shared" si="0"/>
        <v>-261.19999999999993</v>
      </c>
      <c r="P20">
        <v>190</v>
      </c>
      <c r="Q20">
        <f t="shared" si="2"/>
        <v>-636.1</v>
      </c>
      <c r="T20" t="s">
        <v>981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3"/>
        <v>-433.40000000000003</v>
      </c>
      <c r="AD20">
        <v>-82.1</v>
      </c>
      <c r="AE20">
        <f t="shared" si="4"/>
        <v>-1163.5999999999999</v>
      </c>
      <c r="AG20">
        <v>-177.1</v>
      </c>
      <c r="AH20">
        <f t="shared" si="5"/>
        <v>-1626.6000000000004</v>
      </c>
      <c r="AK20" t="s">
        <v>986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6"/>
        <v>-222.99999999999997</v>
      </c>
      <c r="AU20">
        <v>-74.2</v>
      </c>
      <c r="AV20">
        <f t="shared" si="7"/>
        <v>-260.00000000000006</v>
      </c>
      <c r="AX20">
        <v>-78.2</v>
      </c>
      <c r="AY20">
        <f t="shared" si="8"/>
        <v>-475.8</v>
      </c>
      <c r="BB20" t="s">
        <v>987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9"/>
        <v>91.799999999999983</v>
      </c>
      <c r="BL20">
        <v>49.4</v>
      </c>
      <c r="BM20">
        <f t="shared" si="10"/>
        <v>192.69999999999996</v>
      </c>
      <c r="BO20">
        <v>60.4</v>
      </c>
      <c r="BP20">
        <f t="shared" si="11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2"/>
        <v>-108.39999999999999</v>
      </c>
      <c r="CC20">
        <v>197.6</v>
      </c>
      <c r="CD20">
        <f t="shared" si="13"/>
        <v>-125.20000000000007</v>
      </c>
      <c r="CF20">
        <v>225.8</v>
      </c>
      <c r="CG20">
        <f t="shared" si="14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5"/>
        <v>-288.7</v>
      </c>
      <c r="CT20">
        <v>51.2</v>
      </c>
      <c r="CU20">
        <f t="shared" si="16"/>
        <v>-697.2</v>
      </c>
      <c r="CW20">
        <v>145.19999999999999</v>
      </c>
      <c r="CX20">
        <f t="shared" si="17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584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1"/>
        <v>4.9999999999999893</v>
      </c>
      <c r="M21">
        <v>-33.200000000000003</v>
      </c>
      <c r="N21">
        <f t="shared" si="0"/>
        <v>-294.39999999999992</v>
      </c>
      <c r="P21">
        <v>11.4</v>
      </c>
      <c r="Q21">
        <f t="shared" si="2"/>
        <v>-624.70000000000005</v>
      </c>
      <c r="T21" t="s">
        <v>981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3"/>
        <v>-452.40000000000003</v>
      </c>
      <c r="AD21">
        <v>-77.5</v>
      </c>
      <c r="AE21">
        <f t="shared" si="4"/>
        <v>-1241.0999999999999</v>
      </c>
      <c r="AG21">
        <v>-168.8</v>
      </c>
      <c r="AH21">
        <f t="shared" si="5"/>
        <v>-1795.4000000000003</v>
      </c>
      <c r="AK21" t="s">
        <v>986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6"/>
        <v>-176.59999999999997</v>
      </c>
      <c r="AU21">
        <v>104.6</v>
      </c>
      <c r="AV21">
        <f t="shared" si="7"/>
        <v>-155.40000000000006</v>
      </c>
      <c r="AX21">
        <v>139.80000000000001</v>
      </c>
      <c r="AY21">
        <f t="shared" si="8"/>
        <v>-336</v>
      </c>
      <c r="BB21" t="s">
        <v>987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9"/>
        <v>120.19999999999999</v>
      </c>
      <c r="BL21">
        <v>38.4</v>
      </c>
      <c r="BM21">
        <f t="shared" si="10"/>
        <v>231.09999999999997</v>
      </c>
      <c r="BO21">
        <v>40.799999999999997</v>
      </c>
      <c r="BP21">
        <f t="shared" si="11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2"/>
        <v>-140.69999999999999</v>
      </c>
      <c r="CC21">
        <v>-119</v>
      </c>
      <c r="CD21">
        <f t="shared" si="13"/>
        <v>-244.20000000000007</v>
      </c>
      <c r="CF21">
        <v>-134.6</v>
      </c>
      <c r="CG21">
        <f t="shared" si="14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5"/>
        <v>-249.7</v>
      </c>
      <c r="CT21">
        <v>131.5</v>
      </c>
      <c r="CU21">
        <f t="shared" si="16"/>
        <v>-565.70000000000005</v>
      </c>
      <c r="CW21">
        <v>182.6</v>
      </c>
      <c r="CX21">
        <f t="shared" si="17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584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1"/>
        <v>-3.7000000000000099</v>
      </c>
      <c r="M22">
        <v>58.3</v>
      </c>
      <c r="N22">
        <f t="shared" si="0"/>
        <v>-236.09999999999991</v>
      </c>
      <c r="P22">
        <v>113</v>
      </c>
      <c r="Q22">
        <f t="shared" si="2"/>
        <v>-511.70000000000005</v>
      </c>
      <c r="T22" t="s">
        <v>981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3"/>
        <v>-466.3</v>
      </c>
      <c r="AD22">
        <v>-54.9</v>
      </c>
      <c r="AE22">
        <f t="shared" si="4"/>
        <v>-1296</v>
      </c>
      <c r="AG22">
        <v>-117.1</v>
      </c>
      <c r="AH22">
        <f t="shared" si="5"/>
        <v>-1912.5000000000002</v>
      </c>
      <c r="AK22" t="s">
        <v>986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6"/>
        <v>-137.49999999999997</v>
      </c>
      <c r="AU22">
        <v>94.8</v>
      </c>
      <c r="AV22">
        <f t="shared" si="7"/>
        <v>-60.600000000000065</v>
      </c>
      <c r="AX22">
        <v>127.6</v>
      </c>
      <c r="AY22">
        <f t="shared" si="8"/>
        <v>-208.4</v>
      </c>
      <c r="BB22" t="s">
        <v>987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9"/>
        <v>112.89999999999999</v>
      </c>
      <c r="BL22">
        <v>-26.1</v>
      </c>
      <c r="BM22">
        <f t="shared" si="10"/>
        <v>204.99999999999997</v>
      </c>
      <c r="BO22">
        <v>-55</v>
      </c>
      <c r="BP22">
        <f t="shared" si="11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2"/>
        <v>-178.1</v>
      </c>
      <c r="CC22">
        <v>25.6</v>
      </c>
      <c r="CD22">
        <f t="shared" si="13"/>
        <v>-218.60000000000008</v>
      </c>
      <c r="CF22">
        <v>68.400000000000006</v>
      </c>
      <c r="CG22">
        <f t="shared" si="14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5"/>
        <v>-291.2</v>
      </c>
      <c r="CT22">
        <v>-144</v>
      </c>
      <c r="CU22">
        <f t="shared" si="16"/>
        <v>-709.7</v>
      </c>
      <c r="CW22">
        <v>-189.5</v>
      </c>
      <c r="CX22">
        <f t="shared" si="17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584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1"/>
        <v>-11.70000000000001</v>
      </c>
      <c r="M23">
        <v>-34.700000000000003</v>
      </c>
      <c r="N23">
        <f t="shared" si="0"/>
        <v>-270.7999999999999</v>
      </c>
      <c r="P23">
        <v>-76.8</v>
      </c>
      <c r="Q23">
        <f t="shared" si="2"/>
        <v>-588.5</v>
      </c>
      <c r="T23" t="s">
        <v>981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3"/>
        <v>-485.7</v>
      </c>
      <c r="AD23">
        <v>-67.7</v>
      </c>
      <c r="AE23">
        <f t="shared" si="4"/>
        <v>-1363.7</v>
      </c>
      <c r="AG23">
        <v>-148.9</v>
      </c>
      <c r="AH23">
        <f t="shared" si="5"/>
        <v>-2061.4</v>
      </c>
      <c r="AK23" t="s">
        <v>986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6"/>
        <v>-156.19999999999996</v>
      </c>
      <c r="AU23">
        <v>-66.3</v>
      </c>
      <c r="AV23">
        <f t="shared" si="7"/>
        <v>-126.90000000000006</v>
      </c>
      <c r="AX23">
        <v>-10.199999999999999</v>
      </c>
      <c r="AY23">
        <f t="shared" si="8"/>
        <v>-218.6</v>
      </c>
      <c r="BB23" t="s">
        <v>987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9"/>
        <v>114.6</v>
      </c>
      <c r="BL23">
        <v>30.5</v>
      </c>
      <c r="BM23">
        <f t="shared" si="10"/>
        <v>235.49999999999997</v>
      </c>
      <c r="BO23">
        <v>47.7</v>
      </c>
      <c r="BP23">
        <f t="shared" si="11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2"/>
        <v>-234.1</v>
      </c>
      <c r="CC23">
        <v>-179.5</v>
      </c>
      <c r="CD23">
        <f t="shared" si="13"/>
        <v>-398.10000000000008</v>
      </c>
      <c r="CF23">
        <v>-341.8</v>
      </c>
      <c r="CG23">
        <f t="shared" si="14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5"/>
        <v>-320.3</v>
      </c>
      <c r="CT23">
        <v>-104.7</v>
      </c>
      <c r="CU23">
        <f t="shared" si="16"/>
        <v>-814.40000000000009</v>
      </c>
      <c r="CW23">
        <v>-216.7</v>
      </c>
      <c r="CX23">
        <f t="shared" si="17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584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1"/>
        <v>59.29999999999999</v>
      </c>
      <c r="M24">
        <v>141.1</v>
      </c>
      <c r="N24">
        <f t="shared" si="0"/>
        <v>-129.6999999999999</v>
      </c>
      <c r="P24">
        <v>192.8</v>
      </c>
      <c r="Q24">
        <f t="shared" si="2"/>
        <v>-395.7</v>
      </c>
      <c r="T24" t="s">
        <v>981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3"/>
        <v>-503.59999999999997</v>
      </c>
      <c r="AD24">
        <v>-49.3</v>
      </c>
      <c r="AE24">
        <f t="shared" si="4"/>
        <v>-1413</v>
      </c>
      <c r="AG24">
        <v>74.5</v>
      </c>
      <c r="AH24">
        <f t="shared" si="5"/>
        <v>-1986.9</v>
      </c>
      <c r="AK24" t="s">
        <v>986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6"/>
        <v>-172.79999999999995</v>
      </c>
      <c r="AU24">
        <v>-43.1</v>
      </c>
      <c r="AV24">
        <f t="shared" si="7"/>
        <v>-170.00000000000006</v>
      </c>
      <c r="AX24">
        <v>83.4</v>
      </c>
      <c r="AY24">
        <f t="shared" si="8"/>
        <v>-135.19999999999999</v>
      </c>
      <c r="BB24" t="s">
        <v>987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9"/>
        <v>136.6</v>
      </c>
      <c r="BL24">
        <v>51.8</v>
      </c>
      <c r="BM24">
        <f t="shared" si="10"/>
        <v>287.29999999999995</v>
      </c>
      <c r="BO24">
        <v>69.400000000000006</v>
      </c>
      <c r="BP24">
        <f t="shared" si="11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2"/>
        <v>-262.3</v>
      </c>
      <c r="CC24">
        <v>80.099999999999994</v>
      </c>
      <c r="CD24">
        <f t="shared" si="13"/>
        <v>-318.00000000000011</v>
      </c>
      <c r="CF24">
        <v>143.6</v>
      </c>
      <c r="CG24">
        <f t="shared" si="14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5"/>
        <v>-348.90000000000003</v>
      </c>
      <c r="CT24">
        <v>-99.2</v>
      </c>
      <c r="CU24">
        <f t="shared" si="16"/>
        <v>-913.60000000000014</v>
      </c>
      <c r="CW24">
        <v>-222.7</v>
      </c>
      <c r="CX24">
        <f t="shared" si="17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584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1"/>
        <v>49.79999999999999</v>
      </c>
      <c r="M25">
        <v>-35.6</v>
      </c>
      <c r="N25">
        <f t="shared" si="0"/>
        <v>-165.2999999999999</v>
      </c>
      <c r="P25">
        <v>10.6</v>
      </c>
      <c r="Q25">
        <f t="shared" si="2"/>
        <v>-385.09999999999997</v>
      </c>
      <c r="T25" t="s">
        <v>981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3"/>
        <v>-520.5</v>
      </c>
      <c r="AD25">
        <v>-65.8</v>
      </c>
      <c r="AE25">
        <f t="shared" si="4"/>
        <v>-1478.8</v>
      </c>
      <c r="AG25">
        <v>-140.4</v>
      </c>
      <c r="AH25">
        <f t="shared" si="5"/>
        <v>-2127.3000000000002</v>
      </c>
      <c r="AK25" t="s">
        <v>986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6"/>
        <v>-161.19999999999996</v>
      </c>
      <c r="AU25">
        <v>59.2</v>
      </c>
      <c r="AV25">
        <f t="shared" si="7"/>
        <v>-110.80000000000005</v>
      </c>
      <c r="AX25">
        <v>-148.9</v>
      </c>
      <c r="AY25">
        <f t="shared" si="8"/>
        <v>-284.10000000000002</v>
      </c>
      <c r="BB25" t="s">
        <v>987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9"/>
        <v>127.3</v>
      </c>
      <c r="BL25">
        <v>-10.8</v>
      </c>
      <c r="BM25">
        <f t="shared" si="10"/>
        <v>276.49999999999994</v>
      </c>
      <c r="BO25">
        <v>1.1000000000000001</v>
      </c>
      <c r="BP25">
        <f t="shared" si="11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2"/>
        <v>-255.60000000000002</v>
      </c>
      <c r="CC25">
        <v>130.5</v>
      </c>
      <c r="CD25">
        <f t="shared" si="13"/>
        <v>-187.50000000000011</v>
      </c>
      <c r="CF25">
        <v>205.3</v>
      </c>
      <c r="CG25">
        <f t="shared" si="14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5"/>
        <v>-381.1</v>
      </c>
      <c r="CT25">
        <v>-68.3</v>
      </c>
      <c r="CU25">
        <f t="shared" si="16"/>
        <v>-981.90000000000009</v>
      </c>
      <c r="CW25">
        <v>-171.8</v>
      </c>
      <c r="CX25">
        <f t="shared" si="17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584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1"/>
        <v>39.79999999999999</v>
      </c>
      <c r="M26">
        <v>-37.299999999999997</v>
      </c>
      <c r="N26">
        <f t="shared" si="0"/>
        <v>-202.59999999999991</v>
      </c>
      <c r="P26">
        <v>-84</v>
      </c>
      <c r="Q26">
        <f t="shared" si="2"/>
        <v>-469.09999999999997</v>
      </c>
      <c r="T26" t="s">
        <v>981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3"/>
        <v>-533.4</v>
      </c>
      <c r="AD26">
        <v>-56.1</v>
      </c>
      <c r="AE26">
        <f t="shared" si="4"/>
        <v>-1534.8999999999999</v>
      </c>
      <c r="AG26">
        <v>-126.4</v>
      </c>
      <c r="AH26">
        <f t="shared" si="5"/>
        <v>-2253.7000000000003</v>
      </c>
      <c r="AK26" t="s">
        <v>986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6"/>
        <v>-180.39999999999995</v>
      </c>
      <c r="AU26">
        <v>-72.7</v>
      </c>
      <c r="AV26">
        <f t="shared" si="7"/>
        <v>-183.50000000000006</v>
      </c>
      <c r="AX26">
        <v>-34.9</v>
      </c>
      <c r="AY26">
        <f t="shared" si="8"/>
        <v>-319</v>
      </c>
      <c r="BB26" t="s">
        <v>987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9"/>
        <v>128.4</v>
      </c>
      <c r="BL26">
        <v>31.8</v>
      </c>
      <c r="BM26">
        <f t="shared" si="10"/>
        <v>308.29999999999995</v>
      </c>
      <c r="BO26">
        <v>51.2</v>
      </c>
      <c r="BP26">
        <f t="shared" si="11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2"/>
        <v>-227.10000000000002</v>
      </c>
      <c r="CC26">
        <v>109.3</v>
      </c>
      <c r="CD26">
        <f t="shared" si="13"/>
        <v>-78.200000000000117</v>
      </c>
      <c r="CF26">
        <v>147.1</v>
      </c>
      <c r="CG26">
        <f t="shared" si="14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5"/>
        <v>-409.5</v>
      </c>
      <c r="CT26">
        <v>-107.1</v>
      </c>
      <c r="CU26">
        <f t="shared" si="16"/>
        <v>-1089</v>
      </c>
      <c r="CW26">
        <v>-226.1</v>
      </c>
      <c r="CX26">
        <f t="shared" si="17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584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1"/>
        <v>29.29999999999999</v>
      </c>
      <c r="M27">
        <v>-38.799999999999997</v>
      </c>
      <c r="N27">
        <f t="shared" si="0"/>
        <v>-241.39999999999992</v>
      </c>
      <c r="P27">
        <v>-51.6</v>
      </c>
      <c r="Q27">
        <f t="shared" si="2"/>
        <v>-520.69999999999993</v>
      </c>
      <c r="T27" t="s">
        <v>981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3"/>
        <v>-549.4</v>
      </c>
      <c r="AD27">
        <v>-59.9</v>
      </c>
      <c r="AE27">
        <f t="shared" si="4"/>
        <v>-1594.8</v>
      </c>
      <c r="AG27">
        <v>-126.7</v>
      </c>
      <c r="AH27">
        <f t="shared" si="5"/>
        <v>-2380.4</v>
      </c>
      <c r="AK27" t="s">
        <v>986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6"/>
        <v>-199.69999999999996</v>
      </c>
      <c r="AU27">
        <v>-59.4</v>
      </c>
      <c r="AV27">
        <f t="shared" si="7"/>
        <v>-242.90000000000006</v>
      </c>
      <c r="AX27">
        <v>-140.19999999999999</v>
      </c>
      <c r="AY27">
        <f t="shared" si="8"/>
        <v>-459.2</v>
      </c>
      <c r="BB27" t="s">
        <v>987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9"/>
        <v>120.5</v>
      </c>
      <c r="BL27">
        <v>-28.6</v>
      </c>
      <c r="BM27">
        <f t="shared" si="10"/>
        <v>279.69999999999993</v>
      </c>
      <c r="BO27">
        <v>-18.5</v>
      </c>
      <c r="BP27">
        <f t="shared" si="11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2"/>
        <v>-260.70000000000005</v>
      </c>
      <c r="CC27">
        <v>-126.3</v>
      </c>
      <c r="CD27">
        <f t="shared" si="13"/>
        <v>-204.50000000000011</v>
      </c>
      <c r="CF27">
        <v>-265.2</v>
      </c>
      <c r="CG27">
        <f t="shared" si="14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5"/>
        <v>-427.4</v>
      </c>
      <c r="CT27">
        <v>15.3</v>
      </c>
      <c r="CU27">
        <f t="shared" si="16"/>
        <v>-1073.7</v>
      </c>
      <c r="CW27">
        <v>110.5</v>
      </c>
      <c r="CX27">
        <f t="shared" si="17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584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1"/>
        <v>20.499999999999989</v>
      </c>
      <c r="M28">
        <v>-35.6</v>
      </c>
      <c r="N28">
        <f t="shared" si="0"/>
        <v>-276.99999999999994</v>
      </c>
      <c r="P28">
        <v>-80.5</v>
      </c>
      <c r="Q28">
        <f t="shared" si="2"/>
        <v>-601.19999999999993</v>
      </c>
      <c r="T28" t="s">
        <v>981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3"/>
        <v>-560.4</v>
      </c>
      <c r="AD28">
        <v>-53.3</v>
      </c>
      <c r="AE28">
        <f t="shared" si="4"/>
        <v>-1648.1</v>
      </c>
      <c r="AG28">
        <v>-123.3</v>
      </c>
      <c r="AH28">
        <f t="shared" si="5"/>
        <v>-2503.7000000000003</v>
      </c>
      <c r="AK28" t="s">
        <v>986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6"/>
        <v>-217.79999999999995</v>
      </c>
      <c r="AU28">
        <v>-66.900000000000006</v>
      </c>
      <c r="AV28">
        <f t="shared" si="7"/>
        <v>-309.80000000000007</v>
      </c>
      <c r="AX28">
        <v>-127.8</v>
      </c>
      <c r="AY28">
        <f t="shared" si="8"/>
        <v>-587</v>
      </c>
      <c r="BB28" t="s">
        <v>987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9"/>
        <v>113.9</v>
      </c>
      <c r="BL28">
        <v>-25</v>
      </c>
      <c r="BM28">
        <f t="shared" si="10"/>
        <v>254.69999999999993</v>
      </c>
      <c r="BO28">
        <v>-53.1</v>
      </c>
      <c r="BP28">
        <f t="shared" si="11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2"/>
        <v>-288.70000000000005</v>
      </c>
      <c r="CC28">
        <v>-99.3</v>
      </c>
      <c r="CD28">
        <f t="shared" si="13"/>
        <v>-303.80000000000013</v>
      </c>
      <c r="CF28">
        <v>-99</v>
      </c>
      <c r="CG28">
        <f t="shared" si="14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5"/>
        <v>-429.59999999999997</v>
      </c>
      <c r="CT28">
        <v>136.5</v>
      </c>
      <c r="CU28">
        <f t="shared" si="16"/>
        <v>-937.2</v>
      </c>
      <c r="CW28">
        <v>239</v>
      </c>
      <c r="CX28">
        <f t="shared" si="17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584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1"/>
        <v>8.4999999999999893</v>
      </c>
      <c r="M29">
        <v>-49.6</v>
      </c>
      <c r="N29">
        <f t="shared" si="0"/>
        <v>-326.59999999999997</v>
      </c>
      <c r="P29">
        <v>-107.1</v>
      </c>
      <c r="Q29">
        <f t="shared" si="2"/>
        <v>-708.3</v>
      </c>
      <c r="T29" t="s">
        <v>981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3"/>
        <v>-578.6</v>
      </c>
      <c r="AD29">
        <v>-72.599999999999994</v>
      </c>
      <c r="AE29">
        <f t="shared" si="4"/>
        <v>-1720.6999999999998</v>
      </c>
      <c r="AG29">
        <v>-160.4</v>
      </c>
      <c r="AH29">
        <f t="shared" si="5"/>
        <v>-2664.1000000000004</v>
      </c>
      <c r="AK29" t="s">
        <v>986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6"/>
        <v>-233.39999999999995</v>
      </c>
      <c r="AU29">
        <v>-60.5</v>
      </c>
      <c r="AV29">
        <f t="shared" si="7"/>
        <v>-370.30000000000007</v>
      </c>
      <c r="AX29">
        <v>-50.5</v>
      </c>
      <c r="AY29">
        <f t="shared" si="8"/>
        <v>-637.5</v>
      </c>
      <c r="BB29" t="s">
        <v>987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9"/>
        <v>106</v>
      </c>
      <c r="BL29">
        <v>-27.4</v>
      </c>
      <c r="BM29">
        <f t="shared" si="10"/>
        <v>227.29999999999993</v>
      </c>
      <c r="BO29">
        <v>-59.7</v>
      </c>
      <c r="BP29">
        <f t="shared" si="11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2"/>
        <v>-290.80000000000007</v>
      </c>
      <c r="CC29">
        <v>-25.1</v>
      </c>
      <c r="CD29">
        <f t="shared" si="13"/>
        <v>-328.90000000000015</v>
      </c>
      <c r="CF29">
        <v>-19.7</v>
      </c>
      <c r="CG29">
        <f t="shared" si="14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5"/>
        <v>-467.99999999999994</v>
      </c>
      <c r="CT29">
        <v>53.3</v>
      </c>
      <c r="CU29">
        <f t="shared" si="16"/>
        <v>-883.90000000000009</v>
      </c>
      <c r="CW29">
        <v>116.8</v>
      </c>
      <c r="CX29">
        <f t="shared" si="17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584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1"/>
        <v>-1.6000000000000103</v>
      </c>
      <c r="M30">
        <v>24.4</v>
      </c>
      <c r="N30">
        <f t="shared" si="0"/>
        <v>-302.2</v>
      </c>
      <c r="P30">
        <v>78.2</v>
      </c>
      <c r="Q30">
        <f t="shared" si="2"/>
        <v>-630.09999999999991</v>
      </c>
      <c r="T30" t="s">
        <v>981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3"/>
        <v>-594.5</v>
      </c>
      <c r="AD30">
        <v>-60.5</v>
      </c>
      <c r="AE30">
        <f t="shared" si="4"/>
        <v>-1781.1999999999998</v>
      </c>
      <c r="AG30">
        <v>-21</v>
      </c>
      <c r="AH30">
        <f t="shared" si="5"/>
        <v>-2685.1000000000004</v>
      </c>
      <c r="AK30" t="s">
        <v>986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6"/>
        <v>-251.29999999999995</v>
      </c>
      <c r="AU30">
        <v>-66.099999999999994</v>
      </c>
      <c r="AV30">
        <f t="shared" si="7"/>
        <v>-436.40000000000009</v>
      </c>
      <c r="AX30">
        <v>113.3</v>
      </c>
      <c r="AY30">
        <f t="shared" si="8"/>
        <v>-524.20000000000005</v>
      </c>
      <c r="BB30" t="s">
        <v>987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9"/>
        <v>100.5</v>
      </c>
      <c r="BL30">
        <v>-20.3</v>
      </c>
      <c r="BM30">
        <f t="shared" si="10"/>
        <v>206.99999999999991</v>
      </c>
      <c r="BO30">
        <v>-8.8000000000000007</v>
      </c>
      <c r="BP30">
        <f t="shared" si="11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2"/>
        <v>-324.10000000000008</v>
      </c>
      <c r="CC30">
        <v>-100.3</v>
      </c>
      <c r="CD30">
        <f t="shared" si="13"/>
        <v>-429.20000000000016</v>
      </c>
      <c r="CF30">
        <v>-21.5</v>
      </c>
      <c r="CG30">
        <f t="shared" si="14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5"/>
        <v>-495.79999999999995</v>
      </c>
      <c r="CT30">
        <v>-96.8</v>
      </c>
      <c r="CU30">
        <f t="shared" si="16"/>
        <v>-980.7</v>
      </c>
      <c r="CW30">
        <v>-172.9</v>
      </c>
      <c r="CX30">
        <f t="shared" si="17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584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1"/>
        <v>-13.500000000000011</v>
      </c>
      <c r="M31">
        <v>-45.1</v>
      </c>
      <c r="N31">
        <f t="shared" si="0"/>
        <v>-347.3</v>
      </c>
      <c r="P31">
        <v>-96.3</v>
      </c>
      <c r="Q31">
        <f t="shared" si="2"/>
        <v>-726.39999999999986</v>
      </c>
      <c r="T31" t="s">
        <v>981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3"/>
        <v>-500.5</v>
      </c>
      <c r="AD31">
        <v>240</v>
      </c>
      <c r="AE31">
        <f t="shared" si="4"/>
        <v>-1541.1999999999998</v>
      </c>
      <c r="AG31">
        <v>354.6</v>
      </c>
      <c r="AH31">
        <f t="shared" si="5"/>
        <v>-2330.5000000000005</v>
      </c>
      <c r="AK31" t="s">
        <v>986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6"/>
        <v>-236.59999999999997</v>
      </c>
      <c r="AU31">
        <v>74.5</v>
      </c>
      <c r="AV31">
        <f t="shared" si="7"/>
        <v>-361.90000000000009</v>
      </c>
      <c r="AX31">
        <v>100.7</v>
      </c>
      <c r="AY31">
        <f t="shared" si="8"/>
        <v>-423.50000000000006</v>
      </c>
      <c r="BB31" t="s">
        <v>987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9"/>
        <v>95.7</v>
      </c>
      <c r="BL31">
        <v>-19.8</v>
      </c>
      <c r="BM31">
        <f t="shared" si="10"/>
        <v>187.1999999999999</v>
      </c>
      <c r="BO31">
        <v>-44</v>
      </c>
      <c r="BP31">
        <f t="shared" si="11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2"/>
        <v>-341.30000000000007</v>
      </c>
      <c r="CC31">
        <v>117.9</v>
      </c>
      <c r="CD31">
        <f t="shared" si="13"/>
        <v>-311.30000000000018</v>
      </c>
      <c r="CF31">
        <v>216.2</v>
      </c>
      <c r="CG31">
        <f t="shared" si="14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5"/>
        <v>-506.99999999999994</v>
      </c>
      <c r="CT31">
        <v>-44.5</v>
      </c>
      <c r="CU31">
        <f t="shared" si="16"/>
        <v>-1025.2</v>
      </c>
      <c r="CW31">
        <v>-119.5</v>
      </c>
      <c r="CX31">
        <f t="shared" si="17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584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1"/>
        <v>-26.900000000000013</v>
      </c>
      <c r="M32">
        <v>-48.5</v>
      </c>
      <c r="N32">
        <f t="shared" si="0"/>
        <v>-395.8</v>
      </c>
      <c r="P32">
        <v>-15.3</v>
      </c>
      <c r="Q32">
        <f t="shared" si="2"/>
        <v>-741.69999999999982</v>
      </c>
      <c r="T32" t="s">
        <v>981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3"/>
        <v>-519.70000000000005</v>
      </c>
      <c r="AD32">
        <v>-77.8</v>
      </c>
      <c r="AE32">
        <f t="shared" si="4"/>
        <v>-1618.9999999999998</v>
      </c>
      <c r="AG32">
        <v>-97</v>
      </c>
      <c r="AH32">
        <f t="shared" si="5"/>
        <v>-2427.5000000000005</v>
      </c>
      <c r="AK32" t="s">
        <v>986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6"/>
        <v>-226.99999999999997</v>
      </c>
      <c r="AU32">
        <v>66.599999999999994</v>
      </c>
      <c r="AV32">
        <f t="shared" si="7"/>
        <v>-295.30000000000007</v>
      </c>
      <c r="AX32">
        <v>-59</v>
      </c>
      <c r="AY32">
        <f t="shared" si="8"/>
        <v>-482.50000000000006</v>
      </c>
      <c r="BB32" t="s">
        <v>987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9"/>
        <v>90.7</v>
      </c>
      <c r="BL32">
        <v>-19.8</v>
      </c>
      <c r="BM32">
        <f t="shared" si="10"/>
        <v>167.39999999999989</v>
      </c>
      <c r="BO32">
        <v>-15.6</v>
      </c>
      <c r="BP32">
        <f t="shared" si="11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2"/>
        <v>-367.90000000000009</v>
      </c>
      <c r="CC32">
        <v>-24.4</v>
      </c>
      <c r="CD32">
        <f t="shared" si="13"/>
        <v>-335.70000000000016</v>
      </c>
      <c r="CF32">
        <v>65.099999999999994</v>
      </c>
      <c r="CG32">
        <f t="shared" si="14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5"/>
        <v>-533.9</v>
      </c>
      <c r="CT32">
        <v>-59.1</v>
      </c>
      <c r="CU32">
        <f t="shared" si="16"/>
        <v>-1084.3</v>
      </c>
      <c r="CW32">
        <v>-133.80000000000001</v>
      </c>
      <c r="CX32">
        <f t="shared" si="17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584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1"/>
        <v>-39.200000000000017</v>
      </c>
      <c r="M33">
        <v>-48.8</v>
      </c>
      <c r="N33">
        <f t="shared" si="0"/>
        <v>-444.6</v>
      </c>
      <c r="P33">
        <v>-11.6</v>
      </c>
      <c r="Q33">
        <f t="shared" si="2"/>
        <v>-753.29999999999984</v>
      </c>
      <c r="T33" t="s">
        <v>981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3"/>
        <v>-540.40000000000009</v>
      </c>
      <c r="AD33">
        <v>-81.3</v>
      </c>
      <c r="AE33">
        <f t="shared" si="4"/>
        <v>-1700.2999999999997</v>
      </c>
      <c r="AG33">
        <v>-176.9</v>
      </c>
      <c r="AH33">
        <f t="shared" si="5"/>
        <v>-2604.4000000000005</v>
      </c>
      <c r="AK33" t="s">
        <v>986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6"/>
        <v>-242.39999999999998</v>
      </c>
      <c r="AU33">
        <v>-56.8</v>
      </c>
      <c r="AV33">
        <f t="shared" si="7"/>
        <v>-352.10000000000008</v>
      </c>
      <c r="AX33">
        <v>-92.5</v>
      </c>
      <c r="AY33">
        <f t="shared" si="8"/>
        <v>-575</v>
      </c>
      <c r="BB33" t="s">
        <v>987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9"/>
        <v>106.5</v>
      </c>
      <c r="BL33">
        <v>37.799999999999997</v>
      </c>
      <c r="BM33">
        <f t="shared" si="10"/>
        <v>205.19999999999987</v>
      </c>
      <c r="BO33">
        <v>48.8</v>
      </c>
      <c r="BP33">
        <f t="shared" si="11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2"/>
        <v>-248.7000000000001</v>
      </c>
      <c r="CC33">
        <v>242.8</v>
      </c>
      <c r="CD33">
        <f t="shared" si="13"/>
        <v>-92.900000000000148</v>
      </c>
      <c r="CF33">
        <v>320.8</v>
      </c>
      <c r="CG33">
        <f t="shared" si="14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5"/>
        <v>-432.59999999999997</v>
      </c>
      <c r="CT33">
        <v>199.9</v>
      </c>
      <c r="CU33">
        <f t="shared" si="16"/>
        <v>-884.4</v>
      </c>
      <c r="CW33">
        <v>251</v>
      </c>
      <c r="CX33">
        <f t="shared" si="17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584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1"/>
        <v>-50.800000000000018</v>
      </c>
      <c r="M34">
        <v>-46.4</v>
      </c>
      <c r="N34">
        <f t="shared" si="0"/>
        <v>-491</v>
      </c>
      <c r="P34">
        <v>-101.6</v>
      </c>
      <c r="Q34">
        <f t="shared" si="2"/>
        <v>-854.89999999999986</v>
      </c>
      <c r="T34" t="s">
        <v>981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3"/>
        <v>-562.70000000000005</v>
      </c>
      <c r="AD34">
        <v>-89.4</v>
      </c>
      <c r="AE34">
        <f t="shared" si="4"/>
        <v>-1789.6999999999998</v>
      </c>
      <c r="AG34">
        <v>-190.1</v>
      </c>
      <c r="AH34">
        <f t="shared" si="5"/>
        <v>-2794.5000000000005</v>
      </c>
      <c r="AK34" t="s">
        <v>986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6"/>
        <v>-261.5</v>
      </c>
      <c r="AU34">
        <v>-70.599999999999994</v>
      </c>
      <c r="AV34">
        <f t="shared" si="7"/>
        <v>-422.70000000000005</v>
      </c>
      <c r="AX34">
        <v>163.30000000000001</v>
      </c>
      <c r="AY34">
        <f t="shared" si="8"/>
        <v>-411.7</v>
      </c>
      <c r="BB34" t="s">
        <v>987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9"/>
        <v>101.6</v>
      </c>
      <c r="BL34">
        <v>-20.399999999999999</v>
      </c>
      <c r="BM34">
        <f t="shared" si="10"/>
        <v>184.79999999999987</v>
      </c>
      <c r="BO34">
        <v>-46</v>
      </c>
      <c r="BP34">
        <f t="shared" si="11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2"/>
        <v>-279.10000000000008</v>
      </c>
      <c r="CC34">
        <v>-104.3</v>
      </c>
      <c r="CD34">
        <f t="shared" si="13"/>
        <v>-197.20000000000016</v>
      </c>
      <c r="CF34">
        <v>-215.7</v>
      </c>
      <c r="CG34">
        <f t="shared" si="14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5"/>
        <v>-430.99999999999994</v>
      </c>
      <c r="CT34">
        <v>140.4</v>
      </c>
      <c r="CU34">
        <f t="shared" si="16"/>
        <v>-744</v>
      </c>
      <c r="CW34">
        <v>235.1</v>
      </c>
      <c r="CX34">
        <f t="shared" si="17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584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1"/>
        <v>-62.600000000000023</v>
      </c>
      <c r="M35">
        <v>-40.700000000000003</v>
      </c>
      <c r="N35">
        <f t="shared" si="0"/>
        <v>-531.70000000000005</v>
      </c>
      <c r="P35">
        <v>-87.2</v>
      </c>
      <c r="Q35">
        <f t="shared" si="2"/>
        <v>-942.09999999999991</v>
      </c>
      <c r="T35" t="s">
        <v>981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3"/>
        <v>-581</v>
      </c>
      <c r="AD35">
        <v>-62.6</v>
      </c>
      <c r="AE35">
        <f t="shared" si="4"/>
        <v>-1852.2999999999997</v>
      </c>
      <c r="AG35">
        <v>-138.80000000000001</v>
      </c>
      <c r="AH35">
        <f t="shared" si="5"/>
        <v>-2933.3000000000006</v>
      </c>
      <c r="AK35" t="s">
        <v>986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6"/>
        <v>-180.8</v>
      </c>
      <c r="AU35">
        <v>133.80000000000001</v>
      </c>
      <c r="AV35">
        <f t="shared" si="7"/>
        <v>-288.90000000000003</v>
      </c>
      <c r="AX35">
        <v>64.7</v>
      </c>
      <c r="AY35">
        <f t="shared" si="8"/>
        <v>-347</v>
      </c>
      <c r="BB35" t="s">
        <v>987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9"/>
        <v>118.8</v>
      </c>
      <c r="BL35">
        <v>40.4</v>
      </c>
      <c r="BM35">
        <f t="shared" si="10"/>
        <v>225.19999999999987</v>
      </c>
      <c r="BO35">
        <v>52</v>
      </c>
      <c r="BP35">
        <f t="shared" si="11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2"/>
        <v>-134.90000000000009</v>
      </c>
      <c r="CC35">
        <v>106.3</v>
      </c>
      <c r="CD35">
        <f t="shared" si="13"/>
        <v>-90.900000000000162</v>
      </c>
      <c r="CF35">
        <v>64.5</v>
      </c>
      <c r="CG35">
        <f t="shared" si="14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5"/>
        <v>-458.99999999999994</v>
      </c>
      <c r="CT35">
        <v>-90</v>
      </c>
      <c r="CU35">
        <f t="shared" si="16"/>
        <v>-834</v>
      </c>
      <c r="CW35">
        <v>-139.1</v>
      </c>
      <c r="CX35">
        <f t="shared" si="17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584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1"/>
        <v>-73.600000000000023</v>
      </c>
      <c r="M36">
        <v>54.2</v>
      </c>
      <c r="N36">
        <f t="shared" ref="N36:N47" si="18">M36+N35</f>
        <v>-477.50000000000006</v>
      </c>
      <c r="P36">
        <v>99.5</v>
      </c>
      <c r="Q36">
        <f t="shared" si="2"/>
        <v>-842.59999999999991</v>
      </c>
      <c r="T36" t="s">
        <v>981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3"/>
        <v>-604.4</v>
      </c>
      <c r="AD36">
        <v>-83.6</v>
      </c>
      <c r="AE36">
        <f t="shared" si="4"/>
        <v>-1935.8999999999996</v>
      </c>
      <c r="AG36">
        <v>-183.4</v>
      </c>
      <c r="AH36">
        <f t="shared" si="5"/>
        <v>-3116.7000000000007</v>
      </c>
      <c r="AK36" t="s">
        <v>986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6"/>
        <v>-197</v>
      </c>
      <c r="AU36">
        <v>35.6</v>
      </c>
      <c r="AV36">
        <f t="shared" si="7"/>
        <v>-253.30000000000004</v>
      </c>
      <c r="AX36">
        <v>16.899999999999999</v>
      </c>
      <c r="AY36">
        <f t="shared" si="8"/>
        <v>-330.1</v>
      </c>
      <c r="BB36" t="s">
        <v>987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9"/>
        <v>107.89999999999999</v>
      </c>
      <c r="BL36">
        <v>-38.9</v>
      </c>
      <c r="BM36">
        <f t="shared" si="10"/>
        <v>186.29999999999987</v>
      </c>
      <c r="BO36">
        <v>-78.5</v>
      </c>
      <c r="BP36">
        <f t="shared" si="11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2"/>
        <v>-167.00000000000009</v>
      </c>
      <c r="CC36">
        <v>-113.7</v>
      </c>
      <c r="CD36">
        <f t="shared" si="13"/>
        <v>-204.60000000000016</v>
      </c>
      <c r="CF36">
        <v>-95.7</v>
      </c>
      <c r="CG36">
        <f t="shared" si="14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5"/>
        <v>-485.79999999999995</v>
      </c>
      <c r="CT36">
        <v>-1.6</v>
      </c>
      <c r="CU36">
        <f t="shared" si="16"/>
        <v>-835.6</v>
      </c>
      <c r="CW36">
        <v>95.5</v>
      </c>
      <c r="CX36">
        <f t="shared" si="17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584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1"/>
        <v>-85.600000000000023</v>
      </c>
      <c r="M37">
        <v>-42.7</v>
      </c>
      <c r="N37">
        <f t="shared" si="18"/>
        <v>-520.20000000000005</v>
      </c>
      <c r="P37">
        <v>-94</v>
      </c>
      <c r="Q37">
        <f t="shared" si="2"/>
        <v>-936.59999999999991</v>
      </c>
      <c r="T37" t="s">
        <v>981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3"/>
        <v>-623.79999999999995</v>
      </c>
      <c r="AD37">
        <v>-70.099999999999994</v>
      </c>
      <c r="AE37">
        <f t="shared" si="4"/>
        <v>-2005.9999999999995</v>
      </c>
      <c r="AG37">
        <v>-151</v>
      </c>
      <c r="AH37">
        <f t="shared" si="5"/>
        <v>-3267.7000000000007</v>
      </c>
      <c r="AK37" t="s">
        <v>986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6"/>
        <v>-212.8</v>
      </c>
      <c r="AU37">
        <v>-14.6</v>
      </c>
      <c r="AV37">
        <f t="shared" si="7"/>
        <v>-267.90000000000003</v>
      </c>
      <c r="AX37">
        <v>-150.9</v>
      </c>
      <c r="AY37">
        <f t="shared" si="8"/>
        <v>-481</v>
      </c>
      <c r="BB37" t="s">
        <v>987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9"/>
        <v>109.49999999999999</v>
      </c>
      <c r="BL37">
        <v>31.3</v>
      </c>
      <c r="BM37">
        <f t="shared" si="10"/>
        <v>217.59999999999988</v>
      </c>
      <c r="BO37">
        <v>51.5</v>
      </c>
      <c r="BP37">
        <f t="shared" si="11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2"/>
        <v>-133.50000000000009</v>
      </c>
      <c r="CC37">
        <v>142.80000000000001</v>
      </c>
      <c r="CD37">
        <f t="shared" si="13"/>
        <v>-61.800000000000153</v>
      </c>
      <c r="CF37">
        <v>207</v>
      </c>
      <c r="CG37">
        <f t="shared" si="14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5"/>
        <v>-511.49999999999994</v>
      </c>
      <c r="CT37">
        <v>-13.1</v>
      </c>
      <c r="CU37">
        <f t="shared" si="16"/>
        <v>-848.7</v>
      </c>
      <c r="CW37">
        <v>70.2</v>
      </c>
      <c r="CX37">
        <f t="shared" si="17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584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1"/>
        <v>-93.700000000000017</v>
      </c>
      <c r="M38">
        <v>-36.1</v>
      </c>
      <c r="N38">
        <f t="shared" si="18"/>
        <v>-556.30000000000007</v>
      </c>
      <c r="P38">
        <v>-78.400000000000006</v>
      </c>
      <c r="Q38">
        <f t="shared" si="2"/>
        <v>-1014.9999999999999</v>
      </c>
      <c r="T38" t="s">
        <v>981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3"/>
        <v>-626.9</v>
      </c>
      <c r="AD38">
        <v>146</v>
      </c>
      <c r="AE38">
        <f t="shared" si="4"/>
        <v>-1859.9999999999995</v>
      </c>
      <c r="AG38">
        <v>264</v>
      </c>
      <c r="AH38">
        <f t="shared" si="5"/>
        <v>-3003.7000000000007</v>
      </c>
      <c r="AK38" t="s">
        <v>986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6"/>
        <v>-232.70000000000002</v>
      </c>
      <c r="AU38">
        <v>-73.8</v>
      </c>
      <c r="AV38">
        <f t="shared" si="7"/>
        <v>-341.70000000000005</v>
      </c>
      <c r="AX38">
        <v>138.69999999999999</v>
      </c>
      <c r="AY38">
        <f t="shared" si="8"/>
        <v>-342.3</v>
      </c>
      <c r="BB38" t="s">
        <v>987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9"/>
        <v>103.69999999999999</v>
      </c>
      <c r="BL38">
        <v>-23.7</v>
      </c>
      <c r="BM38">
        <f t="shared" si="10"/>
        <v>193.89999999999989</v>
      </c>
      <c r="BO38">
        <v>-51.5</v>
      </c>
      <c r="BP38">
        <f t="shared" si="11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2"/>
        <v>-166.50000000000009</v>
      </c>
      <c r="CC38">
        <v>-54.4</v>
      </c>
      <c r="CD38">
        <f t="shared" si="13"/>
        <v>-116.20000000000016</v>
      </c>
      <c r="CF38">
        <v>-108.5</v>
      </c>
      <c r="CG38">
        <f t="shared" si="14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5"/>
        <v>-537.9</v>
      </c>
      <c r="CT38">
        <v>-88.2</v>
      </c>
      <c r="CU38">
        <f t="shared" si="16"/>
        <v>-936.90000000000009</v>
      </c>
      <c r="CW38">
        <v>-187.1</v>
      </c>
      <c r="CX38">
        <f t="shared" si="17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584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1"/>
        <v>-104.60000000000002</v>
      </c>
      <c r="M39">
        <v>-42.4</v>
      </c>
      <c r="N39">
        <f t="shared" si="18"/>
        <v>-598.70000000000005</v>
      </c>
      <c r="P39">
        <v>-94.1</v>
      </c>
      <c r="Q39">
        <f t="shared" si="2"/>
        <v>-1109.0999999999999</v>
      </c>
      <c r="T39" t="s">
        <v>981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3"/>
        <v>-644.69999999999993</v>
      </c>
      <c r="AD39">
        <v>114.4</v>
      </c>
      <c r="AE39">
        <f t="shared" si="4"/>
        <v>-1745.5999999999995</v>
      </c>
      <c r="AG39">
        <v>226.7</v>
      </c>
      <c r="AH39">
        <f t="shared" si="5"/>
        <v>-2777.0000000000009</v>
      </c>
      <c r="AK39" t="s">
        <v>986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6"/>
        <v>-163.80000000000001</v>
      </c>
      <c r="AU39">
        <v>115.3</v>
      </c>
      <c r="AV39">
        <f t="shared" si="7"/>
        <v>-226.40000000000003</v>
      </c>
      <c r="AX39">
        <v>169</v>
      </c>
      <c r="AY39">
        <f t="shared" si="8"/>
        <v>-173.3</v>
      </c>
      <c r="BB39" t="s">
        <v>987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9"/>
        <v>99.399999999999991</v>
      </c>
      <c r="BL39">
        <v>32.4</v>
      </c>
      <c r="BM39">
        <f t="shared" si="10"/>
        <v>226.2999999999999</v>
      </c>
      <c r="BO39">
        <v>59.4</v>
      </c>
      <c r="BP39">
        <f t="shared" si="11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2"/>
        <v>-50.500000000000085</v>
      </c>
      <c r="CC39">
        <v>225</v>
      </c>
      <c r="CD39">
        <f t="shared" si="13"/>
        <v>108.79999999999984</v>
      </c>
      <c r="CF39">
        <v>290.7</v>
      </c>
      <c r="CG39">
        <f t="shared" si="14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584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1"/>
        <v>-114.90000000000002</v>
      </c>
      <c r="M40">
        <v>-40.799999999999997</v>
      </c>
      <c r="N40">
        <f t="shared" si="18"/>
        <v>-639.5</v>
      </c>
      <c r="P40">
        <v>-87.8</v>
      </c>
      <c r="Q40">
        <f t="shared" si="2"/>
        <v>-1196.8999999999999</v>
      </c>
      <c r="T40" t="s">
        <v>981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3"/>
        <v>-661.8</v>
      </c>
      <c r="AD40">
        <v>36</v>
      </c>
      <c r="AE40">
        <f t="shared" si="4"/>
        <v>-1709.5999999999995</v>
      </c>
      <c r="AG40">
        <v>154.1</v>
      </c>
      <c r="AH40">
        <f t="shared" si="5"/>
        <v>-2622.900000000001</v>
      </c>
      <c r="AK40" t="s">
        <v>986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6"/>
        <v>-81.500000000000014</v>
      </c>
      <c r="AU40">
        <v>137.4</v>
      </c>
      <c r="AV40">
        <f t="shared" si="7"/>
        <v>-89.000000000000028</v>
      </c>
      <c r="AX40">
        <v>129.30000000000001</v>
      </c>
      <c r="AY40">
        <f t="shared" si="8"/>
        <v>-44</v>
      </c>
      <c r="BB40" t="s">
        <v>987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9"/>
        <v>89.899999999999991</v>
      </c>
      <c r="BL40">
        <v>-31</v>
      </c>
      <c r="BM40">
        <f t="shared" si="10"/>
        <v>195.2999999999999</v>
      </c>
      <c r="BO40">
        <v>-63.2</v>
      </c>
      <c r="BP40">
        <f t="shared" si="11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2"/>
        <v>-80.60000000000008</v>
      </c>
      <c r="CC40">
        <v>-110.1</v>
      </c>
      <c r="CD40">
        <f t="shared" si="13"/>
        <v>-1.3000000000001535</v>
      </c>
      <c r="CF40">
        <v>-234.8</v>
      </c>
      <c r="CG40">
        <f t="shared" si="14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584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1"/>
        <v>-120.10000000000002</v>
      </c>
      <c r="M41">
        <v>-16.5</v>
      </c>
      <c r="N41">
        <f t="shared" si="18"/>
        <v>-656</v>
      </c>
      <c r="P41">
        <v>-36.799999999999997</v>
      </c>
      <c r="Q41">
        <f t="shared" si="2"/>
        <v>-1233.6999999999998</v>
      </c>
      <c r="T41" t="s">
        <v>981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3"/>
        <v>-669.8</v>
      </c>
      <c r="AD41">
        <v>117.6</v>
      </c>
      <c r="AE41">
        <f t="shared" si="4"/>
        <v>-1591.9999999999995</v>
      </c>
      <c r="AG41">
        <v>276.89999999999998</v>
      </c>
      <c r="AH41">
        <f t="shared" si="5"/>
        <v>-2346.0000000000009</v>
      </c>
      <c r="AK41" t="s">
        <v>986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6"/>
        <v>-33.800000000000011</v>
      </c>
      <c r="AU41">
        <v>100</v>
      </c>
      <c r="AV41">
        <f t="shared" si="7"/>
        <v>10.999999999999972</v>
      </c>
      <c r="AX41">
        <v>22.4</v>
      </c>
      <c r="AY41">
        <f t="shared" si="8"/>
        <v>-21.6</v>
      </c>
      <c r="BB41" t="s">
        <v>987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9"/>
        <v>81.599999999999994</v>
      </c>
      <c r="BL41">
        <v>-8.1999999999999993</v>
      </c>
      <c r="BM41">
        <f t="shared" si="10"/>
        <v>187.09999999999991</v>
      </c>
      <c r="BO41">
        <v>11.9</v>
      </c>
      <c r="BP41">
        <f t="shared" si="11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2"/>
        <v>-101.30000000000008</v>
      </c>
      <c r="CC41">
        <v>-80.2</v>
      </c>
      <c r="CD41">
        <f t="shared" si="13"/>
        <v>-81.500000000000156</v>
      </c>
      <c r="CF41">
        <v>-161.4</v>
      </c>
      <c r="CG41">
        <f t="shared" si="14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584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1"/>
        <v>-126.90000000000002</v>
      </c>
      <c r="M42">
        <v>-26.3</v>
      </c>
      <c r="N42">
        <f t="shared" si="18"/>
        <v>-682.3</v>
      </c>
      <c r="P42">
        <v>-61.9</v>
      </c>
      <c r="Q42">
        <f t="shared" si="2"/>
        <v>-1295.5999999999999</v>
      </c>
      <c r="T42" t="s">
        <v>981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3"/>
        <v>-680</v>
      </c>
      <c r="AD42">
        <v>-51.3</v>
      </c>
      <c r="AE42">
        <f t="shared" si="4"/>
        <v>-1643.2999999999995</v>
      </c>
      <c r="AG42">
        <v>-104.3</v>
      </c>
      <c r="AH42">
        <f t="shared" si="5"/>
        <v>-2450.3000000000011</v>
      </c>
      <c r="AK42" t="s">
        <v>986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6"/>
        <v>-53.800000000000011</v>
      </c>
      <c r="AU42">
        <v>-4.5</v>
      </c>
      <c r="AV42">
        <f t="shared" si="7"/>
        <v>6.4999999999999716</v>
      </c>
      <c r="AX42">
        <v>162.80000000000001</v>
      </c>
      <c r="AY42">
        <f t="shared" si="8"/>
        <v>141.20000000000002</v>
      </c>
      <c r="BB42" t="s">
        <v>987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9"/>
        <v>75.899999999999991</v>
      </c>
      <c r="BL42">
        <v>-21.9</v>
      </c>
      <c r="BM42">
        <f t="shared" si="10"/>
        <v>165.1999999999999</v>
      </c>
      <c r="BO42">
        <v>-47.2</v>
      </c>
      <c r="BP42">
        <f t="shared" si="11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2"/>
        <v>-139.80000000000007</v>
      </c>
      <c r="CC42">
        <v>-138.19999999999999</v>
      </c>
      <c r="CD42">
        <f t="shared" si="13"/>
        <v>-219.70000000000016</v>
      </c>
      <c r="CF42">
        <v>-240.2</v>
      </c>
      <c r="CG42">
        <f t="shared" si="14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584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1"/>
        <v>-138.70000000000002</v>
      </c>
      <c r="M43">
        <v>-12.9</v>
      </c>
      <c r="N43">
        <f t="shared" si="18"/>
        <v>-695.19999999999993</v>
      </c>
      <c r="P43">
        <v>31.3</v>
      </c>
      <c r="Q43">
        <f t="shared" si="2"/>
        <v>-1264.3</v>
      </c>
      <c r="T43" t="s">
        <v>981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3"/>
        <v>-700.6</v>
      </c>
      <c r="AD43">
        <v>-77</v>
      </c>
      <c r="AE43">
        <f t="shared" si="4"/>
        <v>-1720.2999999999995</v>
      </c>
      <c r="AG43">
        <v>-172</v>
      </c>
      <c r="AH43">
        <f t="shared" si="5"/>
        <v>-2622.3000000000011</v>
      </c>
      <c r="AK43" t="s">
        <v>986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6"/>
        <v>23.099999999999994</v>
      </c>
      <c r="AU43">
        <v>131.80000000000001</v>
      </c>
      <c r="AV43">
        <f t="shared" si="7"/>
        <v>138.29999999999998</v>
      </c>
      <c r="AX43">
        <v>-34.9</v>
      </c>
      <c r="AY43">
        <f t="shared" si="8"/>
        <v>106.30000000000001</v>
      </c>
      <c r="BB43" t="s">
        <v>987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9"/>
        <v>88.8</v>
      </c>
      <c r="BL43">
        <v>34.9</v>
      </c>
      <c r="BM43">
        <f t="shared" si="10"/>
        <v>200.09999999999991</v>
      </c>
      <c r="BO43">
        <v>45.2</v>
      </c>
      <c r="BP43">
        <f t="shared" si="11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2"/>
        <v>-173.30000000000007</v>
      </c>
      <c r="CC43">
        <v>-112.4</v>
      </c>
      <c r="CD43">
        <f t="shared" si="13"/>
        <v>-332.10000000000014</v>
      </c>
      <c r="CF43">
        <v>-234.6</v>
      </c>
      <c r="CG43">
        <f t="shared" si="14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584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1"/>
        <v>-150.20000000000002</v>
      </c>
      <c r="M44">
        <v>-45</v>
      </c>
      <c r="N44">
        <f t="shared" si="18"/>
        <v>-740.19999999999993</v>
      </c>
      <c r="P44">
        <v>-98.4</v>
      </c>
      <c r="Q44">
        <f t="shared" si="2"/>
        <v>-1362.7</v>
      </c>
      <c r="T44" t="s">
        <v>981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3"/>
        <v>-720.9</v>
      </c>
      <c r="AD44">
        <v>-73.3</v>
      </c>
      <c r="AE44">
        <f t="shared" si="4"/>
        <v>-1793.5999999999995</v>
      </c>
      <c r="AG44">
        <v>-157.30000000000001</v>
      </c>
      <c r="AH44">
        <f t="shared" si="5"/>
        <v>-2779.6000000000013</v>
      </c>
      <c r="AK44" t="s">
        <v>986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6"/>
        <v>5.399999999999995</v>
      </c>
      <c r="AU44">
        <v>-62.1</v>
      </c>
      <c r="AV44">
        <f t="shared" si="7"/>
        <v>76.199999999999989</v>
      </c>
      <c r="AX44">
        <v>-67.400000000000006</v>
      </c>
      <c r="AY44">
        <f t="shared" si="8"/>
        <v>38.900000000000006</v>
      </c>
      <c r="BB44" t="s">
        <v>987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9"/>
        <v>81.899999999999991</v>
      </c>
      <c r="BL44">
        <v>-26.7</v>
      </c>
      <c r="BM44">
        <f t="shared" si="10"/>
        <v>173.39999999999992</v>
      </c>
      <c r="BO44">
        <v>-56.9</v>
      </c>
      <c r="BP44">
        <f t="shared" si="11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2"/>
        <v>-203.60000000000008</v>
      </c>
      <c r="CC44">
        <v>65.099999999999994</v>
      </c>
      <c r="CD44">
        <f t="shared" si="13"/>
        <v>-267.00000000000011</v>
      </c>
      <c r="CF44">
        <v>140.30000000000001</v>
      </c>
      <c r="CG44">
        <f t="shared" si="14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584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1"/>
        <v>-159.80000000000001</v>
      </c>
      <c r="M45">
        <v>-40.4</v>
      </c>
      <c r="N45">
        <f t="shared" si="18"/>
        <v>-780.59999999999991</v>
      </c>
      <c r="P45">
        <v>8.1999999999999993</v>
      </c>
      <c r="Q45">
        <f t="shared" si="2"/>
        <v>-1354.5</v>
      </c>
      <c r="T45" t="s">
        <v>981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3"/>
        <v>-729.69999999999993</v>
      </c>
      <c r="AD45">
        <v>147</v>
      </c>
      <c r="AE45">
        <f t="shared" si="4"/>
        <v>-1646.5999999999995</v>
      </c>
      <c r="AG45">
        <v>274.2</v>
      </c>
      <c r="AH45">
        <f t="shared" si="5"/>
        <v>-2505.4000000000015</v>
      </c>
      <c r="AK45" t="s">
        <v>986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6"/>
        <v>-8.5000000000000053</v>
      </c>
      <c r="AU45">
        <v>-52.4</v>
      </c>
      <c r="AV45">
        <f t="shared" si="7"/>
        <v>23.79999999999999</v>
      </c>
      <c r="AX45">
        <v>-123.9</v>
      </c>
      <c r="AY45">
        <f t="shared" si="8"/>
        <v>-85</v>
      </c>
      <c r="BB45" t="s">
        <v>987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9"/>
        <v>79.499999999999986</v>
      </c>
      <c r="BL45">
        <v>-12.2</v>
      </c>
      <c r="BM45">
        <f t="shared" si="10"/>
        <v>161.19999999999993</v>
      </c>
      <c r="BO45">
        <v>-25.8</v>
      </c>
      <c r="BP45">
        <f t="shared" si="11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2"/>
        <v>-115.60000000000008</v>
      </c>
      <c r="CC45">
        <v>211</v>
      </c>
      <c r="CD45">
        <f t="shared" si="13"/>
        <v>-56.000000000000114</v>
      </c>
      <c r="CF45">
        <v>293.60000000000002</v>
      </c>
      <c r="CG45">
        <f t="shared" si="14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584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1"/>
        <v>-87.700000000000017</v>
      </c>
      <c r="M46">
        <v>137.9</v>
      </c>
      <c r="N46">
        <f t="shared" si="18"/>
        <v>-642.69999999999993</v>
      </c>
      <c r="P46">
        <v>182</v>
      </c>
      <c r="Q46">
        <f t="shared" si="2"/>
        <v>-1172.5</v>
      </c>
      <c r="T46" t="s">
        <v>981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3"/>
        <v>-750.3</v>
      </c>
      <c r="AD46">
        <v>-70.599999999999994</v>
      </c>
      <c r="AE46">
        <f t="shared" si="4"/>
        <v>-1717.1999999999994</v>
      </c>
      <c r="AG46">
        <v>-152.5</v>
      </c>
      <c r="AH46">
        <f t="shared" si="5"/>
        <v>-2657.9000000000015</v>
      </c>
      <c r="AK46" t="s">
        <v>986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6"/>
        <v>-22.600000000000005</v>
      </c>
      <c r="AU46">
        <v>-57.4</v>
      </c>
      <c r="AV46">
        <f t="shared" si="7"/>
        <v>-33.600000000000009</v>
      </c>
      <c r="AX46">
        <v>107.3</v>
      </c>
      <c r="AY46">
        <f t="shared" si="8"/>
        <v>22.299999999999997</v>
      </c>
      <c r="BB46" t="s">
        <v>987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9"/>
        <v>73.09999999999998</v>
      </c>
      <c r="BL46">
        <v>-12.4</v>
      </c>
      <c r="BM46">
        <f t="shared" si="10"/>
        <v>148.79999999999993</v>
      </c>
      <c r="BO46">
        <v>14.5</v>
      </c>
      <c r="BP46">
        <f t="shared" si="11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2"/>
        <v>-14.400000000000077</v>
      </c>
      <c r="CC46">
        <v>230.4</v>
      </c>
      <c r="CD46">
        <f t="shared" si="13"/>
        <v>174.39999999999989</v>
      </c>
      <c r="CF46">
        <v>325.5</v>
      </c>
      <c r="CG46">
        <f t="shared" si="14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584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1"/>
        <v>-100.70000000000002</v>
      </c>
      <c r="M47">
        <v>-49.8</v>
      </c>
      <c r="N47">
        <f t="shared" si="18"/>
        <v>-692.49999999999989</v>
      </c>
      <c r="P47">
        <v>-106.8</v>
      </c>
      <c r="Q47">
        <f t="shared" si="2"/>
        <v>-1279.3</v>
      </c>
      <c r="T47" t="s">
        <v>981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3"/>
        <v>-668.8</v>
      </c>
      <c r="AD47">
        <v>222.1</v>
      </c>
      <c r="AE47">
        <f t="shared" si="4"/>
        <v>-1495.0999999999995</v>
      </c>
      <c r="AG47">
        <v>327.39999999999998</v>
      </c>
      <c r="AH47">
        <f t="shared" si="5"/>
        <v>-2330.5000000000014</v>
      </c>
      <c r="AK47" t="s">
        <v>986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6"/>
        <v>15.099999999999998</v>
      </c>
      <c r="AU47">
        <v>84.4</v>
      </c>
      <c r="AV47">
        <f t="shared" si="7"/>
        <v>50.8</v>
      </c>
      <c r="AX47">
        <v>74.400000000000006</v>
      </c>
      <c r="AY47">
        <f t="shared" si="8"/>
        <v>96.7</v>
      </c>
      <c r="BB47" t="s">
        <v>987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9"/>
        <v>62.699999999999982</v>
      </c>
      <c r="BL47">
        <v>-37</v>
      </c>
      <c r="BM47">
        <f t="shared" si="10"/>
        <v>111.79999999999993</v>
      </c>
      <c r="BO47">
        <v>-28.6</v>
      </c>
      <c r="BP47">
        <f t="shared" si="11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2"/>
        <v>-38.400000000000077</v>
      </c>
      <c r="CC47">
        <v>-96.4</v>
      </c>
      <c r="CD47">
        <f t="shared" si="13"/>
        <v>77.999999999999886</v>
      </c>
      <c r="CF47">
        <v>-198.9</v>
      </c>
      <c r="CG47">
        <f t="shared" si="14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986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6"/>
        <v>8.3999999999999986</v>
      </c>
      <c r="AU48">
        <v>45.5</v>
      </c>
      <c r="AV48">
        <f t="shared" si="7"/>
        <v>96.3</v>
      </c>
      <c r="AX48">
        <v>32</v>
      </c>
      <c r="AY48">
        <f t="shared" si="8"/>
        <v>128.69999999999999</v>
      </c>
      <c r="BB48" t="s">
        <v>987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9"/>
        <v>55.09999999999998</v>
      </c>
      <c r="BL48">
        <v>-25.4</v>
      </c>
      <c r="BM48">
        <f t="shared" si="10"/>
        <v>86.39999999999992</v>
      </c>
      <c r="BO48">
        <v>-51.9</v>
      </c>
      <c r="BP48">
        <f t="shared" si="11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2"/>
        <v>-63.60000000000008</v>
      </c>
      <c r="CC48">
        <v>77.400000000000006</v>
      </c>
      <c r="CD48">
        <f t="shared" si="13"/>
        <v>155.39999999999989</v>
      </c>
      <c r="CF48">
        <v>142</v>
      </c>
      <c r="CG48">
        <f t="shared" si="14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986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6"/>
        <v>-13.900000000000002</v>
      </c>
      <c r="AU49">
        <v>15.5</v>
      </c>
      <c r="AV49">
        <f t="shared" si="7"/>
        <v>111.8</v>
      </c>
      <c r="AX49">
        <v>-113.7</v>
      </c>
      <c r="AY49">
        <f t="shared" si="8"/>
        <v>14.999999999999986</v>
      </c>
      <c r="BB49" t="s">
        <v>987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9"/>
        <v>95.799999999999983</v>
      </c>
      <c r="BL49">
        <v>74</v>
      </c>
      <c r="BM49">
        <f t="shared" si="10"/>
        <v>160.39999999999992</v>
      </c>
      <c r="BO49">
        <v>99.1</v>
      </c>
      <c r="BP49">
        <f t="shared" si="11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2"/>
        <v>-105.40000000000008</v>
      </c>
      <c r="CC49">
        <v>-16.8</v>
      </c>
      <c r="CD49">
        <f t="shared" si="13"/>
        <v>138.59999999999988</v>
      </c>
      <c r="CF49">
        <v>54.8</v>
      </c>
      <c r="CG49">
        <f t="shared" si="14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986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6"/>
        <v>-29.400000000000002</v>
      </c>
      <c r="AU50">
        <v>-52.3</v>
      </c>
      <c r="AV50">
        <f t="shared" si="7"/>
        <v>59.5</v>
      </c>
      <c r="AX50">
        <v>58.7</v>
      </c>
      <c r="AY50">
        <f t="shared" si="8"/>
        <v>73.699999999999989</v>
      </c>
      <c r="BB50" t="s">
        <v>987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9"/>
        <v>87.999999999999986</v>
      </c>
      <c r="BL50">
        <v>-3.7</v>
      </c>
      <c r="BM50">
        <f t="shared" si="10"/>
        <v>156.69999999999993</v>
      </c>
      <c r="BO50">
        <v>17</v>
      </c>
      <c r="BP50">
        <f t="shared" si="11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2"/>
        <v>-130.20000000000007</v>
      </c>
      <c r="CC50">
        <v>-66.099999999999994</v>
      </c>
      <c r="CD50">
        <f t="shared" si="13"/>
        <v>72.499999999999886</v>
      </c>
      <c r="CF50">
        <v>21.5</v>
      </c>
      <c r="CG50">
        <f t="shared" si="14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986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6"/>
        <v>-43.400000000000006</v>
      </c>
      <c r="AU51">
        <v>21.8</v>
      </c>
      <c r="AV51">
        <f t="shared" si="7"/>
        <v>81.3</v>
      </c>
      <c r="AX51">
        <v>163.1</v>
      </c>
      <c r="AY51">
        <f t="shared" si="8"/>
        <v>236.79999999999998</v>
      </c>
      <c r="BB51" t="s">
        <v>987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9"/>
        <v>81.59999999999998</v>
      </c>
      <c r="BL51">
        <v>-23.5</v>
      </c>
      <c r="BM51">
        <f t="shared" si="10"/>
        <v>133.19999999999993</v>
      </c>
      <c r="BO51">
        <v>-0.7</v>
      </c>
      <c r="BP51">
        <f t="shared" si="11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2"/>
        <v>11.599999999999937</v>
      </c>
      <c r="CC51">
        <v>241.2</v>
      </c>
      <c r="CD51">
        <f t="shared" si="13"/>
        <v>313.69999999999987</v>
      </c>
      <c r="CF51">
        <v>306.2</v>
      </c>
      <c r="CG51">
        <f t="shared" si="14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986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6"/>
        <v>26</v>
      </c>
      <c r="AU52">
        <v>127.3</v>
      </c>
      <c r="AV52">
        <f t="shared" si="7"/>
        <v>208.6</v>
      </c>
      <c r="AX52">
        <v>145.4</v>
      </c>
      <c r="AY52">
        <f t="shared" si="8"/>
        <v>382.2</v>
      </c>
      <c r="BB52" t="s">
        <v>987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9"/>
        <v>75.299999999999983</v>
      </c>
      <c r="BL52">
        <v>13</v>
      </c>
      <c r="BM52">
        <f t="shared" si="10"/>
        <v>146.19999999999993</v>
      </c>
      <c r="BO52">
        <v>35.799999999999997</v>
      </c>
      <c r="BP52">
        <f t="shared" si="11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2"/>
        <v>-13.800000000000061</v>
      </c>
      <c r="CC52">
        <v>-105</v>
      </c>
      <c r="CD52">
        <f t="shared" si="13"/>
        <v>208.69999999999987</v>
      </c>
      <c r="CF52">
        <v>-231.9</v>
      </c>
      <c r="CG52">
        <f t="shared" si="14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986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6"/>
        <v>72.900000000000006</v>
      </c>
      <c r="AU53">
        <v>106.2</v>
      </c>
      <c r="AV53">
        <f t="shared" si="7"/>
        <v>314.8</v>
      </c>
      <c r="AX53">
        <v>-9.6</v>
      </c>
      <c r="AY53">
        <f t="shared" si="8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2"/>
        <v>-39.800000000000061</v>
      </c>
      <c r="CC53">
        <v>-92.5</v>
      </c>
      <c r="CD53">
        <f t="shared" si="13"/>
        <v>116.19999999999987</v>
      </c>
      <c r="CF53">
        <v>-202.5</v>
      </c>
      <c r="CG53">
        <f t="shared" si="14"/>
        <v>435.00000000000011</v>
      </c>
      <c r="DD53">
        <v>314.8</v>
      </c>
      <c r="DF53">
        <v>116.19999999999987</v>
      </c>
    </row>
    <row r="54" spans="37:110" x14ac:dyDescent="0.2">
      <c r="AK54" t="s">
        <v>986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6"/>
        <v>58.100000000000009</v>
      </c>
      <c r="AU54">
        <v>-51.1</v>
      </c>
      <c r="AV54">
        <f t="shared" si="7"/>
        <v>263.7</v>
      </c>
      <c r="AX54">
        <v>-124.8</v>
      </c>
      <c r="AY54">
        <f t="shared" si="8"/>
        <v>247.79999999999995</v>
      </c>
      <c r="DD54">
        <v>263.7</v>
      </c>
    </row>
    <row r="55" spans="37:110" x14ac:dyDescent="0.2">
      <c r="AK55" t="s">
        <v>986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6"/>
        <v>42.100000000000009</v>
      </c>
      <c r="AU55">
        <v>-59.1</v>
      </c>
      <c r="AV55">
        <f t="shared" si="7"/>
        <v>204.6</v>
      </c>
      <c r="AX55">
        <v>-9.8000000000000007</v>
      </c>
      <c r="AY55">
        <f t="shared" si="8"/>
        <v>237.99999999999994</v>
      </c>
      <c r="DD55">
        <v>204.6</v>
      </c>
    </row>
    <row r="56" spans="37:110" x14ac:dyDescent="0.2">
      <c r="AK56" t="s">
        <v>986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6"/>
        <v>27.70000000000001</v>
      </c>
      <c r="AU56">
        <v>-50.8</v>
      </c>
      <c r="AV56">
        <f t="shared" si="7"/>
        <v>153.80000000000001</v>
      </c>
      <c r="AX56">
        <v>51.9</v>
      </c>
      <c r="AY56">
        <f t="shared" si="8"/>
        <v>289.89999999999992</v>
      </c>
      <c r="DD56">
        <v>153.80000000000001</v>
      </c>
    </row>
    <row r="57" spans="37:110" x14ac:dyDescent="0.2">
      <c r="AK57" t="s">
        <v>986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6"/>
        <v>15.400000000000009</v>
      </c>
      <c r="AU57">
        <v>-3.6</v>
      </c>
      <c r="AV57">
        <f t="shared" si="7"/>
        <v>150.20000000000002</v>
      </c>
      <c r="AX57">
        <v>61</v>
      </c>
      <c r="AY57">
        <f t="shared" si="8"/>
        <v>350.89999999999992</v>
      </c>
      <c r="DD57">
        <v>150.20000000000002</v>
      </c>
    </row>
    <row r="58" spans="37:110" x14ac:dyDescent="0.2">
      <c r="AK58" t="s">
        <v>986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6"/>
        <v>3.4000000000000092</v>
      </c>
      <c r="AU58">
        <v>16.2</v>
      </c>
      <c r="AV58">
        <f t="shared" si="7"/>
        <v>166.4</v>
      </c>
      <c r="AX58">
        <v>65.400000000000006</v>
      </c>
      <c r="AY58">
        <f t="shared" si="8"/>
        <v>416.29999999999995</v>
      </c>
      <c r="DD58">
        <v>166.4</v>
      </c>
    </row>
    <row r="59" spans="37:110" x14ac:dyDescent="0.2">
      <c r="AK59" t="s">
        <v>986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6"/>
        <v>-9.7999999999999901</v>
      </c>
      <c r="AU59">
        <v>17.8</v>
      </c>
      <c r="AV59">
        <f t="shared" si="7"/>
        <v>184.20000000000002</v>
      </c>
      <c r="AX59">
        <v>60.3</v>
      </c>
      <c r="AY59">
        <f t="shared" si="8"/>
        <v>476.59999999999997</v>
      </c>
      <c r="DD59">
        <v>184.20000000000002</v>
      </c>
    </row>
    <row r="60" spans="37:110" x14ac:dyDescent="0.2">
      <c r="AK60" t="s">
        <v>986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6"/>
        <v>-21.599999999999991</v>
      </c>
      <c r="AU60">
        <v>13.2</v>
      </c>
      <c r="AV60">
        <f t="shared" si="7"/>
        <v>197.4</v>
      </c>
      <c r="AX60">
        <v>-94.9</v>
      </c>
      <c r="AY60">
        <f t="shared" si="8"/>
        <v>381.69999999999993</v>
      </c>
      <c r="DD60">
        <v>197.4</v>
      </c>
    </row>
    <row r="61" spans="37:110" x14ac:dyDescent="0.2">
      <c r="AK61" t="s">
        <v>986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6"/>
        <v>-33.399999999999991</v>
      </c>
      <c r="AU61">
        <v>-44.6</v>
      </c>
      <c r="AV61">
        <f t="shared" si="7"/>
        <v>152.80000000000001</v>
      </c>
      <c r="AX61">
        <v>47.5</v>
      </c>
      <c r="AY61">
        <f t="shared" si="8"/>
        <v>429.19999999999993</v>
      </c>
      <c r="DD61">
        <v>152.80000000000001</v>
      </c>
    </row>
    <row r="62" spans="37:110" x14ac:dyDescent="0.2">
      <c r="AK62" t="s">
        <v>986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6"/>
        <v>-46.899999999999991</v>
      </c>
      <c r="AU62">
        <v>3.2</v>
      </c>
      <c r="AV62">
        <f t="shared" si="7"/>
        <v>156</v>
      </c>
      <c r="AX62">
        <v>-101.3</v>
      </c>
      <c r="AY62">
        <f t="shared" si="8"/>
        <v>327.89999999999992</v>
      </c>
      <c r="DD62">
        <v>156</v>
      </c>
    </row>
    <row r="63" spans="37:110" x14ac:dyDescent="0.2">
      <c r="AK63" t="s">
        <v>986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6"/>
        <v>-59.699999999999989</v>
      </c>
      <c r="AU63">
        <v>-47.6</v>
      </c>
      <c r="AV63">
        <f t="shared" si="7"/>
        <v>108.4</v>
      </c>
      <c r="AX63">
        <v>61.7</v>
      </c>
      <c r="AY63">
        <f t="shared" si="8"/>
        <v>389.59999999999991</v>
      </c>
      <c r="DD63">
        <v>108.4</v>
      </c>
    </row>
    <row r="64" spans="37:110" x14ac:dyDescent="0.2">
      <c r="AK64" t="s">
        <v>986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6"/>
        <v>-78.299999999999983</v>
      </c>
      <c r="AU64">
        <v>32.1</v>
      </c>
      <c r="AV64">
        <f t="shared" si="7"/>
        <v>140.5</v>
      </c>
      <c r="AX64">
        <v>94.9</v>
      </c>
      <c r="AY64">
        <f t="shared" si="8"/>
        <v>484.49999999999989</v>
      </c>
      <c r="DD64">
        <v>140.5</v>
      </c>
    </row>
    <row r="65" spans="37:108" x14ac:dyDescent="0.2">
      <c r="AK65" t="s">
        <v>986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6"/>
        <v>-90.199999999999989</v>
      </c>
      <c r="AU65">
        <v>50.4</v>
      </c>
      <c r="AV65">
        <f t="shared" si="7"/>
        <v>190.9</v>
      </c>
      <c r="AX65">
        <v>167</v>
      </c>
      <c r="AY65">
        <f t="shared" si="8"/>
        <v>651.49999999999989</v>
      </c>
      <c r="DD65">
        <v>190.9</v>
      </c>
    </row>
    <row r="66" spans="37:108" x14ac:dyDescent="0.2">
      <c r="AK66" t="s">
        <v>986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6"/>
        <v>-13.399999999999991</v>
      </c>
      <c r="AU66">
        <v>133.19999999999999</v>
      </c>
      <c r="AV66">
        <f t="shared" si="7"/>
        <v>324.10000000000002</v>
      </c>
      <c r="AX66">
        <v>-35.4</v>
      </c>
      <c r="AY66">
        <f t="shared" si="8"/>
        <v>616.09999999999991</v>
      </c>
      <c r="DD66">
        <v>324.10000000000002</v>
      </c>
    </row>
    <row r="67" spans="37:108" x14ac:dyDescent="0.2">
      <c r="AK67" t="s">
        <v>986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6"/>
        <v>-30.399999999999991</v>
      </c>
      <c r="AU67">
        <v>-64.3</v>
      </c>
      <c r="AV67">
        <f t="shared" si="7"/>
        <v>259.8</v>
      </c>
      <c r="AX67">
        <v>-102.2</v>
      </c>
      <c r="AY67">
        <f t="shared" si="8"/>
        <v>513.89999999999986</v>
      </c>
      <c r="DD67">
        <v>259.8</v>
      </c>
    </row>
    <row r="68" spans="37:108" x14ac:dyDescent="0.2">
      <c r="AK68" t="s">
        <v>986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9">AR68+AS67</f>
        <v>-45.399999999999991</v>
      </c>
      <c r="AU68">
        <v>-57</v>
      </c>
      <c r="AV68">
        <f t="shared" ref="AV68:AV82" si="20">AU68+AV67</f>
        <v>202.8</v>
      </c>
      <c r="AX68">
        <v>-114.8</v>
      </c>
      <c r="AY68">
        <f t="shared" ref="AY68:AY82" si="21">AX68+AY67</f>
        <v>399.09999999999985</v>
      </c>
      <c r="DD68">
        <v>202.8</v>
      </c>
    </row>
    <row r="69" spans="37:108" x14ac:dyDescent="0.2">
      <c r="AK69" t="s">
        <v>986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9"/>
        <v>-60.79999999999999</v>
      </c>
      <c r="AU69">
        <v>-55.3</v>
      </c>
      <c r="AV69">
        <f t="shared" si="20"/>
        <v>147.5</v>
      </c>
      <c r="AX69">
        <v>-96</v>
      </c>
      <c r="AY69">
        <f t="shared" si="21"/>
        <v>303.09999999999985</v>
      </c>
      <c r="DD69">
        <v>147.5</v>
      </c>
    </row>
    <row r="70" spans="37:108" x14ac:dyDescent="0.2">
      <c r="AK70" t="s">
        <v>986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9"/>
        <v>-75.199999999999989</v>
      </c>
      <c r="AU70">
        <v>-46.5</v>
      </c>
      <c r="AV70">
        <f t="shared" si="20"/>
        <v>101</v>
      </c>
      <c r="AX70">
        <v>-108.5</v>
      </c>
      <c r="AY70">
        <f t="shared" si="21"/>
        <v>194.59999999999985</v>
      </c>
      <c r="DD70">
        <v>101</v>
      </c>
    </row>
    <row r="71" spans="37:108" x14ac:dyDescent="0.2">
      <c r="AK71" t="s">
        <v>986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9"/>
        <v>-90.499999999999986</v>
      </c>
      <c r="AU71">
        <v>-56.6</v>
      </c>
      <c r="AV71">
        <f t="shared" si="20"/>
        <v>44.4</v>
      </c>
      <c r="AX71">
        <v>-109.3</v>
      </c>
      <c r="AY71">
        <f t="shared" si="21"/>
        <v>85.299999999999855</v>
      </c>
      <c r="DD71">
        <v>44.4</v>
      </c>
    </row>
    <row r="72" spans="37:108" x14ac:dyDescent="0.2">
      <c r="AK72" t="s">
        <v>986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9"/>
        <v>-104.79999999999998</v>
      </c>
      <c r="AU72">
        <v>-51.6</v>
      </c>
      <c r="AV72">
        <f t="shared" si="20"/>
        <v>-7.2000000000000028</v>
      </c>
      <c r="AX72">
        <v>43.2</v>
      </c>
      <c r="AY72">
        <f t="shared" si="21"/>
        <v>128.49999999999986</v>
      </c>
      <c r="DD72">
        <v>-7.2000000000000028</v>
      </c>
    </row>
    <row r="73" spans="37:108" x14ac:dyDescent="0.2">
      <c r="AK73" t="s">
        <v>986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9"/>
        <v>-116.19999999999999</v>
      </c>
      <c r="AU73">
        <v>-2</v>
      </c>
      <c r="AV73">
        <f t="shared" si="20"/>
        <v>-9.2000000000000028</v>
      </c>
      <c r="AX73">
        <v>169.5</v>
      </c>
      <c r="AY73">
        <f t="shared" si="21"/>
        <v>297.99999999999989</v>
      </c>
      <c r="DD73">
        <v>-9.2000000000000028</v>
      </c>
    </row>
    <row r="74" spans="37:108" x14ac:dyDescent="0.2">
      <c r="AK74" t="s">
        <v>986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9"/>
        <v>-40.399999999999991</v>
      </c>
      <c r="AU74">
        <v>132.80000000000001</v>
      </c>
      <c r="AV74">
        <f t="shared" si="20"/>
        <v>123.60000000000001</v>
      </c>
      <c r="AX74">
        <v>-43.4</v>
      </c>
      <c r="AY74">
        <f t="shared" si="21"/>
        <v>254.59999999999988</v>
      </c>
      <c r="DD74">
        <v>123.60000000000001</v>
      </c>
    </row>
    <row r="75" spans="37:108" x14ac:dyDescent="0.2">
      <c r="AK75" t="s">
        <v>986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9"/>
        <v>-54.599999999999994</v>
      </c>
      <c r="AU75">
        <v>-51.3</v>
      </c>
      <c r="AV75">
        <f t="shared" si="20"/>
        <v>72.300000000000011</v>
      </c>
      <c r="AX75">
        <v>-46.6</v>
      </c>
      <c r="AY75">
        <f t="shared" si="21"/>
        <v>207.99999999999989</v>
      </c>
      <c r="DD75">
        <v>72.300000000000011</v>
      </c>
    </row>
    <row r="76" spans="37:108" x14ac:dyDescent="0.2">
      <c r="AK76" t="s">
        <v>986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9"/>
        <v>-58.699999999999996</v>
      </c>
      <c r="AU76">
        <v>-19.8</v>
      </c>
      <c r="AV76">
        <f t="shared" si="20"/>
        <v>52.500000000000014</v>
      </c>
      <c r="AX76">
        <v>0.2</v>
      </c>
      <c r="AY76">
        <f t="shared" si="21"/>
        <v>208.19999999999987</v>
      </c>
      <c r="DD76">
        <v>52.500000000000014</v>
      </c>
    </row>
    <row r="77" spans="37:108" x14ac:dyDescent="0.2">
      <c r="AK77" t="s">
        <v>986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9"/>
        <v>-70.099999999999994</v>
      </c>
      <c r="AU77">
        <v>-35.6</v>
      </c>
      <c r="AV77">
        <f t="shared" si="20"/>
        <v>16.900000000000013</v>
      </c>
      <c r="AX77">
        <v>-112.6</v>
      </c>
      <c r="AY77">
        <f t="shared" si="21"/>
        <v>95.599999999999881</v>
      </c>
      <c r="DD77">
        <v>16.900000000000013</v>
      </c>
    </row>
    <row r="78" spans="37:108" x14ac:dyDescent="0.2">
      <c r="AK78" t="s">
        <v>986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9"/>
        <v>-87.8</v>
      </c>
      <c r="AU78">
        <v>-62.6</v>
      </c>
      <c r="AV78">
        <f t="shared" si="20"/>
        <v>-45.699999999999989</v>
      </c>
      <c r="AX78">
        <v>-111.4</v>
      </c>
      <c r="AY78">
        <f t="shared" si="21"/>
        <v>-15.800000000000125</v>
      </c>
      <c r="DD78">
        <v>-45.699999999999989</v>
      </c>
    </row>
    <row r="79" spans="37:108" x14ac:dyDescent="0.2">
      <c r="AK79" t="s">
        <v>986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9"/>
        <v>-102</v>
      </c>
      <c r="AU79">
        <v>-53.1</v>
      </c>
      <c r="AV79">
        <f t="shared" si="20"/>
        <v>-98.799999999999983</v>
      </c>
      <c r="AX79">
        <v>56</v>
      </c>
      <c r="AY79">
        <f t="shared" si="21"/>
        <v>40.199999999999875</v>
      </c>
      <c r="DD79">
        <v>-98.799999999999983</v>
      </c>
    </row>
    <row r="80" spans="37:108" x14ac:dyDescent="0.2">
      <c r="AK80" t="s">
        <v>986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9"/>
        <v>-113</v>
      </c>
      <c r="AU80">
        <v>6.8</v>
      </c>
      <c r="AV80">
        <f t="shared" si="20"/>
        <v>-91.999999999999986</v>
      </c>
      <c r="AX80">
        <v>8.6</v>
      </c>
      <c r="AY80">
        <f t="shared" si="21"/>
        <v>48.799999999999876</v>
      </c>
      <c r="DD80">
        <v>-91.999999999999986</v>
      </c>
    </row>
    <row r="81" spans="37:108" x14ac:dyDescent="0.2">
      <c r="AK81" t="s">
        <v>986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9"/>
        <v>-126.2</v>
      </c>
      <c r="AU81">
        <v>-36.4</v>
      </c>
      <c r="AV81">
        <f t="shared" si="20"/>
        <v>-128.39999999999998</v>
      </c>
      <c r="AX81">
        <v>146.4</v>
      </c>
      <c r="AY81">
        <f t="shared" si="21"/>
        <v>195.19999999999987</v>
      </c>
      <c r="DD81">
        <v>-128.39999999999998</v>
      </c>
    </row>
    <row r="82" spans="37:108" x14ac:dyDescent="0.2">
      <c r="AK82" t="s">
        <v>986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9"/>
        <v>-87.1</v>
      </c>
      <c r="AU82">
        <v>102.1</v>
      </c>
      <c r="AV82">
        <f t="shared" si="20"/>
        <v>-26.299999999999983</v>
      </c>
      <c r="AY82">
        <f t="shared" si="21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269</v>
      </c>
      <c r="C1" s="29" t="s">
        <v>270</v>
      </c>
      <c r="D1" s="29" t="s">
        <v>271</v>
      </c>
      <c r="E1" s="29" t="s">
        <v>272</v>
      </c>
      <c r="F1" s="29" t="s">
        <v>571</v>
      </c>
      <c r="G1" s="29" t="s">
        <v>572</v>
      </c>
      <c r="J1" t="s">
        <v>573</v>
      </c>
      <c r="K1" t="s">
        <v>574</v>
      </c>
    </row>
    <row r="2" spans="1:11" x14ac:dyDescent="0.2">
      <c r="A2" s="29" t="s">
        <v>273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274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275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276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277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278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279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280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281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282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283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284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285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286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287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288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289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254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290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291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292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293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294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295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296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297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298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299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300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301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302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303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304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305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306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307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308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255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309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310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311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312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313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314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315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316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317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318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319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320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321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322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323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324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325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326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327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328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329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330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256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331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332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333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334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335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336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337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338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339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340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341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342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343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344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345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346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257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347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348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349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350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351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352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353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354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355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356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357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358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359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360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361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362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363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364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258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365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366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367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368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369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370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371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372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373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374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375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376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377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378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379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380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381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382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383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384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385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386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387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259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388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389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390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391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392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393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394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395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396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397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398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399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400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401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402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403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404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405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406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260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407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408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409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410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411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412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413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414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415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416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417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418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419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420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421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422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423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424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425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426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427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428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429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261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430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431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432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433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434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435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436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437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438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439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440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441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442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443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444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445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446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447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262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448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449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450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451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452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453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454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455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456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457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458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459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460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461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462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463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464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263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465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466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467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468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469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470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471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472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473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474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475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476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477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478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479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480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481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482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483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484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485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486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487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264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488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489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490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491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492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493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494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495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496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497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498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499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500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501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502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503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504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505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265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506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507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508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509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510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511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512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513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514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515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516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517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518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519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520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521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522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523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524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266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525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526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527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528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529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530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531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532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533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534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535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536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537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538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539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540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541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542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543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544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545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546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547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267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548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549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550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551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552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553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554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555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556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557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558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559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560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561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562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563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564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565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268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566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567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568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569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570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576</v>
      </c>
      <c r="B1" s="29" t="s">
        <v>974</v>
      </c>
      <c r="C1" s="29" t="s">
        <v>579</v>
      </c>
      <c r="D1" s="29" t="s">
        <v>975</v>
      </c>
      <c r="E1" s="29" t="s">
        <v>976</v>
      </c>
      <c r="W1" t="s">
        <v>977</v>
      </c>
    </row>
    <row r="2" spans="1:23" x14ac:dyDescent="0.2">
      <c r="A2" s="37">
        <v>44931</v>
      </c>
      <c r="B2" s="37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7">
        <v>44938</v>
      </c>
      <c r="B3" s="37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7">
        <v>44945</v>
      </c>
      <c r="B4" s="37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7">
        <v>44951</v>
      </c>
      <c r="B5" s="37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7">
        <v>44959</v>
      </c>
      <c r="B6" s="37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7">
        <v>44966</v>
      </c>
      <c r="B7" s="37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7">
        <v>44973</v>
      </c>
      <c r="B8" s="37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7">
        <v>44980</v>
      </c>
      <c r="B9" s="37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7">
        <v>44987</v>
      </c>
      <c r="B10" s="37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7">
        <v>44994</v>
      </c>
      <c r="B11" s="37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7">
        <v>45001</v>
      </c>
      <c r="B12" s="37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7">
        <v>45008</v>
      </c>
      <c r="B13" s="37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7">
        <v>45014</v>
      </c>
      <c r="B14" s="37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7">
        <v>45022</v>
      </c>
      <c r="B15" s="37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7">
        <v>45029</v>
      </c>
      <c r="B16" s="37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7">
        <v>45036</v>
      </c>
      <c r="B17" s="37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7">
        <v>45043</v>
      </c>
      <c r="B18" s="37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7">
        <v>45050</v>
      </c>
      <c r="B19" s="37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7">
        <v>45057</v>
      </c>
      <c r="B20" s="37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7">
        <v>45064</v>
      </c>
      <c r="B21" s="37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7">
        <v>45071</v>
      </c>
      <c r="B22" s="37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7">
        <v>45078</v>
      </c>
      <c r="B23" s="37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7">
        <v>45085</v>
      </c>
      <c r="B24" s="37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7">
        <v>45092</v>
      </c>
      <c r="B25" s="37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7">
        <v>45099</v>
      </c>
      <c r="B26" s="37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7">
        <v>45105</v>
      </c>
      <c r="B27" s="37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7">
        <v>45113</v>
      </c>
      <c r="B28" s="37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7">
        <v>45120</v>
      </c>
      <c r="B29" s="37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7">
        <v>45127</v>
      </c>
      <c r="B30" s="37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7">
        <v>45134</v>
      </c>
      <c r="B31" s="37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7">
        <v>45141</v>
      </c>
      <c r="B32" s="37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7">
        <v>45148</v>
      </c>
      <c r="B33" s="37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7">
        <v>45155</v>
      </c>
      <c r="B34" s="37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7">
        <v>45162</v>
      </c>
      <c r="B35" s="37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7">
        <v>45169</v>
      </c>
      <c r="B36" s="37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7">
        <v>45176</v>
      </c>
      <c r="B37" s="37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7">
        <v>45183</v>
      </c>
      <c r="B38" s="37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7">
        <v>45190</v>
      </c>
      <c r="B39" s="37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7">
        <v>45197</v>
      </c>
      <c r="B40" s="37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7">
        <v>45204</v>
      </c>
      <c r="B41" s="37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7">
        <v>45211</v>
      </c>
      <c r="B42" s="37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7">
        <v>45218</v>
      </c>
      <c r="B43" s="37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7">
        <v>45225</v>
      </c>
      <c r="B44" s="37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7">
        <v>45232</v>
      </c>
      <c r="B45" s="37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7">
        <v>45239</v>
      </c>
      <c r="B46" s="37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7">
        <v>45246</v>
      </c>
      <c r="B47" s="37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7">
        <v>45253</v>
      </c>
      <c r="B48" s="37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7">
        <v>45260</v>
      </c>
      <c r="B49" s="37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7">
        <v>45267</v>
      </c>
      <c r="B50" s="37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7">
        <v>45274</v>
      </c>
      <c r="B51" s="37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7">
        <v>45281</v>
      </c>
      <c r="B52" s="37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7">
        <v>45288</v>
      </c>
      <c r="B53" s="37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7">
        <v>45295</v>
      </c>
      <c r="B54" s="37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7">
        <v>45302</v>
      </c>
      <c r="B55" s="37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7">
        <v>45309</v>
      </c>
      <c r="B56" s="37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7">
        <v>45316</v>
      </c>
      <c r="B57" s="37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7">
        <v>45323</v>
      </c>
      <c r="B58" s="37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7">
        <v>45330</v>
      </c>
      <c r="B59" s="37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7">
        <v>45337</v>
      </c>
      <c r="B60" s="37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7">
        <v>45344</v>
      </c>
      <c r="B61" s="37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7">
        <v>45351</v>
      </c>
      <c r="B62" s="37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7">
        <v>45358</v>
      </c>
      <c r="B63" s="37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7">
        <v>45365</v>
      </c>
      <c r="B64" s="37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7">
        <v>45372</v>
      </c>
      <c r="B65" s="37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7">
        <v>45379</v>
      </c>
      <c r="B66" s="37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7">
        <v>45386</v>
      </c>
      <c r="B67" s="37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7">
        <v>45392</v>
      </c>
      <c r="B68" s="37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7">
        <v>45400</v>
      </c>
      <c r="B69" s="37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topLeftCell="A21"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269</v>
      </c>
      <c r="C1" t="s">
        <v>270</v>
      </c>
      <c r="D1" t="s">
        <v>271</v>
      </c>
      <c r="E1" t="s">
        <v>272</v>
      </c>
      <c r="F1" s="29" t="s">
        <v>571</v>
      </c>
      <c r="G1" s="29" t="s">
        <v>572</v>
      </c>
      <c r="I1" t="s">
        <v>573</v>
      </c>
      <c r="J1" t="s">
        <v>574</v>
      </c>
    </row>
    <row r="2" spans="1:10" x14ac:dyDescent="0.2">
      <c r="A2" t="s">
        <v>273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274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275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276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277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278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279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280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281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282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283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284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285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286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287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288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289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254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290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291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292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293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294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295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296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297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298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299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300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301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302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303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304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305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306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307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308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255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309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310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311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312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313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314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315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316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317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318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319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320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321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322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323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324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325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326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327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328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329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330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256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331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332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333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334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335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336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337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338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339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340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341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342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343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344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345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346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257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347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348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349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350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351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352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353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354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355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356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357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358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359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360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361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362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363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364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258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365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366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367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368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369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370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371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372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373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374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375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376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377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378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379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380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381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382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383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384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385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386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387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259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388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389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390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391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392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393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394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395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396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397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398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399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400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401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402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403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404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405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406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260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407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408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409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410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411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412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413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414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415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416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417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418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419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420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421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422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423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424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425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426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427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428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429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261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430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431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432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433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434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435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436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437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438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439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440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441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442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443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444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445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446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447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262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448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449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450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451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452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453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454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455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456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457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458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459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460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461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462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463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464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263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465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466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467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468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469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470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471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472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473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474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475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476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477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478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479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480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481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482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483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484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485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486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487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264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488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489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490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491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492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493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494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495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496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497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498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499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500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501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502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503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504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505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265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506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507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508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509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510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511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512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513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514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515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516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517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518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519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520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521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522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523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524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266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525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526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527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528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529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530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531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532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533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534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535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536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537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538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539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540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541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542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543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544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545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546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547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267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548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549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550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551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552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553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554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555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556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557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558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559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560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561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562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563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564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565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268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566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567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568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569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570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E43" sqref="E43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967</v>
      </c>
    </row>
    <row r="4" spans="2:7" x14ac:dyDescent="0.2">
      <c r="B4" t="s">
        <v>973</v>
      </c>
      <c r="C4" t="s">
        <v>972</v>
      </c>
    </row>
    <row r="6" spans="2:7" x14ac:dyDescent="0.2">
      <c r="B6" t="s">
        <v>968</v>
      </c>
      <c r="C6" t="s">
        <v>969</v>
      </c>
      <c r="D6" t="s">
        <v>157</v>
      </c>
      <c r="E6" t="s">
        <v>970</v>
      </c>
      <c r="F6" t="s">
        <v>963</v>
      </c>
      <c r="G6" t="s">
        <v>971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6">
        <f>SUM(F7:F8)</f>
        <v>4851.3103879811897</v>
      </c>
      <c r="G9" s="36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575</v>
      </c>
      <c r="B1" t="s">
        <v>576</v>
      </c>
      <c r="C1" t="s">
        <v>577</v>
      </c>
      <c r="D1" t="s">
        <v>578</v>
      </c>
      <c r="E1" t="s">
        <v>579</v>
      </c>
      <c r="F1" t="s">
        <v>580</v>
      </c>
      <c r="G1" t="s">
        <v>581</v>
      </c>
      <c r="I1" t="s">
        <v>582</v>
      </c>
      <c r="J1" t="s">
        <v>583</v>
      </c>
      <c r="K1" t="s">
        <v>38</v>
      </c>
      <c r="L1" t="s">
        <v>589</v>
      </c>
      <c r="N1" t="s">
        <v>582</v>
      </c>
      <c r="O1" t="s">
        <v>583</v>
      </c>
      <c r="P1" t="s">
        <v>38</v>
      </c>
      <c r="Q1" t="s">
        <v>590</v>
      </c>
      <c r="S1" t="s">
        <v>582</v>
      </c>
      <c r="T1" t="s">
        <v>583</v>
      </c>
      <c r="U1" t="s">
        <v>38</v>
      </c>
      <c r="V1" t="s">
        <v>591</v>
      </c>
      <c r="W1" t="s">
        <v>582</v>
      </c>
      <c r="X1" t="s">
        <v>583</v>
      </c>
      <c r="Y1" t="s">
        <v>38</v>
      </c>
      <c r="Z1" t="s">
        <v>592</v>
      </c>
      <c r="AA1" t="s">
        <v>582</v>
      </c>
      <c r="AB1" t="s">
        <v>583</v>
      </c>
      <c r="AC1" t="s">
        <v>38</v>
      </c>
      <c r="AD1" t="s">
        <v>593</v>
      </c>
      <c r="AE1" t="s">
        <v>582</v>
      </c>
      <c r="AF1" t="s">
        <v>583</v>
      </c>
      <c r="AG1" t="s">
        <v>38</v>
      </c>
      <c r="AH1" t="s">
        <v>594</v>
      </c>
      <c r="AI1" t="s">
        <v>582</v>
      </c>
      <c r="AJ1" t="s">
        <v>583</v>
      </c>
      <c r="AK1" t="s">
        <v>38</v>
      </c>
      <c r="AL1" t="s">
        <v>891</v>
      </c>
    </row>
    <row r="2" spans="1:38" x14ac:dyDescent="0.2">
      <c r="A2" t="s">
        <v>584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595</v>
      </c>
      <c r="Y2">
        <v>-53.7</v>
      </c>
      <c r="Z2">
        <f>Y2</f>
        <v>-53.7</v>
      </c>
      <c r="AA2" s="26" t="s">
        <v>596</v>
      </c>
      <c r="AB2" s="26" t="s">
        <v>597</v>
      </c>
      <c r="AC2">
        <v>-13.6</v>
      </c>
      <c r="AD2">
        <f>AC2</f>
        <v>-13.6</v>
      </c>
      <c r="AE2">
        <v>46.55</v>
      </c>
      <c r="AF2" s="26" t="s">
        <v>598</v>
      </c>
      <c r="AG2">
        <v>-3.2</v>
      </c>
      <c r="AH2">
        <f>AG2</f>
        <v>-3.2</v>
      </c>
      <c r="AI2" s="26" t="s">
        <v>870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584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599</v>
      </c>
      <c r="Y3">
        <v>9.1</v>
      </c>
      <c r="Z3">
        <f>Y3+Z2</f>
        <v>-44.6</v>
      </c>
      <c r="AA3" s="26" t="s">
        <v>600</v>
      </c>
      <c r="AB3" s="26" t="s">
        <v>601</v>
      </c>
      <c r="AC3">
        <v>-12.4</v>
      </c>
      <c r="AD3">
        <f>AC3+AD2</f>
        <v>-26</v>
      </c>
      <c r="AE3">
        <v>46.95</v>
      </c>
      <c r="AF3" s="26" t="s">
        <v>602</v>
      </c>
      <c r="AG3">
        <v>-2.8</v>
      </c>
      <c r="AH3">
        <f>AG3+AH2</f>
        <v>-6</v>
      </c>
      <c r="AI3" s="26" t="s">
        <v>871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584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603</v>
      </c>
      <c r="X4" s="26" t="s">
        <v>604</v>
      </c>
      <c r="Y4">
        <v>-46.2</v>
      </c>
      <c r="Z4">
        <f t="shared" ref="Z4:Z67" si="3">Y4+Z3</f>
        <v>-90.800000000000011</v>
      </c>
      <c r="AA4" s="26" t="s">
        <v>605</v>
      </c>
      <c r="AB4" s="26" t="s">
        <v>606</v>
      </c>
      <c r="AC4">
        <v>-12.6</v>
      </c>
      <c r="AD4">
        <f t="shared" ref="AD4:AD67" si="4">AC4+AD3</f>
        <v>-38.6</v>
      </c>
      <c r="AE4" s="26" t="s">
        <v>607</v>
      </c>
      <c r="AF4" s="26" t="s">
        <v>608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584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609</v>
      </c>
      <c r="X5" s="26" t="s">
        <v>610</v>
      </c>
      <c r="Y5">
        <v>-56.3</v>
      </c>
      <c r="Z5">
        <f t="shared" si="3"/>
        <v>-147.10000000000002</v>
      </c>
      <c r="AA5" s="26" t="s">
        <v>611</v>
      </c>
      <c r="AB5" s="26" t="s">
        <v>612</v>
      </c>
      <c r="AC5">
        <v>-14.8</v>
      </c>
      <c r="AD5">
        <f t="shared" si="4"/>
        <v>-53.400000000000006</v>
      </c>
      <c r="AE5">
        <v>45.95</v>
      </c>
      <c r="AF5" s="26" t="s">
        <v>613</v>
      </c>
      <c r="AG5">
        <v>-4</v>
      </c>
      <c r="AH5">
        <f t="shared" si="5"/>
        <v>-13.1</v>
      </c>
      <c r="AI5" s="26" t="s">
        <v>872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584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614</v>
      </c>
      <c r="Y6">
        <v>-41</v>
      </c>
      <c r="Z6">
        <f t="shared" si="3"/>
        <v>-188.10000000000002</v>
      </c>
      <c r="AA6" s="26" t="s">
        <v>615</v>
      </c>
      <c r="AB6" s="26" t="s">
        <v>616</v>
      </c>
      <c r="AC6">
        <v>-10.199999999999999</v>
      </c>
      <c r="AD6">
        <f t="shared" si="4"/>
        <v>-63.600000000000009</v>
      </c>
      <c r="AE6" s="26" t="s">
        <v>617</v>
      </c>
      <c r="AF6" s="26" t="s">
        <v>618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584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619</v>
      </c>
      <c r="AC7">
        <v>-10.1</v>
      </c>
      <c r="AD7">
        <f t="shared" si="4"/>
        <v>-73.7</v>
      </c>
      <c r="AE7" s="26" t="s">
        <v>620</v>
      </c>
      <c r="AF7" s="26" t="s">
        <v>621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584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622</v>
      </c>
      <c r="X8" s="26" t="s">
        <v>623</v>
      </c>
      <c r="Y8">
        <v>4.4000000000000004</v>
      </c>
      <c r="Z8">
        <f t="shared" si="3"/>
        <v>-223.20000000000002</v>
      </c>
      <c r="AA8" s="26" t="s">
        <v>624</v>
      </c>
      <c r="AB8" s="26" t="s">
        <v>625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873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584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626</v>
      </c>
      <c r="AB9" s="26" t="s">
        <v>627</v>
      </c>
      <c r="AC9">
        <v>-16.2</v>
      </c>
      <c r="AD9">
        <f t="shared" si="4"/>
        <v>-105.9</v>
      </c>
      <c r="AE9">
        <v>45.9</v>
      </c>
      <c r="AF9" s="26" t="s">
        <v>628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584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629</v>
      </c>
      <c r="X10" s="26" t="s">
        <v>630</v>
      </c>
      <c r="Y10">
        <v>-32.6</v>
      </c>
      <c r="Z10">
        <f t="shared" si="3"/>
        <v>-315.70000000000005</v>
      </c>
      <c r="AA10" s="26" t="s">
        <v>631</v>
      </c>
      <c r="AB10" s="26" t="s">
        <v>632</v>
      </c>
      <c r="AC10">
        <v>-14.7</v>
      </c>
      <c r="AD10">
        <f t="shared" si="4"/>
        <v>-120.60000000000001</v>
      </c>
      <c r="AE10" s="26" t="s">
        <v>633</v>
      </c>
      <c r="AF10" s="26" t="s">
        <v>634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584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635</v>
      </c>
      <c r="X11" s="26" t="s">
        <v>636</v>
      </c>
      <c r="Y11">
        <v>-59.1</v>
      </c>
      <c r="Z11">
        <f t="shared" si="3"/>
        <v>-374.80000000000007</v>
      </c>
      <c r="AA11" s="26" t="s">
        <v>637</v>
      </c>
      <c r="AB11" s="26" t="s">
        <v>638</v>
      </c>
      <c r="AC11">
        <v>-15</v>
      </c>
      <c r="AD11">
        <f t="shared" si="4"/>
        <v>-135.60000000000002</v>
      </c>
      <c r="AE11" s="26" t="s">
        <v>639</v>
      </c>
      <c r="AF11" s="26" t="s">
        <v>640</v>
      </c>
      <c r="AG11">
        <v>-4.2</v>
      </c>
      <c r="AH11">
        <f t="shared" si="5"/>
        <v>-37</v>
      </c>
      <c r="AI11" s="26" t="s">
        <v>874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584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641</v>
      </c>
      <c r="Y12">
        <v>-57.7</v>
      </c>
      <c r="Z12">
        <f t="shared" si="3"/>
        <v>-432.50000000000006</v>
      </c>
      <c r="AA12" s="26" t="s">
        <v>642</v>
      </c>
      <c r="AB12" s="26" t="s">
        <v>643</v>
      </c>
      <c r="AC12">
        <v>-14.1</v>
      </c>
      <c r="AD12">
        <f t="shared" si="4"/>
        <v>-149.70000000000002</v>
      </c>
      <c r="AE12" s="26" t="s">
        <v>644</v>
      </c>
      <c r="AF12" s="26" t="s">
        <v>645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584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646</v>
      </c>
      <c r="X13" s="26" t="s">
        <v>647</v>
      </c>
      <c r="Y13">
        <v>82</v>
      </c>
      <c r="Z13">
        <f t="shared" si="3"/>
        <v>-350.50000000000006</v>
      </c>
      <c r="AA13" s="26" t="s">
        <v>648</v>
      </c>
      <c r="AB13" s="26" t="s">
        <v>649</v>
      </c>
      <c r="AC13">
        <v>12.3</v>
      </c>
      <c r="AD13">
        <f t="shared" si="4"/>
        <v>-137.4</v>
      </c>
      <c r="AE13" s="26" t="s">
        <v>650</v>
      </c>
      <c r="AF13" s="26" t="s">
        <v>651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584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585</v>
      </c>
      <c r="Y14">
        <v>130.6</v>
      </c>
      <c r="Z14">
        <f t="shared" si="3"/>
        <v>-219.90000000000006</v>
      </c>
      <c r="AA14" s="26" t="s">
        <v>652</v>
      </c>
      <c r="AB14" s="26" t="s">
        <v>653</v>
      </c>
      <c r="AC14">
        <v>70.400000000000006</v>
      </c>
      <c r="AD14">
        <f t="shared" si="4"/>
        <v>-67</v>
      </c>
      <c r="AE14" s="26" t="s">
        <v>654</v>
      </c>
      <c r="AF14" s="26" t="s">
        <v>655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584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656</v>
      </c>
      <c r="X15" s="26" t="s">
        <v>657</v>
      </c>
      <c r="Y15">
        <v>-53.3</v>
      </c>
      <c r="Z15">
        <f t="shared" si="3"/>
        <v>-273.20000000000005</v>
      </c>
      <c r="AA15" s="26" t="s">
        <v>658</v>
      </c>
      <c r="AB15" s="26" t="s">
        <v>659</v>
      </c>
      <c r="AC15">
        <v>-14</v>
      </c>
      <c r="AD15">
        <f t="shared" si="4"/>
        <v>-81</v>
      </c>
      <c r="AE15" s="26" t="s">
        <v>660</v>
      </c>
      <c r="AF15" s="26" t="s">
        <v>661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584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662</v>
      </c>
      <c r="AB16" s="26" t="s">
        <v>663</v>
      </c>
      <c r="AC16">
        <v>-17.399999999999999</v>
      </c>
      <c r="AD16">
        <f t="shared" si="4"/>
        <v>-98.4</v>
      </c>
      <c r="AE16" s="26" t="s">
        <v>664</v>
      </c>
      <c r="AF16" s="26" t="s">
        <v>665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584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666</v>
      </c>
      <c r="AC17">
        <v>-20</v>
      </c>
      <c r="AD17">
        <f t="shared" si="4"/>
        <v>-118.4</v>
      </c>
      <c r="AE17">
        <v>44.95</v>
      </c>
      <c r="AF17" s="26" t="s">
        <v>667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584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668</v>
      </c>
      <c r="Y18">
        <v>-67.8</v>
      </c>
      <c r="Z18">
        <f t="shared" si="3"/>
        <v>-484.1</v>
      </c>
      <c r="AA18" s="26" t="s">
        <v>669</v>
      </c>
      <c r="AB18" s="26" t="s">
        <v>670</v>
      </c>
      <c r="AC18">
        <v>-17.2</v>
      </c>
      <c r="AD18">
        <f t="shared" si="4"/>
        <v>-135.6</v>
      </c>
      <c r="AE18" s="26" t="s">
        <v>671</v>
      </c>
      <c r="AF18" s="26" t="s">
        <v>672</v>
      </c>
      <c r="AG18">
        <v>-4.2</v>
      </c>
      <c r="AH18">
        <f t="shared" si="5"/>
        <v>-30.7</v>
      </c>
      <c r="AI18" s="26" t="s">
        <v>875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584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673</v>
      </c>
      <c r="AC19">
        <v>-19.2</v>
      </c>
      <c r="AD19">
        <f t="shared" si="4"/>
        <v>-154.79999999999998</v>
      </c>
      <c r="AE19" s="26" t="s">
        <v>674</v>
      </c>
      <c r="AF19" s="26" t="s">
        <v>675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584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587</v>
      </c>
      <c r="X20" s="26" t="s">
        <v>676</v>
      </c>
      <c r="Y20">
        <v>82.8</v>
      </c>
      <c r="Z20">
        <f t="shared" si="3"/>
        <v>-475.50000000000006</v>
      </c>
      <c r="AA20" s="26" t="s">
        <v>677</v>
      </c>
      <c r="AB20" s="26" t="s">
        <v>678</v>
      </c>
      <c r="AC20">
        <v>35.9</v>
      </c>
      <c r="AD20">
        <f t="shared" si="4"/>
        <v>-118.89999999999998</v>
      </c>
      <c r="AE20" s="26" t="s">
        <v>679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584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680</v>
      </c>
      <c r="AB21" s="26" t="s">
        <v>681</v>
      </c>
      <c r="AC21">
        <v>-15.6</v>
      </c>
      <c r="AD21">
        <f t="shared" si="4"/>
        <v>-134.49999999999997</v>
      </c>
      <c r="AE21" s="26" t="s">
        <v>682</v>
      </c>
      <c r="AF21" s="26" t="s">
        <v>683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584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684</v>
      </c>
      <c r="X22" s="26" t="s">
        <v>685</v>
      </c>
      <c r="Y22">
        <v>-34.299999999999997</v>
      </c>
      <c r="Z22">
        <f t="shared" si="3"/>
        <v>-540.20000000000005</v>
      </c>
      <c r="AA22" s="26" t="s">
        <v>686</v>
      </c>
      <c r="AB22" s="26" t="s">
        <v>687</v>
      </c>
      <c r="AC22">
        <v>-16.899999999999999</v>
      </c>
      <c r="AD22">
        <f t="shared" si="4"/>
        <v>-151.39999999999998</v>
      </c>
      <c r="AE22" s="26" t="s">
        <v>688</v>
      </c>
      <c r="AF22" s="26" t="s">
        <v>689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584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690</v>
      </c>
      <c r="AB23" s="26" t="s">
        <v>691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584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692</v>
      </c>
      <c r="Y24">
        <v>-39.799999999999997</v>
      </c>
      <c r="Z24">
        <f t="shared" si="3"/>
        <v>-581.5</v>
      </c>
      <c r="AA24">
        <v>84.95</v>
      </c>
      <c r="AB24" s="26" t="s">
        <v>693</v>
      </c>
      <c r="AC24">
        <v>-15</v>
      </c>
      <c r="AD24">
        <f t="shared" si="4"/>
        <v>-182.2</v>
      </c>
      <c r="AE24" s="26" t="s">
        <v>694</v>
      </c>
      <c r="AF24" s="26" t="s">
        <v>695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584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696</v>
      </c>
      <c r="Y25">
        <v>48.8</v>
      </c>
      <c r="Z25">
        <f t="shared" si="3"/>
        <v>-532.70000000000005</v>
      </c>
      <c r="AA25" s="26" t="s">
        <v>697</v>
      </c>
      <c r="AB25" s="26" t="s">
        <v>698</v>
      </c>
      <c r="AC25">
        <v>-3.5</v>
      </c>
      <c r="AD25">
        <f t="shared" si="4"/>
        <v>-185.7</v>
      </c>
      <c r="AE25" s="26" t="s">
        <v>699</v>
      </c>
      <c r="AF25" s="26" t="s">
        <v>700</v>
      </c>
      <c r="AG25">
        <v>-3.8</v>
      </c>
      <c r="AH25">
        <f t="shared" si="5"/>
        <v>-55.599999999999994</v>
      </c>
      <c r="AI25" s="26" t="s">
        <v>876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584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701</v>
      </c>
      <c r="AB26" s="26" t="s">
        <v>702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584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703</v>
      </c>
      <c r="X27" s="26" t="s">
        <v>704</v>
      </c>
      <c r="Y27">
        <v>-60.3</v>
      </c>
      <c r="Z27">
        <f t="shared" si="3"/>
        <v>-530.70000000000005</v>
      </c>
      <c r="AA27" s="26" t="s">
        <v>705</v>
      </c>
      <c r="AB27" s="26" t="s">
        <v>706</v>
      </c>
      <c r="AC27">
        <v>-15.5</v>
      </c>
      <c r="AD27">
        <f t="shared" si="4"/>
        <v>-188.79999999999998</v>
      </c>
      <c r="AE27">
        <v>46.8</v>
      </c>
      <c r="AF27" s="26" t="s">
        <v>707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584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708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584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709</v>
      </c>
      <c r="Y29">
        <v>55</v>
      </c>
      <c r="Z29">
        <f t="shared" si="3"/>
        <v>-541.90000000000009</v>
      </c>
      <c r="AA29">
        <v>84.65</v>
      </c>
      <c r="AB29" s="26" t="s">
        <v>710</v>
      </c>
      <c r="AC29">
        <v>-1.2</v>
      </c>
      <c r="AD29">
        <f t="shared" si="4"/>
        <v>-206.79999999999998</v>
      </c>
      <c r="AE29" s="26" t="s">
        <v>711</v>
      </c>
      <c r="AF29" s="26" t="s">
        <v>712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584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713</v>
      </c>
      <c r="Y30">
        <v>-68.900000000000006</v>
      </c>
      <c r="Z30">
        <f t="shared" si="3"/>
        <v>-610.80000000000007</v>
      </c>
      <c r="AA30">
        <v>82.6</v>
      </c>
      <c r="AB30" s="26" t="s">
        <v>714</v>
      </c>
      <c r="AC30">
        <v>-19.399999999999999</v>
      </c>
      <c r="AD30">
        <f t="shared" si="4"/>
        <v>-226.2</v>
      </c>
      <c r="AE30" s="26" t="s">
        <v>715</v>
      </c>
      <c r="AF30" s="26" t="s">
        <v>716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584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717</v>
      </c>
      <c r="Y31">
        <v>-56.5</v>
      </c>
      <c r="Z31">
        <f t="shared" si="3"/>
        <v>-667.30000000000007</v>
      </c>
      <c r="AA31" s="26" t="s">
        <v>718</v>
      </c>
      <c r="AB31" s="26" t="s">
        <v>719</v>
      </c>
      <c r="AC31">
        <v>-13.7</v>
      </c>
      <c r="AD31">
        <f t="shared" si="4"/>
        <v>-239.89999999999998</v>
      </c>
      <c r="AE31">
        <v>46.7</v>
      </c>
      <c r="AF31" s="26" t="s">
        <v>720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584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721</v>
      </c>
      <c r="X32" s="26" t="s">
        <v>722</v>
      </c>
      <c r="Y32">
        <v>-51.4</v>
      </c>
      <c r="Z32">
        <f t="shared" si="3"/>
        <v>-718.7</v>
      </c>
      <c r="AA32" s="26" t="s">
        <v>723</v>
      </c>
      <c r="AB32" s="26" t="s">
        <v>724</v>
      </c>
      <c r="AC32">
        <v>-13.4</v>
      </c>
      <c r="AD32">
        <f t="shared" si="4"/>
        <v>-253.29999999999998</v>
      </c>
      <c r="AE32" s="26" t="s">
        <v>725</v>
      </c>
      <c r="AF32" s="26" t="s">
        <v>726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584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727</v>
      </c>
      <c r="X33" s="26" t="s">
        <v>728</v>
      </c>
      <c r="Y33">
        <v>-0.3</v>
      </c>
      <c r="Z33">
        <f t="shared" si="3"/>
        <v>-719</v>
      </c>
      <c r="AA33">
        <v>85.15</v>
      </c>
      <c r="AB33" s="26" t="s">
        <v>729</v>
      </c>
      <c r="AC33">
        <v>-14.8</v>
      </c>
      <c r="AD33">
        <f t="shared" si="4"/>
        <v>-268.09999999999997</v>
      </c>
      <c r="AE33">
        <v>45.7</v>
      </c>
      <c r="AF33" s="26" t="s">
        <v>730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584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731</v>
      </c>
      <c r="AB34" s="26" t="s">
        <v>732</v>
      </c>
      <c r="AC34">
        <v>-16.2</v>
      </c>
      <c r="AD34">
        <f t="shared" si="4"/>
        <v>-284.29999999999995</v>
      </c>
      <c r="AE34" s="26" t="s">
        <v>733</v>
      </c>
      <c r="AF34" s="26" t="s">
        <v>734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584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735</v>
      </c>
      <c r="AC35">
        <v>48.2</v>
      </c>
      <c r="AD35">
        <f t="shared" si="4"/>
        <v>-236.09999999999997</v>
      </c>
      <c r="AE35" s="26" t="s">
        <v>736</v>
      </c>
      <c r="AF35" s="26" t="s">
        <v>737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584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738</v>
      </c>
      <c r="X36" s="26" t="s">
        <v>739</v>
      </c>
      <c r="Y36">
        <v>-10.6</v>
      </c>
      <c r="Z36">
        <f t="shared" si="3"/>
        <v>-674.4</v>
      </c>
      <c r="AA36" s="26" t="s">
        <v>740</v>
      </c>
      <c r="AB36" s="26" t="s">
        <v>741</v>
      </c>
      <c r="AC36">
        <v>-16.2</v>
      </c>
      <c r="AD36">
        <f t="shared" si="4"/>
        <v>-252.29999999999995</v>
      </c>
      <c r="AE36" s="26" t="s">
        <v>742</v>
      </c>
      <c r="AF36" s="26" t="s">
        <v>743</v>
      </c>
      <c r="AG36">
        <v>-4.5999999999999996</v>
      </c>
      <c r="AH36">
        <f t="shared" si="5"/>
        <v>-88.799999999999983</v>
      </c>
      <c r="AI36" s="26" t="s">
        <v>877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584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744</v>
      </c>
      <c r="X37" s="26" t="s">
        <v>745</v>
      </c>
      <c r="Y37">
        <v>-52.4</v>
      </c>
      <c r="Z37">
        <f t="shared" si="3"/>
        <v>-726.8</v>
      </c>
      <c r="AA37" s="26" t="s">
        <v>746</v>
      </c>
      <c r="AB37" s="26" t="s">
        <v>747</v>
      </c>
      <c r="AC37">
        <v>-15.4</v>
      </c>
      <c r="AD37">
        <f t="shared" si="4"/>
        <v>-267.69999999999993</v>
      </c>
      <c r="AE37" s="26" t="s">
        <v>748</v>
      </c>
      <c r="AF37" s="26" t="s">
        <v>749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584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750</v>
      </c>
      <c r="X38" s="26" t="s">
        <v>751</v>
      </c>
      <c r="Y38">
        <v>-66.400000000000006</v>
      </c>
      <c r="Z38">
        <f t="shared" si="3"/>
        <v>-793.19999999999993</v>
      </c>
      <c r="AA38" s="26" t="s">
        <v>752</v>
      </c>
      <c r="AB38" s="26" t="s">
        <v>753</v>
      </c>
      <c r="AC38">
        <v>-17.5</v>
      </c>
      <c r="AD38">
        <f t="shared" si="4"/>
        <v>-285.19999999999993</v>
      </c>
      <c r="AE38">
        <v>45.8</v>
      </c>
      <c r="AF38" s="26" t="s">
        <v>754</v>
      </c>
      <c r="AG38">
        <v>-3.2</v>
      </c>
      <c r="AH38">
        <f t="shared" si="5"/>
        <v>-96.499999999999986</v>
      </c>
      <c r="AI38" s="26" t="s">
        <v>878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584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755</v>
      </c>
      <c r="X39" s="26" t="s">
        <v>756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757</v>
      </c>
      <c r="AF39" s="26" t="s">
        <v>758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584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759</v>
      </c>
      <c r="AC40">
        <v>-14.5</v>
      </c>
      <c r="AD40">
        <f t="shared" si="4"/>
        <v>-314.19999999999993</v>
      </c>
      <c r="AE40" s="26" t="s">
        <v>760</v>
      </c>
      <c r="AF40" s="26" t="s">
        <v>761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584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762</v>
      </c>
      <c r="X41" s="26" t="s">
        <v>763</v>
      </c>
      <c r="Y41">
        <v>143.80000000000001</v>
      </c>
      <c r="Z41">
        <f t="shared" si="3"/>
        <v>-766.8</v>
      </c>
      <c r="AA41" s="26" t="s">
        <v>764</v>
      </c>
      <c r="AB41" s="26" t="s">
        <v>765</v>
      </c>
      <c r="AC41">
        <v>81.8</v>
      </c>
      <c r="AD41">
        <f t="shared" si="4"/>
        <v>-232.39999999999992</v>
      </c>
      <c r="AE41" s="26" t="s">
        <v>639</v>
      </c>
      <c r="AF41" s="26" t="s">
        <v>640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584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766</v>
      </c>
      <c r="X42" s="26" t="s">
        <v>767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733</v>
      </c>
      <c r="AF42" s="26" t="s">
        <v>734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584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768</v>
      </c>
      <c r="X43" s="26" t="s">
        <v>769</v>
      </c>
      <c r="Y43">
        <v>-31.7</v>
      </c>
      <c r="Z43">
        <f t="shared" si="3"/>
        <v>-860.3</v>
      </c>
      <c r="AA43" s="26" t="s">
        <v>770</v>
      </c>
      <c r="AB43" s="26" t="s">
        <v>771</v>
      </c>
      <c r="AC43">
        <v>-14.7</v>
      </c>
      <c r="AD43">
        <f t="shared" si="4"/>
        <v>-263.19999999999993</v>
      </c>
      <c r="AE43" s="26" t="s">
        <v>772</v>
      </c>
      <c r="AF43" s="26" t="s">
        <v>773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584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774</v>
      </c>
      <c r="Y44">
        <v>-60</v>
      </c>
      <c r="Z44">
        <f t="shared" si="3"/>
        <v>-920.3</v>
      </c>
      <c r="AA44" s="26" t="s">
        <v>775</v>
      </c>
      <c r="AB44" s="26" t="s">
        <v>776</v>
      </c>
      <c r="AC44">
        <v>-17.899999999999999</v>
      </c>
      <c r="AD44">
        <f t="shared" si="4"/>
        <v>-281.09999999999991</v>
      </c>
      <c r="AE44" s="26" t="s">
        <v>777</v>
      </c>
      <c r="AF44" s="26" t="s">
        <v>778</v>
      </c>
      <c r="AG44">
        <v>-4.5999999999999996</v>
      </c>
      <c r="AH44">
        <f t="shared" si="5"/>
        <v>-74.399999999999977</v>
      </c>
      <c r="AI44" s="26" t="s">
        <v>879</v>
      </c>
      <c r="AJ44" s="26" t="s">
        <v>880</v>
      </c>
      <c r="AK44">
        <v>-12.2</v>
      </c>
      <c r="AL44">
        <f t="shared" si="6"/>
        <v>-1445.9999999999998</v>
      </c>
    </row>
    <row r="45" spans="1:38" x14ac:dyDescent="0.2">
      <c r="A45" t="s">
        <v>584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779</v>
      </c>
      <c r="Y45">
        <v>-44</v>
      </c>
      <c r="Z45">
        <f t="shared" si="3"/>
        <v>-964.3</v>
      </c>
      <c r="AA45">
        <v>88.65</v>
      </c>
      <c r="AB45" s="26" t="s">
        <v>780</v>
      </c>
      <c r="AC45">
        <v>-11.4</v>
      </c>
      <c r="AD45">
        <f t="shared" si="4"/>
        <v>-292.49999999999989</v>
      </c>
      <c r="AE45" s="26" t="s">
        <v>781</v>
      </c>
      <c r="AF45" s="26" t="s">
        <v>782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584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783</v>
      </c>
      <c r="Y46">
        <v>-57.8</v>
      </c>
      <c r="Z46">
        <f t="shared" si="3"/>
        <v>-1022.0999999999999</v>
      </c>
      <c r="AA46" s="26" t="s">
        <v>784</v>
      </c>
      <c r="AB46" s="26" t="s">
        <v>785</v>
      </c>
      <c r="AC46">
        <v>-15.7</v>
      </c>
      <c r="AD46">
        <f t="shared" si="4"/>
        <v>-308.19999999999987</v>
      </c>
      <c r="AE46" s="26" t="s">
        <v>733</v>
      </c>
      <c r="AF46" s="26" t="s">
        <v>734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584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786</v>
      </c>
      <c r="Y47">
        <v>-59.9</v>
      </c>
      <c r="Z47">
        <f t="shared" si="3"/>
        <v>-1082</v>
      </c>
      <c r="AA47">
        <v>85.15</v>
      </c>
      <c r="AB47" s="26" t="s">
        <v>729</v>
      </c>
      <c r="AC47">
        <v>-15</v>
      </c>
      <c r="AD47">
        <f t="shared" si="4"/>
        <v>-323.19999999999987</v>
      </c>
      <c r="AE47" s="26" t="s">
        <v>787</v>
      </c>
      <c r="AF47" s="26" t="s">
        <v>788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584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789</v>
      </c>
      <c r="X48" s="26" t="s">
        <v>790</v>
      </c>
      <c r="Y48">
        <v>86.9</v>
      </c>
      <c r="Z48">
        <f t="shared" si="3"/>
        <v>-995.1</v>
      </c>
      <c r="AA48" s="26" t="s">
        <v>624</v>
      </c>
      <c r="AB48" s="26" t="s">
        <v>625</v>
      </c>
      <c r="AC48">
        <v>31.8</v>
      </c>
      <c r="AD48">
        <f t="shared" si="4"/>
        <v>-291.39999999999986</v>
      </c>
      <c r="AE48" s="26" t="s">
        <v>791</v>
      </c>
      <c r="AF48" s="26" t="s">
        <v>792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584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793</v>
      </c>
      <c r="Y49">
        <v>-62</v>
      </c>
      <c r="Z49">
        <f t="shared" si="3"/>
        <v>-1057.0999999999999</v>
      </c>
      <c r="AA49" s="26" t="s">
        <v>794</v>
      </c>
      <c r="AB49" s="26" t="s">
        <v>795</v>
      </c>
      <c r="AC49">
        <v>-15.4</v>
      </c>
      <c r="AD49">
        <f t="shared" si="4"/>
        <v>-306.79999999999984</v>
      </c>
      <c r="AE49" s="26" t="s">
        <v>796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584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797</v>
      </c>
      <c r="X50" s="26" t="s">
        <v>798</v>
      </c>
      <c r="Y50">
        <v>-45.4</v>
      </c>
      <c r="Z50">
        <f t="shared" si="3"/>
        <v>-1102.5</v>
      </c>
      <c r="AA50" s="26" t="s">
        <v>799</v>
      </c>
      <c r="AB50" s="26" t="s">
        <v>800</v>
      </c>
      <c r="AC50">
        <v>-11.8</v>
      </c>
      <c r="AD50">
        <f t="shared" si="4"/>
        <v>-318.59999999999985</v>
      </c>
      <c r="AE50" s="26" t="s">
        <v>801</v>
      </c>
      <c r="AF50" s="26" t="s">
        <v>802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584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803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804</v>
      </c>
      <c r="AF51" s="26" t="s">
        <v>805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584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806</v>
      </c>
      <c r="Y52">
        <v>92.2</v>
      </c>
      <c r="Z52">
        <f t="shared" si="3"/>
        <v>-1062.0999999999999</v>
      </c>
      <c r="AA52">
        <v>86.1</v>
      </c>
      <c r="AB52" s="26" t="s">
        <v>759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584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807</v>
      </c>
      <c r="Y53">
        <v>-41.2</v>
      </c>
      <c r="Z53">
        <f t="shared" si="3"/>
        <v>-1103.3</v>
      </c>
      <c r="AA53">
        <v>90.45</v>
      </c>
      <c r="AB53" s="26" t="s">
        <v>808</v>
      </c>
      <c r="AC53">
        <v>-11.1</v>
      </c>
      <c r="AD53">
        <f t="shared" si="4"/>
        <v>-310.59999999999985</v>
      </c>
      <c r="AE53" s="26" t="s">
        <v>809</v>
      </c>
      <c r="AF53" s="26" t="s">
        <v>810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584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811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812</v>
      </c>
      <c r="AF54" s="26" t="s">
        <v>813</v>
      </c>
      <c r="AG54">
        <v>-2.8</v>
      </c>
      <c r="AH54">
        <f t="shared" si="5"/>
        <v>-109.5</v>
      </c>
      <c r="AI54" s="26" t="s">
        <v>881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584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760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814</v>
      </c>
      <c r="AG55">
        <v>43</v>
      </c>
      <c r="AH55">
        <f t="shared" si="5"/>
        <v>-66.5</v>
      </c>
      <c r="AI55" s="26" t="s">
        <v>882</v>
      </c>
      <c r="AJ55" s="26" t="s">
        <v>883</v>
      </c>
      <c r="AK55">
        <v>81.7</v>
      </c>
      <c r="AL55">
        <f t="shared" si="6"/>
        <v>-1719.1999999999991</v>
      </c>
    </row>
    <row r="56" spans="1:38" x14ac:dyDescent="0.2">
      <c r="A56" t="s">
        <v>584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815</v>
      </c>
      <c r="AC56">
        <v>-12.2</v>
      </c>
      <c r="AD56">
        <f t="shared" si="4"/>
        <v>-247.29999999999984</v>
      </c>
      <c r="AE56" s="26" t="s">
        <v>816</v>
      </c>
      <c r="AF56" s="26" t="s">
        <v>817</v>
      </c>
      <c r="AG56">
        <v>-2.6</v>
      </c>
      <c r="AH56">
        <f t="shared" si="5"/>
        <v>-69.099999999999994</v>
      </c>
      <c r="AI56" s="26" t="s">
        <v>884</v>
      </c>
      <c r="AJ56" s="26" t="s">
        <v>885</v>
      </c>
      <c r="AK56">
        <v>224.9</v>
      </c>
      <c r="AL56">
        <f t="shared" si="6"/>
        <v>-1494.299999999999</v>
      </c>
    </row>
    <row r="57" spans="1:38" x14ac:dyDescent="0.2">
      <c r="A57" t="s">
        <v>584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818</v>
      </c>
      <c r="X57" s="26" t="s">
        <v>819</v>
      </c>
      <c r="Y57">
        <v>58.3</v>
      </c>
      <c r="Z57">
        <f t="shared" si="3"/>
        <v>-910.5</v>
      </c>
      <c r="AA57" s="26" t="s">
        <v>811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820</v>
      </c>
      <c r="AF57" s="26" t="s">
        <v>821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584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822</v>
      </c>
      <c r="X58" s="26" t="s">
        <v>823</v>
      </c>
      <c r="Y58">
        <v>-34.700000000000003</v>
      </c>
      <c r="Z58">
        <f t="shared" si="3"/>
        <v>-945.2</v>
      </c>
      <c r="AA58" s="26" t="s">
        <v>824</v>
      </c>
      <c r="AB58" s="26" t="s">
        <v>825</v>
      </c>
      <c r="AC58">
        <v>-8</v>
      </c>
      <c r="AD58">
        <f t="shared" si="4"/>
        <v>-263.99999999999983</v>
      </c>
      <c r="AE58" s="26" t="s">
        <v>826</v>
      </c>
      <c r="AF58" s="26" t="s">
        <v>827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584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828</v>
      </c>
      <c r="X59" s="26" t="s">
        <v>829</v>
      </c>
      <c r="Y59">
        <v>141.1</v>
      </c>
      <c r="Z59">
        <f t="shared" si="3"/>
        <v>-804.1</v>
      </c>
      <c r="AA59" s="26" t="s">
        <v>830</v>
      </c>
      <c r="AB59" s="26" t="s">
        <v>831</v>
      </c>
      <c r="AC59">
        <v>71</v>
      </c>
      <c r="AD59">
        <f t="shared" si="4"/>
        <v>-192.99999999999983</v>
      </c>
      <c r="AE59" s="26" t="s">
        <v>644</v>
      </c>
      <c r="AF59" s="26" t="s">
        <v>645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584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588</v>
      </c>
      <c r="X60" s="26" t="s">
        <v>832</v>
      </c>
      <c r="Y60">
        <v>-35.6</v>
      </c>
      <c r="Z60">
        <f t="shared" si="3"/>
        <v>-839.7</v>
      </c>
      <c r="AA60" s="26" t="s">
        <v>833</v>
      </c>
      <c r="AB60" s="26" t="s">
        <v>834</v>
      </c>
      <c r="AC60">
        <v>-9.5</v>
      </c>
      <c r="AD60">
        <f t="shared" si="4"/>
        <v>-202.49999999999983</v>
      </c>
      <c r="AE60" s="26" t="s">
        <v>835</v>
      </c>
      <c r="AF60" s="26" t="s">
        <v>836</v>
      </c>
      <c r="AG60">
        <v>-3.7</v>
      </c>
      <c r="AH60">
        <f t="shared" si="5"/>
        <v>-47.499999999999993</v>
      </c>
      <c r="AI60" s="26" t="s">
        <v>886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584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837</v>
      </c>
      <c r="Y61">
        <v>-37.299999999999997</v>
      </c>
      <c r="Z61">
        <f t="shared" si="3"/>
        <v>-877</v>
      </c>
      <c r="AA61" s="26" t="s">
        <v>838</v>
      </c>
      <c r="AB61" s="26" t="s">
        <v>839</v>
      </c>
      <c r="AC61">
        <v>-10</v>
      </c>
      <c r="AD61">
        <f t="shared" si="4"/>
        <v>-212.49999999999983</v>
      </c>
      <c r="AE61" s="26" t="s">
        <v>586</v>
      </c>
      <c r="AF61" s="26" t="s">
        <v>840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584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841</v>
      </c>
      <c r="Y62">
        <v>-38.799999999999997</v>
      </c>
      <c r="Z62">
        <f t="shared" si="3"/>
        <v>-915.8</v>
      </c>
      <c r="AA62">
        <v>90.05</v>
      </c>
      <c r="AB62" s="26" t="s">
        <v>842</v>
      </c>
      <c r="AC62">
        <v>-10.5</v>
      </c>
      <c r="AD62">
        <f t="shared" si="4"/>
        <v>-222.99999999999983</v>
      </c>
      <c r="AE62" s="26" t="s">
        <v>843</v>
      </c>
      <c r="AF62" s="26" t="s">
        <v>844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584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845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846</v>
      </c>
      <c r="AF63" s="26" t="s">
        <v>847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584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584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848</v>
      </c>
      <c r="X65" s="26" t="s">
        <v>849</v>
      </c>
      <c r="Y65">
        <v>24.4</v>
      </c>
      <c r="Z65">
        <f t="shared" si="3"/>
        <v>-976.6</v>
      </c>
      <c r="AA65" s="26" t="s">
        <v>850</v>
      </c>
      <c r="AB65" s="26" t="s">
        <v>851</v>
      </c>
      <c r="AC65">
        <v>-10.1</v>
      </c>
      <c r="AD65">
        <f t="shared" si="4"/>
        <v>-253.89999999999984</v>
      </c>
      <c r="AE65" s="26" t="s">
        <v>852</v>
      </c>
      <c r="AF65">
        <v>3.0999999999999801</v>
      </c>
      <c r="AG65">
        <v>-3</v>
      </c>
      <c r="AH65">
        <f t="shared" si="5"/>
        <v>-58.8</v>
      </c>
      <c r="AI65" s="26" t="s">
        <v>887</v>
      </c>
      <c r="AJ65" s="26" t="s">
        <v>888</v>
      </c>
      <c r="AK65">
        <v>-54</v>
      </c>
      <c r="AL65">
        <f t="shared" si="6"/>
        <v>-1037.4999999999995</v>
      </c>
    </row>
    <row r="66" spans="1:38" x14ac:dyDescent="0.2">
      <c r="A66" t="s">
        <v>584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853</v>
      </c>
      <c r="X66" s="26" t="s">
        <v>854</v>
      </c>
      <c r="Y66">
        <v>-45.1</v>
      </c>
      <c r="Z66">
        <f t="shared" si="3"/>
        <v>-1021.7</v>
      </c>
      <c r="AA66" s="26" t="s">
        <v>855</v>
      </c>
      <c r="AB66" s="26" t="s">
        <v>856</v>
      </c>
      <c r="AC66">
        <v>-11.9</v>
      </c>
      <c r="AD66">
        <f t="shared" si="4"/>
        <v>-265.79999999999984</v>
      </c>
      <c r="AE66" s="26" t="s">
        <v>857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584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858</v>
      </c>
      <c r="X67" s="26" t="s">
        <v>859</v>
      </c>
      <c r="Y67">
        <v>-48.5</v>
      </c>
      <c r="Z67">
        <f t="shared" si="3"/>
        <v>-1070.2</v>
      </c>
      <c r="AA67" s="26" t="s">
        <v>860</v>
      </c>
      <c r="AB67" s="26" t="s">
        <v>861</v>
      </c>
      <c r="AC67">
        <v>-13.4</v>
      </c>
      <c r="AD67">
        <f t="shared" si="4"/>
        <v>-279.19999999999982</v>
      </c>
      <c r="AE67" s="26" t="s">
        <v>862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889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584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863</v>
      </c>
      <c r="AB68" s="26" t="s">
        <v>864</v>
      </c>
      <c r="AC68">
        <v>-12.3</v>
      </c>
      <c r="AD68">
        <f t="shared" ref="AD68:AD69" si="11">AC68+AD67</f>
        <v>-291.49999999999983</v>
      </c>
      <c r="AE68" s="26" t="s">
        <v>865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890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584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866</v>
      </c>
      <c r="Y69">
        <v>-46.4</v>
      </c>
      <c r="Z69">
        <f t="shared" si="10"/>
        <v>-1165.4000000000001</v>
      </c>
      <c r="AA69">
        <v>88.15</v>
      </c>
      <c r="AB69" s="26" t="s">
        <v>867</v>
      </c>
      <c r="AC69">
        <v>-11.6</v>
      </c>
      <c r="AD69">
        <f t="shared" si="11"/>
        <v>-303.09999999999985</v>
      </c>
      <c r="AE69" s="26" t="s">
        <v>868</v>
      </c>
      <c r="AF69" s="26" t="s">
        <v>869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163</v>
      </c>
      <c r="AI1">
        <v>20000000</v>
      </c>
    </row>
    <row r="2" spans="2:41" x14ac:dyDescent="0.2">
      <c r="B2" s="45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45" t="s">
        <v>17</v>
      </c>
      <c r="P2">
        <f>SUM(N2:N6)</f>
        <v>78.099999999999994</v>
      </c>
      <c r="R2" t="s">
        <v>25</v>
      </c>
      <c r="S2">
        <v>172000</v>
      </c>
      <c r="W2" s="45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45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45"/>
      <c r="C3">
        <v>-6.4</v>
      </c>
      <c r="G3" t="s">
        <v>22</v>
      </c>
      <c r="H3">
        <v>66000</v>
      </c>
      <c r="M3" s="45"/>
      <c r="N3">
        <v>20.2</v>
      </c>
      <c r="R3" t="s">
        <v>22</v>
      </c>
      <c r="S3">
        <v>142000</v>
      </c>
      <c r="W3" s="45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45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45"/>
      <c r="C4">
        <v>36.9</v>
      </c>
      <c r="G4" t="s">
        <v>26</v>
      </c>
      <c r="H4">
        <f>D25</f>
        <v>306390</v>
      </c>
      <c r="M4" s="45"/>
      <c r="N4">
        <v>22.4</v>
      </c>
      <c r="R4" t="s">
        <v>26</v>
      </c>
      <c r="S4">
        <f>O28</f>
        <v>115265</v>
      </c>
      <c r="W4" s="45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45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45"/>
      <c r="C5">
        <v>4.8</v>
      </c>
      <c r="G5" t="s">
        <v>23</v>
      </c>
      <c r="H5">
        <v>58000</v>
      </c>
      <c r="M5" s="45"/>
      <c r="N5">
        <v>10.8</v>
      </c>
      <c r="R5" t="s">
        <v>23</v>
      </c>
      <c r="S5">
        <v>65000</v>
      </c>
      <c r="W5" s="45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45"/>
      <c r="AH5">
        <v>11900</v>
      </c>
      <c r="AI5" s="17">
        <f>AH5*100/AI$1</f>
        <v>5.9499999999999997E-2</v>
      </c>
      <c r="AL5" t="s">
        <v>178</v>
      </c>
      <c r="AM5">
        <v>168500</v>
      </c>
    </row>
    <row r="6" spans="2:41" x14ac:dyDescent="0.2">
      <c r="B6" s="45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45"/>
      <c r="N6">
        <v>24.7</v>
      </c>
      <c r="R6" t="s">
        <v>24</v>
      </c>
      <c r="S6">
        <f>SUM(S2:S5)</f>
        <v>494265</v>
      </c>
      <c r="W6" s="45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45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45"/>
      <c r="C7">
        <v>19.3</v>
      </c>
      <c r="M7" s="45" t="s">
        <v>18</v>
      </c>
      <c r="N7">
        <v>8.1</v>
      </c>
      <c r="P7">
        <f>SUM(N7:N11)</f>
        <v>53.6</v>
      </c>
      <c r="W7" s="45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176</v>
      </c>
      <c r="AC7" s="3">
        <f>AC6+27438.7046</f>
        <v>561951.70460000006</v>
      </c>
      <c r="AG7" s="45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45"/>
      <c r="C8">
        <v>22.2</v>
      </c>
      <c r="M8" s="45"/>
      <c r="N8">
        <v>-6.8</v>
      </c>
      <c r="W8" s="45"/>
      <c r="X8">
        <v>12514</v>
      </c>
      <c r="Y8" s="17">
        <f t="shared" si="0"/>
        <v>7.8212500000000004E-2</v>
      </c>
      <c r="AG8" s="45"/>
      <c r="AH8">
        <v>13989</v>
      </c>
      <c r="AI8" s="17">
        <f t="shared" si="1"/>
        <v>6.9944999999999993E-2</v>
      </c>
      <c r="AM8" s="3"/>
    </row>
    <row r="9" spans="2:41" x14ac:dyDescent="0.2">
      <c r="B9" s="45"/>
      <c r="C9">
        <v>10.8</v>
      </c>
      <c r="M9" s="45"/>
      <c r="N9">
        <v>23.2</v>
      </c>
      <c r="S9" s="10"/>
      <c r="W9" s="45"/>
      <c r="X9">
        <v>20811</v>
      </c>
      <c r="Y9" s="17">
        <f t="shared" si="0"/>
        <v>0.13006875000000001</v>
      </c>
      <c r="AC9" s="10"/>
      <c r="AG9" s="45"/>
      <c r="AH9">
        <v>23989</v>
      </c>
      <c r="AI9" s="17">
        <f t="shared" si="1"/>
        <v>0.119945</v>
      </c>
      <c r="AM9" s="10"/>
    </row>
    <row r="10" spans="2:41" x14ac:dyDescent="0.2">
      <c r="B10" s="45" t="s">
        <v>19</v>
      </c>
      <c r="C10">
        <v>24.2</v>
      </c>
      <c r="E10">
        <f>SUM(C10:C13)</f>
        <v>64.599999999999994</v>
      </c>
      <c r="M10" s="45"/>
      <c r="N10">
        <v>17.100000000000001</v>
      </c>
      <c r="W10" s="45"/>
      <c r="X10">
        <v>13577</v>
      </c>
      <c r="Y10" s="17">
        <f t="shared" si="0"/>
        <v>8.4856249999999994E-2</v>
      </c>
      <c r="AG10" s="45"/>
      <c r="AH10">
        <v>12000</v>
      </c>
      <c r="AI10" s="17">
        <f t="shared" si="1"/>
        <v>0.06</v>
      </c>
    </row>
    <row r="11" spans="2:41" x14ac:dyDescent="0.2">
      <c r="B11" s="45"/>
      <c r="C11">
        <v>0.8</v>
      </c>
      <c r="M11" s="45"/>
      <c r="N11">
        <v>12</v>
      </c>
      <c r="W11" s="45"/>
      <c r="X11">
        <v>1412</v>
      </c>
      <c r="Y11" s="17">
        <f t="shared" si="0"/>
        <v>8.8249999999999995E-3</v>
      </c>
      <c r="AG11" s="45"/>
      <c r="AH11">
        <v>13391</v>
      </c>
      <c r="AI11" s="17">
        <f t="shared" si="1"/>
        <v>6.6955000000000001E-2</v>
      </c>
    </row>
    <row r="12" spans="2:41" x14ac:dyDescent="0.2">
      <c r="B12" s="45"/>
      <c r="C12">
        <v>28.1</v>
      </c>
      <c r="M12" s="45" t="s">
        <v>19</v>
      </c>
      <c r="N12">
        <v>7.5</v>
      </c>
      <c r="P12">
        <f>SUM(N12:N16)</f>
        <v>62.6</v>
      </c>
      <c r="W12" s="45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45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45"/>
      <c r="C13">
        <v>11.5</v>
      </c>
      <c r="M13" s="45"/>
      <c r="N13">
        <v>13</v>
      </c>
      <c r="W13" s="45"/>
      <c r="X13">
        <v>9637</v>
      </c>
      <c r="Y13" s="17">
        <f t="shared" si="0"/>
        <v>6.023125E-2</v>
      </c>
      <c r="AG13" s="45"/>
      <c r="AH13">
        <v>-2716</v>
      </c>
      <c r="AI13" s="17">
        <f t="shared" si="1"/>
        <v>-1.358E-2</v>
      </c>
    </row>
    <row r="14" spans="2:41" x14ac:dyDescent="0.2">
      <c r="B14" s="45" t="s">
        <v>20</v>
      </c>
      <c r="C14">
        <v>4.9000000000000004</v>
      </c>
      <c r="E14">
        <f>SUM(C14:C18)</f>
        <v>65.5</v>
      </c>
      <c r="M14" s="45"/>
      <c r="N14">
        <v>4.8</v>
      </c>
      <c r="W14" s="45"/>
      <c r="X14">
        <v>6542</v>
      </c>
      <c r="Y14" s="17">
        <f t="shared" si="0"/>
        <v>4.08875E-2</v>
      </c>
      <c r="AG14" s="45"/>
      <c r="AH14">
        <v>-37463</v>
      </c>
      <c r="AI14" s="17">
        <f t="shared" si="1"/>
        <v>-0.18731500000000001</v>
      </c>
    </row>
    <row r="15" spans="2:41" x14ac:dyDescent="0.2">
      <c r="B15" s="45"/>
      <c r="C15">
        <v>43.6</v>
      </c>
      <c r="M15" s="45"/>
      <c r="N15">
        <v>10.9</v>
      </c>
      <c r="W15" s="45"/>
      <c r="X15">
        <v>8408</v>
      </c>
      <c r="Y15" s="17">
        <f t="shared" si="0"/>
        <v>5.2549999999999999E-2</v>
      </c>
      <c r="AG15" s="45"/>
      <c r="AH15">
        <v>12412</v>
      </c>
      <c r="AI15" s="17">
        <f t="shared" si="1"/>
        <v>6.2059999999999997E-2</v>
      </c>
    </row>
    <row r="16" spans="2:41" x14ac:dyDescent="0.2">
      <c r="B16" s="45"/>
      <c r="C16">
        <v>-4.2</v>
      </c>
      <c r="M16" s="45"/>
      <c r="N16">
        <v>26.4</v>
      </c>
      <c r="W16" s="45"/>
      <c r="X16">
        <v>-6006</v>
      </c>
      <c r="Y16" s="17">
        <f t="shared" si="0"/>
        <v>-3.7537500000000001E-2</v>
      </c>
      <c r="AG16" s="45"/>
      <c r="AH16">
        <v>10060</v>
      </c>
      <c r="AI16" s="17">
        <f t="shared" si="1"/>
        <v>5.0299999999999997E-2</v>
      </c>
    </row>
    <row r="17" spans="2:38" x14ac:dyDescent="0.2">
      <c r="B17" s="45"/>
      <c r="C17">
        <v>8.1999999999999993</v>
      </c>
      <c r="M17" s="45" t="s">
        <v>20</v>
      </c>
      <c r="N17">
        <v>-118.2</v>
      </c>
      <c r="P17">
        <f>SUM(N17:N21)</f>
        <v>-90.300000000000011</v>
      </c>
      <c r="W17" s="45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45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45"/>
      <c r="C18">
        <v>13</v>
      </c>
      <c r="M18" s="45"/>
      <c r="N18">
        <v>-4</v>
      </c>
      <c r="W18" s="45"/>
      <c r="X18">
        <v>16136</v>
      </c>
      <c r="Y18" s="17">
        <f t="shared" si="0"/>
        <v>0.10085</v>
      </c>
      <c r="AG18" s="45"/>
      <c r="AH18">
        <v>5687</v>
      </c>
      <c r="AI18" s="17">
        <f t="shared" si="1"/>
        <v>2.8434999999999998E-2</v>
      </c>
    </row>
    <row r="19" spans="2:38" x14ac:dyDescent="0.2">
      <c r="B19" s="45" t="s">
        <v>21</v>
      </c>
      <c r="C19">
        <v>9</v>
      </c>
      <c r="E19">
        <f>SUM(C19:C23)</f>
        <v>62</v>
      </c>
      <c r="M19" s="45"/>
      <c r="N19">
        <v>16.3</v>
      </c>
      <c r="W19" s="45"/>
      <c r="Y19" s="17">
        <f t="shared" si="0"/>
        <v>0</v>
      </c>
      <c r="AG19" s="45"/>
      <c r="AH19">
        <v>21733</v>
      </c>
      <c r="AI19" s="17">
        <f t="shared" si="1"/>
        <v>0.108665</v>
      </c>
    </row>
    <row r="20" spans="2:38" x14ac:dyDescent="0.2">
      <c r="B20" s="45"/>
      <c r="C20">
        <v>30.1</v>
      </c>
      <c r="M20" s="45"/>
      <c r="N20">
        <v>15.6</v>
      </c>
      <c r="W20" s="45"/>
      <c r="X20">
        <v>49619</v>
      </c>
      <c r="Y20" s="17">
        <f t="shared" si="0"/>
        <v>0.31011875</v>
      </c>
      <c r="AG20" s="45"/>
      <c r="AH20">
        <f>17976+3580</f>
        <v>21556</v>
      </c>
      <c r="AI20" s="17">
        <f t="shared" si="1"/>
        <v>0.10778</v>
      </c>
    </row>
    <row r="21" spans="2:38" x14ac:dyDescent="0.2">
      <c r="B21" s="45"/>
      <c r="M21" s="45"/>
      <c r="W21" s="45"/>
      <c r="X21">
        <v>19404</v>
      </c>
      <c r="Y21" s="17">
        <f t="shared" si="0"/>
        <v>0.12127499999999999</v>
      </c>
      <c r="AG21" s="45"/>
      <c r="AH21">
        <v>10789</v>
      </c>
      <c r="AI21" s="17">
        <f t="shared" si="1"/>
        <v>5.3945E-2</v>
      </c>
    </row>
    <row r="22" spans="2:38" x14ac:dyDescent="0.2">
      <c r="B22" s="45"/>
      <c r="C22">
        <v>22.9</v>
      </c>
      <c r="M22" s="45" t="s">
        <v>21</v>
      </c>
      <c r="N22">
        <v>-10</v>
      </c>
      <c r="P22">
        <f>SUM(N22:N26)</f>
        <v>11.2</v>
      </c>
      <c r="W22" s="45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45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45"/>
      <c r="M23" s="45"/>
      <c r="N23">
        <v>21.2</v>
      </c>
      <c r="W23" s="45"/>
      <c r="Y23" s="17">
        <f t="shared" si="0"/>
        <v>0</v>
      </c>
      <c r="AG23" s="45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45"/>
      <c r="W24" s="45"/>
      <c r="Y24" s="17">
        <f t="shared" si="0"/>
        <v>0</v>
      </c>
      <c r="AG24" s="45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45"/>
      <c r="W25" s="45"/>
      <c r="Y25" s="17">
        <f t="shared" si="0"/>
        <v>0</v>
      </c>
      <c r="AG25" s="45"/>
      <c r="AH25">
        <f>27071+14672-7637-3380</f>
        <v>30726</v>
      </c>
      <c r="AI25" s="17">
        <f t="shared" si="1"/>
        <v>0.15362999999999999</v>
      </c>
    </row>
    <row r="26" spans="2:38" x14ac:dyDescent="0.2">
      <c r="M26" s="45"/>
      <c r="W26" s="45"/>
      <c r="Y26" s="17">
        <f t="shared" si="0"/>
        <v>0</v>
      </c>
      <c r="AG26" s="45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46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46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179</v>
      </c>
      <c r="AH31" s="17">
        <f>((AH29*100)+(AM5*100)+(AM6*100))/AI$1</f>
        <v>1.7551699999999999</v>
      </c>
      <c r="AI31" s="17"/>
    </row>
    <row r="32" spans="2:38" x14ac:dyDescent="0.2">
      <c r="B32" s="46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45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46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45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164</v>
      </c>
      <c r="AI33">
        <v>22200000</v>
      </c>
    </row>
    <row r="34" spans="2:41" x14ac:dyDescent="0.2">
      <c r="B34" s="46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45"/>
      <c r="N34">
        <v>27.4</v>
      </c>
      <c r="O34" s="17">
        <f t="shared" si="2"/>
        <v>0.1957142857142857</v>
      </c>
      <c r="R34" t="s">
        <v>26</v>
      </c>
      <c r="S34">
        <v>197885</v>
      </c>
      <c r="W34" s="45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45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46"/>
      <c r="C35" s="10">
        <v>4.0999999999999996</v>
      </c>
      <c r="D35" s="10"/>
      <c r="E35" s="10"/>
      <c r="F35" s="10"/>
      <c r="M35" s="45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45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45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46" t="s">
        <v>18</v>
      </c>
      <c r="C36" s="10">
        <v>10.9</v>
      </c>
      <c r="D36" s="10"/>
      <c r="E36" s="10">
        <f>SUM(C36:C40)</f>
        <v>48.900000000000006</v>
      </c>
      <c r="F36" s="10"/>
      <c r="M36" s="45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45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45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46"/>
      <c r="C37" s="10">
        <v>3.7</v>
      </c>
      <c r="D37" s="10"/>
      <c r="E37" s="10"/>
      <c r="F37" s="10"/>
      <c r="G37" s="10"/>
      <c r="H37" s="10"/>
      <c r="M37" s="45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45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45"/>
      <c r="AI37" s="17">
        <f t="shared" si="4"/>
        <v>0</v>
      </c>
      <c r="AL37" t="s">
        <v>178</v>
      </c>
      <c r="AM37">
        <v>182216</v>
      </c>
    </row>
    <row r="38" spans="2:41" x14ac:dyDescent="0.2">
      <c r="B38" s="46"/>
      <c r="C38" s="10">
        <v>-6.2</v>
      </c>
      <c r="D38" s="10"/>
      <c r="E38" s="10"/>
      <c r="F38" s="10"/>
      <c r="G38" s="10"/>
      <c r="H38" s="10"/>
      <c r="M38" s="45"/>
      <c r="N38">
        <v>-0.9</v>
      </c>
      <c r="O38" s="17">
        <f t="shared" si="2"/>
        <v>-6.4285714285714285E-3</v>
      </c>
      <c r="W38" s="45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45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46"/>
      <c r="C39" s="10">
        <v>20.100000000000001</v>
      </c>
      <c r="D39" s="10"/>
      <c r="E39" s="10"/>
      <c r="F39" s="10"/>
      <c r="G39" s="10"/>
      <c r="H39" s="10"/>
      <c r="M39" s="45"/>
      <c r="N39">
        <v>21.3</v>
      </c>
      <c r="O39" s="17">
        <f t="shared" si="2"/>
        <v>0.15214285714285714</v>
      </c>
      <c r="S39" s="10"/>
      <c r="W39" s="45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176</v>
      </c>
      <c r="AC39" s="3">
        <f>AC38+9045.170863</f>
        <v>569247.17086299998</v>
      </c>
      <c r="AG39" s="45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46"/>
      <c r="C40" s="10">
        <v>20.399999999999999</v>
      </c>
      <c r="D40" s="10"/>
      <c r="E40" s="10"/>
      <c r="F40" s="10"/>
      <c r="M40" s="45"/>
      <c r="N40">
        <v>10.199999999999999</v>
      </c>
      <c r="O40" s="17">
        <f t="shared" si="2"/>
        <v>7.2857142857142843E-2</v>
      </c>
      <c r="W40" s="45"/>
      <c r="X40">
        <v>-33678</v>
      </c>
      <c r="Y40" s="17">
        <f t="shared" si="3"/>
        <v>-0.19810588235294119</v>
      </c>
      <c r="AG40" s="45"/>
      <c r="AH40">
        <v>21305</v>
      </c>
      <c r="AI40" s="17">
        <f t="shared" si="4"/>
        <v>9.5968468468468474E-2</v>
      </c>
    </row>
    <row r="41" spans="2:41" x14ac:dyDescent="0.2">
      <c r="B41" s="46" t="s">
        <v>19</v>
      </c>
      <c r="C41" s="10">
        <v>18.5</v>
      </c>
      <c r="D41" s="10"/>
      <c r="E41" s="10">
        <f>SUM(C41:C45)</f>
        <v>73.8</v>
      </c>
      <c r="F41" s="10"/>
      <c r="M41" s="45"/>
      <c r="N41">
        <v>7.3</v>
      </c>
      <c r="O41" s="17">
        <f t="shared" si="2"/>
        <v>5.2142857142857144E-2</v>
      </c>
      <c r="W41" s="45"/>
      <c r="X41">
        <v>15143</v>
      </c>
      <c r="Y41" s="17">
        <f t="shared" si="3"/>
        <v>8.9076470588235299E-2</v>
      </c>
      <c r="AC41" s="10"/>
      <c r="AG41" s="45"/>
      <c r="AH41">
        <v>12952</v>
      </c>
      <c r="AI41" s="17">
        <f t="shared" si="4"/>
        <v>5.834234234234234E-2</v>
      </c>
      <c r="AM41" s="10"/>
    </row>
    <row r="42" spans="2:41" x14ac:dyDescent="0.2">
      <c r="B42" s="46"/>
      <c r="C42" s="10"/>
      <c r="D42" s="10"/>
      <c r="E42" s="10"/>
      <c r="F42" s="10"/>
      <c r="M42" s="45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45"/>
      <c r="X42">
        <v>6921</v>
      </c>
      <c r="Y42" s="17">
        <f t="shared" si="3"/>
        <v>4.071176470588235E-2</v>
      </c>
      <c r="AG42" s="45"/>
      <c r="AH42">
        <v>13077</v>
      </c>
      <c r="AI42" s="17">
        <f t="shared" si="4"/>
        <v>5.8905405405405405E-2</v>
      </c>
    </row>
    <row r="43" spans="2:41" x14ac:dyDescent="0.2">
      <c r="B43" s="46"/>
      <c r="C43" s="10">
        <v>34</v>
      </c>
      <c r="D43" s="10"/>
      <c r="E43" s="10"/>
      <c r="M43" s="45"/>
      <c r="O43" s="17">
        <f t="shared" si="2"/>
        <v>0</v>
      </c>
      <c r="W43" s="45"/>
      <c r="X43">
        <v>1053</v>
      </c>
      <c r="Y43" s="17">
        <f t="shared" si="3"/>
        <v>6.1941176470588239E-3</v>
      </c>
      <c r="AG43" s="45"/>
      <c r="AI43" s="17">
        <f t="shared" si="4"/>
        <v>0</v>
      </c>
    </row>
    <row r="44" spans="2:41" x14ac:dyDescent="0.2">
      <c r="B44" s="46"/>
      <c r="C44" s="10">
        <v>13.2</v>
      </c>
      <c r="D44" s="10"/>
      <c r="E44" s="10"/>
      <c r="F44" s="10"/>
      <c r="M44" s="45"/>
      <c r="N44">
        <v>19.2</v>
      </c>
      <c r="O44" s="17">
        <f t="shared" si="2"/>
        <v>0.13714285714285715</v>
      </c>
      <c r="W44" s="45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45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46"/>
      <c r="C45" s="10">
        <v>8.1</v>
      </c>
      <c r="D45" s="10"/>
      <c r="E45" s="10"/>
      <c r="F45" s="10"/>
      <c r="M45" s="45"/>
      <c r="N45">
        <v>-1.9</v>
      </c>
      <c r="O45" s="17">
        <f t="shared" si="2"/>
        <v>-1.3571428571428571E-2</v>
      </c>
      <c r="W45" s="45"/>
      <c r="X45">
        <v>13430</v>
      </c>
      <c r="Y45" s="17">
        <f t="shared" si="3"/>
        <v>7.9000000000000001E-2</v>
      </c>
      <c r="AG45" s="45"/>
      <c r="AH45">
        <v>229</v>
      </c>
      <c r="AI45" s="17">
        <f t="shared" si="4"/>
        <v>1.0315315315315315E-3</v>
      </c>
    </row>
    <row r="46" spans="2:41" x14ac:dyDescent="0.2">
      <c r="B46" s="46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45"/>
      <c r="N46">
        <v>22.3</v>
      </c>
      <c r="O46" s="17">
        <f t="shared" si="2"/>
        <v>0.15928571428571428</v>
      </c>
      <c r="W46" s="45"/>
      <c r="X46">
        <v>-13924</v>
      </c>
      <c r="Y46" s="17">
        <f t="shared" si="3"/>
        <v>-8.1905882352941176E-2</v>
      </c>
      <c r="AG46" s="45"/>
      <c r="AH46">
        <v>19551</v>
      </c>
      <c r="AI46" s="17">
        <f t="shared" si="4"/>
        <v>8.8067567567567562E-2</v>
      </c>
    </row>
    <row r="47" spans="2:41" x14ac:dyDescent="0.2">
      <c r="B47" s="46"/>
      <c r="C47" s="10">
        <v>29.2</v>
      </c>
      <c r="D47" s="10"/>
      <c r="E47" s="10"/>
      <c r="F47" s="10"/>
      <c r="G47" s="10"/>
      <c r="H47" s="10"/>
      <c r="M47" s="45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45"/>
      <c r="X47">
        <v>15018</v>
      </c>
      <c r="Y47" s="17">
        <f t="shared" si="3"/>
        <v>8.8341176470588229E-2</v>
      </c>
      <c r="AG47" s="45"/>
      <c r="AH47">
        <v>16372</v>
      </c>
      <c r="AI47" s="17">
        <f t="shared" si="4"/>
        <v>7.3747747747747741E-2</v>
      </c>
    </row>
    <row r="48" spans="2:41" x14ac:dyDescent="0.2">
      <c r="B48" s="46"/>
      <c r="C48" s="10">
        <v>6.4</v>
      </c>
      <c r="D48" s="10"/>
      <c r="E48" s="10"/>
      <c r="F48" s="10"/>
      <c r="G48" s="10"/>
      <c r="H48" s="10"/>
      <c r="M48" s="45"/>
      <c r="N48">
        <v>16.3</v>
      </c>
      <c r="O48" s="17">
        <f t="shared" si="2"/>
        <v>0.11642857142857142</v>
      </c>
      <c r="W48" s="45"/>
      <c r="X48">
        <v>13405</v>
      </c>
      <c r="Y48" s="17">
        <f t="shared" si="3"/>
        <v>7.8852941176470584E-2</v>
      </c>
      <c r="AG48" s="45"/>
      <c r="AH48">
        <v>9432</v>
      </c>
      <c r="AI48" s="17">
        <f t="shared" si="4"/>
        <v>4.2486486486486487E-2</v>
      </c>
    </row>
    <row r="49" spans="2:38" x14ac:dyDescent="0.2">
      <c r="B49" s="46"/>
      <c r="C49" s="10">
        <v>37</v>
      </c>
      <c r="D49" s="10"/>
      <c r="E49" s="10"/>
      <c r="F49" s="10"/>
      <c r="G49" s="10"/>
      <c r="H49" s="10"/>
      <c r="M49" s="45"/>
      <c r="N49">
        <v>11.3</v>
      </c>
      <c r="O49" s="17">
        <f t="shared" si="2"/>
        <v>8.0714285714285711E-2</v>
      </c>
      <c r="W49" s="45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45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46"/>
      <c r="C50" s="10">
        <v>4</v>
      </c>
      <c r="D50" s="10"/>
      <c r="E50" s="10"/>
      <c r="F50" s="10"/>
      <c r="G50" s="10"/>
      <c r="H50" s="10"/>
      <c r="M50" s="45"/>
      <c r="N50">
        <v>7.6</v>
      </c>
      <c r="O50" s="17">
        <f t="shared" si="2"/>
        <v>5.4285714285714284E-2</v>
      </c>
      <c r="W50" s="45"/>
      <c r="X50">
        <v>-714</v>
      </c>
      <c r="Y50" s="17">
        <f t="shared" si="3"/>
        <v>-4.1999999999999997E-3</v>
      </c>
      <c r="AG50" s="45"/>
      <c r="AH50">
        <v>13468</v>
      </c>
      <c r="AI50" s="17">
        <f t="shared" si="4"/>
        <v>6.0666666666666667E-2</v>
      </c>
    </row>
    <row r="51" spans="2:38" x14ac:dyDescent="0.2">
      <c r="B51" s="46"/>
      <c r="C51" s="10">
        <v>9.8000000000000007</v>
      </c>
      <c r="D51" s="10"/>
      <c r="E51" s="10"/>
      <c r="F51" s="10"/>
      <c r="G51" s="10"/>
      <c r="H51" s="10"/>
      <c r="M51" s="45"/>
      <c r="N51">
        <v>11.6</v>
      </c>
      <c r="O51" s="17">
        <f t="shared" si="2"/>
        <v>8.2857142857142851E-2</v>
      </c>
      <c r="W51" s="45"/>
      <c r="X51">
        <v>-450</v>
      </c>
      <c r="Y51" s="17">
        <f t="shared" si="3"/>
        <v>-2.6470588235294116E-3</v>
      </c>
      <c r="AG51" s="45"/>
      <c r="AH51">
        <v>9439</v>
      </c>
      <c r="AI51" s="17">
        <f t="shared" si="4"/>
        <v>4.2518018018018015E-2</v>
      </c>
    </row>
    <row r="52" spans="2:38" x14ac:dyDescent="0.2">
      <c r="B52" s="46" t="s">
        <v>21</v>
      </c>
      <c r="C52" s="10"/>
      <c r="D52" s="10"/>
      <c r="E52" s="10">
        <f>SUM(C52:C56)</f>
        <v>0</v>
      </c>
      <c r="F52" s="10"/>
      <c r="G52" s="10"/>
      <c r="H52" s="10"/>
      <c r="M52" s="45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45"/>
      <c r="X52">
        <v>51238</v>
      </c>
      <c r="Y52" s="17">
        <f t="shared" si="3"/>
        <v>0.3014</v>
      </c>
      <c r="AG52" s="45"/>
      <c r="AH52">
        <v>23888</v>
      </c>
      <c r="AI52" s="17">
        <f t="shared" si="4"/>
        <v>0.1076036036036036</v>
      </c>
    </row>
    <row r="53" spans="2:38" x14ac:dyDescent="0.2">
      <c r="B53" s="46"/>
      <c r="C53" s="10"/>
      <c r="D53" s="10"/>
      <c r="E53" s="10"/>
      <c r="F53" s="10"/>
      <c r="G53" s="10"/>
      <c r="H53" s="10"/>
      <c r="M53" s="45"/>
      <c r="O53" s="17">
        <f t="shared" si="2"/>
        <v>0</v>
      </c>
      <c r="W53" s="45"/>
      <c r="Y53" s="17">
        <f t="shared" si="3"/>
        <v>0</v>
      </c>
      <c r="AG53" s="45"/>
      <c r="AH53">
        <v>7555</v>
      </c>
      <c r="AI53" s="17">
        <f t="shared" si="4"/>
        <v>3.4031531531531531E-2</v>
      </c>
    </row>
    <row r="54" spans="2:38" x14ac:dyDescent="0.2">
      <c r="B54" s="46"/>
      <c r="C54" s="10"/>
      <c r="D54" s="10"/>
      <c r="E54" s="10"/>
      <c r="F54" s="10"/>
      <c r="G54" s="10"/>
      <c r="H54" s="10"/>
      <c r="M54" s="45"/>
      <c r="O54" s="17">
        <f t="shared" si="2"/>
        <v>0</v>
      </c>
      <c r="W54" s="45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45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46"/>
      <c r="C55" s="10"/>
      <c r="D55" s="10"/>
      <c r="E55" s="10"/>
      <c r="F55" s="10"/>
      <c r="G55" s="10"/>
      <c r="H55" s="10"/>
      <c r="M55" s="45"/>
      <c r="O55" s="17">
        <f t="shared" si="2"/>
        <v>0</v>
      </c>
      <c r="W55" s="45"/>
      <c r="X55">
        <v>21835</v>
      </c>
      <c r="Y55" s="17">
        <f t="shared" si="3"/>
        <v>0.12844117647058823</v>
      </c>
      <c r="AG55" s="45"/>
      <c r="AH55">
        <v>14479</v>
      </c>
      <c r="AI55" s="17">
        <f t="shared" si="4"/>
        <v>6.5220720720720715E-2</v>
      </c>
    </row>
    <row r="56" spans="2:38" x14ac:dyDescent="0.2">
      <c r="B56" s="46"/>
      <c r="C56" s="10"/>
      <c r="D56" s="10"/>
      <c r="E56" s="10"/>
      <c r="F56" s="10"/>
      <c r="G56" s="10"/>
      <c r="H56" s="10"/>
      <c r="M56" s="45"/>
      <c r="O56" s="17">
        <f t="shared" si="2"/>
        <v>0</v>
      </c>
      <c r="W56" s="45"/>
      <c r="X56">
        <v>12411</v>
      </c>
      <c r="Y56" s="17">
        <f t="shared" si="3"/>
        <v>7.300588235294117E-2</v>
      </c>
      <c r="AG56" s="45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45"/>
      <c r="Y57" s="17">
        <f t="shared" si="3"/>
        <v>0</v>
      </c>
      <c r="AG57" s="45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45"/>
      <c r="Y58" s="17">
        <f t="shared" si="3"/>
        <v>0</v>
      </c>
      <c r="AG58" s="45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179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197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198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200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199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920</v>
      </c>
      <c r="X1" t="s">
        <v>899</v>
      </c>
      <c r="Y1" t="s">
        <v>901</v>
      </c>
      <c r="Z1" t="s">
        <v>923</v>
      </c>
      <c r="AA1" t="s">
        <v>924</v>
      </c>
      <c r="AB1" t="s">
        <v>926</v>
      </c>
      <c r="AC1" t="s">
        <v>927</v>
      </c>
      <c r="AE1" t="s">
        <v>920</v>
      </c>
      <c r="AF1" t="s">
        <v>899</v>
      </c>
      <c r="AG1" t="s">
        <v>901</v>
      </c>
      <c r="AH1" t="s">
        <v>923</v>
      </c>
      <c r="AI1" t="s">
        <v>924</v>
      </c>
      <c r="AJ1" t="s">
        <v>926</v>
      </c>
      <c r="AK1" t="s">
        <v>927</v>
      </c>
      <c r="AL1" t="s">
        <v>928</v>
      </c>
    </row>
    <row r="2" spans="1:38" x14ac:dyDescent="0.2">
      <c r="A2">
        <v>1866</v>
      </c>
      <c r="B2">
        <v>5500</v>
      </c>
      <c r="I2">
        <v>174505</v>
      </c>
      <c r="X2" t="s">
        <v>921</v>
      </c>
      <c r="Y2" t="s">
        <v>922</v>
      </c>
      <c r="AA2" t="s">
        <v>925</v>
      </c>
      <c r="AF2" t="s">
        <v>921</v>
      </c>
      <c r="AG2" t="s">
        <v>922</v>
      </c>
      <c r="AI2" t="s">
        <v>925</v>
      </c>
      <c r="AL2" t="s">
        <v>922</v>
      </c>
    </row>
    <row r="3" spans="1:38" x14ac:dyDescent="0.2">
      <c r="A3">
        <v>1786</v>
      </c>
      <c r="I3">
        <v>1656</v>
      </c>
      <c r="M3" t="s">
        <v>904</v>
      </c>
      <c r="O3" t="s">
        <v>898</v>
      </c>
      <c r="P3" s="30">
        <v>4730000</v>
      </c>
      <c r="R3" s="12">
        <v>91421</v>
      </c>
      <c r="S3" t="s">
        <v>911</v>
      </c>
      <c r="T3" t="s">
        <v>898</v>
      </c>
      <c r="U3" s="30">
        <v>4730000</v>
      </c>
      <c r="W3" t="s">
        <v>914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914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899</v>
      </c>
      <c r="P4" s="30">
        <v>2850000</v>
      </c>
      <c r="T4" t="s">
        <v>899</v>
      </c>
      <c r="U4" s="24">
        <v>2100000</v>
      </c>
      <c r="V4" s="11"/>
      <c r="W4" t="s">
        <v>915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915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900</v>
      </c>
      <c r="P5" s="30">
        <v>9150000</v>
      </c>
      <c r="T5" t="s">
        <v>900</v>
      </c>
      <c r="U5" s="24">
        <v>9900000</v>
      </c>
      <c r="V5" s="11"/>
      <c r="W5" t="s">
        <v>895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895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901</v>
      </c>
      <c r="P6" s="30">
        <v>2799757</v>
      </c>
      <c r="T6" t="s">
        <v>901</v>
      </c>
      <c r="U6" s="24">
        <v>2033663</v>
      </c>
      <c r="V6" s="11"/>
      <c r="W6" t="s">
        <v>916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916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902</v>
      </c>
      <c r="P7" s="30">
        <v>0</v>
      </c>
      <c r="T7" t="s">
        <v>902</v>
      </c>
      <c r="U7" s="24">
        <v>0</v>
      </c>
      <c r="V7" s="11"/>
      <c r="W7" t="s">
        <v>917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917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903</v>
      </c>
      <c r="P8" s="30">
        <v>19529757</v>
      </c>
      <c r="T8" t="s">
        <v>903</v>
      </c>
      <c r="U8" s="30">
        <v>18763663</v>
      </c>
      <c r="V8" s="11"/>
      <c r="W8" t="s">
        <v>918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918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919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919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905</v>
      </c>
      <c r="O10" t="s">
        <v>898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899</v>
      </c>
      <c r="P11" s="30">
        <v>12000000</v>
      </c>
      <c r="U11" s="24"/>
      <c r="V11" s="11"/>
    </row>
    <row r="12" spans="1:38" x14ac:dyDescent="0.2">
      <c r="I12">
        <v>54</v>
      </c>
      <c r="O12" t="s">
        <v>900</v>
      </c>
      <c r="P12" s="30">
        <v>0</v>
      </c>
      <c r="U12" s="24"/>
      <c r="V12" s="11"/>
      <c r="W12" t="s">
        <v>914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914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901</v>
      </c>
      <c r="P13" s="30">
        <v>20911387</v>
      </c>
      <c r="U13" s="24"/>
      <c r="V13" s="11"/>
      <c r="W13" t="s">
        <v>915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915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902</v>
      </c>
      <c r="P14" s="30">
        <v>0</v>
      </c>
      <c r="V14" s="11"/>
      <c r="W14" t="s">
        <v>895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895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903</v>
      </c>
      <c r="P15" s="30">
        <v>37641387</v>
      </c>
      <c r="U15" s="24"/>
      <c r="V15" s="11"/>
      <c r="W15" t="s">
        <v>916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916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917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917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906</v>
      </c>
      <c r="O17" t="s">
        <v>898</v>
      </c>
      <c r="P17" s="30">
        <v>4730000</v>
      </c>
      <c r="R17" s="12">
        <v>103381</v>
      </c>
      <c r="S17" t="s">
        <v>910</v>
      </c>
      <c r="T17" t="s">
        <v>898</v>
      </c>
      <c r="U17" s="30">
        <v>4730000</v>
      </c>
      <c r="V17" s="11"/>
      <c r="W17" t="s">
        <v>918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918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899</v>
      </c>
      <c r="P18" s="30">
        <v>3366701</v>
      </c>
      <c r="T18" t="s">
        <v>899</v>
      </c>
      <c r="U18" s="30">
        <v>2759514</v>
      </c>
      <c r="V18" s="11"/>
      <c r="W18" t="s">
        <v>919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919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900</v>
      </c>
      <c r="P19" s="30">
        <v>8633299</v>
      </c>
      <c r="T19" t="s">
        <v>900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929</v>
      </c>
      <c r="I20">
        <v>14654</v>
      </c>
      <c r="O20" t="s">
        <v>901</v>
      </c>
      <c r="P20" s="30">
        <v>2629370</v>
      </c>
      <c r="T20" t="s">
        <v>901</v>
      </c>
      <c r="U20" s="30">
        <v>2099371</v>
      </c>
      <c r="V20" s="11"/>
    </row>
    <row r="21" spans="1:38" x14ac:dyDescent="0.2">
      <c r="I21">
        <v>180</v>
      </c>
      <c r="O21" t="s">
        <v>902</v>
      </c>
      <c r="P21" s="30">
        <v>0</v>
      </c>
      <c r="T21" t="s">
        <v>902</v>
      </c>
      <c r="U21" s="30">
        <v>0</v>
      </c>
      <c r="V21" s="11"/>
    </row>
    <row r="22" spans="1:38" x14ac:dyDescent="0.2">
      <c r="I22">
        <v>50</v>
      </c>
      <c r="O22" t="s">
        <v>903</v>
      </c>
      <c r="P22" s="30">
        <v>19359370</v>
      </c>
      <c r="T22" t="s">
        <v>903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907</v>
      </c>
      <c r="O24" t="s">
        <v>898</v>
      </c>
      <c r="P24" s="30">
        <v>4730000</v>
      </c>
      <c r="R24" s="12">
        <v>103381</v>
      </c>
    </row>
    <row r="25" spans="1:38" x14ac:dyDescent="0.2">
      <c r="I25">
        <v>100</v>
      </c>
      <c r="O25" t="s">
        <v>899</v>
      </c>
      <c r="P25" s="30">
        <v>12000000</v>
      </c>
    </row>
    <row r="26" spans="1:38" x14ac:dyDescent="0.2">
      <c r="I26">
        <v>17940</v>
      </c>
      <c r="O26" t="s">
        <v>900</v>
      </c>
      <c r="P26" s="30">
        <v>0</v>
      </c>
    </row>
    <row r="27" spans="1:38" x14ac:dyDescent="0.2">
      <c r="I27">
        <v>1529</v>
      </c>
      <c r="O27" t="s">
        <v>901</v>
      </c>
      <c r="P27" s="30">
        <v>12811329</v>
      </c>
    </row>
    <row r="28" spans="1:38" x14ac:dyDescent="0.2">
      <c r="I28">
        <v>253</v>
      </c>
      <c r="O28" t="s">
        <v>902</v>
      </c>
      <c r="P28" s="30">
        <v>0</v>
      </c>
    </row>
    <row r="29" spans="1:38" x14ac:dyDescent="0.2">
      <c r="I29">
        <v>1758</v>
      </c>
      <c r="O29" t="s">
        <v>903</v>
      </c>
      <c r="P29" s="30">
        <v>29541329</v>
      </c>
    </row>
    <row r="30" spans="1:38" x14ac:dyDescent="0.2">
      <c r="A30" t="s">
        <v>931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908</v>
      </c>
      <c r="O31" t="s">
        <v>898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899</v>
      </c>
      <c r="P32" s="30">
        <v>4950000</v>
      </c>
    </row>
    <row r="33" spans="1:18" x14ac:dyDescent="0.2">
      <c r="F33">
        <v>827</v>
      </c>
      <c r="O33" t="s">
        <v>900</v>
      </c>
      <c r="P33" s="30">
        <v>7050000</v>
      </c>
    </row>
    <row r="34" spans="1:18" x14ac:dyDescent="0.2">
      <c r="F34">
        <f>SUM(F31:F33)</f>
        <v>99360</v>
      </c>
      <c r="O34" t="s">
        <v>901</v>
      </c>
      <c r="P34" s="30">
        <v>2144432</v>
      </c>
    </row>
    <row r="35" spans="1:18" x14ac:dyDescent="0.2">
      <c r="A35" t="s">
        <v>932</v>
      </c>
      <c r="B35">
        <v>2784</v>
      </c>
      <c r="C35">
        <v>2784</v>
      </c>
      <c r="O35" t="s">
        <v>902</v>
      </c>
      <c r="P35" s="30">
        <v>0</v>
      </c>
    </row>
    <row r="36" spans="1:18" x14ac:dyDescent="0.2">
      <c r="F36">
        <f>C41+F34</f>
        <v>376645</v>
      </c>
      <c r="J36" t="s">
        <v>892</v>
      </c>
      <c r="K36" t="s">
        <v>893</v>
      </c>
      <c r="O36" t="s">
        <v>903</v>
      </c>
      <c r="P36" s="30">
        <v>18874432</v>
      </c>
    </row>
    <row r="37" spans="1:18" x14ac:dyDescent="0.2">
      <c r="A37" t="s">
        <v>933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909</v>
      </c>
      <c r="O38" t="s">
        <v>898</v>
      </c>
      <c r="P38" s="30">
        <v>4730000</v>
      </c>
      <c r="R38" s="12">
        <v>148142</v>
      </c>
    </row>
    <row r="39" spans="1:18" x14ac:dyDescent="0.2">
      <c r="A39" t="s">
        <v>934</v>
      </c>
      <c r="B39">
        <v>41979</v>
      </c>
      <c r="C39">
        <v>77818</v>
      </c>
      <c r="O39" t="s">
        <v>899</v>
      </c>
      <c r="P39" s="30">
        <v>12000000</v>
      </c>
    </row>
    <row r="40" spans="1:18" x14ac:dyDescent="0.2">
      <c r="B40">
        <v>119560</v>
      </c>
      <c r="C40">
        <v>58128</v>
      </c>
      <c r="O40" t="s">
        <v>900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931</v>
      </c>
      <c r="E41">
        <v>18071</v>
      </c>
      <c r="O41" t="s">
        <v>901</v>
      </c>
      <c r="P41" s="30">
        <v>5777016</v>
      </c>
    </row>
    <row r="42" spans="1:18" x14ac:dyDescent="0.2">
      <c r="D42" t="s">
        <v>935</v>
      </c>
      <c r="E42">
        <v>472551</v>
      </c>
      <c r="O42" t="s">
        <v>902</v>
      </c>
      <c r="P42" s="30">
        <v>0</v>
      </c>
    </row>
    <row r="43" spans="1:18" x14ac:dyDescent="0.2">
      <c r="A43" t="s">
        <v>934</v>
      </c>
      <c r="B43">
        <v>77818</v>
      </c>
      <c r="D43" t="s">
        <v>936</v>
      </c>
      <c r="E43">
        <v>16154</v>
      </c>
      <c r="O43" t="s">
        <v>903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912</v>
      </c>
    </row>
    <row r="46" spans="1:18" ht="21" x14ac:dyDescent="0.3">
      <c r="M46" s="31" t="s">
        <v>913</v>
      </c>
    </row>
    <row r="48" spans="1:18" x14ac:dyDescent="0.2">
      <c r="A48" s="34">
        <v>45034</v>
      </c>
      <c r="B48">
        <v>1307184</v>
      </c>
    </row>
    <row r="49" spans="1:10" x14ac:dyDescent="0.2">
      <c r="A49" s="34">
        <v>45044</v>
      </c>
      <c r="B49">
        <v>126374</v>
      </c>
    </row>
    <row r="50" spans="1:10" x14ac:dyDescent="0.2">
      <c r="A50" s="34">
        <v>45078</v>
      </c>
      <c r="B50">
        <v>103782</v>
      </c>
    </row>
    <row r="51" spans="1:10" x14ac:dyDescent="0.2">
      <c r="A51" s="34">
        <v>45107</v>
      </c>
      <c r="B51">
        <v>103782</v>
      </c>
    </row>
    <row r="52" spans="1:10" x14ac:dyDescent="0.2">
      <c r="A52" s="34">
        <v>45139</v>
      </c>
      <c r="B52">
        <v>133434</v>
      </c>
    </row>
    <row r="53" spans="1:10" x14ac:dyDescent="0.2">
      <c r="A53" s="34">
        <v>45170</v>
      </c>
      <c r="B53">
        <v>56765</v>
      </c>
    </row>
    <row r="54" spans="1:10" x14ac:dyDescent="0.2">
      <c r="A54" s="34">
        <v>45199</v>
      </c>
      <c r="B54">
        <v>56765</v>
      </c>
    </row>
    <row r="55" spans="1:10" x14ac:dyDescent="0.2">
      <c r="A55" s="34">
        <v>45231</v>
      </c>
      <c r="B55">
        <v>56765</v>
      </c>
    </row>
    <row r="56" spans="1:10" x14ac:dyDescent="0.2">
      <c r="A56" s="34">
        <v>45260</v>
      </c>
      <c r="B56">
        <v>77945</v>
      </c>
    </row>
    <row r="57" spans="1:10" x14ac:dyDescent="0.2">
      <c r="A57" s="34">
        <v>45292</v>
      </c>
      <c r="B57">
        <v>61001</v>
      </c>
    </row>
    <row r="58" spans="1:10" x14ac:dyDescent="0.2">
      <c r="A58" s="34">
        <v>45322</v>
      </c>
      <c r="B58">
        <v>79111</v>
      </c>
    </row>
    <row r="59" spans="1:10" x14ac:dyDescent="0.2">
      <c r="A59" s="34">
        <v>45352</v>
      </c>
      <c r="B59">
        <v>79111</v>
      </c>
    </row>
    <row r="60" spans="1:10" x14ac:dyDescent="0.2">
      <c r="A60" s="34">
        <v>45385</v>
      </c>
      <c r="C60">
        <v>112254</v>
      </c>
    </row>
    <row r="63" spans="1:10" x14ac:dyDescent="0.2">
      <c r="B63">
        <f>SUM(B48:B62)</f>
        <v>2242019</v>
      </c>
      <c r="E63" t="s">
        <v>958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901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958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901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958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901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opLeftCell="H1" workbookViewId="0">
      <selection activeCell="AJ21" sqref="AJ21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203</v>
      </c>
      <c r="D1">
        <v>22200000</v>
      </c>
      <c r="L1" t="s">
        <v>205</v>
      </c>
      <c r="N1">
        <v>22200000</v>
      </c>
      <c r="V1" t="s">
        <v>27</v>
      </c>
      <c r="X1">
        <v>22200000</v>
      </c>
      <c r="AG1" t="s">
        <v>41</v>
      </c>
      <c r="AI1">
        <v>21000000</v>
      </c>
    </row>
    <row r="2" spans="2:41" x14ac:dyDescent="0.2">
      <c r="B2" s="45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45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45" t="s">
        <v>17</v>
      </c>
      <c r="X2" s="17">
        <f>W2*100/X$1</f>
        <v>0</v>
      </c>
      <c r="Y2">
        <f>SUM(W2:W6)</f>
        <v>11365</v>
      </c>
      <c r="Z2" s="17">
        <f>Y2*100/X1</f>
        <v>5.1193693693693691E-2</v>
      </c>
      <c r="AA2" t="s">
        <v>25</v>
      </c>
      <c r="AB2">
        <v>192000</v>
      </c>
      <c r="AG2" s="45" t="s">
        <v>17</v>
      </c>
      <c r="AI2" s="17">
        <f>AH2*100/AI$1</f>
        <v>0</v>
      </c>
      <c r="AJ2">
        <f>SUM(AH2:AH6)</f>
        <v>59807</v>
      </c>
      <c r="AK2" s="17">
        <f>AJ2*100/AI1</f>
        <v>0.2847952380952381</v>
      </c>
      <c r="AL2" t="s">
        <v>25</v>
      </c>
      <c r="AM2">
        <v>194000</v>
      </c>
    </row>
    <row r="3" spans="2:41" x14ac:dyDescent="0.2">
      <c r="B3" s="45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45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45"/>
      <c r="X3" s="17">
        <f t="shared" ref="X3:X4" si="2">W3*100/X$1</f>
        <v>0</v>
      </c>
      <c r="AA3" t="s">
        <v>22</v>
      </c>
      <c r="AB3">
        <v>70000</v>
      </c>
      <c r="AG3" s="45"/>
      <c r="AH3">
        <v>32543</v>
      </c>
      <c r="AI3" s="17">
        <f>AH3*100/AI$1</f>
        <v>0.15496666666666667</v>
      </c>
      <c r="AL3" t="s">
        <v>22</v>
      </c>
      <c r="AM3">
        <v>70000</v>
      </c>
    </row>
    <row r="4" spans="2:41" x14ac:dyDescent="0.2">
      <c r="B4" s="45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45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45"/>
      <c r="X4" s="17">
        <f t="shared" si="2"/>
        <v>0</v>
      </c>
      <c r="AA4" t="s">
        <v>26</v>
      </c>
      <c r="AB4">
        <f>W29</f>
        <v>117564</v>
      </c>
      <c r="AG4" s="45"/>
      <c r="AI4" s="17">
        <f t="shared" ref="AI4:AI26" si="3">AH4*100/AI$1</f>
        <v>0</v>
      </c>
      <c r="AL4" t="s">
        <v>26</v>
      </c>
      <c r="AM4">
        <f>AH29</f>
        <v>138478</v>
      </c>
    </row>
    <row r="5" spans="2:41" x14ac:dyDescent="0.2">
      <c r="B5" s="45"/>
      <c r="C5">
        <v>1364</v>
      </c>
      <c r="D5" s="17">
        <f t="shared" si="0"/>
        <v>6.1441441441441444E-3</v>
      </c>
      <c r="G5" t="s">
        <v>178</v>
      </c>
      <c r="H5" s="3">
        <v>138157.92324210031</v>
      </c>
      <c r="L5" s="45"/>
      <c r="M5">
        <v>11085</v>
      </c>
      <c r="N5" s="17">
        <f>M5*100/N$1</f>
        <v>4.9932432432432436E-2</v>
      </c>
      <c r="Q5" t="s">
        <v>178</v>
      </c>
      <c r="R5" s="3">
        <v>455903.72591910022</v>
      </c>
      <c r="V5" s="45"/>
      <c r="W5">
        <v>11365</v>
      </c>
      <c r="X5" s="17">
        <f>W5*100/X$1</f>
        <v>5.1193693693693691E-2</v>
      </c>
      <c r="AA5" t="s">
        <v>178</v>
      </c>
      <c r="AB5" s="3">
        <v>243490.16390619992</v>
      </c>
      <c r="AG5" s="45"/>
      <c r="AH5">
        <f>11453+8167</f>
        <v>19620</v>
      </c>
      <c r="AI5" s="17">
        <f>AH5*100/AI$1</f>
        <v>9.342857142857143E-2</v>
      </c>
      <c r="AL5" t="s">
        <v>178</v>
      </c>
      <c r="AM5">
        <v>0</v>
      </c>
    </row>
    <row r="6" spans="2:41" x14ac:dyDescent="0.2">
      <c r="B6" s="45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45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45"/>
      <c r="X6" s="17">
        <f t="shared" ref="X6:X26" si="5">W6*100/X$1</f>
        <v>0</v>
      </c>
      <c r="AA6" t="s">
        <v>23</v>
      </c>
      <c r="AB6">
        <v>85000</v>
      </c>
      <c r="AC6" t="s">
        <v>128</v>
      </c>
      <c r="AD6" s="3">
        <f>AB4+AB5+AB6</f>
        <v>446054.16390619992</v>
      </c>
      <c r="AG6" s="45"/>
      <c r="AH6">
        <v>7644</v>
      </c>
      <c r="AI6" s="17">
        <f t="shared" si="3"/>
        <v>3.6400000000000002E-2</v>
      </c>
      <c r="AL6" t="s">
        <v>23</v>
      </c>
      <c r="AM6">
        <v>74000</v>
      </c>
      <c r="AN6" t="s">
        <v>128</v>
      </c>
      <c r="AO6">
        <f>AM4+AM5+AM6</f>
        <v>212478</v>
      </c>
    </row>
    <row r="7" spans="2:41" x14ac:dyDescent="0.2">
      <c r="B7" s="45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45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45" t="s">
        <v>18</v>
      </c>
      <c r="X7" s="17">
        <f t="shared" si="5"/>
        <v>0</v>
      </c>
      <c r="Y7">
        <f>SUM(W7:W11)</f>
        <v>27900</v>
      </c>
      <c r="Z7" s="17">
        <f>Y7*100/X1</f>
        <v>0.12567567567567567</v>
      </c>
      <c r="AA7" t="s">
        <v>24</v>
      </c>
      <c r="AB7" s="3">
        <f>SUM(AB2:AB6)</f>
        <v>708054.16390619986</v>
      </c>
      <c r="AG7" s="45" t="s">
        <v>18</v>
      </c>
      <c r="AI7" s="17">
        <f t="shared" si="3"/>
        <v>0</v>
      </c>
      <c r="AJ7">
        <f>SUM(AH7:AH11)</f>
        <v>42913</v>
      </c>
      <c r="AK7" s="17">
        <f>AJ7*100/AI1</f>
        <v>0.20434761904761906</v>
      </c>
      <c r="AL7" t="s">
        <v>24</v>
      </c>
      <c r="AM7">
        <f>SUM(AM2:AM6)</f>
        <v>476478</v>
      </c>
    </row>
    <row r="8" spans="2:41" x14ac:dyDescent="0.2">
      <c r="B8" s="45"/>
      <c r="C8">
        <v>1135</v>
      </c>
      <c r="D8" s="17">
        <f t="shared" si="0"/>
        <v>5.1126126126126124E-3</v>
      </c>
      <c r="H8" s="3"/>
      <c r="L8" s="45"/>
      <c r="N8" s="17">
        <f t="shared" si="4"/>
        <v>0</v>
      </c>
      <c r="R8" s="3"/>
      <c r="V8" s="45"/>
      <c r="W8">
        <v>2000</v>
      </c>
      <c r="X8" s="17">
        <f t="shared" si="5"/>
        <v>9.0090090090090089E-3</v>
      </c>
      <c r="AB8" s="3"/>
      <c r="AG8" s="45"/>
      <c r="AI8" s="17">
        <f t="shared" si="3"/>
        <v>0</v>
      </c>
      <c r="AM8" s="3"/>
    </row>
    <row r="9" spans="2:41" x14ac:dyDescent="0.2">
      <c r="B9" s="45"/>
      <c r="C9">
        <v>27760</v>
      </c>
      <c r="D9" s="17">
        <f t="shared" si="0"/>
        <v>0.12504504504504504</v>
      </c>
      <c r="H9" s="10"/>
      <c r="L9" s="45"/>
      <c r="M9">
        <v>25562</v>
      </c>
      <c r="N9" s="17">
        <f t="shared" si="4"/>
        <v>0.11514414414414414</v>
      </c>
      <c r="R9" s="10"/>
      <c r="V9" s="45"/>
      <c r="W9">
        <v>20000</v>
      </c>
      <c r="X9" s="17">
        <f t="shared" si="5"/>
        <v>9.0090090090090086E-2</v>
      </c>
      <c r="AB9" s="10"/>
      <c r="AG9" s="45"/>
      <c r="AH9">
        <v>28330</v>
      </c>
      <c r="AI9" s="17">
        <f t="shared" si="3"/>
        <v>0.13490476190476192</v>
      </c>
      <c r="AM9" s="10"/>
    </row>
    <row r="10" spans="2:41" x14ac:dyDescent="0.2">
      <c r="B10" s="45"/>
      <c r="D10" s="17">
        <f t="shared" si="0"/>
        <v>0</v>
      </c>
      <c r="L10" s="45"/>
      <c r="N10" s="17">
        <f t="shared" si="4"/>
        <v>0</v>
      </c>
      <c r="V10" s="45"/>
      <c r="W10">
        <v>7300</v>
      </c>
      <c r="X10" s="17">
        <f t="shared" si="5"/>
        <v>3.288288288288288E-2</v>
      </c>
      <c r="AG10" s="45"/>
      <c r="AH10">
        <v>6666</v>
      </c>
      <c r="AI10" s="17">
        <f t="shared" si="3"/>
        <v>3.1742857142857142E-2</v>
      </c>
    </row>
    <row r="11" spans="2:41" x14ac:dyDescent="0.2">
      <c r="B11" s="45"/>
      <c r="C11">
        <v>-85944</v>
      </c>
      <c r="D11" s="17">
        <f t="shared" si="0"/>
        <v>-0.38713513513513514</v>
      </c>
      <c r="L11" s="45"/>
      <c r="N11" s="17">
        <f t="shared" si="4"/>
        <v>0</v>
      </c>
      <c r="V11" s="45"/>
      <c r="W11">
        <v>-1400</v>
      </c>
      <c r="X11" s="17">
        <f t="shared" si="5"/>
        <v>-6.3063063063063061E-3</v>
      </c>
      <c r="AG11" s="45"/>
      <c r="AH11">
        <v>7917</v>
      </c>
      <c r="AI11" s="17">
        <f t="shared" si="3"/>
        <v>3.7699999999999997E-2</v>
      </c>
    </row>
    <row r="12" spans="2:41" x14ac:dyDescent="0.2">
      <c r="B12" s="45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45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45" t="s">
        <v>19</v>
      </c>
      <c r="W12">
        <v>1000</v>
      </c>
      <c r="X12" s="17">
        <f t="shared" si="5"/>
        <v>4.5045045045045045E-3</v>
      </c>
      <c r="Y12">
        <f>SUM(W12:W16)</f>
        <v>19124</v>
      </c>
      <c r="Z12" s="17">
        <f>Y12*100/X1</f>
        <v>8.6144144144144147E-2</v>
      </c>
      <c r="AG12" s="45" t="s">
        <v>19</v>
      </c>
      <c r="AI12" s="17">
        <f t="shared" si="3"/>
        <v>0</v>
      </c>
      <c r="AJ12">
        <f>SUM(AH12:AH16)</f>
        <v>19121</v>
      </c>
      <c r="AK12" s="17">
        <f>AJ12*100/AI1</f>
        <v>9.1052380952380954E-2</v>
      </c>
    </row>
    <row r="13" spans="2:41" x14ac:dyDescent="0.2">
      <c r="B13" s="45"/>
      <c r="C13">
        <v>18486</v>
      </c>
      <c r="D13" s="17">
        <f t="shared" si="0"/>
        <v>8.3270270270270272E-2</v>
      </c>
      <c r="L13" s="45"/>
      <c r="M13">
        <v>16088</v>
      </c>
      <c r="N13" s="17">
        <f t="shared" si="4"/>
        <v>7.2468468468468467E-2</v>
      </c>
      <c r="V13" s="45"/>
      <c r="W13">
        <v>1000</v>
      </c>
      <c r="X13" s="17">
        <f t="shared" si="5"/>
        <v>4.5045045045045045E-3</v>
      </c>
      <c r="AG13" s="45"/>
      <c r="AH13">
        <v>5576</v>
      </c>
      <c r="AI13" s="17">
        <f t="shared" si="3"/>
        <v>2.6552380952380952E-2</v>
      </c>
    </row>
    <row r="14" spans="2:41" x14ac:dyDescent="0.2">
      <c r="B14" s="45"/>
      <c r="D14" s="17">
        <f t="shared" si="0"/>
        <v>0</v>
      </c>
      <c r="L14" s="45"/>
      <c r="M14">
        <v>4952</v>
      </c>
      <c r="N14" s="17">
        <f t="shared" si="4"/>
        <v>2.2306306306306305E-2</v>
      </c>
      <c r="V14" s="45"/>
      <c r="W14">
        <v>17124</v>
      </c>
      <c r="X14" s="17">
        <f t="shared" si="5"/>
        <v>7.7135135135135133E-2</v>
      </c>
      <c r="AG14" s="45"/>
      <c r="AH14">
        <v>3261</v>
      </c>
      <c r="AI14" s="17">
        <f t="shared" si="3"/>
        <v>1.5528571428571428E-2</v>
      </c>
    </row>
    <row r="15" spans="2:41" x14ac:dyDescent="0.2">
      <c r="B15" s="45"/>
      <c r="C15">
        <v>-7607</v>
      </c>
      <c r="D15" s="17">
        <f t="shared" si="0"/>
        <v>-3.4265765765765767E-2</v>
      </c>
      <c r="L15" s="45"/>
      <c r="M15">
        <v>6295</v>
      </c>
      <c r="N15" s="17">
        <f t="shared" si="4"/>
        <v>2.8355855855855854E-2</v>
      </c>
      <c r="V15" s="45"/>
      <c r="X15" s="17">
        <f t="shared" si="5"/>
        <v>0</v>
      </c>
      <c r="AG15" s="45"/>
      <c r="AH15">
        <v>2782</v>
      </c>
      <c r="AI15" s="17">
        <f t="shared" si="3"/>
        <v>1.3247619047619048E-2</v>
      </c>
    </row>
    <row r="16" spans="2:41" x14ac:dyDescent="0.2">
      <c r="B16" s="45"/>
      <c r="C16">
        <v>-284</v>
      </c>
      <c r="D16" s="17">
        <f t="shared" si="0"/>
        <v>-1.2792792792792793E-3</v>
      </c>
      <c r="L16" s="45"/>
      <c r="N16" s="17">
        <f t="shared" si="4"/>
        <v>0</v>
      </c>
      <c r="V16" s="45"/>
      <c r="X16" s="17">
        <f t="shared" si="5"/>
        <v>0</v>
      </c>
      <c r="AG16" s="45"/>
      <c r="AH16">
        <v>7502</v>
      </c>
      <c r="AI16" s="17">
        <f t="shared" si="3"/>
        <v>3.5723809523809526E-2</v>
      </c>
    </row>
    <row r="17" spans="2:38" x14ac:dyDescent="0.2">
      <c r="B17" s="45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45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45" t="s">
        <v>20</v>
      </c>
      <c r="W17">
        <v>2479</v>
      </c>
      <c r="X17" s="17">
        <f t="shared" si="5"/>
        <v>1.1166666666666667E-2</v>
      </c>
      <c r="Y17">
        <f>SUM(W17:W21)</f>
        <v>24159</v>
      </c>
      <c r="Z17" s="17">
        <f>Y17*100/X1</f>
        <v>0.10882432432432432</v>
      </c>
      <c r="AG17" s="45" t="s">
        <v>20</v>
      </c>
      <c r="AI17" s="17">
        <f t="shared" si="3"/>
        <v>0</v>
      </c>
      <c r="AJ17">
        <f>SUM(AH17:AH21)</f>
        <v>16637</v>
      </c>
      <c r="AK17" s="17">
        <f>AJ17*100/AI1</f>
        <v>7.922380952380953E-2</v>
      </c>
    </row>
    <row r="18" spans="2:38" x14ac:dyDescent="0.2">
      <c r="B18" s="45"/>
      <c r="C18">
        <v>6364</v>
      </c>
      <c r="D18" s="17">
        <f t="shared" si="0"/>
        <v>2.8666666666666667E-2</v>
      </c>
      <c r="L18" s="45"/>
      <c r="N18" s="17">
        <f t="shared" si="4"/>
        <v>0</v>
      </c>
      <c r="V18" s="45"/>
      <c r="W18">
        <v>9271</v>
      </c>
      <c r="X18" s="17">
        <f t="shared" si="5"/>
        <v>4.1761261261261264E-2</v>
      </c>
      <c r="AG18" s="45"/>
      <c r="AI18" s="17">
        <f t="shared" si="3"/>
        <v>0</v>
      </c>
    </row>
    <row r="19" spans="2:38" x14ac:dyDescent="0.2">
      <c r="B19" s="45"/>
      <c r="C19">
        <v>13823</v>
      </c>
      <c r="D19" s="17">
        <f t="shared" si="0"/>
        <v>6.2265765765765764E-2</v>
      </c>
      <c r="L19" s="45"/>
      <c r="M19">
        <v>35029</v>
      </c>
      <c r="N19" s="17">
        <f t="shared" si="4"/>
        <v>0.15778828828828828</v>
      </c>
      <c r="V19" s="45"/>
      <c r="W19">
        <f>11013-5559</f>
        <v>5454</v>
      </c>
      <c r="X19" s="17">
        <f t="shared" si="5"/>
        <v>2.4567567567567568E-2</v>
      </c>
      <c r="AG19" s="45"/>
      <c r="AH19">
        <v>13273</v>
      </c>
      <c r="AI19" s="17">
        <f t="shared" si="3"/>
        <v>6.3204761904761902E-2</v>
      </c>
    </row>
    <row r="20" spans="2:38" x14ac:dyDescent="0.2">
      <c r="B20" s="45"/>
      <c r="D20" s="17">
        <f t="shared" si="0"/>
        <v>0</v>
      </c>
      <c r="L20" s="45"/>
      <c r="M20">
        <v>43096</v>
      </c>
      <c r="N20" s="17">
        <f t="shared" si="4"/>
        <v>0.19412612612612612</v>
      </c>
      <c r="V20" s="45"/>
      <c r="W20">
        <v>6955</v>
      </c>
      <c r="X20" s="17">
        <f t="shared" si="5"/>
        <v>3.1328828828828828E-2</v>
      </c>
      <c r="AG20" s="45"/>
      <c r="AH20">
        <v>6000</v>
      </c>
      <c r="AI20" s="17">
        <f t="shared" si="3"/>
        <v>2.8571428571428571E-2</v>
      </c>
    </row>
    <row r="21" spans="2:38" x14ac:dyDescent="0.2">
      <c r="B21" s="45"/>
      <c r="D21" s="17">
        <f t="shared" si="0"/>
        <v>0</v>
      </c>
      <c r="L21" s="45"/>
      <c r="M21">
        <v>6928</v>
      </c>
      <c r="N21" s="17">
        <f t="shared" si="4"/>
        <v>3.1207207207207207E-2</v>
      </c>
      <c r="V21" s="45"/>
      <c r="X21" s="17">
        <f t="shared" si="5"/>
        <v>0</v>
      </c>
      <c r="AG21" s="45"/>
      <c r="AH21">
        <f>3226-5862</f>
        <v>-2636</v>
      </c>
      <c r="AI21" s="17">
        <f t="shared" si="3"/>
        <v>-1.2552380952380952E-2</v>
      </c>
    </row>
    <row r="22" spans="2:38" x14ac:dyDescent="0.2">
      <c r="B22" s="45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45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45" t="s">
        <v>21</v>
      </c>
      <c r="W22">
        <v>990</v>
      </c>
      <c r="X22" s="17">
        <f t="shared" si="5"/>
        <v>4.4594594594594599E-3</v>
      </c>
      <c r="Y22">
        <f>SUM(W22:W26)</f>
        <v>35016</v>
      </c>
      <c r="Z22" s="17">
        <f>Y22*100/X1</f>
        <v>0.15772972972972973</v>
      </c>
      <c r="AG22" s="45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45"/>
      <c r="C23">
        <v>16934</v>
      </c>
      <c r="D23" s="17">
        <f t="shared" si="0"/>
        <v>7.6279279279279286E-2</v>
      </c>
      <c r="L23" s="45"/>
      <c r="M23">
        <v>-8980</v>
      </c>
      <c r="N23" s="17">
        <f t="shared" si="4"/>
        <v>-4.0450450450450454E-2</v>
      </c>
      <c r="V23" s="45"/>
      <c r="W23">
        <v>1022</v>
      </c>
      <c r="X23" s="17">
        <f t="shared" si="5"/>
        <v>4.6036036036036032E-3</v>
      </c>
      <c r="AG23" s="45"/>
      <c r="AI23" s="17">
        <f t="shared" si="3"/>
        <v>0</v>
      </c>
    </row>
    <row r="24" spans="2:38" x14ac:dyDescent="0.2">
      <c r="B24" s="45"/>
      <c r="D24" s="17">
        <f t="shared" si="0"/>
        <v>0</v>
      </c>
      <c r="L24" s="45"/>
      <c r="N24" s="17">
        <f t="shared" si="4"/>
        <v>0</v>
      </c>
      <c r="V24" s="45"/>
      <c r="W24">
        <v>22704</v>
      </c>
      <c r="X24" s="17">
        <f t="shared" si="5"/>
        <v>0.10227027027027027</v>
      </c>
      <c r="AG24" s="45"/>
      <c r="AI24" s="17">
        <f t="shared" si="3"/>
        <v>0</v>
      </c>
    </row>
    <row r="25" spans="2:38" x14ac:dyDescent="0.2">
      <c r="B25" s="45"/>
      <c r="D25" s="17">
        <f t="shared" si="0"/>
        <v>0</v>
      </c>
      <c r="L25" s="45"/>
      <c r="N25" s="17">
        <f t="shared" si="4"/>
        <v>0</v>
      </c>
      <c r="V25" s="45"/>
      <c r="X25" s="17">
        <f t="shared" si="5"/>
        <v>0</v>
      </c>
      <c r="AG25" s="45"/>
      <c r="AI25" s="17">
        <f t="shared" si="3"/>
        <v>0</v>
      </c>
    </row>
    <row r="26" spans="2:38" x14ac:dyDescent="0.2">
      <c r="B26" s="45"/>
      <c r="D26" s="17">
        <f t="shared" si="0"/>
        <v>0</v>
      </c>
      <c r="L26" s="45"/>
      <c r="N26" s="17">
        <f t="shared" si="4"/>
        <v>0</v>
      </c>
      <c r="V26" s="45"/>
      <c r="W26">
        <v>10300</v>
      </c>
      <c r="X26" s="17">
        <f t="shared" si="5"/>
        <v>4.6396396396396394E-2</v>
      </c>
      <c r="AG26" s="45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117564</v>
      </c>
      <c r="AH29">
        <f>SUM(AH2:AH27)</f>
        <v>138478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0.52956756756756762</v>
      </c>
      <c r="X30" s="17"/>
      <c r="AG30" t="s">
        <v>113</v>
      </c>
      <c r="AH30" s="17">
        <f>AH29*100/AI$1</f>
        <v>0.65941904761904757</v>
      </c>
      <c r="AI30" s="17"/>
    </row>
    <row r="31" spans="2:38" x14ac:dyDescent="0.2">
      <c r="B31" t="s">
        <v>179</v>
      </c>
      <c r="C31" s="17">
        <f>((C29*100)+(H5*100)+(H6*100))/D$1</f>
        <v>1.0228735281175692</v>
      </c>
      <c r="D31" s="17"/>
      <c r="L31" t="s">
        <v>179</v>
      </c>
      <c r="M31" s="17">
        <f>((M29*100)+(R5*100)+(R6*100))/N$1</f>
        <v>3.1448185852211719</v>
      </c>
      <c r="N31" s="17"/>
      <c r="V31" t="s">
        <v>179</v>
      </c>
      <c r="W31" s="17">
        <f>((W29*100)+(AB5*100)+(AB6*100))/X$1</f>
        <v>2.0092529905684682</v>
      </c>
      <c r="X31" s="17"/>
      <c r="AG31" t="s">
        <v>179</v>
      </c>
      <c r="AH31" s="17">
        <f>((AH29*100)+(AM5*100)+(AM6*100))/AI$1</f>
        <v>1.0118</v>
      </c>
      <c r="AI31" s="17"/>
    </row>
    <row r="33" spans="2:41" x14ac:dyDescent="0.2">
      <c r="B33" t="s">
        <v>204</v>
      </c>
      <c r="D33">
        <v>22200000</v>
      </c>
      <c r="L33" t="s">
        <v>206</v>
      </c>
      <c r="N33">
        <v>22200000</v>
      </c>
      <c r="V33" t="s">
        <v>207</v>
      </c>
      <c r="X33">
        <v>22200000</v>
      </c>
      <c r="AG33" t="s">
        <v>112</v>
      </c>
      <c r="AI33">
        <v>22200000</v>
      </c>
    </row>
    <row r="34" spans="2:41" x14ac:dyDescent="0.2">
      <c r="B34" s="45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45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192000</v>
      </c>
      <c r="V34" s="45" t="s">
        <v>17</v>
      </c>
      <c r="W34">
        <v>630</v>
      </c>
      <c r="X34" s="17">
        <f>W34*100/X$33</f>
        <v>2.8378378378378379E-3</v>
      </c>
      <c r="Y34">
        <f>SUM(W34:W38)</f>
        <v>25265</v>
      </c>
      <c r="Z34" s="17">
        <f>Y34*100/X33</f>
        <v>0.11380630630630631</v>
      </c>
      <c r="AA34" t="s">
        <v>25</v>
      </c>
      <c r="AB34">
        <v>192000</v>
      </c>
      <c r="AG34" s="45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194000</v>
      </c>
    </row>
    <row r="35" spans="2:41" x14ac:dyDescent="0.2">
      <c r="B35" s="45"/>
      <c r="D35" s="17">
        <f t="shared" ref="D35:D58" si="6">C35*100/D$33</f>
        <v>0</v>
      </c>
      <c r="G35" t="s">
        <v>22</v>
      </c>
      <c r="H35">
        <v>70000</v>
      </c>
      <c r="L35" s="45"/>
      <c r="N35" s="17">
        <f t="shared" ref="N35:N58" si="7">M35*100/N$33</f>
        <v>0</v>
      </c>
      <c r="Q35" t="s">
        <v>22</v>
      </c>
      <c r="R35">
        <v>130000</v>
      </c>
      <c r="V35" s="45"/>
      <c r="W35">
        <v>-4363</v>
      </c>
      <c r="X35" s="17">
        <f t="shared" ref="X35:X58" si="8">W35*100/X$33</f>
        <v>-1.9653153153153153E-2</v>
      </c>
      <c r="AA35" t="s">
        <v>22</v>
      </c>
      <c r="AB35">
        <v>70000</v>
      </c>
      <c r="AG35" s="45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45"/>
      <c r="D36" s="17">
        <f t="shared" si="6"/>
        <v>0</v>
      </c>
      <c r="G36" t="s">
        <v>26</v>
      </c>
      <c r="H36">
        <f>C61</f>
        <v>205902</v>
      </c>
      <c r="L36" s="45"/>
      <c r="M36">
        <v>38474</v>
      </c>
      <c r="N36" s="17">
        <f t="shared" si="7"/>
        <v>0.17330630630630631</v>
      </c>
      <c r="Q36" t="s">
        <v>26</v>
      </c>
      <c r="R36">
        <f>M61</f>
        <v>189738</v>
      </c>
      <c r="V36" s="45"/>
      <c r="W36">
        <v>10871</v>
      </c>
      <c r="X36" s="17">
        <f t="shared" si="8"/>
        <v>4.8968468468468467E-2</v>
      </c>
      <c r="AA36" t="s">
        <v>26</v>
      </c>
      <c r="AB36">
        <f>W61</f>
        <v>143322</v>
      </c>
      <c r="AG36" s="45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45"/>
      <c r="C37">
        <v>3540</v>
      </c>
      <c r="D37" s="17">
        <f t="shared" si="6"/>
        <v>1.5945945945945946E-2</v>
      </c>
      <c r="G37" t="s">
        <v>178</v>
      </c>
      <c r="H37" s="3">
        <v>5693.9473929993028</v>
      </c>
      <c r="L37" s="45"/>
      <c r="N37" s="17">
        <f t="shared" si="7"/>
        <v>0</v>
      </c>
      <c r="Q37" t="s">
        <v>178</v>
      </c>
      <c r="R37" s="3">
        <f>'covered call'!L12+'covered call'!N12</f>
        <v>162072.56905590006</v>
      </c>
      <c r="V37" s="45"/>
      <c r="W37">
        <v>7000</v>
      </c>
      <c r="X37" s="17">
        <f t="shared" si="8"/>
        <v>3.1531531531531529E-2</v>
      </c>
      <c r="AA37" t="s">
        <v>178</v>
      </c>
      <c r="AB37" s="3">
        <v>282854.68266840035</v>
      </c>
      <c r="AG37" s="45"/>
      <c r="AI37" s="17">
        <f t="shared" si="9"/>
        <v>0</v>
      </c>
      <c r="AL37" t="s">
        <v>178</v>
      </c>
      <c r="AM37">
        <v>0</v>
      </c>
    </row>
    <row r="38" spans="2:41" x14ac:dyDescent="0.2">
      <c r="B38" s="45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45"/>
      <c r="N38" s="17">
        <f t="shared" si="7"/>
        <v>0</v>
      </c>
      <c r="Q38" t="s">
        <v>23</v>
      </c>
      <c r="R38">
        <v>85000</v>
      </c>
      <c r="S38" t="s">
        <v>128</v>
      </c>
      <c r="T38" s="3">
        <f>R36+R37+R38</f>
        <v>436810.56905590009</v>
      </c>
      <c r="V38" s="45"/>
      <c r="W38">
        <f>7173+3954</f>
        <v>11127</v>
      </c>
      <c r="X38" s="17">
        <f t="shared" si="8"/>
        <v>5.012162162162162E-2</v>
      </c>
      <c r="AA38" t="s">
        <v>23</v>
      </c>
      <c r="AB38">
        <v>85000</v>
      </c>
      <c r="AC38" t="s">
        <v>128</v>
      </c>
      <c r="AD38">
        <f>AB36+AB37+AB38</f>
        <v>511176.68266840035</v>
      </c>
      <c r="AG38" s="45"/>
      <c r="AI38" s="17">
        <f t="shared" si="9"/>
        <v>0</v>
      </c>
      <c r="AL38" t="s">
        <v>23</v>
      </c>
      <c r="AM38">
        <v>74000</v>
      </c>
      <c r="AN38" t="s">
        <v>128</v>
      </c>
      <c r="AO38">
        <f>AM36+AM37+AM38</f>
        <v>74000</v>
      </c>
    </row>
    <row r="39" spans="2:41" x14ac:dyDescent="0.2">
      <c r="B39" s="45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45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 s="3">
        <f>SUM(R34:R38)</f>
        <v>758810.56905590009</v>
      </c>
      <c r="V39" s="45" t="s">
        <v>18</v>
      </c>
      <c r="W39">
        <f>2447+1200</f>
        <v>3647</v>
      </c>
      <c r="X39" s="17">
        <f t="shared" si="8"/>
        <v>1.6427927927927927E-2</v>
      </c>
      <c r="Y39">
        <f>SUM(W39:W43)</f>
        <v>45284</v>
      </c>
      <c r="Z39" s="17">
        <f>Y39*100/X33</f>
        <v>0.20398198198198197</v>
      </c>
      <c r="AA39" t="s">
        <v>24</v>
      </c>
      <c r="AB39" s="3">
        <f>SUM(AB34:AB38)</f>
        <v>773176.68266840035</v>
      </c>
      <c r="AG39" s="45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338000</v>
      </c>
    </row>
    <row r="40" spans="2:41" x14ac:dyDescent="0.2">
      <c r="B40" s="45"/>
      <c r="D40" s="17">
        <f t="shared" si="6"/>
        <v>0</v>
      </c>
      <c r="L40" s="45"/>
      <c r="N40" s="17">
        <f t="shared" si="7"/>
        <v>0</v>
      </c>
      <c r="V40" s="45"/>
      <c r="W40">
        <v>19421</v>
      </c>
      <c r="X40" s="17">
        <f t="shared" si="8"/>
        <v>8.7481981981981982E-2</v>
      </c>
      <c r="AG40" s="45"/>
      <c r="AI40" s="17">
        <f t="shared" si="9"/>
        <v>0</v>
      </c>
    </row>
    <row r="41" spans="2:41" x14ac:dyDescent="0.2">
      <c r="B41" s="45"/>
      <c r="C41">
        <v>92350</v>
      </c>
      <c r="D41" s="17">
        <f t="shared" si="6"/>
        <v>0.41599099099099102</v>
      </c>
      <c r="H41" s="10"/>
      <c r="L41" s="45"/>
      <c r="M41">
        <v>32031</v>
      </c>
      <c r="N41" s="17">
        <f t="shared" si="7"/>
        <v>0.14428378378378379</v>
      </c>
      <c r="R41" s="10"/>
      <c r="V41" s="45"/>
      <c r="W41">
        <v>1918</v>
      </c>
      <c r="X41" s="17">
        <f t="shared" si="8"/>
        <v>8.6396396396396392E-3</v>
      </c>
      <c r="AB41" s="10"/>
      <c r="AG41" s="45"/>
      <c r="AI41" s="17">
        <f t="shared" si="9"/>
        <v>0</v>
      </c>
      <c r="AM41" s="10"/>
    </row>
    <row r="42" spans="2:41" x14ac:dyDescent="0.2">
      <c r="B42" s="45"/>
      <c r="C42">
        <v>4280</v>
      </c>
      <c r="D42" s="17">
        <f t="shared" si="6"/>
        <v>1.927927927927928E-2</v>
      </c>
      <c r="L42" s="45"/>
      <c r="N42" s="17">
        <f t="shared" si="7"/>
        <v>0</v>
      </c>
      <c r="V42" s="45"/>
      <c r="W42">
        <v>4777</v>
      </c>
      <c r="X42" s="17">
        <f t="shared" si="8"/>
        <v>2.1518018018018018E-2</v>
      </c>
      <c r="AG42" s="45"/>
      <c r="AI42" s="17">
        <f t="shared" si="9"/>
        <v>0</v>
      </c>
    </row>
    <row r="43" spans="2:41" x14ac:dyDescent="0.2">
      <c r="B43" s="45"/>
      <c r="D43" s="17">
        <f t="shared" si="6"/>
        <v>0</v>
      </c>
      <c r="L43" s="45"/>
      <c r="N43" s="17">
        <f t="shared" si="7"/>
        <v>0</v>
      </c>
      <c r="V43" s="45"/>
      <c r="W43">
        <f>14431+1090</f>
        <v>15521</v>
      </c>
      <c r="X43" s="17">
        <f t="shared" si="8"/>
        <v>6.9914414414414414E-2</v>
      </c>
      <c r="AG43" s="45"/>
      <c r="AI43" s="17">
        <f t="shared" si="9"/>
        <v>0</v>
      </c>
    </row>
    <row r="44" spans="2:41" x14ac:dyDescent="0.2">
      <c r="B44" s="45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45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45" t="s">
        <v>19</v>
      </c>
      <c r="W44">
        <v>1450</v>
      </c>
      <c r="X44" s="17">
        <f t="shared" si="8"/>
        <v>6.5315315315315316E-3</v>
      </c>
      <c r="Y44">
        <f>SUM(W44:W48)</f>
        <v>8067</v>
      </c>
      <c r="Z44" s="17">
        <f>Y44*100/X33</f>
        <v>3.6337837837837839E-2</v>
      </c>
      <c r="AG44" s="45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45"/>
      <c r="C45">
        <v>15387</v>
      </c>
      <c r="D45" s="17">
        <f t="shared" si="6"/>
        <v>6.9310810810810808E-2</v>
      </c>
      <c r="L45" s="45"/>
      <c r="M45">
        <v>28902</v>
      </c>
      <c r="N45" s="17">
        <f>M45*100/N$33</f>
        <v>0.1301891891891892</v>
      </c>
      <c r="V45" s="45"/>
      <c r="W45">
        <v>2194</v>
      </c>
      <c r="X45" s="17">
        <f t="shared" si="8"/>
        <v>9.8828828828828822E-3</v>
      </c>
      <c r="AG45" s="45"/>
      <c r="AI45" s="17">
        <f t="shared" si="9"/>
        <v>0</v>
      </c>
    </row>
    <row r="46" spans="2:41" x14ac:dyDescent="0.2">
      <c r="B46" s="45"/>
      <c r="C46">
        <v>6591</v>
      </c>
      <c r="D46" s="17">
        <f t="shared" si="6"/>
        <v>2.968918918918919E-2</v>
      </c>
      <c r="L46" s="45"/>
      <c r="N46" s="17">
        <f>M46*100/N$33</f>
        <v>0</v>
      </c>
      <c r="V46" s="45"/>
      <c r="W46">
        <v>21380</v>
      </c>
      <c r="X46" s="17">
        <f t="shared" si="8"/>
        <v>9.6306306306306308E-2</v>
      </c>
      <c r="AG46" s="45"/>
      <c r="AI46" s="17">
        <f t="shared" si="9"/>
        <v>0</v>
      </c>
    </row>
    <row r="47" spans="2:41" x14ac:dyDescent="0.2">
      <c r="B47" s="45"/>
      <c r="C47">
        <v>7649</v>
      </c>
      <c r="D47" s="17">
        <f t="shared" si="6"/>
        <v>3.4454954954954958E-2</v>
      </c>
      <c r="L47" s="45"/>
      <c r="M47">
        <v>7200</v>
      </c>
      <c r="N47" s="17">
        <f t="shared" si="7"/>
        <v>3.2432432432432434E-2</v>
      </c>
      <c r="V47" s="45"/>
      <c r="W47">
        <v>7152</v>
      </c>
      <c r="X47" s="17">
        <f t="shared" si="8"/>
        <v>3.2216216216216217E-2</v>
      </c>
      <c r="AG47" s="45"/>
      <c r="AI47" s="17">
        <f t="shared" si="9"/>
        <v>0</v>
      </c>
    </row>
    <row r="48" spans="2:41" x14ac:dyDescent="0.2">
      <c r="B48" s="45"/>
      <c r="D48" s="17">
        <f t="shared" si="6"/>
        <v>0</v>
      </c>
      <c r="L48" s="45"/>
      <c r="M48">
        <v>5823</v>
      </c>
      <c r="N48" s="17">
        <f t="shared" si="7"/>
        <v>2.6229729729729728E-2</v>
      </c>
      <c r="V48" s="45"/>
      <c r="W48">
        <v>-24109</v>
      </c>
      <c r="X48" s="17">
        <f t="shared" si="8"/>
        <v>-0.10859909909909909</v>
      </c>
      <c r="AG48" s="45"/>
      <c r="AI48" s="17">
        <f t="shared" si="9"/>
        <v>0</v>
      </c>
    </row>
    <row r="49" spans="2:38" x14ac:dyDescent="0.2">
      <c r="B49" s="45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45" t="s">
        <v>20</v>
      </c>
      <c r="M49">
        <v>2391</v>
      </c>
      <c r="N49" s="17">
        <f t="shared" si="7"/>
        <v>1.077027027027027E-2</v>
      </c>
      <c r="O49">
        <f>SUM(M49:M53)</f>
        <v>57146</v>
      </c>
      <c r="P49" s="17">
        <f>O49*100/N33</f>
        <v>0.25741441441441443</v>
      </c>
      <c r="V49" s="45" t="s">
        <v>20</v>
      </c>
      <c r="X49" s="17">
        <f t="shared" si="8"/>
        <v>0</v>
      </c>
      <c r="Y49">
        <f>SUM(W49:W53)</f>
        <v>65413</v>
      </c>
      <c r="Z49" s="17">
        <f>Y49*100/X33</f>
        <v>0.29465315315315316</v>
      </c>
      <c r="AG49" s="45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45"/>
      <c r="C50">
        <v>-9964</v>
      </c>
      <c r="D50" s="17">
        <f t="shared" si="6"/>
        <v>-4.4882882882882884E-2</v>
      </c>
      <c r="L50" s="45"/>
      <c r="M50">
        <v>11981</v>
      </c>
      <c r="N50" s="17">
        <f t="shared" si="7"/>
        <v>5.3968468468468471E-2</v>
      </c>
      <c r="V50" s="45"/>
      <c r="W50">
        <v>-2194</v>
      </c>
      <c r="X50" s="17">
        <f t="shared" si="8"/>
        <v>-9.8828828828828822E-3</v>
      </c>
      <c r="AG50" s="45"/>
      <c r="AI50" s="17">
        <f t="shared" si="9"/>
        <v>0</v>
      </c>
    </row>
    <row r="51" spans="2:38" x14ac:dyDescent="0.2">
      <c r="B51" s="45"/>
      <c r="C51">
        <v>17253</v>
      </c>
      <c r="D51" s="17">
        <f t="shared" si="6"/>
        <v>7.7716216216216216E-2</v>
      </c>
      <c r="L51" s="45"/>
      <c r="M51">
        <v>27753</v>
      </c>
      <c r="N51" s="17">
        <f t="shared" si="7"/>
        <v>0.1250135135135135</v>
      </c>
      <c r="V51" s="45"/>
      <c r="W51">
        <f>44528-1973</f>
        <v>42555</v>
      </c>
      <c r="X51" s="17">
        <f t="shared" si="8"/>
        <v>0.1916891891891892</v>
      </c>
      <c r="AG51" s="45"/>
      <c r="AI51" s="17">
        <f t="shared" si="9"/>
        <v>0</v>
      </c>
    </row>
    <row r="52" spans="2:38" x14ac:dyDescent="0.2">
      <c r="B52" s="45"/>
      <c r="C52">
        <v>4187</v>
      </c>
      <c r="D52" s="17">
        <f t="shared" si="6"/>
        <v>1.8860360360360359E-2</v>
      </c>
      <c r="L52" s="45"/>
      <c r="M52">
        <v>15021</v>
      </c>
      <c r="N52" s="17">
        <f t="shared" si="7"/>
        <v>6.7662162162162157E-2</v>
      </c>
      <c r="V52" s="45"/>
      <c r="W52">
        <v>11270</v>
      </c>
      <c r="X52" s="17">
        <f t="shared" si="8"/>
        <v>5.0765765765765768E-2</v>
      </c>
      <c r="AG52" s="45"/>
      <c r="AI52" s="17">
        <f t="shared" si="9"/>
        <v>0</v>
      </c>
    </row>
    <row r="53" spans="2:38" x14ac:dyDescent="0.2">
      <c r="B53" s="45"/>
      <c r="D53" s="17">
        <f t="shared" si="6"/>
        <v>0</v>
      </c>
      <c r="L53" s="45"/>
      <c r="N53" s="17">
        <f t="shared" si="7"/>
        <v>0</v>
      </c>
      <c r="V53" s="45"/>
      <c r="W53">
        <v>13782</v>
      </c>
      <c r="X53" s="17">
        <f t="shared" si="8"/>
        <v>6.2081081081081083E-2</v>
      </c>
      <c r="AG53" s="45"/>
      <c r="AI53" s="17">
        <f t="shared" si="9"/>
        <v>0</v>
      </c>
    </row>
    <row r="54" spans="2:38" x14ac:dyDescent="0.2">
      <c r="B54" s="45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45" t="s">
        <v>21</v>
      </c>
      <c r="N54" s="17">
        <f t="shared" si="7"/>
        <v>0</v>
      </c>
      <c r="O54">
        <f>SUM(M54:M58)</f>
        <v>20162</v>
      </c>
      <c r="P54" s="17">
        <f>O54*100/N33</f>
        <v>9.0819819819819819E-2</v>
      </c>
      <c r="V54" s="45" t="s">
        <v>21</v>
      </c>
      <c r="W54">
        <v>-707</v>
      </c>
      <c r="X54" s="17">
        <f t="shared" si="8"/>
        <v>-3.1846846846846845E-3</v>
      </c>
      <c r="Y54">
        <f>SUM(W54:W58)</f>
        <v>-707</v>
      </c>
      <c r="Z54" s="17">
        <f>Y54*100/X33</f>
        <v>-3.1846846846846845E-3</v>
      </c>
      <c r="AG54" s="45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45"/>
      <c r="D55" s="17">
        <f t="shared" si="6"/>
        <v>0</v>
      </c>
      <c r="L55" s="45"/>
      <c r="N55" s="17">
        <f t="shared" si="7"/>
        <v>0</v>
      </c>
      <c r="V55" s="45"/>
      <c r="X55" s="17">
        <f t="shared" si="8"/>
        <v>0</v>
      </c>
      <c r="AG55" s="45"/>
      <c r="AI55" s="17">
        <f t="shared" si="9"/>
        <v>0</v>
      </c>
    </row>
    <row r="56" spans="2:38" x14ac:dyDescent="0.2">
      <c r="B56" s="45"/>
      <c r="C56">
        <v>21350</v>
      </c>
      <c r="D56" s="17">
        <f t="shared" si="6"/>
        <v>9.6171171171171174E-2</v>
      </c>
      <c r="L56" s="45"/>
      <c r="M56">
        <v>20162</v>
      </c>
      <c r="N56" s="17">
        <f t="shared" si="7"/>
        <v>9.0819819819819819E-2</v>
      </c>
      <c r="V56" s="45"/>
      <c r="X56" s="17">
        <f t="shared" si="8"/>
        <v>0</v>
      </c>
      <c r="AG56" s="45"/>
      <c r="AI56" s="17">
        <f t="shared" si="9"/>
        <v>0</v>
      </c>
    </row>
    <row r="57" spans="2:38" x14ac:dyDescent="0.2">
      <c r="B57" s="45"/>
      <c r="C57">
        <v>41626</v>
      </c>
      <c r="D57" s="17">
        <f t="shared" si="6"/>
        <v>0.18750450450450451</v>
      </c>
      <c r="H57" s="5"/>
      <c r="L57" s="45"/>
      <c r="N57" s="17">
        <f t="shared" si="7"/>
        <v>0</v>
      </c>
      <c r="V57" s="45"/>
      <c r="X57" s="17">
        <f t="shared" si="8"/>
        <v>0</v>
      </c>
      <c r="AG57" s="45"/>
      <c r="AI57" s="17">
        <f t="shared" si="9"/>
        <v>0</v>
      </c>
    </row>
    <row r="58" spans="2:38" x14ac:dyDescent="0.2">
      <c r="B58" s="45"/>
      <c r="D58" s="17">
        <f t="shared" si="6"/>
        <v>0</v>
      </c>
      <c r="H58" s="11"/>
      <c r="L58" s="45"/>
      <c r="N58" s="17">
        <f t="shared" si="7"/>
        <v>0</v>
      </c>
      <c r="V58" s="45"/>
      <c r="X58" s="17">
        <f t="shared" si="8"/>
        <v>0</v>
      </c>
      <c r="AG58" s="45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189738</v>
      </c>
      <c r="W61">
        <f>SUM(W34:W59)</f>
        <v>143322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0.85467567567567571</v>
      </c>
      <c r="N62" s="17"/>
      <c r="V62" t="s">
        <v>113</v>
      </c>
      <c r="W62" s="17">
        <f>W61*100/X$33</f>
        <v>0.64559459459459456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179</v>
      </c>
      <c r="C63" s="17">
        <f>((C61*100)+(H37*100)+(H38*100))/D$33</f>
        <v>1.3134952585270239</v>
      </c>
      <c r="D63" s="17"/>
      <c r="L63" t="s">
        <v>179</v>
      </c>
      <c r="M63" s="17">
        <f>((M61*100)+(R37*100)+(R38*100))/N$33</f>
        <v>1.9676151759274778</v>
      </c>
      <c r="N63" s="17"/>
      <c r="V63" t="s">
        <v>179</v>
      </c>
      <c r="W63" s="17">
        <f>((W61*100)+(AB37*100)+(AB38*100))/X$33</f>
        <v>2.3025976696774788</v>
      </c>
      <c r="X63" s="17"/>
      <c r="AG63" t="s">
        <v>179</v>
      </c>
      <c r="AH63" s="17">
        <f>((AH61*100)+(AM37*100)+(AM38*100))/AI$33</f>
        <v>0.33333333333333331</v>
      </c>
      <c r="AI63" s="17"/>
    </row>
    <row r="64" spans="2:38" x14ac:dyDescent="0.2">
      <c r="R64" s="6"/>
      <c r="S64" s="5"/>
    </row>
    <row r="65" spans="5:39" x14ac:dyDescent="0.2">
      <c r="R65" s="6"/>
    </row>
    <row r="66" spans="5:39" x14ac:dyDescent="0.2">
      <c r="W66" t="s">
        <v>149</v>
      </c>
      <c r="X66">
        <v>22000000</v>
      </c>
    </row>
    <row r="67" spans="5:39" x14ac:dyDescent="0.2">
      <c r="W67" t="s">
        <v>37</v>
      </c>
      <c r="AA67" t="s">
        <v>115</v>
      </c>
      <c r="AB67">
        <v>24400</v>
      </c>
    </row>
    <row r="68" spans="5:39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5:39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610000</v>
      </c>
      <c r="AC69" t="s">
        <v>896</v>
      </c>
      <c r="AD69">
        <v>7420337.9670441002</v>
      </c>
      <c r="AE69" t="s">
        <v>897</v>
      </c>
      <c r="AF69">
        <f>AD69/AB69</f>
        <v>12.164488470564098</v>
      </c>
      <c r="AG69" t="s">
        <v>177</v>
      </c>
      <c r="AH69">
        <f>AB68*AF69</f>
        <v>304.11221176410248</v>
      </c>
    </row>
    <row r="70" spans="5:39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5:39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2791.7620137299773</v>
      </c>
      <c r="AF71" s="3"/>
    </row>
    <row r="72" spans="5:39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610000</v>
      </c>
    </row>
    <row r="73" spans="5:39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5:39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5:39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48800</v>
      </c>
      <c r="AF75" s="5"/>
    </row>
    <row r="76" spans="5:39" x14ac:dyDescent="0.2">
      <c r="AA76" t="s">
        <v>122</v>
      </c>
      <c r="AB76">
        <f>AB72-AC75</f>
        <v>561200</v>
      </c>
    </row>
    <row r="77" spans="5:39" x14ac:dyDescent="0.2">
      <c r="E77">
        <v>2984000</v>
      </c>
      <c r="F77">
        <v>2640000</v>
      </c>
      <c r="V77" s="5">
        <v>0.35</v>
      </c>
      <c r="W77" s="5">
        <v>0.3</v>
      </c>
      <c r="AA77" t="s">
        <v>125</v>
      </c>
      <c r="AB77" s="21">
        <v>1.2E-2</v>
      </c>
      <c r="AF77" t="s">
        <v>115</v>
      </c>
      <c r="AG77">
        <v>25000</v>
      </c>
    </row>
    <row r="78" spans="5:39" x14ac:dyDescent="0.2">
      <c r="F78">
        <f>E77-F77</f>
        <v>344000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6734.4000000000005</v>
      </c>
      <c r="AF78" t="s">
        <v>116</v>
      </c>
      <c r="AG78">
        <v>25</v>
      </c>
    </row>
    <row r="79" spans="5:39" x14ac:dyDescent="0.2">
      <c r="F79" s="16">
        <f>F78/F77</f>
        <v>0.13030303030303031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1.1040000000000001E-2</v>
      </c>
      <c r="AC79">
        <f>AB79*AB72</f>
        <v>6734.4000000000005</v>
      </c>
      <c r="AF79" t="s">
        <v>117</v>
      </c>
      <c r="AG79">
        <f>AG77*AG78</f>
        <v>625000</v>
      </c>
      <c r="AH79" t="s">
        <v>896</v>
      </c>
      <c r="AI79">
        <v>7420337.9670441002</v>
      </c>
      <c r="AJ79" t="s">
        <v>897</v>
      </c>
      <c r="AK79">
        <f>AI79/AG79</f>
        <v>11.872540747270561</v>
      </c>
      <c r="AL79" t="s">
        <v>177</v>
      </c>
      <c r="AM79">
        <f>AG78*AK79</f>
        <v>296.81351868176404</v>
      </c>
    </row>
    <row r="80" spans="5:39" x14ac:dyDescent="0.2">
      <c r="U80" s="4">
        <v>46082</v>
      </c>
      <c r="V80">
        <f>V79+V79*V77</f>
        <v>21870000</v>
      </c>
      <c r="W80">
        <f>W79+W79*W77</f>
        <v>20280000</v>
      </c>
      <c r="AF80" t="s">
        <v>118</v>
      </c>
      <c r="AG80">
        <v>218.5</v>
      </c>
    </row>
    <row r="81" spans="5:37" x14ac:dyDescent="0.2">
      <c r="E81">
        <v>2905431</v>
      </c>
      <c r="F81">
        <v>2568046</v>
      </c>
      <c r="U81" s="4">
        <v>46447</v>
      </c>
      <c r="V81">
        <f>V80+V80*V77</f>
        <v>29524500</v>
      </c>
      <c r="W81">
        <f>W80+W80*W77</f>
        <v>26364000</v>
      </c>
      <c r="AF81" t="s">
        <v>119</v>
      </c>
      <c r="AG81" s="3">
        <f>AG79/AG80</f>
        <v>2860.4118993135012</v>
      </c>
      <c r="AK81" s="3"/>
    </row>
    <row r="82" spans="5:37" x14ac:dyDescent="0.2">
      <c r="F82">
        <f>E81-F81</f>
        <v>337385</v>
      </c>
      <c r="U82" s="4">
        <v>46813</v>
      </c>
      <c r="V82">
        <f>V81+V81*V77</f>
        <v>39858075</v>
      </c>
      <c r="W82">
        <f>W81+W81*W77</f>
        <v>34273200</v>
      </c>
      <c r="AF82" t="s">
        <v>121</v>
      </c>
      <c r="AG82">
        <f>AG81*AG80</f>
        <v>625000</v>
      </c>
    </row>
    <row r="83" spans="5:37" x14ac:dyDescent="0.2">
      <c r="F83" s="16">
        <f>F82/F81</f>
        <v>0.13137809836739683</v>
      </c>
    </row>
    <row r="85" spans="5:37" x14ac:dyDescent="0.2">
      <c r="AH85" s="24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468D-1D76-934C-94BF-BDB8584CA5FB}">
  <dimension ref="B6:K33"/>
  <sheetViews>
    <sheetView workbookViewId="0">
      <selection activeCell="K33" sqref="K33"/>
    </sheetView>
  </sheetViews>
  <sheetFormatPr baseColWidth="10" defaultRowHeight="16" x14ac:dyDescent="0.2"/>
  <cols>
    <col min="2" max="2" width="25.6640625" bestFit="1" customWidth="1"/>
    <col min="3" max="3" width="38.6640625" bestFit="1" customWidth="1"/>
    <col min="4" max="4" width="20.33203125" bestFit="1" customWidth="1"/>
  </cols>
  <sheetData>
    <row r="6" spans="2:5" ht="18" x14ac:dyDescent="0.2">
      <c r="B6" s="39" t="s">
        <v>937</v>
      </c>
      <c r="C6" s="39" t="s">
        <v>1007</v>
      </c>
    </row>
    <row r="7" spans="2:5" ht="18" x14ac:dyDescent="0.2">
      <c r="B7" s="39" t="s">
        <v>938</v>
      </c>
      <c r="C7" s="39" t="s">
        <v>939</v>
      </c>
      <c r="D7" s="39" t="s">
        <v>938</v>
      </c>
      <c r="E7" s="39" t="s">
        <v>939</v>
      </c>
    </row>
    <row r="8" spans="2:5" ht="18" x14ac:dyDescent="0.2">
      <c r="B8" s="47" t="s">
        <v>940</v>
      </c>
      <c r="C8" s="47" t="s">
        <v>941</v>
      </c>
      <c r="D8" s="33" t="s">
        <v>942</v>
      </c>
      <c r="E8" s="47" t="s">
        <v>941</v>
      </c>
    </row>
    <row r="9" spans="2:5" ht="18" x14ac:dyDescent="0.2">
      <c r="B9" s="47"/>
      <c r="C9" s="47"/>
      <c r="D9" s="40">
        <v>300000</v>
      </c>
      <c r="E9" s="47"/>
    </row>
    <row r="10" spans="2:5" ht="18" x14ac:dyDescent="0.2">
      <c r="B10" s="47" t="s">
        <v>943</v>
      </c>
      <c r="C10" s="47" t="s">
        <v>944</v>
      </c>
      <c r="D10" s="33" t="s">
        <v>945</v>
      </c>
      <c r="E10" s="47" t="s">
        <v>944</v>
      </c>
    </row>
    <row r="11" spans="2:5" ht="18" x14ac:dyDescent="0.2">
      <c r="B11" s="47"/>
      <c r="C11" s="47"/>
      <c r="D11" s="40">
        <v>600000</v>
      </c>
      <c r="E11" s="47"/>
    </row>
    <row r="12" spans="2:5" ht="18" x14ac:dyDescent="0.2">
      <c r="B12" s="47" t="s">
        <v>946</v>
      </c>
      <c r="C12" s="47" t="s">
        <v>947</v>
      </c>
      <c r="D12" s="33" t="s">
        <v>948</v>
      </c>
      <c r="E12" s="33" t="s">
        <v>949</v>
      </c>
    </row>
    <row r="13" spans="2:5" ht="18" x14ac:dyDescent="0.2">
      <c r="B13" s="47"/>
      <c r="C13" s="47"/>
      <c r="D13" s="40">
        <v>900000</v>
      </c>
      <c r="E13" s="40">
        <v>600000</v>
      </c>
    </row>
    <row r="14" spans="2:5" ht="18" x14ac:dyDescent="0.2">
      <c r="B14" s="47" t="s">
        <v>950</v>
      </c>
      <c r="C14" s="47" t="s">
        <v>951</v>
      </c>
      <c r="D14" s="33" t="s">
        <v>952</v>
      </c>
      <c r="E14" s="33" t="s">
        <v>953</v>
      </c>
    </row>
    <row r="15" spans="2:5" ht="18" x14ac:dyDescent="0.2">
      <c r="B15" s="47"/>
      <c r="C15" s="47"/>
      <c r="D15" s="40">
        <v>1200000</v>
      </c>
      <c r="E15" s="40">
        <v>900000</v>
      </c>
    </row>
    <row r="16" spans="2:5" ht="18" x14ac:dyDescent="0.2">
      <c r="B16" s="47"/>
      <c r="C16" s="47"/>
      <c r="D16" s="33" t="s">
        <v>954</v>
      </c>
      <c r="E16" s="33" t="s">
        <v>955</v>
      </c>
    </row>
    <row r="17" spans="2:10" ht="18" x14ac:dyDescent="0.2">
      <c r="B17" s="47"/>
      <c r="C17" s="47"/>
      <c r="D17" s="40">
        <v>1500000</v>
      </c>
      <c r="E17" s="40">
        <v>1200000</v>
      </c>
    </row>
    <row r="18" spans="2:10" ht="18" x14ac:dyDescent="0.2">
      <c r="B18" s="47"/>
      <c r="C18" s="47"/>
      <c r="D18" s="47" t="s">
        <v>956</v>
      </c>
      <c r="E18" s="33" t="s">
        <v>957</v>
      </c>
    </row>
    <row r="19" spans="2:10" ht="18" x14ac:dyDescent="0.2">
      <c r="B19" s="47"/>
      <c r="C19" s="47"/>
      <c r="D19" s="47"/>
      <c r="E19" s="40">
        <v>1500000</v>
      </c>
    </row>
    <row r="24" spans="2:10" x14ac:dyDescent="0.2">
      <c r="F24">
        <v>1500000</v>
      </c>
      <c r="G24">
        <v>2568046</v>
      </c>
      <c r="I24">
        <v>1500000</v>
      </c>
      <c r="J24">
        <v>2905431</v>
      </c>
    </row>
    <row r="25" spans="2:10" x14ac:dyDescent="0.2">
      <c r="G25">
        <f>G24-F24</f>
        <v>1068046</v>
      </c>
      <c r="J25">
        <f>J24-I24</f>
        <v>1405431</v>
      </c>
    </row>
    <row r="26" spans="2:10" x14ac:dyDescent="0.2">
      <c r="G26">
        <f>30%*G25</f>
        <v>320413.8</v>
      </c>
      <c r="J26">
        <f>30%*J25</f>
        <v>421629.3</v>
      </c>
    </row>
    <row r="27" spans="2:10" x14ac:dyDescent="0.2">
      <c r="G27">
        <f>G24-G26</f>
        <v>2247632.2000000002</v>
      </c>
      <c r="J27">
        <f>J24-J26</f>
        <v>2483801.7000000002</v>
      </c>
    </row>
    <row r="28" spans="2:10" x14ac:dyDescent="0.2">
      <c r="G28">
        <f>G27/12</f>
        <v>187302.68333333335</v>
      </c>
      <c r="J28">
        <f>J27/12</f>
        <v>206983.47500000001</v>
      </c>
    </row>
    <row r="33" spans="11:11" x14ac:dyDescent="0.2">
      <c r="K33" s="16">
        <f>20000/172000</f>
        <v>0.11627906976744186</v>
      </c>
    </row>
  </sheetData>
  <mergeCells count="15">
    <mergeCell ref="B18:B19"/>
    <mergeCell ref="C18:C19"/>
    <mergeCell ref="D18:D19"/>
    <mergeCell ref="B12:B13"/>
    <mergeCell ref="C12:C13"/>
    <mergeCell ref="B14:B15"/>
    <mergeCell ref="C14:C15"/>
    <mergeCell ref="B16:B17"/>
    <mergeCell ref="C16:C17"/>
    <mergeCell ref="B8:B9"/>
    <mergeCell ref="C8:C9"/>
    <mergeCell ref="E8:E9"/>
    <mergeCell ref="B10:B11"/>
    <mergeCell ref="C10:C11"/>
    <mergeCell ref="E10:E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202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202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4158-8297-484B-9635-AFD0EE193094}">
  <dimension ref="A1:G6"/>
  <sheetViews>
    <sheetView workbookViewId="0">
      <selection sqref="A1:G6"/>
    </sheetView>
  </sheetViews>
  <sheetFormatPr baseColWidth="10" defaultRowHeight="16" x14ac:dyDescent="0.2"/>
  <sheetData>
    <row r="1" spans="1:7" x14ac:dyDescent="0.2">
      <c r="A1" t="s">
        <v>115</v>
      </c>
      <c r="B1" t="s">
        <v>1195</v>
      </c>
      <c r="D1" t="s">
        <v>1196</v>
      </c>
      <c r="F1" t="s">
        <v>118</v>
      </c>
    </row>
    <row r="2" spans="1:7" x14ac:dyDescent="0.2">
      <c r="A2">
        <v>24118.25</v>
      </c>
      <c r="B2">
        <v>234.501</v>
      </c>
      <c r="C2">
        <f>B2/A2</f>
        <v>9.7229691208939283E-3</v>
      </c>
      <c r="D2">
        <v>253.51900000000001</v>
      </c>
      <c r="E2">
        <f>D2/A2</f>
        <v>1.0511500627118468E-2</v>
      </c>
      <c r="F2">
        <v>269.2</v>
      </c>
      <c r="G2">
        <f>F2/A2</f>
        <v>1.1161672177707752E-2</v>
      </c>
    </row>
    <row r="3" spans="1:7" x14ac:dyDescent="0.2">
      <c r="A3">
        <v>24399.4</v>
      </c>
      <c r="B3">
        <v>234.84899999999999</v>
      </c>
      <c r="C3">
        <f t="shared" ref="C3:C6" si="0">B3/A3</f>
        <v>9.6251957015336433E-3</v>
      </c>
      <c r="D3">
        <v>253.89500000000001</v>
      </c>
      <c r="E3">
        <f t="shared" ref="E3:E6" si="1">D3/A3</f>
        <v>1.0405788666934432E-2</v>
      </c>
      <c r="F3">
        <v>272.12</v>
      </c>
      <c r="G3">
        <f t="shared" ref="G3:G6" si="2">F3/A3</f>
        <v>1.1152733263932719E-2</v>
      </c>
    </row>
    <row r="4" spans="1:7" x14ac:dyDescent="0.2">
      <c r="A4">
        <v>24435.5</v>
      </c>
      <c r="B4">
        <v>235.202</v>
      </c>
      <c r="C4">
        <f t="shared" si="0"/>
        <v>9.6254220294244037E-3</v>
      </c>
      <c r="D4">
        <v>254.27699999999999</v>
      </c>
      <c r="E4">
        <f t="shared" si="1"/>
        <v>1.0406048576865626E-2</v>
      </c>
      <c r="F4">
        <v>273.08999999999997</v>
      </c>
      <c r="G4">
        <f t="shared" si="2"/>
        <v>1.1175953019172924E-2</v>
      </c>
    </row>
    <row r="5" spans="1:7" x14ac:dyDescent="0.2">
      <c r="A5">
        <v>24472.1</v>
      </c>
      <c r="B5">
        <v>238.14500000000001</v>
      </c>
      <c r="C5">
        <f t="shared" si="0"/>
        <v>9.7312858316204991E-3</v>
      </c>
      <c r="D5">
        <v>257.45699999999999</v>
      </c>
      <c r="E5">
        <f t="shared" si="1"/>
        <v>1.052042938693451E-2</v>
      </c>
      <c r="F5">
        <v>273.56</v>
      </c>
      <c r="G5">
        <f t="shared" si="2"/>
        <v>1.1178444024011018E-2</v>
      </c>
    </row>
    <row r="6" spans="1:7" x14ac:dyDescent="0.2">
      <c r="A6">
        <v>24781.1</v>
      </c>
      <c r="B6">
        <v>238.85</v>
      </c>
      <c r="C6">
        <f t="shared" si="0"/>
        <v>9.6383937759017962E-3</v>
      </c>
      <c r="D6">
        <v>258.21899999999999</v>
      </c>
      <c r="E6">
        <f t="shared" si="1"/>
        <v>1.0419997498093305E-2</v>
      </c>
      <c r="F6">
        <v>276.47000000000003</v>
      </c>
      <c r="G6">
        <f t="shared" si="2"/>
        <v>1.1156486193106845E-2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2420-BC7E-8345-9F4E-B97C9528047A}">
  <dimension ref="B1:O157"/>
  <sheetViews>
    <sheetView workbookViewId="0">
      <selection activeCell="Z13" sqref="Z13"/>
    </sheetView>
  </sheetViews>
  <sheetFormatPr baseColWidth="10" defaultRowHeight="16" x14ac:dyDescent="0.2"/>
  <sheetData>
    <row r="1" spans="2:15" x14ac:dyDescent="0.2">
      <c r="C1" t="s">
        <v>1181</v>
      </c>
      <c r="D1" t="s">
        <v>1181</v>
      </c>
      <c r="H1" t="s">
        <v>1185</v>
      </c>
      <c r="I1" t="s">
        <v>1185</v>
      </c>
      <c r="N1" t="s">
        <v>1189</v>
      </c>
    </row>
    <row r="2" spans="2:15" x14ac:dyDescent="0.2">
      <c r="B2">
        <v>32.24</v>
      </c>
      <c r="C2" s="6">
        <f t="shared" ref="C2:C33" si="0">B2*E$3</f>
        <v>6.4480000000000004</v>
      </c>
      <c r="D2" s="6">
        <f>C2</f>
        <v>6.4480000000000004</v>
      </c>
      <c r="E2">
        <v>5</v>
      </c>
      <c r="G2">
        <v>-5.81</v>
      </c>
      <c r="H2" s="6">
        <f t="shared" ref="H2:H33" si="1">G2*J$3</f>
        <v>-1.1619999999999999</v>
      </c>
      <c r="I2" s="6">
        <f>H2</f>
        <v>-1.1619999999999999</v>
      </c>
      <c r="J2">
        <v>5</v>
      </c>
      <c r="L2">
        <v>170.11</v>
      </c>
      <c r="M2" s="6">
        <f t="shared" ref="M2:M33" si="2">L2*O$3</f>
        <v>3.4022000000000006</v>
      </c>
      <c r="N2" s="6">
        <f>M2</f>
        <v>3.4022000000000006</v>
      </c>
      <c r="O2">
        <v>50</v>
      </c>
    </row>
    <row r="3" spans="2:15" x14ac:dyDescent="0.2">
      <c r="B3">
        <v>-21.26</v>
      </c>
      <c r="C3" s="6">
        <f t="shared" si="0"/>
        <v>-4.2520000000000007</v>
      </c>
      <c r="D3" s="6">
        <f>C3+D2</f>
        <v>2.1959999999999997</v>
      </c>
      <c r="E3">
        <f>1/E2</f>
        <v>0.2</v>
      </c>
      <c r="G3">
        <v>-22.04</v>
      </c>
      <c r="H3" s="6">
        <f t="shared" si="1"/>
        <v>-4.4080000000000004</v>
      </c>
      <c r="I3" s="6">
        <f>H3+I2</f>
        <v>-5.57</v>
      </c>
      <c r="J3">
        <f>1/J2</f>
        <v>0.2</v>
      </c>
      <c r="L3">
        <v>-138.41999999999999</v>
      </c>
      <c r="M3" s="6">
        <f t="shared" si="2"/>
        <v>-2.7683999999999997</v>
      </c>
      <c r="N3" s="6">
        <f>M3+N2</f>
        <v>0.63380000000000081</v>
      </c>
      <c r="O3">
        <f>1/O2</f>
        <v>0.02</v>
      </c>
    </row>
    <row r="4" spans="2:15" x14ac:dyDescent="0.2">
      <c r="B4">
        <v>-9.08</v>
      </c>
      <c r="C4" s="6">
        <f t="shared" si="0"/>
        <v>-1.8160000000000001</v>
      </c>
      <c r="D4" s="6">
        <f t="shared" ref="D4:D53" si="3">C4+D3</f>
        <v>0.37999999999999967</v>
      </c>
      <c r="G4">
        <v>-18.64</v>
      </c>
      <c r="H4" s="6">
        <f t="shared" si="1"/>
        <v>-3.7280000000000002</v>
      </c>
      <c r="I4" s="6">
        <f t="shared" ref="I4:I53" si="4">H4+I3</f>
        <v>-9.298</v>
      </c>
      <c r="L4">
        <v>-119.25</v>
      </c>
      <c r="M4" s="6">
        <f t="shared" si="2"/>
        <v>-2.3850000000000002</v>
      </c>
      <c r="N4" s="6">
        <f t="shared" ref="N4:N67" si="5">M4+N3</f>
        <v>-1.7511999999999994</v>
      </c>
    </row>
    <row r="5" spans="2:15" x14ac:dyDescent="0.2">
      <c r="B5">
        <v>9.0799999999999894</v>
      </c>
      <c r="C5" s="6">
        <f t="shared" si="0"/>
        <v>1.8159999999999981</v>
      </c>
      <c r="D5" s="6">
        <f t="shared" si="3"/>
        <v>2.195999999999998</v>
      </c>
      <c r="G5">
        <v>6.4599999999999902</v>
      </c>
      <c r="H5" s="6">
        <f t="shared" si="1"/>
        <v>1.291999999999998</v>
      </c>
      <c r="I5" s="6">
        <f t="shared" si="4"/>
        <v>-8.006000000000002</v>
      </c>
      <c r="L5">
        <v>114.89</v>
      </c>
      <c r="M5" s="6">
        <f t="shared" si="2"/>
        <v>2.2978000000000001</v>
      </c>
      <c r="N5" s="6">
        <f t="shared" si="5"/>
        <v>0.54660000000000064</v>
      </c>
    </row>
    <row r="6" spans="2:15" x14ac:dyDescent="0.2">
      <c r="B6">
        <v>6.86</v>
      </c>
      <c r="C6" s="6">
        <f t="shared" si="0"/>
        <v>1.3720000000000001</v>
      </c>
      <c r="D6" s="6">
        <f t="shared" si="3"/>
        <v>3.5679999999999978</v>
      </c>
      <c r="G6">
        <v>-2.2200000000000002</v>
      </c>
      <c r="H6" s="6">
        <f t="shared" si="1"/>
        <v>-0.44400000000000006</v>
      </c>
      <c r="I6" s="6">
        <f t="shared" si="4"/>
        <v>-8.4500000000000028</v>
      </c>
      <c r="L6">
        <v>70.98</v>
      </c>
      <c r="M6" s="6">
        <f t="shared" si="2"/>
        <v>1.4196000000000002</v>
      </c>
      <c r="N6" s="6">
        <f t="shared" si="5"/>
        <v>1.9662000000000008</v>
      </c>
    </row>
    <row r="7" spans="2:15" x14ac:dyDescent="0.2">
      <c r="B7">
        <v>9.4700000000000006</v>
      </c>
      <c r="C7" s="6">
        <f t="shared" si="0"/>
        <v>1.8940000000000001</v>
      </c>
      <c r="D7" s="6">
        <f t="shared" si="3"/>
        <v>5.461999999999998</v>
      </c>
      <c r="G7">
        <v>-25.24</v>
      </c>
      <c r="H7" s="6">
        <f t="shared" si="1"/>
        <v>-5.048</v>
      </c>
      <c r="I7" s="6">
        <f t="shared" si="4"/>
        <v>-13.498000000000003</v>
      </c>
      <c r="L7">
        <v>-75.400000000000006</v>
      </c>
      <c r="M7" s="6">
        <f t="shared" si="2"/>
        <v>-1.5080000000000002</v>
      </c>
      <c r="N7" s="6">
        <f t="shared" si="5"/>
        <v>0.45820000000000061</v>
      </c>
    </row>
    <row r="8" spans="2:15" x14ac:dyDescent="0.2">
      <c r="B8">
        <v>-13.09</v>
      </c>
      <c r="C8" s="6">
        <f t="shared" si="0"/>
        <v>-2.6180000000000003</v>
      </c>
      <c r="D8" s="6">
        <f t="shared" si="3"/>
        <v>2.8439999999999976</v>
      </c>
      <c r="G8">
        <v>-11.75</v>
      </c>
      <c r="H8" s="6">
        <f t="shared" si="1"/>
        <v>-2.35</v>
      </c>
      <c r="I8" s="6">
        <f t="shared" si="4"/>
        <v>-15.848000000000003</v>
      </c>
      <c r="L8">
        <v>-206.47</v>
      </c>
      <c r="M8" s="6">
        <f t="shared" si="2"/>
        <v>-4.1294000000000004</v>
      </c>
      <c r="N8" s="6">
        <f t="shared" si="5"/>
        <v>-3.6711999999999998</v>
      </c>
    </row>
    <row r="9" spans="2:15" x14ac:dyDescent="0.2">
      <c r="B9">
        <v>-8.59</v>
      </c>
      <c r="C9" s="6">
        <f t="shared" si="0"/>
        <v>-1.718</v>
      </c>
      <c r="D9" s="6">
        <f t="shared" si="3"/>
        <v>1.1259999999999977</v>
      </c>
      <c r="G9">
        <v>-21.25</v>
      </c>
      <c r="H9" s="6">
        <f t="shared" si="1"/>
        <v>-4.25</v>
      </c>
      <c r="I9" s="6">
        <f t="shared" si="4"/>
        <v>-20.098000000000003</v>
      </c>
      <c r="L9">
        <v>45.31</v>
      </c>
      <c r="M9" s="6">
        <f t="shared" si="2"/>
        <v>0.90620000000000012</v>
      </c>
      <c r="N9" s="6">
        <f t="shared" si="5"/>
        <v>-2.7649999999999997</v>
      </c>
    </row>
    <row r="10" spans="2:15" x14ac:dyDescent="0.2">
      <c r="B10">
        <v>2.12</v>
      </c>
      <c r="C10" s="6">
        <f t="shared" si="0"/>
        <v>0.42400000000000004</v>
      </c>
      <c r="D10" s="6">
        <f t="shared" si="3"/>
        <v>1.5499999999999976</v>
      </c>
      <c r="G10">
        <v>20.3</v>
      </c>
      <c r="H10" s="6">
        <f t="shared" si="1"/>
        <v>4.0600000000000005</v>
      </c>
      <c r="I10" s="6">
        <f t="shared" si="4"/>
        <v>-16.038000000000004</v>
      </c>
      <c r="L10">
        <v>77.05</v>
      </c>
      <c r="M10" s="6">
        <f t="shared" si="2"/>
        <v>1.5409999999999999</v>
      </c>
      <c r="N10" s="6">
        <f t="shared" si="5"/>
        <v>-1.2239999999999998</v>
      </c>
    </row>
    <row r="11" spans="2:15" x14ac:dyDescent="0.2">
      <c r="B11">
        <v>-24.299999999999901</v>
      </c>
      <c r="C11" s="6">
        <f t="shared" si="0"/>
        <v>-4.8599999999999808</v>
      </c>
      <c r="D11" s="6">
        <f t="shared" si="3"/>
        <v>-3.3099999999999832</v>
      </c>
      <c r="G11">
        <v>-43.85</v>
      </c>
      <c r="H11" s="6">
        <f t="shared" si="1"/>
        <v>-8.7700000000000014</v>
      </c>
      <c r="I11" s="6">
        <f t="shared" si="4"/>
        <v>-24.808000000000007</v>
      </c>
      <c r="L11">
        <v>-160.61000000000001</v>
      </c>
      <c r="M11" s="6">
        <f t="shared" si="2"/>
        <v>-3.2122000000000002</v>
      </c>
      <c r="N11" s="6">
        <f t="shared" si="5"/>
        <v>-4.4361999999999995</v>
      </c>
    </row>
    <row r="12" spans="2:15" x14ac:dyDescent="0.2">
      <c r="B12">
        <v>11.399999999999901</v>
      </c>
      <c r="C12" s="6">
        <f t="shared" si="0"/>
        <v>2.2799999999999803</v>
      </c>
      <c r="D12" s="6">
        <f t="shared" si="3"/>
        <v>-1.0300000000000029</v>
      </c>
      <c r="G12">
        <v>11.5</v>
      </c>
      <c r="H12" s="6">
        <f t="shared" si="1"/>
        <v>2.3000000000000003</v>
      </c>
      <c r="I12" s="6">
        <f t="shared" si="4"/>
        <v>-22.508000000000006</v>
      </c>
      <c r="L12">
        <v>-0.37</v>
      </c>
      <c r="M12" s="6">
        <f t="shared" si="2"/>
        <v>-7.4000000000000003E-3</v>
      </c>
      <c r="N12" s="6">
        <f t="shared" si="5"/>
        <v>-4.4435999999999991</v>
      </c>
    </row>
    <row r="13" spans="2:15" x14ac:dyDescent="0.2">
      <c r="B13">
        <v>15.219999999999899</v>
      </c>
      <c r="C13" s="6">
        <f t="shared" si="0"/>
        <v>3.0439999999999801</v>
      </c>
      <c r="D13" s="6">
        <f t="shared" si="3"/>
        <v>2.0139999999999771</v>
      </c>
      <c r="G13">
        <v>10.14</v>
      </c>
      <c r="H13" s="6">
        <f t="shared" si="1"/>
        <v>2.028</v>
      </c>
      <c r="I13" s="6">
        <f t="shared" si="4"/>
        <v>-20.480000000000008</v>
      </c>
      <c r="L13">
        <v>132.91999999999999</v>
      </c>
      <c r="M13" s="6">
        <f t="shared" si="2"/>
        <v>2.6583999999999999</v>
      </c>
      <c r="N13" s="6">
        <f t="shared" si="5"/>
        <v>-1.7851999999999992</v>
      </c>
    </row>
    <row r="14" spans="2:15" x14ac:dyDescent="0.2">
      <c r="B14">
        <v>8.77</v>
      </c>
      <c r="C14" s="6">
        <f t="shared" si="0"/>
        <v>1.754</v>
      </c>
      <c r="D14" s="6">
        <f t="shared" si="3"/>
        <v>3.7679999999999771</v>
      </c>
      <c r="G14">
        <v>12.7</v>
      </c>
      <c r="H14" s="6">
        <f t="shared" si="1"/>
        <v>2.54</v>
      </c>
      <c r="I14" s="6">
        <f t="shared" si="4"/>
        <v>-17.940000000000008</v>
      </c>
      <c r="L14">
        <v>133.19</v>
      </c>
      <c r="M14" s="6">
        <f t="shared" si="2"/>
        <v>2.6638000000000002</v>
      </c>
      <c r="N14" s="6">
        <f t="shared" si="5"/>
        <v>0.87860000000000094</v>
      </c>
    </row>
    <row r="15" spans="2:15" x14ac:dyDescent="0.2">
      <c r="B15">
        <v>10.6</v>
      </c>
      <c r="C15" s="6">
        <f t="shared" si="0"/>
        <v>2.12</v>
      </c>
      <c r="D15" s="6">
        <f t="shared" si="3"/>
        <v>5.8879999999999768</v>
      </c>
      <c r="G15">
        <v>15.26</v>
      </c>
      <c r="H15" s="6">
        <f t="shared" si="1"/>
        <v>3.052</v>
      </c>
      <c r="I15" s="6">
        <f t="shared" si="4"/>
        <v>-14.888000000000009</v>
      </c>
      <c r="L15">
        <v>108.05</v>
      </c>
      <c r="M15" s="6">
        <f t="shared" si="2"/>
        <v>2.161</v>
      </c>
      <c r="N15" s="6">
        <f t="shared" si="5"/>
        <v>3.039600000000001</v>
      </c>
    </row>
    <row r="16" spans="2:15" x14ac:dyDescent="0.2">
      <c r="B16">
        <v>-19.77</v>
      </c>
      <c r="C16" s="6">
        <f t="shared" si="0"/>
        <v>-3.9540000000000002</v>
      </c>
      <c r="D16" s="6">
        <f t="shared" si="3"/>
        <v>1.9339999999999766</v>
      </c>
      <c r="G16">
        <v>-28.21</v>
      </c>
      <c r="H16" s="6">
        <f t="shared" si="1"/>
        <v>-5.6420000000000003</v>
      </c>
      <c r="I16" s="6">
        <f t="shared" si="4"/>
        <v>-20.530000000000008</v>
      </c>
      <c r="L16">
        <v>-158.66</v>
      </c>
      <c r="M16" s="6">
        <f t="shared" si="2"/>
        <v>-3.1732</v>
      </c>
      <c r="N16" s="6">
        <f t="shared" si="5"/>
        <v>-0.13359999999999905</v>
      </c>
    </row>
    <row r="17" spans="2:14" x14ac:dyDescent="0.2">
      <c r="B17">
        <v>-11.42</v>
      </c>
      <c r="C17" s="6">
        <f t="shared" si="0"/>
        <v>-2.2840000000000003</v>
      </c>
      <c r="D17" s="6">
        <f t="shared" si="3"/>
        <v>-0.35000000000002363</v>
      </c>
      <c r="G17">
        <v>-10.94</v>
      </c>
      <c r="H17" s="6">
        <f t="shared" si="1"/>
        <v>-2.1880000000000002</v>
      </c>
      <c r="I17" s="6">
        <f t="shared" si="4"/>
        <v>-22.718000000000007</v>
      </c>
      <c r="L17">
        <v>-113.61</v>
      </c>
      <c r="M17" s="6">
        <f t="shared" si="2"/>
        <v>-2.2722000000000002</v>
      </c>
      <c r="N17" s="6">
        <f t="shared" si="5"/>
        <v>-2.4057999999999993</v>
      </c>
    </row>
    <row r="18" spans="2:14" x14ac:dyDescent="0.2">
      <c r="B18">
        <v>7.4799999999999898</v>
      </c>
      <c r="C18" s="6">
        <f t="shared" si="0"/>
        <v>1.495999999999998</v>
      </c>
      <c r="D18" s="6">
        <f t="shared" si="3"/>
        <v>1.1459999999999744</v>
      </c>
      <c r="G18">
        <v>22.31</v>
      </c>
      <c r="H18" s="6">
        <f t="shared" si="1"/>
        <v>4.4619999999999997</v>
      </c>
      <c r="I18" s="6">
        <f t="shared" si="4"/>
        <v>-18.256000000000007</v>
      </c>
      <c r="L18">
        <v>121.34</v>
      </c>
      <c r="M18" s="6">
        <f t="shared" si="2"/>
        <v>2.4268000000000001</v>
      </c>
      <c r="N18" s="6">
        <f t="shared" si="5"/>
        <v>2.1000000000000796E-2</v>
      </c>
    </row>
    <row r="19" spans="2:14" x14ac:dyDescent="0.2">
      <c r="B19">
        <v>7.83</v>
      </c>
      <c r="C19" s="6">
        <f t="shared" si="0"/>
        <v>1.5660000000000001</v>
      </c>
      <c r="D19" s="6">
        <f t="shared" si="3"/>
        <v>2.7119999999999744</v>
      </c>
      <c r="G19">
        <v>10.19</v>
      </c>
      <c r="H19" s="6">
        <f t="shared" si="1"/>
        <v>2.0379999999999998</v>
      </c>
      <c r="I19" s="6">
        <f t="shared" si="4"/>
        <v>-16.218000000000007</v>
      </c>
      <c r="L19">
        <v>-28.23</v>
      </c>
      <c r="M19" s="6">
        <f t="shared" si="2"/>
        <v>-0.56459999999999999</v>
      </c>
      <c r="N19" s="6">
        <f t="shared" si="5"/>
        <v>-0.54359999999999919</v>
      </c>
    </row>
    <row r="20" spans="2:14" x14ac:dyDescent="0.2">
      <c r="B20">
        <v>-11.76</v>
      </c>
      <c r="C20" s="6">
        <f t="shared" si="0"/>
        <v>-2.3519999999999999</v>
      </c>
      <c r="D20" s="6">
        <f t="shared" si="3"/>
        <v>0.35999999999997456</v>
      </c>
      <c r="G20">
        <v>-20.43</v>
      </c>
      <c r="H20" s="6">
        <f t="shared" si="1"/>
        <v>-4.0860000000000003</v>
      </c>
      <c r="I20" s="6">
        <f t="shared" si="4"/>
        <v>-20.304000000000009</v>
      </c>
      <c r="L20">
        <v>-34.090000000000003</v>
      </c>
      <c r="M20" s="6">
        <f t="shared" si="2"/>
        <v>-0.68180000000000007</v>
      </c>
      <c r="N20" s="6">
        <f t="shared" si="5"/>
        <v>-1.2253999999999992</v>
      </c>
    </row>
    <row r="21" spans="2:14" x14ac:dyDescent="0.2">
      <c r="B21">
        <v>-23.36</v>
      </c>
      <c r="C21" s="6">
        <f t="shared" si="0"/>
        <v>-4.6719999999999997</v>
      </c>
      <c r="D21" s="6">
        <f t="shared" si="3"/>
        <v>-4.3120000000000251</v>
      </c>
      <c r="G21">
        <v>-18.149999999999999</v>
      </c>
      <c r="H21" s="6">
        <f t="shared" si="1"/>
        <v>-3.63</v>
      </c>
      <c r="I21" s="6">
        <f t="shared" si="4"/>
        <v>-23.934000000000008</v>
      </c>
      <c r="L21">
        <v>-178.64</v>
      </c>
      <c r="M21" s="6">
        <f t="shared" si="2"/>
        <v>-3.5728</v>
      </c>
      <c r="N21" s="6">
        <f t="shared" si="5"/>
        <v>-4.7981999999999996</v>
      </c>
    </row>
    <row r="22" spans="2:14" x14ac:dyDescent="0.2">
      <c r="B22">
        <v>7.44</v>
      </c>
      <c r="C22" s="6">
        <f t="shared" si="0"/>
        <v>1.4880000000000002</v>
      </c>
      <c r="D22" s="6">
        <f t="shared" si="3"/>
        <v>-2.8240000000000247</v>
      </c>
      <c r="G22">
        <v>-22.099999999999898</v>
      </c>
      <c r="H22" s="6">
        <f t="shared" si="1"/>
        <v>-4.4199999999999795</v>
      </c>
      <c r="I22" s="6">
        <f t="shared" si="4"/>
        <v>-28.353999999999989</v>
      </c>
      <c r="L22">
        <v>-79.150000000000006</v>
      </c>
      <c r="M22" s="6">
        <f t="shared" si="2"/>
        <v>-1.5830000000000002</v>
      </c>
      <c r="N22" s="6">
        <f t="shared" si="5"/>
        <v>-6.3811999999999998</v>
      </c>
    </row>
    <row r="23" spans="2:14" x14ac:dyDescent="0.2">
      <c r="B23">
        <v>2.02</v>
      </c>
      <c r="C23" s="6">
        <f t="shared" si="0"/>
        <v>0.40400000000000003</v>
      </c>
      <c r="D23" s="6">
        <f t="shared" si="3"/>
        <v>-2.4200000000000248</v>
      </c>
      <c r="G23">
        <v>30.24</v>
      </c>
      <c r="H23" s="6">
        <f t="shared" si="1"/>
        <v>6.048</v>
      </c>
      <c r="I23" s="6">
        <f t="shared" si="4"/>
        <v>-22.30599999999999</v>
      </c>
      <c r="L23">
        <v>123.02</v>
      </c>
      <c r="M23" s="6">
        <f t="shared" si="2"/>
        <v>2.4603999999999999</v>
      </c>
      <c r="N23" s="6">
        <f t="shared" si="5"/>
        <v>-3.9207999999999998</v>
      </c>
    </row>
    <row r="24" spans="2:14" x14ac:dyDescent="0.2">
      <c r="B24">
        <v>21.2</v>
      </c>
      <c r="C24" s="6">
        <f t="shared" si="0"/>
        <v>4.24</v>
      </c>
      <c r="D24" s="6">
        <f t="shared" si="3"/>
        <v>1.8199999999999754</v>
      </c>
      <c r="G24">
        <v>14.569999999999901</v>
      </c>
      <c r="H24" s="6">
        <f t="shared" si="1"/>
        <v>2.9139999999999802</v>
      </c>
      <c r="I24" s="6">
        <f t="shared" si="4"/>
        <v>-19.39200000000001</v>
      </c>
      <c r="L24">
        <v>167.38</v>
      </c>
      <c r="M24" s="6">
        <f t="shared" si="2"/>
        <v>3.3475999999999999</v>
      </c>
      <c r="N24" s="6">
        <f t="shared" si="5"/>
        <v>-0.57319999999999993</v>
      </c>
    </row>
    <row r="25" spans="2:14" x14ac:dyDescent="0.2">
      <c r="B25">
        <v>-17.05</v>
      </c>
      <c r="C25" s="6">
        <f t="shared" si="0"/>
        <v>-3.41</v>
      </c>
      <c r="D25" s="6">
        <f t="shared" si="3"/>
        <v>-1.5900000000000247</v>
      </c>
      <c r="G25">
        <v>-12.33</v>
      </c>
      <c r="H25" s="6">
        <f t="shared" si="1"/>
        <v>-2.4660000000000002</v>
      </c>
      <c r="I25" s="6">
        <f t="shared" si="4"/>
        <v>-21.858000000000011</v>
      </c>
      <c r="L25">
        <v>-42.91</v>
      </c>
      <c r="M25" s="6">
        <f t="shared" si="2"/>
        <v>-0.85819999999999996</v>
      </c>
      <c r="N25" s="6">
        <f t="shared" si="5"/>
        <v>-1.4314</v>
      </c>
    </row>
    <row r="26" spans="2:14" x14ac:dyDescent="0.2">
      <c r="B26">
        <v>-6.42</v>
      </c>
      <c r="C26" s="6">
        <f t="shared" si="0"/>
        <v>-1.284</v>
      </c>
      <c r="D26" s="6">
        <f t="shared" si="3"/>
        <v>-2.8740000000000245</v>
      </c>
      <c r="G26">
        <v>-0.20999999999999899</v>
      </c>
      <c r="H26" s="6">
        <f t="shared" si="1"/>
        <v>-4.1999999999999801E-2</v>
      </c>
      <c r="I26" s="6">
        <f t="shared" si="4"/>
        <v>-21.900000000000009</v>
      </c>
      <c r="L26">
        <v>135.87</v>
      </c>
      <c r="M26" s="6">
        <f t="shared" si="2"/>
        <v>2.7174</v>
      </c>
      <c r="N26" s="6">
        <f t="shared" si="5"/>
        <v>1.286</v>
      </c>
    </row>
    <row r="27" spans="2:14" x14ac:dyDescent="0.2">
      <c r="B27">
        <v>19.54</v>
      </c>
      <c r="C27" s="6">
        <f t="shared" si="0"/>
        <v>3.9079999999999999</v>
      </c>
      <c r="D27" s="6">
        <f t="shared" si="3"/>
        <v>1.0339999999999754</v>
      </c>
      <c r="G27">
        <v>17.989999999999998</v>
      </c>
      <c r="H27" s="6">
        <f t="shared" si="1"/>
        <v>3.5979999999999999</v>
      </c>
      <c r="I27" s="6">
        <f t="shared" si="4"/>
        <v>-18.30200000000001</v>
      </c>
      <c r="L27">
        <v>114.01</v>
      </c>
      <c r="M27" s="6">
        <f t="shared" si="2"/>
        <v>2.2802000000000002</v>
      </c>
      <c r="N27" s="6">
        <f t="shared" si="5"/>
        <v>3.5662000000000003</v>
      </c>
    </row>
    <row r="28" spans="2:14" x14ac:dyDescent="0.2">
      <c r="B28">
        <v>5.5299999999999896</v>
      </c>
      <c r="C28" s="6">
        <f t="shared" si="0"/>
        <v>1.1059999999999979</v>
      </c>
      <c r="D28" s="6">
        <f t="shared" si="3"/>
        <v>2.139999999999973</v>
      </c>
      <c r="G28">
        <v>8.3499999999999908</v>
      </c>
      <c r="H28" s="6">
        <f t="shared" si="1"/>
        <v>1.6699999999999982</v>
      </c>
      <c r="I28" s="6">
        <f t="shared" si="4"/>
        <v>-16.632000000000012</v>
      </c>
      <c r="L28">
        <v>-66.06</v>
      </c>
      <c r="M28" s="6">
        <f t="shared" si="2"/>
        <v>-1.3212000000000002</v>
      </c>
      <c r="N28" s="6">
        <f t="shared" si="5"/>
        <v>2.2450000000000001</v>
      </c>
    </row>
    <row r="29" spans="2:14" x14ac:dyDescent="0.2">
      <c r="B29">
        <v>-3.6899999999999902</v>
      </c>
      <c r="C29" s="6">
        <f t="shared" si="0"/>
        <v>-0.7379999999999981</v>
      </c>
      <c r="D29" s="6">
        <f t="shared" si="3"/>
        <v>1.4019999999999748</v>
      </c>
      <c r="G29">
        <v>-6.17</v>
      </c>
      <c r="H29" s="6">
        <f t="shared" si="1"/>
        <v>-1.234</v>
      </c>
      <c r="I29" s="6">
        <f t="shared" si="4"/>
        <v>-17.866000000000014</v>
      </c>
      <c r="L29">
        <v>-32.35</v>
      </c>
      <c r="M29" s="6">
        <f t="shared" si="2"/>
        <v>-0.64700000000000002</v>
      </c>
      <c r="N29" s="6">
        <f t="shared" si="5"/>
        <v>1.5980000000000001</v>
      </c>
    </row>
    <row r="30" spans="2:14" x14ac:dyDescent="0.2">
      <c r="B30">
        <v>-11.4299999999999</v>
      </c>
      <c r="C30" s="6">
        <f t="shared" si="0"/>
        <v>-2.28599999999998</v>
      </c>
      <c r="D30" s="6">
        <f t="shared" si="3"/>
        <v>-0.88400000000000523</v>
      </c>
      <c r="G30">
        <v>-14.68</v>
      </c>
      <c r="H30" s="6">
        <f t="shared" si="1"/>
        <v>-2.9359999999999999</v>
      </c>
      <c r="I30" s="6">
        <f t="shared" si="4"/>
        <v>-20.802000000000014</v>
      </c>
      <c r="L30">
        <v>-52.99</v>
      </c>
      <c r="M30" s="6">
        <f t="shared" si="2"/>
        <v>-1.0598000000000001</v>
      </c>
      <c r="N30" s="6">
        <f t="shared" si="5"/>
        <v>0.53820000000000001</v>
      </c>
    </row>
    <row r="31" spans="2:14" x14ac:dyDescent="0.2">
      <c r="B31">
        <v>-6.67</v>
      </c>
      <c r="C31" s="6">
        <f t="shared" si="0"/>
        <v>-1.3340000000000001</v>
      </c>
      <c r="D31" s="6">
        <f t="shared" si="3"/>
        <v>-2.2180000000000053</v>
      </c>
      <c r="G31">
        <v>-6.22</v>
      </c>
      <c r="H31" s="6">
        <f t="shared" si="1"/>
        <v>-1.244</v>
      </c>
      <c r="I31" s="6">
        <f t="shared" si="4"/>
        <v>-22.046000000000014</v>
      </c>
      <c r="L31">
        <v>-199.99</v>
      </c>
      <c r="M31" s="6">
        <f t="shared" si="2"/>
        <v>-3.9998000000000005</v>
      </c>
      <c r="N31" s="6">
        <f t="shared" si="5"/>
        <v>-3.4616000000000007</v>
      </c>
    </row>
    <row r="32" spans="2:14" x14ac:dyDescent="0.2">
      <c r="B32">
        <v>-23.84</v>
      </c>
      <c r="C32" s="6">
        <f t="shared" si="0"/>
        <v>-4.7679999999999998</v>
      </c>
      <c r="D32" s="6">
        <f t="shared" si="3"/>
        <v>-6.9860000000000051</v>
      </c>
      <c r="G32">
        <v>-12.16</v>
      </c>
      <c r="H32" s="6">
        <f t="shared" si="1"/>
        <v>-2.4320000000000004</v>
      </c>
      <c r="I32" s="6">
        <f t="shared" si="4"/>
        <v>-24.478000000000016</v>
      </c>
      <c r="L32">
        <v>-224.56</v>
      </c>
      <c r="M32" s="6">
        <f t="shared" si="2"/>
        <v>-4.4912000000000001</v>
      </c>
      <c r="N32" s="6">
        <f t="shared" si="5"/>
        <v>-7.9528000000000008</v>
      </c>
    </row>
    <row r="33" spans="2:14" x14ac:dyDescent="0.2">
      <c r="B33">
        <v>25.61</v>
      </c>
      <c r="C33" s="6">
        <f t="shared" si="0"/>
        <v>5.1219999999999999</v>
      </c>
      <c r="D33" s="6">
        <f t="shared" si="3"/>
        <v>-1.8640000000000052</v>
      </c>
      <c r="G33">
        <v>-5.0599999999999996</v>
      </c>
      <c r="H33" s="6">
        <f t="shared" si="1"/>
        <v>-1.012</v>
      </c>
      <c r="I33" s="6">
        <f t="shared" si="4"/>
        <v>-25.490000000000016</v>
      </c>
      <c r="L33">
        <v>174.61</v>
      </c>
      <c r="M33" s="6">
        <f t="shared" si="2"/>
        <v>3.4922000000000004</v>
      </c>
      <c r="N33" s="6">
        <f t="shared" si="5"/>
        <v>-4.4606000000000003</v>
      </c>
    </row>
    <row r="34" spans="2:14" x14ac:dyDescent="0.2">
      <c r="B34">
        <v>-9.4600000000000009</v>
      </c>
      <c r="C34" s="6">
        <f t="shared" ref="C34:C65" si="6">B34*E$3</f>
        <v>-1.8920000000000003</v>
      </c>
      <c r="D34" s="6">
        <f t="shared" si="3"/>
        <v>-3.7560000000000056</v>
      </c>
      <c r="G34">
        <v>-3.23999999999999</v>
      </c>
      <c r="H34" s="6">
        <f t="shared" ref="H34:H65" si="7">G34*J$3</f>
        <v>-0.64799999999999802</v>
      </c>
      <c r="I34" s="6">
        <f t="shared" si="4"/>
        <v>-26.138000000000016</v>
      </c>
      <c r="L34">
        <v>-12.53</v>
      </c>
      <c r="M34" s="6">
        <f t="shared" ref="M34:M65" si="8">L34*O$3</f>
        <v>-0.25059999999999999</v>
      </c>
      <c r="N34" s="6">
        <f t="shared" si="5"/>
        <v>-4.7112000000000007</v>
      </c>
    </row>
    <row r="35" spans="2:14" x14ac:dyDescent="0.2">
      <c r="B35">
        <v>-9.85</v>
      </c>
      <c r="C35" s="6">
        <f t="shared" si="6"/>
        <v>-1.97</v>
      </c>
      <c r="D35" s="6">
        <f t="shared" si="3"/>
        <v>-5.7260000000000053</v>
      </c>
      <c r="G35">
        <v>-10.130000000000001</v>
      </c>
      <c r="H35" s="6">
        <f t="shared" si="7"/>
        <v>-2.0260000000000002</v>
      </c>
      <c r="I35" s="6">
        <f t="shared" si="4"/>
        <v>-28.164000000000016</v>
      </c>
      <c r="L35">
        <v>50.26</v>
      </c>
      <c r="M35" s="6">
        <f t="shared" si="8"/>
        <v>1.0051999999999999</v>
      </c>
      <c r="N35" s="6">
        <f t="shared" si="5"/>
        <v>-3.7060000000000008</v>
      </c>
    </row>
    <row r="36" spans="2:14" x14ac:dyDescent="0.2">
      <c r="B36">
        <v>-1.3</v>
      </c>
      <c r="C36" s="6">
        <f t="shared" si="6"/>
        <v>-0.26</v>
      </c>
      <c r="D36" s="6">
        <f t="shared" si="3"/>
        <v>-5.9860000000000051</v>
      </c>
      <c r="G36">
        <v>-16.14</v>
      </c>
      <c r="H36" s="6">
        <f t="shared" si="7"/>
        <v>-3.2280000000000002</v>
      </c>
      <c r="I36" s="6">
        <f t="shared" si="4"/>
        <v>-31.392000000000017</v>
      </c>
      <c r="L36">
        <v>-57.61</v>
      </c>
      <c r="M36" s="6">
        <f t="shared" si="8"/>
        <v>-1.1522000000000001</v>
      </c>
      <c r="N36" s="6">
        <f t="shared" si="5"/>
        <v>-4.858200000000001</v>
      </c>
    </row>
    <row r="37" spans="2:14" x14ac:dyDescent="0.2">
      <c r="B37">
        <v>-27.31</v>
      </c>
      <c r="C37" s="6">
        <f t="shared" si="6"/>
        <v>-5.4619999999999997</v>
      </c>
      <c r="D37" s="6">
        <f t="shared" si="3"/>
        <v>-11.448000000000004</v>
      </c>
      <c r="G37">
        <v>-59.87</v>
      </c>
      <c r="H37" s="6">
        <f t="shared" si="7"/>
        <v>-11.974</v>
      </c>
      <c r="I37" s="6">
        <f t="shared" si="4"/>
        <v>-43.366000000000014</v>
      </c>
      <c r="L37">
        <v>-306.12</v>
      </c>
      <c r="M37" s="6">
        <f t="shared" si="8"/>
        <v>-6.1223999999999998</v>
      </c>
      <c r="N37" s="6">
        <f t="shared" si="5"/>
        <v>-10.980600000000001</v>
      </c>
    </row>
    <row r="38" spans="2:14" x14ac:dyDescent="0.2">
      <c r="B38">
        <v>22.32</v>
      </c>
      <c r="C38" s="6">
        <f t="shared" si="6"/>
        <v>4.4640000000000004</v>
      </c>
      <c r="D38" s="6">
        <f t="shared" si="3"/>
        <v>-6.9840000000000035</v>
      </c>
      <c r="G38">
        <v>11.549999999999899</v>
      </c>
      <c r="H38" s="6">
        <f t="shared" si="7"/>
        <v>2.3099999999999801</v>
      </c>
      <c r="I38" s="6">
        <f t="shared" si="4"/>
        <v>-41.056000000000033</v>
      </c>
      <c r="L38">
        <v>137.78</v>
      </c>
      <c r="M38" s="6">
        <f t="shared" si="8"/>
        <v>2.7556000000000003</v>
      </c>
      <c r="N38" s="6">
        <f t="shared" si="5"/>
        <v>-8.2250000000000014</v>
      </c>
    </row>
    <row r="39" spans="2:14" x14ac:dyDescent="0.2">
      <c r="B39">
        <v>-1.99</v>
      </c>
      <c r="C39" s="6">
        <f t="shared" si="6"/>
        <v>-0.39800000000000002</v>
      </c>
      <c r="D39" s="6">
        <f t="shared" si="3"/>
        <v>-7.3820000000000032</v>
      </c>
      <c r="G39">
        <v>1.1499999999999999</v>
      </c>
      <c r="H39" s="6">
        <f t="shared" si="7"/>
        <v>0.22999999999999998</v>
      </c>
      <c r="I39" s="6">
        <f t="shared" si="4"/>
        <v>-40.826000000000036</v>
      </c>
      <c r="L39">
        <v>41.64</v>
      </c>
      <c r="M39" s="6">
        <f t="shared" si="8"/>
        <v>0.83279999999999998</v>
      </c>
      <c r="N39" s="6">
        <f t="shared" si="5"/>
        <v>-7.3922000000000017</v>
      </c>
    </row>
    <row r="40" spans="2:14" x14ac:dyDescent="0.2">
      <c r="B40">
        <v>20.29</v>
      </c>
      <c r="C40" s="6">
        <f t="shared" si="6"/>
        <v>4.0579999999999998</v>
      </c>
      <c r="D40" s="6">
        <f t="shared" si="3"/>
        <v>-3.3240000000000034</v>
      </c>
      <c r="G40">
        <v>5.24</v>
      </c>
      <c r="H40" s="6">
        <f t="shared" si="7"/>
        <v>1.048</v>
      </c>
      <c r="I40" s="6">
        <f t="shared" si="4"/>
        <v>-39.778000000000034</v>
      </c>
      <c r="L40">
        <v>168.52</v>
      </c>
      <c r="M40" s="6">
        <f t="shared" si="8"/>
        <v>3.3704000000000001</v>
      </c>
      <c r="N40" s="6">
        <f t="shared" si="5"/>
        <v>-4.0218000000000016</v>
      </c>
    </row>
    <row r="41" spans="2:14" x14ac:dyDescent="0.2">
      <c r="B41">
        <v>5.0599999999999996</v>
      </c>
      <c r="C41" s="6">
        <f t="shared" si="6"/>
        <v>1.012</v>
      </c>
      <c r="D41" s="6">
        <f t="shared" si="3"/>
        <v>-2.3120000000000034</v>
      </c>
      <c r="G41">
        <v>-4.3899999999999997</v>
      </c>
      <c r="H41" s="6">
        <f t="shared" si="7"/>
        <v>-0.878</v>
      </c>
      <c r="I41" s="6">
        <f t="shared" si="4"/>
        <v>-40.656000000000034</v>
      </c>
      <c r="L41">
        <v>0.16</v>
      </c>
      <c r="M41" s="6">
        <f t="shared" si="8"/>
        <v>3.2000000000000002E-3</v>
      </c>
      <c r="N41" s="6">
        <f t="shared" si="5"/>
        <v>-4.0186000000000019</v>
      </c>
    </row>
    <row r="42" spans="2:14" x14ac:dyDescent="0.2">
      <c r="B42">
        <v>17.66</v>
      </c>
      <c r="C42" s="6">
        <f t="shared" si="6"/>
        <v>3.532</v>
      </c>
      <c r="D42" s="6">
        <f t="shared" si="3"/>
        <v>1.2199999999999966</v>
      </c>
      <c r="G42">
        <v>-10.34</v>
      </c>
      <c r="H42" s="6">
        <f t="shared" si="7"/>
        <v>-2.0680000000000001</v>
      </c>
      <c r="I42" s="6">
        <f t="shared" si="4"/>
        <v>-42.724000000000032</v>
      </c>
      <c r="L42">
        <v>208.3</v>
      </c>
      <c r="M42" s="6">
        <f t="shared" si="8"/>
        <v>4.1660000000000004</v>
      </c>
      <c r="N42" s="6">
        <f t="shared" si="5"/>
        <v>0.14739999999999842</v>
      </c>
    </row>
    <row r="43" spans="2:14" x14ac:dyDescent="0.2">
      <c r="B43">
        <v>6.84</v>
      </c>
      <c r="C43" s="6">
        <f t="shared" si="6"/>
        <v>1.3680000000000001</v>
      </c>
      <c r="D43" s="6">
        <f t="shared" si="3"/>
        <v>2.5879999999999965</v>
      </c>
      <c r="G43">
        <v>6.09</v>
      </c>
      <c r="H43" s="6">
        <f t="shared" si="7"/>
        <v>1.218</v>
      </c>
      <c r="I43" s="6">
        <f t="shared" si="4"/>
        <v>-41.506000000000029</v>
      </c>
      <c r="L43">
        <v>146.72999999999999</v>
      </c>
      <c r="M43" s="6">
        <f t="shared" si="8"/>
        <v>2.9345999999999997</v>
      </c>
      <c r="N43" s="6">
        <f t="shared" si="5"/>
        <v>3.0819999999999981</v>
      </c>
    </row>
    <row r="44" spans="2:14" x14ac:dyDescent="0.2">
      <c r="B44">
        <v>-1.48</v>
      </c>
      <c r="C44" s="6">
        <f t="shared" si="6"/>
        <v>-0.29599999999999999</v>
      </c>
      <c r="D44" s="6">
        <f t="shared" si="3"/>
        <v>2.2919999999999967</v>
      </c>
      <c r="G44">
        <v>1.91</v>
      </c>
      <c r="H44" s="6">
        <f t="shared" si="7"/>
        <v>0.38200000000000001</v>
      </c>
      <c r="I44" s="6">
        <f t="shared" si="4"/>
        <v>-41.124000000000031</v>
      </c>
      <c r="L44">
        <v>72.459999999999994</v>
      </c>
      <c r="M44" s="6">
        <f t="shared" si="8"/>
        <v>1.4491999999999998</v>
      </c>
      <c r="N44" s="6">
        <f t="shared" si="5"/>
        <v>4.5311999999999983</v>
      </c>
    </row>
    <row r="45" spans="2:14" x14ac:dyDescent="0.2">
      <c r="B45">
        <v>6.45</v>
      </c>
      <c r="C45" s="6">
        <f t="shared" si="6"/>
        <v>1.29</v>
      </c>
      <c r="D45" s="6">
        <f t="shared" si="3"/>
        <v>3.5819999999999967</v>
      </c>
      <c r="G45">
        <v>-0.7</v>
      </c>
      <c r="H45" s="6">
        <f t="shared" si="7"/>
        <v>-0.13999999999999999</v>
      </c>
      <c r="I45" s="6">
        <f t="shared" si="4"/>
        <v>-41.264000000000031</v>
      </c>
      <c r="L45">
        <v>69.16</v>
      </c>
      <c r="M45" s="6">
        <f t="shared" si="8"/>
        <v>1.3832</v>
      </c>
      <c r="N45" s="6">
        <f t="shared" si="5"/>
        <v>5.9143999999999988</v>
      </c>
    </row>
    <row r="46" spans="2:14" x14ac:dyDescent="0.2">
      <c r="B46">
        <v>4.0999999999999996</v>
      </c>
      <c r="C46" s="6">
        <f t="shared" si="6"/>
        <v>0.82</v>
      </c>
      <c r="D46" s="6">
        <f t="shared" si="3"/>
        <v>4.4019999999999966</v>
      </c>
      <c r="G46">
        <v>-12.95</v>
      </c>
      <c r="H46" s="6">
        <f t="shared" si="7"/>
        <v>-2.59</v>
      </c>
      <c r="I46" s="6">
        <f t="shared" si="4"/>
        <v>-43.854000000000028</v>
      </c>
      <c r="L46">
        <v>33.43</v>
      </c>
      <c r="M46" s="6">
        <f t="shared" si="8"/>
        <v>0.66859999999999997</v>
      </c>
      <c r="N46" s="6">
        <f t="shared" si="5"/>
        <v>6.5829999999999984</v>
      </c>
    </row>
    <row r="47" spans="2:14" x14ac:dyDescent="0.2">
      <c r="B47">
        <v>-8.9</v>
      </c>
      <c r="C47" s="6">
        <f t="shared" si="6"/>
        <v>-1.7800000000000002</v>
      </c>
      <c r="D47" s="6">
        <f t="shared" si="3"/>
        <v>2.6219999999999963</v>
      </c>
      <c r="G47">
        <v>-14.69</v>
      </c>
      <c r="H47" s="6">
        <f t="shared" si="7"/>
        <v>-2.9380000000000002</v>
      </c>
      <c r="I47" s="6">
        <f t="shared" si="4"/>
        <v>-46.79200000000003</v>
      </c>
      <c r="L47">
        <v>-12.68</v>
      </c>
      <c r="M47" s="6">
        <f t="shared" si="8"/>
        <v>-0.25359999999999999</v>
      </c>
      <c r="N47" s="6">
        <f t="shared" si="5"/>
        <v>6.3293999999999988</v>
      </c>
    </row>
    <row r="48" spans="2:14" x14ac:dyDescent="0.2">
      <c r="B48">
        <v>1.91</v>
      </c>
      <c r="C48" s="6">
        <f t="shared" si="6"/>
        <v>0.38200000000000001</v>
      </c>
      <c r="D48" s="6">
        <f t="shared" si="3"/>
        <v>3.0039999999999965</v>
      </c>
      <c r="G48">
        <v>5.71</v>
      </c>
      <c r="H48" s="6">
        <f t="shared" si="7"/>
        <v>1.1420000000000001</v>
      </c>
      <c r="I48" s="6">
        <f t="shared" si="4"/>
        <v>-45.650000000000027</v>
      </c>
      <c r="L48">
        <v>20.010000000000002</v>
      </c>
      <c r="M48" s="6">
        <f t="shared" si="8"/>
        <v>0.40020000000000006</v>
      </c>
      <c r="N48" s="6">
        <f t="shared" si="5"/>
        <v>6.7295999999999987</v>
      </c>
    </row>
    <row r="49" spans="2:14" x14ac:dyDescent="0.2">
      <c r="B49">
        <v>3.2</v>
      </c>
      <c r="C49" s="6">
        <f t="shared" si="6"/>
        <v>0.64000000000000012</v>
      </c>
      <c r="D49" s="6">
        <f t="shared" si="3"/>
        <v>3.6439999999999966</v>
      </c>
      <c r="G49">
        <v>10.09</v>
      </c>
      <c r="H49" s="6">
        <f t="shared" si="7"/>
        <v>2.0180000000000002</v>
      </c>
      <c r="I49" s="6">
        <f t="shared" si="4"/>
        <v>-43.632000000000026</v>
      </c>
      <c r="L49">
        <v>77.97</v>
      </c>
      <c r="M49" s="6">
        <f t="shared" si="8"/>
        <v>1.5594000000000001</v>
      </c>
      <c r="N49" s="6">
        <f t="shared" si="5"/>
        <v>8.2889999999999979</v>
      </c>
    </row>
    <row r="50" spans="2:14" x14ac:dyDescent="0.2">
      <c r="B50">
        <v>-11.68</v>
      </c>
      <c r="C50" s="6">
        <f t="shared" si="6"/>
        <v>-2.3359999999999999</v>
      </c>
      <c r="D50" s="6">
        <f t="shared" si="3"/>
        <v>1.3079999999999967</v>
      </c>
      <c r="G50">
        <v>-16.940000000000001</v>
      </c>
      <c r="H50" s="6">
        <f t="shared" si="7"/>
        <v>-3.3880000000000003</v>
      </c>
      <c r="I50" s="6">
        <f t="shared" si="4"/>
        <v>-47.020000000000024</v>
      </c>
      <c r="L50">
        <v>-61.3</v>
      </c>
      <c r="M50" s="6">
        <f t="shared" si="8"/>
        <v>-1.226</v>
      </c>
      <c r="N50" s="6">
        <f t="shared" si="5"/>
        <v>7.0629999999999979</v>
      </c>
    </row>
    <row r="51" spans="2:14" x14ac:dyDescent="0.2">
      <c r="B51">
        <v>-23.73</v>
      </c>
      <c r="C51" s="6">
        <f t="shared" si="6"/>
        <v>-4.7460000000000004</v>
      </c>
      <c r="D51" s="6">
        <f t="shared" si="3"/>
        <v>-3.4380000000000037</v>
      </c>
      <c r="G51">
        <v>-9.14</v>
      </c>
      <c r="H51" s="6">
        <f t="shared" si="7"/>
        <v>-1.8280000000000003</v>
      </c>
      <c r="I51" s="6">
        <f t="shared" si="4"/>
        <v>-48.848000000000027</v>
      </c>
      <c r="L51">
        <v>-44.82</v>
      </c>
      <c r="M51" s="6">
        <f t="shared" si="8"/>
        <v>-0.89639999999999997</v>
      </c>
      <c r="N51" s="6">
        <f t="shared" si="5"/>
        <v>6.1665999999999981</v>
      </c>
    </row>
    <row r="52" spans="2:14" x14ac:dyDescent="0.2">
      <c r="B52">
        <v>0.19</v>
      </c>
      <c r="C52" s="6">
        <f t="shared" si="6"/>
        <v>3.8000000000000006E-2</v>
      </c>
      <c r="D52" s="6">
        <f t="shared" si="3"/>
        <v>-3.4000000000000039</v>
      </c>
      <c r="G52">
        <v>3.57</v>
      </c>
      <c r="H52" s="6">
        <f t="shared" si="7"/>
        <v>0.71399999999999997</v>
      </c>
      <c r="I52" s="6">
        <f t="shared" si="4"/>
        <v>-48.134000000000029</v>
      </c>
      <c r="L52">
        <v>-69.73</v>
      </c>
      <c r="M52" s="6">
        <f t="shared" si="8"/>
        <v>-1.3946000000000001</v>
      </c>
      <c r="N52" s="6">
        <f t="shared" si="5"/>
        <v>4.7719999999999985</v>
      </c>
    </row>
    <row r="53" spans="2:14" x14ac:dyDescent="0.2">
      <c r="B53">
        <v>6.37</v>
      </c>
      <c r="C53" s="6">
        <f t="shared" si="6"/>
        <v>1.274</v>
      </c>
      <c r="D53" s="6">
        <f t="shared" si="3"/>
        <v>-2.1260000000000039</v>
      </c>
      <c r="G53">
        <v>6.9</v>
      </c>
      <c r="H53" s="6">
        <f t="shared" si="7"/>
        <v>1.3800000000000001</v>
      </c>
      <c r="I53" s="6">
        <f t="shared" si="4"/>
        <v>-46.754000000000026</v>
      </c>
      <c r="L53">
        <v>62.95</v>
      </c>
      <c r="M53" s="6">
        <f t="shared" si="8"/>
        <v>1.2590000000000001</v>
      </c>
      <c r="N53" s="6">
        <f t="shared" si="5"/>
        <v>6.0309999999999988</v>
      </c>
    </row>
    <row r="54" spans="2:14" x14ac:dyDescent="0.2">
      <c r="B54">
        <v>-13.4199999999999</v>
      </c>
      <c r="C54" s="6">
        <f t="shared" ref="C54:C117" si="9">B54*E$3</f>
        <v>-2.6839999999999802</v>
      </c>
      <c r="D54" s="6">
        <f t="shared" ref="D54:D117" si="10">C54+D53</f>
        <v>-4.8099999999999845</v>
      </c>
      <c r="G54">
        <v>-2.2599999999999998</v>
      </c>
      <c r="H54" s="6">
        <f t="shared" si="7"/>
        <v>-0.45199999999999996</v>
      </c>
      <c r="I54" s="6">
        <f t="shared" ref="I54:I117" si="11">H54+I53</f>
        <v>-47.206000000000024</v>
      </c>
      <c r="L54">
        <v>-73.89</v>
      </c>
      <c r="M54" s="6">
        <f t="shared" si="8"/>
        <v>-1.4778</v>
      </c>
      <c r="N54" s="6">
        <f t="shared" si="5"/>
        <v>4.5531999999999986</v>
      </c>
    </row>
    <row r="55" spans="2:14" x14ac:dyDescent="0.2">
      <c r="B55">
        <v>17.920000000000002</v>
      </c>
      <c r="C55" s="6">
        <f t="shared" si="9"/>
        <v>3.5840000000000005</v>
      </c>
      <c r="D55" s="6">
        <f t="shared" si="10"/>
        <v>-1.225999999999984</v>
      </c>
      <c r="G55">
        <v>23.53</v>
      </c>
      <c r="H55" s="6">
        <f t="shared" si="7"/>
        <v>4.7060000000000004</v>
      </c>
      <c r="I55" s="6">
        <f t="shared" si="11"/>
        <v>-42.500000000000021</v>
      </c>
      <c r="L55">
        <v>95.71</v>
      </c>
      <c r="M55" s="6">
        <f t="shared" si="8"/>
        <v>1.9141999999999999</v>
      </c>
      <c r="N55" s="6">
        <f t="shared" si="5"/>
        <v>6.4673999999999987</v>
      </c>
    </row>
    <row r="56" spans="2:14" x14ac:dyDescent="0.2">
      <c r="B56">
        <v>4.7300000000000004</v>
      </c>
      <c r="C56" s="6">
        <f t="shared" si="9"/>
        <v>0.94600000000000017</v>
      </c>
      <c r="D56" s="6">
        <f t="shared" si="10"/>
        <v>-0.27999999999998382</v>
      </c>
      <c r="G56">
        <v>16.219999999999899</v>
      </c>
      <c r="H56" s="6">
        <f t="shared" si="7"/>
        <v>3.2439999999999802</v>
      </c>
      <c r="I56" s="6">
        <f t="shared" si="11"/>
        <v>-39.256000000000043</v>
      </c>
      <c r="L56">
        <v>81.430000000000007</v>
      </c>
      <c r="M56" s="6">
        <f t="shared" si="8"/>
        <v>1.6286000000000003</v>
      </c>
      <c r="N56" s="6">
        <f t="shared" si="5"/>
        <v>8.0959999999999983</v>
      </c>
    </row>
    <row r="57" spans="2:14" x14ac:dyDescent="0.2">
      <c r="B57">
        <v>4.42</v>
      </c>
      <c r="C57" s="6">
        <f t="shared" si="9"/>
        <v>0.88400000000000001</v>
      </c>
      <c r="D57" s="6">
        <f t="shared" si="10"/>
        <v>0.60400000000001619</v>
      </c>
      <c r="G57">
        <v>18.010000000000002</v>
      </c>
      <c r="H57" s="6">
        <f t="shared" si="7"/>
        <v>3.6020000000000003</v>
      </c>
      <c r="I57" s="6">
        <f t="shared" si="11"/>
        <v>-35.654000000000039</v>
      </c>
      <c r="L57">
        <v>97.05</v>
      </c>
      <c r="M57" s="6">
        <f t="shared" si="8"/>
        <v>1.9410000000000001</v>
      </c>
      <c r="N57" s="6">
        <f t="shared" si="5"/>
        <v>10.036999999999999</v>
      </c>
    </row>
    <row r="58" spans="2:14" x14ac:dyDescent="0.2">
      <c r="B58">
        <v>2.4</v>
      </c>
      <c r="C58" s="6">
        <f t="shared" si="9"/>
        <v>0.48</v>
      </c>
      <c r="D58" s="6">
        <f t="shared" si="10"/>
        <v>1.0840000000000161</v>
      </c>
      <c r="G58">
        <v>-3.16</v>
      </c>
      <c r="H58" s="6">
        <f t="shared" si="7"/>
        <v>-0.63200000000000012</v>
      </c>
      <c r="I58" s="6">
        <f t="shared" si="11"/>
        <v>-36.286000000000037</v>
      </c>
      <c r="L58">
        <v>6.98</v>
      </c>
      <c r="M58" s="6">
        <f t="shared" si="8"/>
        <v>0.1396</v>
      </c>
      <c r="N58" s="6">
        <f t="shared" si="5"/>
        <v>10.176599999999999</v>
      </c>
    </row>
    <row r="59" spans="2:14" x14ac:dyDescent="0.2">
      <c r="B59">
        <v>3.25</v>
      </c>
      <c r="C59" s="6">
        <f t="shared" si="9"/>
        <v>0.65</v>
      </c>
      <c r="D59" s="6">
        <f t="shared" si="10"/>
        <v>1.734000000000016</v>
      </c>
      <c r="G59">
        <v>0.749999999999999</v>
      </c>
      <c r="H59" s="6">
        <f t="shared" si="7"/>
        <v>0.1499999999999998</v>
      </c>
      <c r="I59" s="6">
        <f t="shared" si="11"/>
        <v>-36.136000000000038</v>
      </c>
      <c r="L59">
        <v>-45.65</v>
      </c>
      <c r="M59" s="6">
        <f t="shared" si="8"/>
        <v>-0.91300000000000003</v>
      </c>
      <c r="N59" s="6">
        <f t="shared" si="5"/>
        <v>9.2635999999999985</v>
      </c>
    </row>
    <row r="60" spans="2:14" x14ac:dyDescent="0.2">
      <c r="B60">
        <v>1.1200000000000001</v>
      </c>
      <c r="C60" s="6">
        <f t="shared" si="9"/>
        <v>0.22400000000000003</v>
      </c>
      <c r="D60" s="6">
        <f t="shared" si="10"/>
        <v>1.9580000000000159</v>
      </c>
      <c r="G60">
        <v>17.639999999999901</v>
      </c>
      <c r="H60" s="6">
        <f t="shared" si="7"/>
        <v>3.5279999999999805</v>
      </c>
      <c r="I60" s="6">
        <f t="shared" si="11"/>
        <v>-32.608000000000061</v>
      </c>
      <c r="L60">
        <v>74.16</v>
      </c>
      <c r="M60" s="6">
        <f t="shared" si="8"/>
        <v>1.4831999999999999</v>
      </c>
      <c r="N60" s="6">
        <f t="shared" si="5"/>
        <v>10.746799999999999</v>
      </c>
    </row>
    <row r="61" spans="2:14" x14ac:dyDescent="0.2">
      <c r="B61">
        <v>9.99</v>
      </c>
      <c r="C61" s="6">
        <f t="shared" si="9"/>
        <v>1.9980000000000002</v>
      </c>
      <c r="D61" s="6">
        <f t="shared" si="10"/>
        <v>3.9560000000000164</v>
      </c>
      <c r="G61">
        <v>11.32</v>
      </c>
      <c r="H61" s="6">
        <f t="shared" si="7"/>
        <v>2.2640000000000002</v>
      </c>
      <c r="I61" s="6">
        <f t="shared" si="11"/>
        <v>-30.344000000000062</v>
      </c>
      <c r="L61">
        <v>68.77</v>
      </c>
      <c r="M61" s="6">
        <f t="shared" si="8"/>
        <v>1.3754</v>
      </c>
      <c r="N61" s="6">
        <f t="shared" si="5"/>
        <v>12.122199999999999</v>
      </c>
    </row>
    <row r="62" spans="2:14" x14ac:dyDescent="0.2">
      <c r="B62">
        <v>-4.62</v>
      </c>
      <c r="C62" s="6">
        <f t="shared" si="9"/>
        <v>-0.92400000000000004</v>
      </c>
      <c r="D62" s="6">
        <f t="shared" si="10"/>
        <v>3.0320000000000165</v>
      </c>
      <c r="G62">
        <v>-24.6</v>
      </c>
      <c r="H62" s="6">
        <f t="shared" si="7"/>
        <v>-4.9200000000000008</v>
      </c>
      <c r="I62" s="6">
        <f t="shared" si="11"/>
        <v>-35.26400000000006</v>
      </c>
      <c r="L62">
        <v>-47.87</v>
      </c>
      <c r="M62" s="6">
        <f t="shared" si="8"/>
        <v>-0.95739999999999992</v>
      </c>
      <c r="N62" s="6">
        <f t="shared" si="5"/>
        <v>11.1648</v>
      </c>
    </row>
    <row r="63" spans="2:14" x14ac:dyDescent="0.2">
      <c r="B63">
        <v>-4.09</v>
      </c>
      <c r="C63" s="6">
        <f t="shared" si="9"/>
        <v>-0.81800000000000006</v>
      </c>
      <c r="D63" s="6">
        <f t="shared" si="10"/>
        <v>2.2140000000000164</v>
      </c>
      <c r="G63">
        <v>-16.88</v>
      </c>
      <c r="H63" s="6">
        <f t="shared" si="7"/>
        <v>-3.3759999999999999</v>
      </c>
      <c r="I63" s="6">
        <f t="shared" si="11"/>
        <v>-38.640000000000057</v>
      </c>
      <c r="L63">
        <v>-55.76</v>
      </c>
      <c r="M63" s="6">
        <f t="shared" si="8"/>
        <v>-1.1152</v>
      </c>
      <c r="N63" s="6">
        <f t="shared" si="5"/>
        <v>10.0496</v>
      </c>
    </row>
    <row r="64" spans="2:14" x14ac:dyDescent="0.2">
      <c r="B64">
        <v>-30.53</v>
      </c>
      <c r="C64" s="6">
        <f t="shared" si="9"/>
        <v>-6.1060000000000008</v>
      </c>
      <c r="D64" s="6">
        <f t="shared" si="10"/>
        <v>-3.8919999999999844</v>
      </c>
      <c r="G64">
        <v>-45.79</v>
      </c>
      <c r="H64" s="6">
        <f t="shared" si="7"/>
        <v>-9.1579999999999995</v>
      </c>
      <c r="I64" s="6">
        <f t="shared" si="11"/>
        <v>-47.798000000000059</v>
      </c>
      <c r="L64">
        <v>-150.9</v>
      </c>
      <c r="M64" s="6">
        <f t="shared" si="8"/>
        <v>-3.0180000000000002</v>
      </c>
      <c r="N64" s="6">
        <f t="shared" si="5"/>
        <v>7.0315999999999992</v>
      </c>
    </row>
    <row r="65" spans="2:14" x14ac:dyDescent="0.2">
      <c r="B65">
        <v>-10.38</v>
      </c>
      <c r="C65" s="6">
        <f t="shared" si="9"/>
        <v>-2.0760000000000001</v>
      </c>
      <c r="D65" s="6">
        <f t="shared" si="10"/>
        <v>-5.967999999999984</v>
      </c>
      <c r="G65">
        <v>-11.4</v>
      </c>
      <c r="H65" s="6">
        <f t="shared" si="7"/>
        <v>-2.2800000000000002</v>
      </c>
      <c r="I65" s="6">
        <f t="shared" si="11"/>
        <v>-50.07800000000006</v>
      </c>
      <c r="L65">
        <v>112</v>
      </c>
      <c r="M65" s="6">
        <f t="shared" si="8"/>
        <v>2.2400000000000002</v>
      </c>
      <c r="N65" s="6">
        <f t="shared" si="5"/>
        <v>9.2715999999999994</v>
      </c>
    </row>
    <row r="66" spans="2:14" x14ac:dyDescent="0.2">
      <c r="B66">
        <v>-10.739999999999901</v>
      </c>
      <c r="C66" s="6">
        <f t="shared" si="9"/>
        <v>-2.1479999999999801</v>
      </c>
      <c r="D66" s="6">
        <f t="shared" si="10"/>
        <v>-8.1159999999999641</v>
      </c>
      <c r="G66">
        <v>-3.5699999999999901</v>
      </c>
      <c r="H66" s="6">
        <f t="shared" ref="H66:H97" si="12">G66*J$3</f>
        <v>-0.71399999999999808</v>
      </c>
      <c r="I66" s="6">
        <f t="shared" si="11"/>
        <v>-50.792000000000058</v>
      </c>
      <c r="L66">
        <v>-56.42</v>
      </c>
      <c r="M66" s="6">
        <f t="shared" ref="M66:M97" si="13">L66*O$3</f>
        <v>-1.1284000000000001</v>
      </c>
      <c r="N66" s="6">
        <f t="shared" si="5"/>
        <v>8.1432000000000002</v>
      </c>
    </row>
    <row r="67" spans="2:14" x14ac:dyDescent="0.2">
      <c r="B67">
        <v>1.68</v>
      </c>
      <c r="C67" s="6">
        <f t="shared" si="9"/>
        <v>0.33600000000000002</v>
      </c>
      <c r="D67" s="6">
        <f t="shared" si="10"/>
        <v>-7.7799999999999638</v>
      </c>
      <c r="G67">
        <v>2.78</v>
      </c>
      <c r="H67" s="6">
        <f t="shared" si="12"/>
        <v>0.55599999999999994</v>
      </c>
      <c r="I67" s="6">
        <f t="shared" si="11"/>
        <v>-50.236000000000061</v>
      </c>
      <c r="L67">
        <v>34.159999999999997</v>
      </c>
      <c r="M67" s="6">
        <f t="shared" si="13"/>
        <v>0.68319999999999992</v>
      </c>
      <c r="N67" s="6">
        <f t="shared" si="5"/>
        <v>8.8263999999999996</v>
      </c>
    </row>
    <row r="68" spans="2:14" x14ac:dyDescent="0.2">
      <c r="B68">
        <v>-5.44</v>
      </c>
      <c r="C68" s="6">
        <f t="shared" si="9"/>
        <v>-1.0880000000000001</v>
      </c>
      <c r="D68" s="6">
        <f t="shared" si="10"/>
        <v>-8.867999999999963</v>
      </c>
      <c r="G68">
        <v>-11.34</v>
      </c>
      <c r="H68" s="6">
        <f t="shared" si="12"/>
        <v>-2.2680000000000002</v>
      </c>
      <c r="I68" s="6">
        <f t="shared" si="11"/>
        <v>-52.504000000000062</v>
      </c>
      <c r="L68">
        <v>-14.76</v>
      </c>
      <c r="M68" s="6">
        <f t="shared" si="13"/>
        <v>-0.29520000000000002</v>
      </c>
      <c r="N68" s="6">
        <f t="shared" ref="N68:N131" si="14">M68+N67</f>
        <v>8.5312000000000001</v>
      </c>
    </row>
    <row r="69" spans="2:14" x14ac:dyDescent="0.2">
      <c r="B69">
        <v>-10.8799999999999</v>
      </c>
      <c r="C69" s="6">
        <f t="shared" si="9"/>
        <v>-2.1759999999999802</v>
      </c>
      <c r="D69" s="6">
        <f t="shared" si="10"/>
        <v>-11.043999999999944</v>
      </c>
      <c r="G69">
        <v>2.54</v>
      </c>
      <c r="H69" s="6">
        <f t="shared" si="12"/>
        <v>0.50800000000000001</v>
      </c>
      <c r="I69" s="6">
        <f t="shared" si="11"/>
        <v>-51.996000000000059</v>
      </c>
      <c r="L69">
        <v>-105.39</v>
      </c>
      <c r="M69" s="6">
        <f t="shared" si="13"/>
        <v>-2.1078000000000001</v>
      </c>
      <c r="N69" s="6">
        <f t="shared" si="14"/>
        <v>6.4234</v>
      </c>
    </row>
    <row r="70" spans="2:14" x14ac:dyDescent="0.2">
      <c r="B70">
        <v>11.58</v>
      </c>
      <c r="C70" s="6">
        <f t="shared" si="9"/>
        <v>2.3160000000000003</v>
      </c>
      <c r="D70" s="6">
        <f t="shared" si="10"/>
        <v>-8.7279999999999429</v>
      </c>
      <c r="G70">
        <v>-4.03</v>
      </c>
      <c r="H70" s="6">
        <f t="shared" si="12"/>
        <v>-0.80600000000000005</v>
      </c>
      <c r="I70" s="6">
        <f t="shared" si="11"/>
        <v>-52.802000000000056</v>
      </c>
      <c r="L70">
        <v>-22.22</v>
      </c>
      <c r="M70" s="6">
        <f t="shared" si="13"/>
        <v>-0.44439999999999996</v>
      </c>
      <c r="N70" s="6">
        <f t="shared" si="14"/>
        <v>5.9790000000000001</v>
      </c>
    </row>
    <row r="71" spans="2:14" x14ac:dyDescent="0.2">
      <c r="B71">
        <v>-3.2699999999999898</v>
      </c>
      <c r="C71" s="6">
        <f t="shared" si="9"/>
        <v>-0.65399999999999803</v>
      </c>
      <c r="D71" s="6">
        <f t="shared" si="10"/>
        <v>-9.3819999999999411</v>
      </c>
      <c r="G71">
        <v>0.63</v>
      </c>
      <c r="H71" s="6">
        <f t="shared" si="12"/>
        <v>0.126</v>
      </c>
      <c r="I71" s="6">
        <f t="shared" si="11"/>
        <v>-52.676000000000059</v>
      </c>
      <c r="L71">
        <v>44.07</v>
      </c>
      <c r="M71" s="6">
        <f t="shared" si="13"/>
        <v>0.88140000000000007</v>
      </c>
      <c r="N71" s="6">
        <f t="shared" si="14"/>
        <v>6.8604000000000003</v>
      </c>
    </row>
    <row r="72" spans="2:14" x14ac:dyDescent="0.2">
      <c r="B72">
        <v>-9.0299999999999994</v>
      </c>
      <c r="C72" s="6">
        <f t="shared" si="9"/>
        <v>-1.806</v>
      </c>
      <c r="D72" s="6">
        <f t="shared" si="10"/>
        <v>-11.187999999999942</v>
      </c>
      <c r="G72">
        <v>-6.52</v>
      </c>
      <c r="H72" s="6">
        <f t="shared" si="12"/>
        <v>-1.304</v>
      </c>
      <c r="I72" s="6">
        <f t="shared" si="11"/>
        <v>-53.980000000000061</v>
      </c>
      <c r="L72">
        <v>11.05</v>
      </c>
      <c r="M72" s="6">
        <f t="shared" si="13"/>
        <v>0.22100000000000003</v>
      </c>
      <c r="N72" s="6">
        <f t="shared" si="14"/>
        <v>7.0814000000000004</v>
      </c>
    </row>
    <row r="73" spans="2:14" x14ac:dyDescent="0.2">
      <c r="B73">
        <v>-9.73</v>
      </c>
      <c r="C73" s="6">
        <f t="shared" si="9"/>
        <v>-1.9460000000000002</v>
      </c>
      <c r="D73" s="6">
        <f t="shared" si="10"/>
        <v>-13.133999999999942</v>
      </c>
      <c r="G73">
        <v>-8.11</v>
      </c>
      <c r="H73" s="6">
        <f t="shared" si="12"/>
        <v>-1.6219999999999999</v>
      </c>
      <c r="I73" s="6">
        <f t="shared" si="11"/>
        <v>-55.602000000000061</v>
      </c>
      <c r="L73">
        <v>-141.75</v>
      </c>
      <c r="M73" s="6">
        <f t="shared" si="13"/>
        <v>-2.835</v>
      </c>
      <c r="N73" s="6">
        <f t="shared" si="14"/>
        <v>4.2464000000000004</v>
      </c>
    </row>
    <row r="74" spans="2:14" x14ac:dyDescent="0.2">
      <c r="B74">
        <v>5.97</v>
      </c>
      <c r="C74" s="6">
        <f t="shared" si="9"/>
        <v>1.194</v>
      </c>
      <c r="D74" s="6">
        <f t="shared" si="10"/>
        <v>-11.939999999999941</v>
      </c>
      <c r="G74">
        <v>2.48</v>
      </c>
      <c r="H74" s="6">
        <f t="shared" si="12"/>
        <v>0.496</v>
      </c>
      <c r="I74" s="6">
        <f t="shared" si="11"/>
        <v>-55.106000000000058</v>
      </c>
      <c r="L74">
        <v>66.83</v>
      </c>
      <c r="M74" s="6">
        <f t="shared" si="13"/>
        <v>1.3366</v>
      </c>
      <c r="N74" s="6">
        <f t="shared" si="14"/>
        <v>5.5830000000000002</v>
      </c>
    </row>
    <row r="75" spans="2:14" x14ac:dyDescent="0.2">
      <c r="B75">
        <v>-1.01</v>
      </c>
      <c r="C75" s="6">
        <f t="shared" si="9"/>
        <v>-0.20200000000000001</v>
      </c>
      <c r="D75" s="6">
        <f t="shared" si="10"/>
        <v>-12.141999999999941</v>
      </c>
      <c r="G75">
        <v>-6.15</v>
      </c>
      <c r="H75" s="6">
        <f t="shared" si="12"/>
        <v>-1.2300000000000002</v>
      </c>
      <c r="I75" s="6">
        <f t="shared" si="11"/>
        <v>-56.336000000000055</v>
      </c>
      <c r="L75">
        <v>-12.16</v>
      </c>
      <c r="M75" s="6">
        <f t="shared" si="13"/>
        <v>-0.2432</v>
      </c>
      <c r="N75" s="6">
        <f t="shared" si="14"/>
        <v>5.3398000000000003</v>
      </c>
    </row>
    <row r="76" spans="2:14" x14ac:dyDescent="0.2">
      <c r="B76">
        <v>5.9099999999999904</v>
      </c>
      <c r="C76" s="6">
        <f t="shared" si="9"/>
        <v>1.1819999999999982</v>
      </c>
      <c r="D76" s="6">
        <f t="shared" si="10"/>
        <v>-10.959999999999942</v>
      </c>
      <c r="G76">
        <v>-5.07</v>
      </c>
      <c r="H76" s="6">
        <f t="shared" si="12"/>
        <v>-1.014</v>
      </c>
      <c r="I76" s="6">
        <f t="shared" si="11"/>
        <v>-57.350000000000058</v>
      </c>
      <c r="L76">
        <v>-57.82</v>
      </c>
      <c r="M76" s="6">
        <f t="shared" si="13"/>
        <v>-1.1564000000000001</v>
      </c>
      <c r="N76" s="6">
        <f t="shared" si="14"/>
        <v>4.1834000000000007</v>
      </c>
    </row>
    <row r="77" spans="2:14" x14ac:dyDescent="0.2">
      <c r="B77">
        <v>-0.62</v>
      </c>
      <c r="C77" s="6">
        <f t="shared" si="9"/>
        <v>-0.124</v>
      </c>
      <c r="D77" s="6">
        <f t="shared" si="10"/>
        <v>-11.083999999999943</v>
      </c>
      <c r="G77">
        <v>-13.7899999999999</v>
      </c>
      <c r="H77" s="6">
        <f t="shared" si="12"/>
        <v>-2.75799999999998</v>
      </c>
      <c r="I77" s="6">
        <f t="shared" si="11"/>
        <v>-60.10800000000004</v>
      </c>
      <c r="L77">
        <v>-71.599999999999994</v>
      </c>
      <c r="M77" s="6">
        <f t="shared" si="13"/>
        <v>-1.4319999999999999</v>
      </c>
      <c r="N77" s="6">
        <f t="shared" si="14"/>
        <v>2.7514000000000007</v>
      </c>
    </row>
    <row r="78" spans="2:14" x14ac:dyDescent="0.2">
      <c r="B78">
        <v>6.79</v>
      </c>
      <c r="C78" s="6">
        <f t="shared" si="9"/>
        <v>1.3580000000000001</v>
      </c>
      <c r="D78" s="6">
        <f t="shared" si="10"/>
        <v>-9.7259999999999422</v>
      </c>
      <c r="G78">
        <v>5.38</v>
      </c>
      <c r="H78" s="6">
        <f t="shared" si="12"/>
        <v>1.0760000000000001</v>
      </c>
      <c r="I78" s="6">
        <f t="shared" si="11"/>
        <v>-59.032000000000039</v>
      </c>
      <c r="L78">
        <v>99.01</v>
      </c>
      <c r="M78" s="6">
        <f t="shared" si="13"/>
        <v>1.9802000000000002</v>
      </c>
      <c r="N78" s="6">
        <f t="shared" si="14"/>
        <v>4.7316000000000011</v>
      </c>
    </row>
    <row r="79" spans="2:14" x14ac:dyDescent="0.2">
      <c r="B79">
        <v>1.66</v>
      </c>
      <c r="C79" s="6">
        <f t="shared" si="9"/>
        <v>0.33200000000000002</v>
      </c>
      <c r="D79" s="6">
        <f t="shared" si="10"/>
        <v>-9.3939999999999415</v>
      </c>
      <c r="G79">
        <v>11.21</v>
      </c>
      <c r="H79" s="6">
        <f t="shared" si="12"/>
        <v>2.2420000000000004</v>
      </c>
      <c r="I79" s="6">
        <f t="shared" si="11"/>
        <v>-56.790000000000042</v>
      </c>
      <c r="L79">
        <v>58.54</v>
      </c>
      <c r="M79" s="6">
        <f t="shared" si="13"/>
        <v>1.1708000000000001</v>
      </c>
      <c r="N79" s="6">
        <f t="shared" si="14"/>
        <v>5.902400000000001</v>
      </c>
    </row>
    <row r="80" spans="2:14" x14ac:dyDescent="0.2">
      <c r="B80">
        <v>9.5399999999999991</v>
      </c>
      <c r="C80" s="6">
        <f t="shared" si="9"/>
        <v>1.9079999999999999</v>
      </c>
      <c r="D80" s="6">
        <f t="shared" si="10"/>
        <v>-7.485999999999942</v>
      </c>
      <c r="G80">
        <v>17.05</v>
      </c>
      <c r="H80" s="6">
        <f t="shared" si="12"/>
        <v>3.41</v>
      </c>
      <c r="I80" s="6">
        <f t="shared" si="11"/>
        <v>-53.380000000000038</v>
      </c>
      <c r="L80">
        <v>87.79</v>
      </c>
      <c r="M80" s="6">
        <f t="shared" si="13"/>
        <v>1.7558000000000002</v>
      </c>
      <c r="N80" s="6">
        <f t="shared" si="14"/>
        <v>7.6582000000000008</v>
      </c>
    </row>
    <row r="81" spans="2:14" x14ac:dyDescent="0.2">
      <c r="B81">
        <v>-1.68</v>
      </c>
      <c r="C81" s="6">
        <f t="shared" si="9"/>
        <v>-0.33600000000000002</v>
      </c>
      <c r="D81" s="6">
        <f t="shared" si="10"/>
        <v>-7.8219999999999423</v>
      </c>
      <c r="G81">
        <v>-4.28</v>
      </c>
      <c r="H81" s="6">
        <f t="shared" si="12"/>
        <v>-0.85600000000000009</v>
      </c>
      <c r="I81" s="6">
        <f t="shared" si="11"/>
        <v>-54.23600000000004</v>
      </c>
      <c r="L81">
        <v>-23.33</v>
      </c>
      <c r="M81" s="6">
        <f t="shared" si="13"/>
        <v>-0.46659999999999996</v>
      </c>
      <c r="N81" s="6">
        <f t="shared" si="14"/>
        <v>7.1916000000000011</v>
      </c>
    </row>
    <row r="82" spans="2:14" x14ac:dyDescent="0.2">
      <c r="B82">
        <v>18.7</v>
      </c>
      <c r="C82" s="6">
        <f t="shared" si="9"/>
        <v>3.74</v>
      </c>
      <c r="D82" s="6">
        <f t="shared" si="10"/>
        <v>-4.0819999999999421</v>
      </c>
      <c r="G82">
        <v>22.66</v>
      </c>
      <c r="H82" s="6">
        <f t="shared" si="12"/>
        <v>4.532</v>
      </c>
      <c r="I82" s="6">
        <f t="shared" si="11"/>
        <v>-49.704000000000036</v>
      </c>
      <c r="L82">
        <v>131.72</v>
      </c>
      <c r="M82" s="6">
        <f t="shared" si="13"/>
        <v>2.6343999999999999</v>
      </c>
      <c r="N82" s="6">
        <f t="shared" si="14"/>
        <v>9.8260000000000005</v>
      </c>
    </row>
    <row r="83" spans="2:14" x14ac:dyDescent="0.2">
      <c r="B83">
        <v>2.81</v>
      </c>
      <c r="C83" s="6">
        <f t="shared" si="9"/>
        <v>0.56200000000000006</v>
      </c>
      <c r="D83" s="6">
        <f t="shared" si="10"/>
        <v>-3.5199999999999418</v>
      </c>
      <c r="G83">
        <v>-0.68</v>
      </c>
      <c r="H83" s="6">
        <f t="shared" si="12"/>
        <v>-0.13600000000000001</v>
      </c>
      <c r="I83" s="6">
        <f t="shared" si="11"/>
        <v>-49.840000000000039</v>
      </c>
      <c r="L83">
        <v>34.74</v>
      </c>
      <c r="M83" s="6">
        <f t="shared" si="13"/>
        <v>0.69480000000000008</v>
      </c>
      <c r="N83" s="6">
        <f t="shared" si="14"/>
        <v>10.520800000000001</v>
      </c>
    </row>
    <row r="84" spans="2:14" x14ac:dyDescent="0.2">
      <c r="B84">
        <v>15.29</v>
      </c>
      <c r="C84" s="6">
        <f t="shared" si="9"/>
        <v>3.0579999999999998</v>
      </c>
      <c r="D84" s="6">
        <f t="shared" si="10"/>
        <v>-0.46199999999994201</v>
      </c>
      <c r="G84">
        <v>3.13</v>
      </c>
      <c r="H84" s="6">
        <f t="shared" si="12"/>
        <v>0.626</v>
      </c>
      <c r="I84" s="6">
        <f t="shared" si="11"/>
        <v>-49.214000000000041</v>
      </c>
      <c r="L84">
        <v>72.400000000000006</v>
      </c>
      <c r="M84" s="6">
        <f t="shared" si="13"/>
        <v>1.4480000000000002</v>
      </c>
      <c r="N84" s="6">
        <f t="shared" si="14"/>
        <v>11.968800000000002</v>
      </c>
    </row>
    <row r="85" spans="2:14" x14ac:dyDescent="0.2">
      <c r="B85">
        <v>5.9799999999999898</v>
      </c>
      <c r="C85" s="6">
        <f t="shared" si="9"/>
        <v>1.195999999999998</v>
      </c>
      <c r="D85" s="6">
        <f t="shared" si="10"/>
        <v>0.73400000000005594</v>
      </c>
      <c r="G85">
        <v>16.89</v>
      </c>
      <c r="H85" s="6">
        <f t="shared" si="12"/>
        <v>3.3780000000000001</v>
      </c>
      <c r="I85" s="6">
        <f t="shared" si="11"/>
        <v>-45.836000000000041</v>
      </c>
      <c r="L85">
        <v>-28.51</v>
      </c>
      <c r="M85" s="6">
        <f t="shared" si="13"/>
        <v>-0.57020000000000004</v>
      </c>
      <c r="N85" s="6">
        <f t="shared" si="14"/>
        <v>11.398600000000002</v>
      </c>
    </row>
    <row r="86" spans="2:14" x14ac:dyDescent="0.2">
      <c r="B86">
        <v>9.14</v>
      </c>
      <c r="C86" s="6">
        <f t="shared" si="9"/>
        <v>1.8280000000000003</v>
      </c>
      <c r="D86" s="6">
        <f t="shared" si="10"/>
        <v>2.5620000000000562</v>
      </c>
      <c r="G86">
        <v>11.95</v>
      </c>
      <c r="H86" s="6">
        <f t="shared" si="12"/>
        <v>2.39</v>
      </c>
      <c r="I86" s="6">
        <f t="shared" si="11"/>
        <v>-43.446000000000041</v>
      </c>
      <c r="L86">
        <v>129.32</v>
      </c>
      <c r="M86" s="6">
        <f t="shared" si="13"/>
        <v>2.5863999999999998</v>
      </c>
      <c r="N86" s="6">
        <f t="shared" si="14"/>
        <v>13.985000000000001</v>
      </c>
    </row>
    <row r="87" spans="2:14" x14ac:dyDescent="0.2">
      <c r="B87">
        <v>1.22</v>
      </c>
      <c r="C87" s="6">
        <f t="shared" si="9"/>
        <v>0.24399999999999999</v>
      </c>
      <c r="D87" s="6">
        <f t="shared" si="10"/>
        <v>2.806000000000056</v>
      </c>
      <c r="G87">
        <v>-1.34</v>
      </c>
      <c r="H87" s="6">
        <f t="shared" si="12"/>
        <v>-0.26800000000000002</v>
      </c>
      <c r="I87" s="6">
        <f t="shared" si="11"/>
        <v>-43.714000000000041</v>
      </c>
      <c r="L87">
        <v>48.01</v>
      </c>
      <c r="M87" s="6">
        <f t="shared" si="13"/>
        <v>0.96019999999999994</v>
      </c>
      <c r="N87" s="6">
        <f t="shared" si="14"/>
        <v>14.945200000000002</v>
      </c>
    </row>
    <row r="88" spans="2:14" x14ac:dyDescent="0.2">
      <c r="B88">
        <v>-1.57</v>
      </c>
      <c r="C88" s="6">
        <f t="shared" si="9"/>
        <v>-0.31400000000000006</v>
      </c>
      <c r="D88" s="6">
        <f t="shared" si="10"/>
        <v>2.4920000000000559</v>
      </c>
      <c r="G88">
        <v>21.189999999999898</v>
      </c>
      <c r="H88" s="6">
        <f t="shared" si="12"/>
        <v>4.23799999999998</v>
      </c>
      <c r="I88" s="6">
        <f t="shared" si="11"/>
        <v>-39.476000000000063</v>
      </c>
      <c r="L88">
        <v>29.49</v>
      </c>
      <c r="M88" s="6">
        <f t="shared" si="13"/>
        <v>0.58979999999999999</v>
      </c>
      <c r="N88" s="6">
        <f t="shared" si="14"/>
        <v>15.535000000000002</v>
      </c>
    </row>
    <row r="89" spans="2:14" x14ac:dyDescent="0.2">
      <c r="B89">
        <v>11.98</v>
      </c>
      <c r="C89" s="6">
        <f t="shared" si="9"/>
        <v>2.3960000000000004</v>
      </c>
      <c r="D89" s="6">
        <f t="shared" si="10"/>
        <v>4.8880000000000567</v>
      </c>
      <c r="G89">
        <v>19.8</v>
      </c>
      <c r="H89" s="6">
        <f t="shared" si="12"/>
        <v>3.9600000000000004</v>
      </c>
      <c r="I89" s="6">
        <f t="shared" si="11"/>
        <v>-35.516000000000062</v>
      </c>
      <c r="L89">
        <v>101.76</v>
      </c>
      <c r="M89" s="6">
        <f t="shared" si="13"/>
        <v>2.0352000000000001</v>
      </c>
      <c r="N89" s="6">
        <f t="shared" si="14"/>
        <v>17.570200000000003</v>
      </c>
    </row>
    <row r="90" spans="2:14" x14ac:dyDescent="0.2">
      <c r="B90">
        <v>-14.219999999999899</v>
      </c>
      <c r="C90" s="6">
        <f t="shared" si="9"/>
        <v>-2.8439999999999799</v>
      </c>
      <c r="D90" s="6">
        <f t="shared" si="10"/>
        <v>2.0440000000000769</v>
      </c>
      <c r="G90">
        <v>-16.149999999999999</v>
      </c>
      <c r="H90" s="6">
        <f t="shared" si="12"/>
        <v>-3.23</v>
      </c>
      <c r="I90" s="6">
        <f t="shared" si="11"/>
        <v>-38.746000000000059</v>
      </c>
      <c r="L90">
        <v>-51.2</v>
      </c>
      <c r="M90" s="6">
        <f t="shared" si="13"/>
        <v>-1.024</v>
      </c>
      <c r="N90" s="6">
        <f t="shared" si="14"/>
        <v>16.546200000000002</v>
      </c>
    </row>
    <row r="91" spans="2:14" x14ac:dyDescent="0.2">
      <c r="B91">
        <v>15.1</v>
      </c>
      <c r="C91" s="6">
        <f t="shared" si="9"/>
        <v>3.02</v>
      </c>
      <c r="D91" s="6">
        <f t="shared" si="10"/>
        <v>5.0640000000000764</v>
      </c>
      <c r="G91">
        <v>22.06</v>
      </c>
      <c r="H91" s="6">
        <f t="shared" si="12"/>
        <v>4.4119999999999999</v>
      </c>
      <c r="I91" s="6">
        <f t="shared" si="11"/>
        <v>-34.33400000000006</v>
      </c>
      <c r="L91">
        <v>146.71</v>
      </c>
      <c r="M91" s="6">
        <f t="shared" si="13"/>
        <v>2.9342000000000001</v>
      </c>
      <c r="N91" s="6">
        <f t="shared" si="14"/>
        <v>19.480400000000003</v>
      </c>
    </row>
    <row r="92" spans="2:14" x14ac:dyDescent="0.2">
      <c r="B92">
        <v>9.15</v>
      </c>
      <c r="C92" s="6">
        <f t="shared" si="9"/>
        <v>1.83</v>
      </c>
      <c r="D92" s="6">
        <f t="shared" si="10"/>
        <v>6.8940000000000765</v>
      </c>
      <c r="G92">
        <v>-10.61</v>
      </c>
      <c r="H92" s="6">
        <f t="shared" si="12"/>
        <v>-2.1219999999999999</v>
      </c>
      <c r="I92" s="6">
        <f t="shared" si="11"/>
        <v>-36.45600000000006</v>
      </c>
      <c r="L92">
        <v>39.619999999999997</v>
      </c>
      <c r="M92" s="6">
        <f t="shared" si="13"/>
        <v>0.79239999999999999</v>
      </c>
      <c r="N92" s="6">
        <f t="shared" si="14"/>
        <v>20.272800000000004</v>
      </c>
    </row>
    <row r="93" spans="2:14" x14ac:dyDescent="0.2">
      <c r="B93">
        <v>-6.83</v>
      </c>
      <c r="C93" s="6">
        <f t="shared" si="9"/>
        <v>-1.3660000000000001</v>
      </c>
      <c r="D93" s="6">
        <f t="shared" si="10"/>
        <v>5.5280000000000769</v>
      </c>
      <c r="G93">
        <v>-12.01</v>
      </c>
      <c r="H93" s="6">
        <f t="shared" si="12"/>
        <v>-2.4020000000000001</v>
      </c>
      <c r="I93" s="6">
        <f t="shared" si="11"/>
        <v>-38.858000000000061</v>
      </c>
      <c r="L93">
        <v>47.77</v>
      </c>
      <c r="M93" s="6">
        <f t="shared" si="13"/>
        <v>0.95540000000000003</v>
      </c>
      <c r="N93" s="6">
        <f t="shared" si="14"/>
        <v>21.228200000000005</v>
      </c>
    </row>
    <row r="94" spans="2:14" x14ac:dyDescent="0.2">
      <c r="B94">
        <v>-16.84</v>
      </c>
      <c r="C94" s="6">
        <f t="shared" si="9"/>
        <v>-3.3680000000000003</v>
      </c>
      <c r="D94" s="6">
        <f t="shared" si="10"/>
        <v>2.1600000000000765</v>
      </c>
      <c r="G94">
        <v>37.78</v>
      </c>
      <c r="H94" s="6">
        <f t="shared" si="12"/>
        <v>7.5560000000000009</v>
      </c>
      <c r="I94" s="6">
        <f t="shared" si="11"/>
        <v>-31.30200000000006</v>
      </c>
      <c r="L94">
        <v>17.52</v>
      </c>
      <c r="M94" s="6">
        <f t="shared" si="13"/>
        <v>0.35039999999999999</v>
      </c>
      <c r="N94" s="6">
        <f t="shared" si="14"/>
        <v>21.578600000000005</v>
      </c>
    </row>
    <row r="95" spans="2:14" x14ac:dyDescent="0.2">
      <c r="B95">
        <v>3.35</v>
      </c>
      <c r="C95" s="6">
        <f t="shared" si="9"/>
        <v>0.67</v>
      </c>
      <c r="D95" s="6">
        <f t="shared" si="10"/>
        <v>2.8300000000000765</v>
      </c>
      <c r="G95">
        <v>1.4299999999999899</v>
      </c>
      <c r="H95" s="6">
        <f t="shared" si="12"/>
        <v>0.28599999999999798</v>
      </c>
      <c r="I95" s="6">
        <f t="shared" si="11"/>
        <v>-31.016000000000062</v>
      </c>
      <c r="L95">
        <v>23.22</v>
      </c>
      <c r="M95" s="6">
        <f t="shared" si="13"/>
        <v>0.46439999999999998</v>
      </c>
      <c r="N95" s="6">
        <f t="shared" si="14"/>
        <v>22.043000000000006</v>
      </c>
    </row>
    <row r="96" spans="2:14" x14ac:dyDescent="0.2">
      <c r="B96">
        <v>3.44</v>
      </c>
      <c r="C96" s="6">
        <f t="shared" si="9"/>
        <v>0.68800000000000006</v>
      </c>
      <c r="D96" s="6">
        <f t="shared" si="10"/>
        <v>3.5180000000000766</v>
      </c>
      <c r="G96">
        <v>-0.12</v>
      </c>
      <c r="H96" s="6">
        <f t="shared" si="12"/>
        <v>-2.4E-2</v>
      </c>
      <c r="I96" s="6">
        <f t="shared" si="11"/>
        <v>-31.040000000000063</v>
      </c>
      <c r="L96">
        <v>-38.450000000000003</v>
      </c>
      <c r="M96" s="6">
        <f t="shared" si="13"/>
        <v>-0.76900000000000013</v>
      </c>
      <c r="N96" s="6">
        <f t="shared" si="14"/>
        <v>21.274000000000008</v>
      </c>
    </row>
    <row r="97" spans="2:14" x14ac:dyDescent="0.2">
      <c r="B97">
        <v>4.4800000000000004</v>
      </c>
      <c r="C97" s="6">
        <f t="shared" si="9"/>
        <v>0.89600000000000013</v>
      </c>
      <c r="D97" s="6">
        <f t="shared" si="10"/>
        <v>4.414000000000077</v>
      </c>
      <c r="G97">
        <v>2.1800000000000002</v>
      </c>
      <c r="H97" s="6">
        <f t="shared" si="12"/>
        <v>0.43600000000000005</v>
      </c>
      <c r="I97" s="6">
        <f t="shared" si="11"/>
        <v>-30.604000000000063</v>
      </c>
      <c r="L97">
        <v>16.760000000000002</v>
      </c>
      <c r="M97" s="6">
        <f t="shared" si="13"/>
        <v>0.33520000000000005</v>
      </c>
      <c r="N97" s="6">
        <f t="shared" si="14"/>
        <v>21.609200000000008</v>
      </c>
    </row>
    <row r="98" spans="2:14" x14ac:dyDescent="0.2">
      <c r="B98">
        <v>4.2699999999999996</v>
      </c>
      <c r="C98" s="6">
        <f t="shared" si="9"/>
        <v>0.85399999999999998</v>
      </c>
      <c r="D98" s="6">
        <f t="shared" si="10"/>
        <v>5.2680000000000771</v>
      </c>
      <c r="G98">
        <v>8.9099999999999895</v>
      </c>
      <c r="H98" s="6">
        <f t="shared" ref="H98:H129" si="15">G98*J$3</f>
        <v>1.781999999999998</v>
      </c>
      <c r="I98" s="6">
        <f t="shared" si="11"/>
        <v>-28.822000000000067</v>
      </c>
      <c r="L98">
        <v>-30.96</v>
      </c>
      <c r="M98" s="6">
        <f t="shared" ref="M98:M129" si="16">L98*O$3</f>
        <v>-0.61920000000000008</v>
      </c>
      <c r="N98" s="6">
        <f t="shared" si="14"/>
        <v>20.990000000000009</v>
      </c>
    </row>
    <row r="99" spans="2:14" x14ac:dyDescent="0.2">
      <c r="B99">
        <v>-2.06</v>
      </c>
      <c r="C99" s="6">
        <f t="shared" si="9"/>
        <v>-0.41200000000000003</v>
      </c>
      <c r="D99" s="6">
        <f t="shared" si="10"/>
        <v>4.8560000000000771</v>
      </c>
      <c r="G99">
        <v>6.3299999999999903</v>
      </c>
      <c r="H99" s="6">
        <f t="shared" si="15"/>
        <v>1.2659999999999982</v>
      </c>
      <c r="I99" s="6">
        <f t="shared" si="11"/>
        <v>-27.556000000000068</v>
      </c>
      <c r="L99">
        <v>10.47</v>
      </c>
      <c r="M99" s="6">
        <f t="shared" si="16"/>
        <v>0.20940000000000003</v>
      </c>
      <c r="N99" s="6">
        <f t="shared" si="14"/>
        <v>21.199400000000008</v>
      </c>
    </row>
    <row r="100" spans="2:14" x14ac:dyDescent="0.2">
      <c r="B100">
        <v>6.38</v>
      </c>
      <c r="C100" s="6">
        <f t="shared" si="9"/>
        <v>1.276</v>
      </c>
      <c r="D100" s="6">
        <f t="shared" si="10"/>
        <v>6.1320000000000769</v>
      </c>
      <c r="G100">
        <v>23.29</v>
      </c>
      <c r="H100" s="6">
        <f t="shared" si="15"/>
        <v>4.6580000000000004</v>
      </c>
      <c r="I100" s="6">
        <f t="shared" si="11"/>
        <v>-22.898000000000067</v>
      </c>
      <c r="L100">
        <v>77.8</v>
      </c>
      <c r="M100" s="6">
        <f t="shared" si="16"/>
        <v>1.556</v>
      </c>
      <c r="N100" s="6">
        <f t="shared" si="14"/>
        <v>22.755400000000009</v>
      </c>
    </row>
    <row r="101" spans="2:14" x14ac:dyDescent="0.2">
      <c r="B101">
        <v>5.21</v>
      </c>
      <c r="C101" s="6">
        <f t="shared" si="9"/>
        <v>1.042</v>
      </c>
      <c r="D101" s="6">
        <f t="shared" si="10"/>
        <v>7.1740000000000768</v>
      </c>
      <c r="G101">
        <v>12.739999999999901</v>
      </c>
      <c r="H101" s="6">
        <f t="shared" si="15"/>
        <v>2.5479999999999805</v>
      </c>
      <c r="I101" s="6">
        <f t="shared" si="11"/>
        <v>-20.350000000000087</v>
      </c>
      <c r="L101">
        <v>113.23</v>
      </c>
      <c r="M101" s="6">
        <f t="shared" si="16"/>
        <v>2.2646000000000002</v>
      </c>
      <c r="N101" s="6">
        <f t="shared" si="14"/>
        <v>25.02000000000001</v>
      </c>
    </row>
    <row r="102" spans="2:14" x14ac:dyDescent="0.2">
      <c r="B102">
        <v>2.0699999999999998</v>
      </c>
      <c r="C102" s="6">
        <f t="shared" si="9"/>
        <v>0.41399999999999998</v>
      </c>
      <c r="D102" s="6">
        <f t="shared" si="10"/>
        <v>7.5880000000000765</v>
      </c>
      <c r="G102">
        <v>-19.799999999999901</v>
      </c>
      <c r="H102" s="6">
        <f t="shared" si="15"/>
        <v>-3.9599999999999804</v>
      </c>
      <c r="I102" s="6">
        <f t="shared" si="11"/>
        <v>-24.310000000000066</v>
      </c>
      <c r="L102">
        <v>73.95</v>
      </c>
      <c r="M102" s="6">
        <f t="shared" si="16"/>
        <v>1.4790000000000001</v>
      </c>
      <c r="N102" s="6">
        <f t="shared" si="14"/>
        <v>26.499000000000009</v>
      </c>
    </row>
    <row r="103" spans="2:14" x14ac:dyDescent="0.2">
      <c r="B103">
        <v>-14.32</v>
      </c>
      <c r="C103" s="6">
        <f t="shared" si="9"/>
        <v>-2.8640000000000003</v>
      </c>
      <c r="D103" s="6">
        <f t="shared" si="10"/>
        <v>4.7240000000000766</v>
      </c>
      <c r="G103">
        <v>-10.23</v>
      </c>
      <c r="H103" s="6">
        <f t="shared" si="15"/>
        <v>-2.0460000000000003</v>
      </c>
      <c r="I103" s="6">
        <f t="shared" si="11"/>
        <v>-26.356000000000066</v>
      </c>
      <c r="L103">
        <v>-73.959999999999994</v>
      </c>
      <c r="M103" s="6">
        <f t="shared" si="16"/>
        <v>-1.4791999999999998</v>
      </c>
      <c r="N103" s="6">
        <f t="shared" si="14"/>
        <v>25.019800000000011</v>
      </c>
    </row>
    <row r="104" spans="2:14" x14ac:dyDescent="0.2">
      <c r="B104">
        <v>-2.69</v>
      </c>
      <c r="C104" s="6">
        <f t="shared" si="9"/>
        <v>-0.53800000000000003</v>
      </c>
      <c r="D104" s="6">
        <f t="shared" si="10"/>
        <v>4.1860000000000763</v>
      </c>
      <c r="G104">
        <v>-1.6199999999999899</v>
      </c>
      <c r="H104" s="6">
        <f t="shared" si="15"/>
        <v>-0.32399999999999801</v>
      </c>
      <c r="I104" s="6">
        <f t="shared" si="11"/>
        <v>-26.680000000000064</v>
      </c>
      <c r="L104">
        <v>6.48</v>
      </c>
      <c r="M104" s="6">
        <f t="shared" si="16"/>
        <v>0.12960000000000002</v>
      </c>
      <c r="N104" s="6">
        <f t="shared" si="14"/>
        <v>25.149400000000011</v>
      </c>
    </row>
    <row r="105" spans="2:14" x14ac:dyDescent="0.2">
      <c r="B105">
        <v>-5.4</v>
      </c>
      <c r="C105" s="6">
        <f t="shared" si="9"/>
        <v>-1.08</v>
      </c>
      <c r="D105" s="6">
        <f t="shared" si="10"/>
        <v>3.1060000000000763</v>
      </c>
      <c r="G105">
        <v>-14.8799999999999</v>
      </c>
      <c r="H105" s="6">
        <f t="shared" si="15"/>
        <v>-2.97599999999998</v>
      </c>
      <c r="I105" s="6">
        <f t="shared" si="11"/>
        <v>-29.656000000000045</v>
      </c>
      <c r="L105">
        <v>-19.68</v>
      </c>
      <c r="M105" s="6">
        <f t="shared" si="16"/>
        <v>-0.39360000000000001</v>
      </c>
      <c r="N105" s="6">
        <f t="shared" si="14"/>
        <v>24.755800000000011</v>
      </c>
    </row>
    <row r="106" spans="2:14" x14ac:dyDescent="0.2">
      <c r="B106">
        <v>-5.66</v>
      </c>
      <c r="C106" s="6">
        <f t="shared" si="9"/>
        <v>-1.1320000000000001</v>
      </c>
      <c r="D106" s="6">
        <f t="shared" si="10"/>
        <v>1.9740000000000761</v>
      </c>
      <c r="G106">
        <v>11.68</v>
      </c>
      <c r="H106" s="6">
        <f t="shared" si="15"/>
        <v>2.3359999999999999</v>
      </c>
      <c r="I106" s="6">
        <f t="shared" si="11"/>
        <v>-27.320000000000046</v>
      </c>
      <c r="L106">
        <v>50.32</v>
      </c>
      <c r="M106" s="6">
        <f t="shared" si="16"/>
        <v>1.0064</v>
      </c>
      <c r="N106" s="6">
        <f t="shared" si="14"/>
        <v>25.762200000000011</v>
      </c>
    </row>
    <row r="107" spans="2:14" x14ac:dyDescent="0.2">
      <c r="B107">
        <v>-2.4900000000000002</v>
      </c>
      <c r="C107" s="6">
        <f t="shared" si="9"/>
        <v>-0.49800000000000005</v>
      </c>
      <c r="D107" s="6">
        <f t="shared" si="10"/>
        <v>1.4760000000000761</v>
      </c>
      <c r="G107">
        <v>-6.54</v>
      </c>
      <c r="H107" s="6">
        <f t="shared" si="15"/>
        <v>-1.3080000000000001</v>
      </c>
      <c r="I107" s="6">
        <f t="shared" si="11"/>
        <v>-28.628000000000046</v>
      </c>
      <c r="L107">
        <v>-21.61</v>
      </c>
      <c r="M107" s="6">
        <f t="shared" si="16"/>
        <v>-0.43219999999999997</v>
      </c>
      <c r="N107" s="6">
        <f t="shared" si="14"/>
        <v>25.330000000000009</v>
      </c>
    </row>
    <row r="108" spans="2:14" x14ac:dyDescent="0.2">
      <c r="B108">
        <v>-12.75</v>
      </c>
      <c r="C108" s="6">
        <f t="shared" si="9"/>
        <v>-2.5500000000000003</v>
      </c>
      <c r="D108" s="6">
        <f t="shared" si="10"/>
        <v>-1.0739999999999241</v>
      </c>
      <c r="G108">
        <v>-14.82</v>
      </c>
      <c r="H108" s="6">
        <f t="shared" si="15"/>
        <v>-2.9640000000000004</v>
      </c>
      <c r="I108" s="6">
        <f t="shared" si="11"/>
        <v>-31.592000000000048</v>
      </c>
      <c r="L108">
        <v>-115.06</v>
      </c>
      <c r="M108" s="6">
        <f t="shared" si="16"/>
        <v>-2.3012000000000001</v>
      </c>
      <c r="N108" s="6">
        <f t="shared" si="14"/>
        <v>23.028800000000007</v>
      </c>
    </row>
    <row r="109" spans="2:14" x14ac:dyDescent="0.2">
      <c r="B109">
        <v>5.3299999999999903</v>
      </c>
      <c r="C109" s="6">
        <f t="shared" si="9"/>
        <v>1.0659999999999981</v>
      </c>
      <c r="D109" s="6">
        <f t="shared" si="10"/>
        <v>-7.9999999999260663E-3</v>
      </c>
      <c r="G109">
        <v>10.59</v>
      </c>
      <c r="H109" s="6">
        <f t="shared" si="15"/>
        <v>2.1179999999999999</v>
      </c>
      <c r="I109" s="6">
        <f t="shared" si="11"/>
        <v>-29.47400000000005</v>
      </c>
      <c r="L109">
        <v>62.17</v>
      </c>
      <c r="M109" s="6">
        <f t="shared" si="16"/>
        <v>1.2434000000000001</v>
      </c>
      <c r="N109" s="6">
        <f t="shared" si="14"/>
        <v>24.272200000000009</v>
      </c>
    </row>
    <row r="110" spans="2:14" x14ac:dyDescent="0.2">
      <c r="B110">
        <v>7.15</v>
      </c>
      <c r="C110" s="6">
        <f t="shared" si="9"/>
        <v>1.4300000000000002</v>
      </c>
      <c r="D110" s="6">
        <f t="shared" si="10"/>
        <v>1.4220000000000741</v>
      </c>
      <c r="G110">
        <v>9.68</v>
      </c>
      <c r="H110" s="6">
        <f t="shared" si="15"/>
        <v>1.9359999999999999</v>
      </c>
      <c r="I110" s="6">
        <f t="shared" si="11"/>
        <v>-27.53800000000005</v>
      </c>
      <c r="L110">
        <v>88.44</v>
      </c>
      <c r="M110" s="6">
        <f t="shared" si="16"/>
        <v>1.7687999999999999</v>
      </c>
      <c r="N110" s="6">
        <f t="shared" si="14"/>
        <v>26.041000000000007</v>
      </c>
    </row>
    <row r="111" spans="2:14" x14ac:dyDescent="0.2">
      <c r="B111">
        <v>10.3</v>
      </c>
      <c r="C111" s="6">
        <f t="shared" si="9"/>
        <v>2.06</v>
      </c>
      <c r="D111" s="6">
        <f t="shared" si="10"/>
        <v>3.4820000000000739</v>
      </c>
      <c r="G111">
        <v>13.05</v>
      </c>
      <c r="H111" s="6">
        <f t="shared" si="15"/>
        <v>2.6100000000000003</v>
      </c>
      <c r="I111" s="6">
        <f t="shared" si="11"/>
        <v>-24.928000000000051</v>
      </c>
      <c r="L111">
        <v>117.92</v>
      </c>
      <c r="M111" s="6">
        <f t="shared" si="16"/>
        <v>2.3584000000000001</v>
      </c>
      <c r="N111" s="6">
        <f t="shared" si="14"/>
        <v>28.399400000000007</v>
      </c>
    </row>
    <row r="112" spans="2:14" x14ac:dyDescent="0.2">
      <c r="B112">
        <v>1.53</v>
      </c>
      <c r="C112" s="6">
        <f t="shared" si="9"/>
        <v>0.30600000000000005</v>
      </c>
      <c r="D112" s="6">
        <f t="shared" si="10"/>
        <v>3.788000000000074</v>
      </c>
      <c r="G112">
        <v>10.51</v>
      </c>
      <c r="H112" s="6">
        <f t="shared" si="15"/>
        <v>2.1019999999999999</v>
      </c>
      <c r="I112" s="6">
        <f t="shared" si="11"/>
        <v>-22.82600000000005</v>
      </c>
      <c r="L112">
        <v>5.0999999999999996</v>
      </c>
      <c r="M112" s="6">
        <f t="shared" si="16"/>
        <v>0.10199999999999999</v>
      </c>
      <c r="N112" s="6">
        <f t="shared" si="14"/>
        <v>28.501400000000007</v>
      </c>
    </row>
    <row r="113" spans="2:14" x14ac:dyDescent="0.2">
      <c r="B113">
        <v>29.31</v>
      </c>
      <c r="C113" s="6">
        <f t="shared" si="9"/>
        <v>5.8620000000000001</v>
      </c>
      <c r="D113" s="6">
        <f t="shared" si="10"/>
        <v>9.6500000000000732</v>
      </c>
      <c r="G113">
        <v>28.86</v>
      </c>
      <c r="H113" s="6">
        <f t="shared" si="15"/>
        <v>5.7720000000000002</v>
      </c>
      <c r="I113" s="6">
        <f t="shared" si="11"/>
        <v>-17.054000000000052</v>
      </c>
      <c r="L113">
        <v>152.05000000000001</v>
      </c>
      <c r="M113" s="6">
        <f t="shared" si="16"/>
        <v>3.0410000000000004</v>
      </c>
      <c r="N113" s="6">
        <f t="shared" si="14"/>
        <v>31.542400000000008</v>
      </c>
    </row>
    <row r="114" spans="2:14" x14ac:dyDescent="0.2">
      <c r="B114">
        <v>14.79</v>
      </c>
      <c r="C114" s="6">
        <f t="shared" si="9"/>
        <v>2.9580000000000002</v>
      </c>
      <c r="D114" s="6">
        <f t="shared" si="10"/>
        <v>12.608000000000073</v>
      </c>
      <c r="G114">
        <v>20.89</v>
      </c>
      <c r="H114" s="6">
        <f t="shared" si="15"/>
        <v>4.1779999999999999</v>
      </c>
      <c r="I114" s="6">
        <f t="shared" si="11"/>
        <v>-12.876000000000051</v>
      </c>
      <c r="L114">
        <v>157.07</v>
      </c>
      <c r="M114" s="6">
        <f t="shared" si="16"/>
        <v>3.1414</v>
      </c>
      <c r="N114" s="6">
        <f t="shared" si="14"/>
        <v>34.683800000000005</v>
      </c>
    </row>
    <row r="115" spans="2:14" x14ac:dyDescent="0.2">
      <c r="B115">
        <v>17.82</v>
      </c>
      <c r="C115" s="6">
        <f t="shared" si="9"/>
        <v>3.5640000000000001</v>
      </c>
      <c r="D115" s="6">
        <f t="shared" si="10"/>
        <v>16.172000000000075</v>
      </c>
      <c r="G115">
        <v>36.159999999999997</v>
      </c>
      <c r="H115" s="6">
        <f t="shared" si="15"/>
        <v>7.2319999999999993</v>
      </c>
      <c r="I115" s="6">
        <f t="shared" si="11"/>
        <v>-5.6440000000000516</v>
      </c>
      <c r="L115">
        <v>127.2</v>
      </c>
      <c r="M115" s="6">
        <f t="shared" si="16"/>
        <v>2.544</v>
      </c>
      <c r="N115" s="6">
        <f t="shared" si="14"/>
        <v>37.227800000000002</v>
      </c>
    </row>
    <row r="116" spans="2:14" x14ac:dyDescent="0.2">
      <c r="B116">
        <v>-1.8599999999999901</v>
      </c>
      <c r="C116" s="6">
        <f t="shared" si="9"/>
        <v>-0.37199999999999805</v>
      </c>
      <c r="D116" s="6">
        <f t="shared" si="10"/>
        <v>15.800000000000077</v>
      </c>
      <c r="G116">
        <v>1.5699999999999901</v>
      </c>
      <c r="H116" s="6">
        <f t="shared" si="15"/>
        <v>0.31399999999999806</v>
      </c>
      <c r="I116" s="6">
        <f t="shared" si="11"/>
        <v>-5.3300000000000534</v>
      </c>
      <c r="L116">
        <v>-23.3</v>
      </c>
      <c r="M116" s="6">
        <f t="shared" si="16"/>
        <v>-0.46600000000000003</v>
      </c>
      <c r="N116" s="6">
        <f t="shared" si="14"/>
        <v>36.761800000000001</v>
      </c>
    </row>
    <row r="117" spans="2:14" x14ac:dyDescent="0.2">
      <c r="B117">
        <v>23.07</v>
      </c>
      <c r="C117" s="6">
        <f t="shared" si="9"/>
        <v>4.6139999999999999</v>
      </c>
      <c r="D117" s="6">
        <f t="shared" si="10"/>
        <v>20.414000000000076</v>
      </c>
      <c r="G117">
        <v>28.76</v>
      </c>
      <c r="H117" s="6">
        <f t="shared" si="15"/>
        <v>5.7520000000000007</v>
      </c>
      <c r="I117" s="6">
        <f t="shared" si="11"/>
        <v>0.42199999999994731</v>
      </c>
      <c r="L117">
        <v>129.09</v>
      </c>
      <c r="M117" s="6">
        <f t="shared" si="16"/>
        <v>2.5818000000000003</v>
      </c>
      <c r="N117" s="6">
        <f t="shared" si="14"/>
        <v>39.343600000000002</v>
      </c>
    </row>
    <row r="118" spans="2:14" x14ac:dyDescent="0.2">
      <c r="B118">
        <v>-2.17</v>
      </c>
      <c r="C118" s="6">
        <f t="shared" ref="C118:C157" si="17">B118*E$3</f>
        <v>-0.434</v>
      </c>
      <c r="D118" s="6">
        <f t="shared" ref="D118:D157" si="18">C118+D117</f>
        <v>19.980000000000075</v>
      </c>
      <c r="G118">
        <v>8.56</v>
      </c>
      <c r="H118" s="6">
        <f t="shared" si="15"/>
        <v>1.7120000000000002</v>
      </c>
      <c r="I118" s="6">
        <f t="shared" ref="I118:I157" si="19">H118+I117</f>
        <v>2.1339999999999475</v>
      </c>
      <c r="L118">
        <v>13.45</v>
      </c>
      <c r="M118" s="6">
        <f t="shared" si="16"/>
        <v>0.26900000000000002</v>
      </c>
      <c r="N118" s="6">
        <f t="shared" si="14"/>
        <v>39.6126</v>
      </c>
    </row>
    <row r="119" spans="2:14" x14ac:dyDescent="0.2">
      <c r="B119">
        <v>15.92</v>
      </c>
      <c r="C119" s="6">
        <f t="shared" si="17"/>
        <v>3.1840000000000002</v>
      </c>
      <c r="D119" s="6">
        <f t="shared" si="18"/>
        <v>23.164000000000076</v>
      </c>
      <c r="G119">
        <v>2.93</v>
      </c>
      <c r="H119" s="6">
        <f t="shared" si="15"/>
        <v>0.58600000000000008</v>
      </c>
      <c r="I119" s="6">
        <f t="shared" si="19"/>
        <v>2.7199999999999473</v>
      </c>
      <c r="L119">
        <v>49.92</v>
      </c>
      <c r="M119" s="6">
        <f t="shared" si="16"/>
        <v>0.99840000000000007</v>
      </c>
      <c r="N119" s="6">
        <f t="shared" si="14"/>
        <v>40.610999999999997</v>
      </c>
    </row>
    <row r="120" spans="2:14" x14ac:dyDescent="0.2">
      <c r="B120">
        <v>5.1799999999999899</v>
      </c>
      <c r="C120" s="6">
        <f t="shared" si="17"/>
        <v>1.035999999999998</v>
      </c>
      <c r="D120" s="6">
        <f t="shared" si="18"/>
        <v>24.200000000000074</v>
      </c>
      <c r="G120">
        <v>1.5</v>
      </c>
      <c r="H120" s="6">
        <f t="shared" si="15"/>
        <v>0.30000000000000004</v>
      </c>
      <c r="I120" s="6">
        <f t="shared" si="19"/>
        <v>3.0199999999999472</v>
      </c>
      <c r="L120">
        <v>-5.75</v>
      </c>
      <c r="M120" s="6">
        <f t="shared" si="16"/>
        <v>-0.115</v>
      </c>
      <c r="N120" s="6">
        <f t="shared" si="14"/>
        <v>40.495999999999995</v>
      </c>
    </row>
    <row r="121" spans="2:14" x14ac:dyDescent="0.2">
      <c r="B121">
        <v>-5.34</v>
      </c>
      <c r="C121" s="6">
        <f t="shared" si="17"/>
        <v>-1.0680000000000001</v>
      </c>
      <c r="D121" s="6">
        <f t="shared" si="18"/>
        <v>23.132000000000073</v>
      </c>
      <c r="G121">
        <v>-15.49</v>
      </c>
      <c r="H121" s="6">
        <f t="shared" si="15"/>
        <v>-3.0980000000000003</v>
      </c>
      <c r="I121" s="6">
        <f t="shared" si="19"/>
        <v>-7.8000000000053138E-2</v>
      </c>
      <c r="L121">
        <v>-43.38</v>
      </c>
      <c r="M121" s="6">
        <f t="shared" si="16"/>
        <v>-0.86760000000000004</v>
      </c>
      <c r="N121" s="6">
        <f t="shared" si="14"/>
        <v>39.628399999999992</v>
      </c>
    </row>
    <row r="122" spans="2:14" x14ac:dyDescent="0.2">
      <c r="B122">
        <v>22.7</v>
      </c>
      <c r="C122" s="6">
        <f t="shared" si="17"/>
        <v>4.54</v>
      </c>
      <c r="D122" s="6">
        <f t="shared" si="18"/>
        <v>27.672000000000072</v>
      </c>
      <c r="G122">
        <v>2.2400000000000002</v>
      </c>
      <c r="H122" s="6">
        <f t="shared" si="15"/>
        <v>0.44800000000000006</v>
      </c>
      <c r="I122" s="6">
        <f t="shared" si="19"/>
        <v>0.36999999999994693</v>
      </c>
      <c r="L122">
        <v>151.49</v>
      </c>
      <c r="M122" s="6">
        <f t="shared" si="16"/>
        <v>3.0298000000000003</v>
      </c>
      <c r="N122" s="6">
        <f t="shared" si="14"/>
        <v>42.658199999999994</v>
      </c>
    </row>
    <row r="123" spans="2:14" x14ac:dyDescent="0.2">
      <c r="B123">
        <v>15.68</v>
      </c>
      <c r="C123" s="6">
        <f t="shared" si="17"/>
        <v>3.1360000000000001</v>
      </c>
      <c r="D123" s="6">
        <f t="shared" si="18"/>
        <v>30.808000000000071</v>
      </c>
      <c r="G123">
        <v>28.24</v>
      </c>
      <c r="H123" s="6">
        <f t="shared" si="15"/>
        <v>5.6479999999999997</v>
      </c>
      <c r="I123" s="6">
        <f t="shared" si="19"/>
        <v>6.0179999999999465</v>
      </c>
      <c r="L123">
        <v>42.17</v>
      </c>
      <c r="M123" s="6">
        <f t="shared" si="16"/>
        <v>0.84340000000000004</v>
      </c>
      <c r="N123" s="6">
        <f t="shared" si="14"/>
        <v>43.501599999999996</v>
      </c>
    </row>
    <row r="124" spans="2:14" x14ac:dyDescent="0.2">
      <c r="B124">
        <v>21.499999999999901</v>
      </c>
      <c r="C124" s="6">
        <f t="shared" si="17"/>
        <v>4.2999999999999803</v>
      </c>
      <c r="D124" s="6">
        <f t="shared" si="18"/>
        <v>35.108000000000054</v>
      </c>
      <c r="G124">
        <v>15.5299999999999</v>
      </c>
      <c r="H124" s="6">
        <f t="shared" si="15"/>
        <v>3.1059999999999803</v>
      </c>
      <c r="I124" s="6">
        <f t="shared" si="19"/>
        <v>9.1239999999999277</v>
      </c>
      <c r="L124">
        <v>88.05</v>
      </c>
      <c r="M124" s="6">
        <f t="shared" si="16"/>
        <v>1.7609999999999999</v>
      </c>
      <c r="N124" s="6">
        <f t="shared" si="14"/>
        <v>45.262599999999999</v>
      </c>
    </row>
    <row r="125" spans="2:14" x14ac:dyDescent="0.2">
      <c r="B125">
        <v>-4.01</v>
      </c>
      <c r="C125" s="6">
        <f t="shared" si="17"/>
        <v>-0.80200000000000005</v>
      </c>
      <c r="D125" s="6">
        <f t="shared" si="18"/>
        <v>34.306000000000054</v>
      </c>
      <c r="G125">
        <v>-10.67</v>
      </c>
      <c r="H125" s="6">
        <f t="shared" si="15"/>
        <v>-2.1339999999999999</v>
      </c>
      <c r="I125" s="6">
        <f t="shared" si="19"/>
        <v>6.9899999999999274</v>
      </c>
      <c r="L125">
        <v>32.47</v>
      </c>
      <c r="M125" s="6">
        <f t="shared" si="16"/>
        <v>0.64939999999999998</v>
      </c>
      <c r="N125" s="6">
        <f t="shared" si="14"/>
        <v>45.911999999999999</v>
      </c>
    </row>
    <row r="126" spans="2:14" x14ac:dyDescent="0.2">
      <c r="B126">
        <v>8.42</v>
      </c>
      <c r="C126" s="6">
        <f t="shared" si="17"/>
        <v>1.6840000000000002</v>
      </c>
      <c r="D126" s="6">
        <f t="shared" si="18"/>
        <v>35.990000000000052</v>
      </c>
      <c r="G126">
        <v>-8.91</v>
      </c>
      <c r="H126" s="6">
        <f t="shared" si="15"/>
        <v>-1.782</v>
      </c>
      <c r="I126" s="6">
        <f t="shared" si="19"/>
        <v>5.2079999999999274</v>
      </c>
      <c r="L126">
        <v>10.73</v>
      </c>
      <c r="M126" s="6">
        <f t="shared" si="16"/>
        <v>0.21460000000000001</v>
      </c>
      <c r="N126" s="6">
        <f t="shared" si="14"/>
        <v>46.126599999999996</v>
      </c>
    </row>
    <row r="127" spans="2:14" x14ac:dyDescent="0.2">
      <c r="B127">
        <v>18.09</v>
      </c>
      <c r="C127" s="6">
        <f t="shared" si="17"/>
        <v>3.6180000000000003</v>
      </c>
      <c r="D127" s="6">
        <f t="shared" si="18"/>
        <v>39.608000000000054</v>
      </c>
      <c r="G127">
        <v>-1.82</v>
      </c>
      <c r="H127" s="6">
        <f t="shared" si="15"/>
        <v>-0.36400000000000005</v>
      </c>
      <c r="I127" s="6">
        <f t="shared" si="19"/>
        <v>4.8439999999999275</v>
      </c>
      <c r="L127">
        <v>52.77</v>
      </c>
      <c r="M127" s="6">
        <f t="shared" si="16"/>
        <v>1.0554000000000001</v>
      </c>
      <c r="N127" s="6">
        <f t="shared" si="14"/>
        <v>47.181999999999995</v>
      </c>
    </row>
    <row r="128" spans="2:14" x14ac:dyDescent="0.2">
      <c r="B128">
        <v>-15.5</v>
      </c>
      <c r="C128" s="6">
        <f t="shared" si="17"/>
        <v>-3.1</v>
      </c>
      <c r="D128" s="6">
        <f t="shared" si="18"/>
        <v>36.508000000000052</v>
      </c>
      <c r="G128">
        <v>-49.14</v>
      </c>
      <c r="H128" s="6">
        <f t="shared" si="15"/>
        <v>-9.8280000000000012</v>
      </c>
      <c r="I128" s="6">
        <f t="shared" si="19"/>
        <v>-4.9840000000000737</v>
      </c>
      <c r="L128">
        <v>-137.86000000000001</v>
      </c>
      <c r="M128" s="6">
        <f t="shared" si="16"/>
        <v>-2.7572000000000005</v>
      </c>
      <c r="N128" s="6">
        <f t="shared" si="14"/>
        <v>44.424799999999998</v>
      </c>
    </row>
    <row r="129" spans="2:14" x14ac:dyDescent="0.2">
      <c r="B129">
        <v>-12.1899999999999</v>
      </c>
      <c r="C129" s="6">
        <f t="shared" si="17"/>
        <v>-2.4379999999999802</v>
      </c>
      <c r="D129" s="6">
        <f t="shared" si="18"/>
        <v>34.070000000000071</v>
      </c>
      <c r="G129">
        <v>-5.0399999999999903</v>
      </c>
      <c r="H129" s="6">
        <f t="shared" si="15"/>
        <v>-1.007999999999998</v>
      </c>
      <c r="I129" s="6">
        <f t="shared" si="19"/>
        <v>-5.9920000000000719</v>
      </c>
      <c r="L129">
        <v>51.05</v>
      </c>
      <c r="M129" s="6">
        <f t="shared" si="16"/>
        <v>1.0209999999999999</v>
      </c>
      <c r="N129" s="6">
        <f t="shared" si="14"/>
        <v>45.445799999999998</v>
      </c>
    </row>
    <row r="130" spans="2:14" x14ac:dyDescent="0.2">
      <c r="B130">
        <v>7.6</v>
      </c>
      <c r="C130" s="6">
        <f t="shared" si="17"/>
        <v>1.52</v>
      </c>
      <c r="D130" s="6">
        <f t="shared" si="18"/>
        <v>35.590000000000074</v>
      </c>
      <c r="G130">
        <v>17.27</v>
      </c>
      <c r="H130" s="6">
        <f t="shared" ref="H130:H161" si="20">G130*J$3</f>
        <v>3.4540000000000002</v>
      </c>
      <c r="I130" s="6">
        <f t="shared" si="19"/>
        <v>-2.5380000000000718</v>
      </c>
      <c r="L130">
        <v>60.28</v>
      </c>
      <c r="M130" s="6">
        <f t="shared" ref="M130:M161" si="21">L130*O$3</f>
        <v>1.2056</v>
      </c>
      <c r="N130" s="6">
        <f t="shared" si="14"/>
        <v>46.651399999999995</v>
      </c>
    </row>
    <row r="131" spans="2:14" x14ac:dyDescent="0.2">
      <c r="B131">
        <v>5.33</v>
      </c>
      <c r="C131" s="6">
        <f t="shared" si="17"/>
        <v>1.0660000000000001</v>
      </c>
      <c r="D131" s="6">
        <f t="shared" si="18"/>
        <v>36.656000000000077</v>
      </c>
      <c r="G131">
        <v>16.149999999999999</v>
      </c>
      <c r="H131" s="6">
        <f t="shared" si="20"/>
        <v>3.23</v>
      </c>
      <c r="I131" s="6">
        <f t="shared" si="19"/>
        <v>0.69199999999992823</v>
      </c>
      <c r="L131">
        <v>36.4</v>
      </c>
      <c r="M131" s="6">
        <f t="shared" si="21"/>
        <v>0.72799999999999998</v>
      </c>
      <c r="N131" s="6">
        <f t="shared" si="14"/>
        <v>47.379399999999997</v>
      </c>
    </row>
    <row r="132" spans="2:14" x14ac:dyDescent="0.2">
      <c r="B132">
        <v>2.84</v>
      </c>
      <c r="C132" s="6">
        <f t="shared" si="17"/>
        <v>0.56799999999999995</v>
      </c>
      <c r="D132" s="6">
        <f t="shared" si="18"/>
        <v>37.224000000000075</v>
      </c>
      <c r="G132">
        <v>15.34</v>
      </c>
      <c r="H132" s="6">
        <f t="shared" si="20"/>
        <v>3.0680000000000001</v>
      </c>
      <c r="I132" s="6">
        <f t="shared" si="19"/>
        <v>3.7599999999999283</v>
      </c>
      <c r="L132">
        <v>7.67</v>
      </c>
      <c r="M132" s="6">
        <f t="shared" si="21"/>
        <v>0.15340000000000001</v>
      </c>
      <c r="N132" s="6">
        <f t="shared" ref="N132:N157" si="22">M132+N131</f>
        <v>47.532799999999995</v>
      </c>
    </row>
    <row r="133" spans="2:14" x14ac:dyDescent="0.2">
      <c r="B133">
        <v>11.34</v>
      </c>
      <c r="C133" s="6">
        <f t="shared" si="17"/>
        <v>2.2680000000000002</v>
      </c>
      <c r="D133" s="6">
        <f t="shared" si="18"/>
        <v>39.492000000000075</v>
      </c>
      <c r="G133">
        <v>12.76</v>
      </c>
      <c r="H133" s="6">
        <f t="shared" si="20"/>
        <v>2.552</v>
      </c>
      <c r="I133" s="6">
        <f t="shared" si="19"/>
        <v>6.3119999999999283</v>
      </c>
      <c r="L133">
        <v>-93.03</v>
      </c>
      <c r="M133" s="6">
        <f t="shared" si="21"/>
        <v>-1.8606</v>
      </c>
      <c r="N133" s="6">
        <f t="shared" si="22"/>
        <v>45.672199999999997</v>
      </c>
    </row>
    <row r="134" spans="2:14" x14ac:dyDescent="0.2">
      <c r="B134">
        <v>12.86</v>
      </c>
      <c r="C134" s="6">
        <f t="shared" si="17"/>
        <v>2.5720000000000001</v>
      </c>
      <c r="D134" s="6">
        <f t="shared" si="18"/>
        <v>42.064000000000078</v>
      </c>
      <c r="G134">
        <v>15.139999999999899</v>
      </c>
      <c r="H134" s="6">
        <f t="shared" si="20"/>
        <v>3.02799999999998</v>
      </c>
      <c r="I134" s="6">
        <f t="shared" si="19"/>
        <v>9.3399999999999075</v>
      </c>
      <c r="L134">
        <v>93.95</v>
      </c>
      <c r="M134" s="6">
        <f t="shared" si="21"/>
        <v>1.879</v>
      </c>
      <c r="N134" s="6">
        <f t="shared" si="22"/>
        <v>47.551199999999994</v>
      </c>
    </row>
    <row r="135" spans="2:14" x14ac:dyDescent="0.2">
      <c r="B135">
        <v>3.81</v>
      </c>
      <c r="C135" s="6">
        <f t="shared" si="17"/>
        <v>0.76200000000000001</v>
      </c>
      <c r="D135" s="6">
        <f t="shared" si="18"/>
        <v>42.826000000000079</v>
      </c>
      <c r="G135">
        <v>-10.26</v>
      </c>
      <c r="H135" s="6">
        <f t="shared" si="20"/>
        <v>-2.052</v>
      </c>
      <c r="I135" s="6">
        <f t="shared" si="19"/>
        <v>7.2879999999999079</v>
      </c>
      <c r="L135">
        <v>22.81</v>
      </c>
      <c r="M135" s="6">
        <f t="shared" si="21"/>
        <v>0.45619999999999999</v>
      </c>
      <c r="N135" s="6">
        <f t="shared" si="22"/>
        <v>48.007399999999997</v>
      </c>
    </row>
    <row r="136" spans="2:14" x14ac:dyDescent="0.2">
      <c r="B136">
        <v>-12.95</v>
      </c>
      <c r="C136" s="6">
        <f t="shared" si="17"/>
        <v>-2.59</v>
      </c>
      <c r="D136" s="6">
        <f t="shared" si="18"/>
        <v>40.236000000000075</v>
      </c>
      <c r="G136">
        <v>-40.14</v>
      </c>
      <c r="H136" s="6">
        <f t="shared" si="20"/>
        <v>-8.0280000000000005</v>
      </c>
      <c r="I136" s="6">
        <f t="shared" si="19"/>
        <v>-0.74000000000009258</v>
      </c>
      <c r="L136">
        <v>-87.06</v>
      </c>
      <c r="M136" s="6">
        <f t="shared" si="21"/>
        <v>-1.7412000000000001</v>
      </c>
      <c r="N136" s="6">
        <f t="shared" si="22"/>
        <v>46.266199999999998</v>
      </c>
    </row>
    <row r="137" spans="2:14" x14ac:dyDescent="0.2">
      <c r="B137">
        <v>-10.17</v>
      </c>
      <c r="C137" s="6">
        <f t="shared" si="17"/>
        <v>-2.0340000000000003</v>
      </c>
      <c r="D137" s="6">
        <f t="shared" si="18"/>
        <v>38.202000000000076</v>
      </c>
      <c r="G137">
        <v>26.69</v>
      </c>
      <c r="H137" s="6">
        <f t="shared" si="20"/>
        <v>5.338000000000001</v>
      </c>
      <c r="I137" s="6">
        <f t="shared" si="19"/>
        <v>4.5979999999999084</v>
      </c>
      <c r="L137">
        <v>109.68</v>
      </c>
      <c r="M137" s="6">
        <f t="shared" si="21"/>
        <v>2.1936</v>
      </c>
      <c r="N137" s="6">
        <f t="shared" si="22"/>
        <v>48.459800000000001</v>
      </c>
    </row>
    <row r="138" spans="2:14" x14ac:dyDescent="0.2">
      <c r="B138">
        <v>38.14</v>
      </c>
      <c r="C138" s="6">
        <f t="shared" si="17"/>
        <v>7.6280000000000001</v>
      </c>
      <c r="D138" s="6">
        <f t="shared" si="18"/>
        <v>45.830000000000076</v>
      </c>
      <c r="G138">
        <v>21.509999999999899</v>
      </c>
      <c r="H138" s="6">
        <f t="shared" si="20"/>
        <v>4.3019999999999801</v>
      </c>
      <c r="I138" s="6">
        <f t="shared" si="19"/>
        <v>8.8999999999998884</v>
      </c>
      <c r="L138">
        <v>123.91</v>
      </c>
      <c r="M138" s="6">
        <f t="shared" si="21"/>
        <v>2.4782000000000002</v>
      </c>
      <c r="N138" s="6">
        <f t="shared" si="22"/>
        <v>50.938000000000002</v>
      </c>
    </row>
    <row r="139" spans="2:14" x14ac:dyDescent="0.2">
      <c r="B139">
        <v>-2.74</v>
      </c>
      <c r="C139" s="6">
        <f t="shared" si="17"/>
        <v>-0.54800000000000004</v>
      </c>
      <c r="D139" s="6">
        <f t="shared" si="18"/>
        <v>45.282000000000075</v>
      </c>
      <c r="G139">
        <v>5.13</v>
      </c>
      <c r="H139" s="6">
        <f t="shared" si="20"/>
        <v>1.026</v>
      </c>
      <c r="I139" s="6">
        <f t="shared" si="19"/>
        <v>9.9259999999998882</v>
      </c>
      <c r="L139">
        <v>-113.85</v>
      </c>
      <c r="M139" s="6">
        <f t="shared" si="21"/>
        <v>-2.2770000000000001</v>
      </c>
      <c r="N139" s="6">
        <f t="shared" si="22"/>
        <v>48.661000000000001</v>
      </c>
    </row>
    <row r="140" spans="2:14" x14ac:dyDescent="0.2">
      <c r="B140">
        <v>-1.54</v>
      </c>
      <c r="C140" s="6">
        <f t="shared" si="17"/>
        <v>-0.30800000000000005</v>
      </c>
      <c r="D140" s="6">
        <f t="shared" si="18"/>
        <v>44.974000000000075</v>
      </c>
      <c r="G140">
        <v>20.39</v>
      </c>
      <c r="H140" s="6">
        <f t="shared" si="20"/>
        <v>4.0780000000000003</v>
      </c>
      <c r="I140" s="6">
        <f t="shared" si="19"/>
        <v>14.003999999999888</v>
      </c>
      <c r="L140">
        <v>179.74</v>
      </c>
      <c r="M140" s="6">
        <f t="shared" si="21"/>
        <v>3.5948000000000002</v>
      </c>
      <c r="N140" s="6">
        <f t="shared" si="22"/>
        <v>52.255800000000001</v>
      </c>
    </row>
    <row r="141" spans="2:14" x14ac:dyDescent="0.2">
      <c r="B141">
        <v>-6.13</v>
      </c>
      <c r="C141" s="6">
        <f t="shared" si="17"/>
        <v>-1.226</v>
      </c>
      <c r="D141" s="6">
        <f t="shared" si="18"/>
        <v>43.748000000000076</v>
      </c>
      <c r="G141">
        <v>9.09</v>
      </c>
      <c r="H141" s="6">
        <f t="shared" si="20"/>
        <v>1.8180000000000001</v>
      </c>
      <c r="I141" s="6">
        <f t="shared" si="19"/>
        <v>15.821999999999887</v>
      </c>
      <c r="L141">
        <v>92.53</v>
      </c>
      <c r="M141" s="6">
        <f t="shared" si="21"/>
        <v>1.8506</v>
      </c>
      <c r="N141" s="6">
        <f t="shared" si="22"/>
        <v>54.106400000000001</v>
      </c>
    </row>
    <row r="142" spans="2:14" x14ac:dyDescent="0.2">
      <c r="B142">
        <v>-10.43</v>
      </c>
      <c r="C142" s="6">
        <f t="shared" si="17"/>
        <v>-2.0859999999999999</v>
      </c>
      <c r="D142" s="6">
        <f t="shared" si="18"/>
        <v>41.662000000000077</v>
      </c>
      <c r="G142">
        <v>1.1200000000000001</v>
      </c>
      <c r="H142" s="6">
        <f t="shared" si="20"/>
        <v>0.22400000000000003</v>
      </c>
      <c r="I142" s="6">
        <f t="shared" si="19"/>
        <v>16.045999999999886</v>
      </c>
      <c r="L142">
        <v>-35.909999999999997</v>
      </c>
      <c r="M142" s="6">
        <f t="shared" si="21"/>
        <v>-0.71819999999999995</v>
      </c>
      <c r="N142" s="6">
        <f t="shared" si="22"/>
        <v>53.388199999999998</v>
      </c>
    </row>
    <row r="143" spans="2:14" x14ac:dyDescent="0.2">
      <c r="B143">
        <v>7.8699999999999903</v>
      </c>
      <c r="C143" s="6">
        <f t="shared" si="17"/>
        <v>1.5739999999999981</v>
      </c>
      <c r="D143" s="6">
        <f t="shared" si="18"/>
        <v>43.236000000000075</v>
      </c>
      <c r="G143">
        <v>-2.2999999999999998</v>
      </c>
      <c r="H143" s="6">
        <f t="shared" si="20"/>
        <v>-0.45999999999999996</v>
      </c>
      <c r="I143" s="6">
        <f t="shared" si="19"/>
        <v>15.585999999999885</v>
      </c>
      <c r="L143">
        <v>76.88</v>
      </c>
      <c r="M143" s="6">
        <f t="shared" si="21"/>
        <v>1.5375999999999999</v>
      </c>
      <c r="N143" s="6">
        <f t="shared" si="22"/>
        <v>54.925799999999995</v>
      </c>
    </row>
    <row r="144" spans="2:14" x14ac:dyDescent="0.2">
      <c r="B144">
        <v>6.79</v>
      </c>
      <c r="C144" s="6">
        <f t="shared" si="17"/>
        <v>1.3580000000000001</v>
      </c>
      <c r="D144" s="6">
        <f t="shared" si="18"/>
        <v>44.594000000000072</v>
      </c>
      <c r="G144">
        <v>9.34</v>
      </c>
      <c r="H144" s="6">
        <f t="shared" si="20"/>
        <v>1.8680000000000001</v>
      </c>
      <c r="I144" s="6">
        <f t="shared" si="19"/>
        <v>17.453999999999883</v>
      </c>
      <c r="L144">
        <v>77.37</v>
      </c>
      <c r="M144" s="6">
        <f t="shared" si="21"/>
        <v>1.5474000000000001</v>
      </c>
      <c r="N144" s="6">
        <f t="shared" si="22"/>
        <v>56.473199999999999</v>
      </c>
    </row>
    <row r="145" spans="2:14" x14ac:dyDescent="0.2">
      <c r="B145">
        <v>15.51</v>
      </c>
      <c r="C145" s="6">
        <f t="shared" si="17"/>
        <v>3.1020000000000003</v>
      </c>
      <c r="D145" s="6">
        <f t="shared" si="18"/>
        <v>47.696000000000069</v>
      </c>
      <c r="G145">
        <v>12.5</v>
      </c>
      <c r="H145" s="6">
        <f t="shared" si="20"/>
        <v>2.5</v>
      </c>
      <c r="I145" s="6">
        <f t="shared" si="19"/>
        <v>19.953999999999883</v>
      </c>
      <c r="L145">
        <v>47.64</v>
      </c>
      <c r="M145" s="6">
        <f t="shared" si="21"/>
        <v>0.95279999999999998</v>
      </c>
      <c r="N145" s="6">
        <f t="shared" si="22"/>
        <v>57.426000000000002</v>
      </c>
    </row>
    <row r="146" spans="2:14" x14ac:dyDescent="0.2">
      <c r="B146">
        <v>8.5699999999999896</v>
      </c>
      <c r="C146" s="6">
        <f t="shared" si="17"/>
        <v>1.713999999999998</v>
      </c>
      <c r="D146" s="6">
        <f t="shared" si="18"/>
        <v>49.410000000000068</v>
      </c>
      <c r="G146">
        <v>-2.94</v>
      </c>
      <c r="H146" s="6">
        <f t="shared" si="20"/>
        <v>-0.58799999999999997</v>
      </c>
      <c r="I146" s="6">
        <f t="shared" si="19"/>
        <v>19.365999999999882</v>
      </c>
      <c r="L146">
        <v>-24.87</v>
      </c>
      <c r="M146" s="6">
        <f t="shared" si="21"/>
        <v>-0.49740000000000001</v>
      </c>
      <c r="N146" s="6">
        <f t="shared" si="22"/>
        <v>56.928600000000003</v>
      </c>
    </row>
    <row r="147" spans="2:14" x14ac:dyDescent="0.2">
      <c r="B147">
        <v>13.29</v>
      </c>
      <c r="C147" s="6">
        <f t="shared" si="17"/>
        <v>2.6579999999999999</v>
      </c>
      <c r="D147" s="6">
        <f t="shared" si="18"/>
        <v>52.068000000000069</v>
      </c>
      <c r="G147">
        <v>24.55</v>
      </c>
      <c r="H147" s="6">
        <f t="shared" si="20"/>
        <v>4.91</v>
      </c>
      <c r="I147" s="6">
        <f t="shared" si="19"/>
        <v>24.275999999999883</v>
      </c>
      <c r="L147">
        <v>121.43</v>
      </c>
      <c r="M147" s="6">
        <f t="shared" si="21"/>
        <v>2.4286000000000003</v>
      </c>
      <c r="N147" s="6">
        <f t="shared" si="22"/>
        <v>59.357200000000006</v>
      </c>
    </row>
    <row r="148" spans="2:14" x14ac:dyDescent="0.2">
      <c r="B148">
        <v>11.31</v>
      </c>
      <c r="C148" s="6">
        <f t="shared" si="17"/>
        <v>2.262</v>
      </c>
      <c r="D148" s="6">
        <f t="shared" si="18"/>
        <v>54.330000000000069</v>
      </c>
      <c r="G148">
        <v>11.08</v>
      </c>
      <c r="H148" s="6">
        <f t="shared" si="20"/>
        <v>2.2160000000000002</v>
      </c>
      <c r="I148" s="6">
        <f t="shared" si="19"/>
        <v>26.491999999999884</v>
      </c>
      <c r="L148">
        <v>-16.350000000000001</v>
      </c>
      <c r="M148" s="6">
        <f t="shared" si="21"/>
        <v>-0.32700000000000001</v>
      </c>
      <c r="N148" s="6">
        <f t="shared" si="22"/>
        <v>59.030200000000008</v>
      </c>
    </row>
    <row r="149" spans="2:14" x14ac:dyDescent="0.2">
      <c r="B149">
        <v>-9.1999999999999993</v>
      </c>
      <c r="C149" s="6">
        <f t="shared" si="17"/>
        <v>-1.8399999999999999</v>
      </c>
      <c r="D149" s="6">
        <f t="shared" si="18"/>
        <v>52.490000000000066</v>
      </c>
      <c r="G149">
        <v>10.45</v>
      </c>
      <c r="H149" s="6">
        <f t="shared" si="20"/>
        <v>2.09</v>
      </c>
      <c r="I149" s="6">
        <f t="shared" si="19"/>
        <v>28.581999999999883</v>
      </c>
      <c r="L149">
        <v>-49.18</v>
      </c>
      <c r="M149" s="6">
        <f t="shared" si="21"/>
        <v>-0.98360000000000003</v>
      </c>
      <c r="N149" s="6">
        <f t="shared" si="22"/>
        <v>58.046600000000005</v>
      </c>
    </row>
    <row r="150" spans="2:14" x14ac:dyDescent="0.2">
      <c r="B150">
        <v>5.0599999999999996</v>
      </c>
      <c r="C150" s="6">
        <f t="shared" si="17"/>
        <v>1.012</v>
      </c>
      <c r="D150" s="6">
        <f t="shared" si="18"/>
        <v>53.502000000000066</v>
      </c>
      <c r="G150">
        <v>0.83</v>
      </c>
      <c r="H150" s="6">
        <f t="shared" si="20"/>
        <v>0.16600000000000001</v>
      </c>
      <c r="I150" s="6">
        <f t="shared" si="19"/>
        <v>28.747999999999884</v>
      </c>
      <c r="L150">
        <v>24.82</v>
      </c>
      <c r="M150" s="6">
        <f t="shared" si="21"/>
        <v>0.49640000000000001</v>
      </c>
      <c r="N150" s="6">
        <f t="shared" si="22"/>
        <v>58.543000000000006</v>
      </c>
    </row>
    <row r="151" spans="2:14" x14ac:dyDescent="0.2">
      <c r="B151">
        <v>0.92</v>
      </c>
      <c r="C151" s="6">
        <f t="shared" si="17"/>
        <v>0.18400000000000002</v>
      </c>
      <c r="D151" s="6">
        <f t="shared" si="18"/>
        <v>53.686000000000064</v>
      </c>
      <c r="G151">
        <v>21.279999999999902</v>
      </c>
      <c r="H151" s="6">
        <f t="shared" si="20"/>
        <v>4.2559999999999807</v>
      </c>
      <c r="I151" s="6">
        <f t="shared" si="19"/>
        <v>33.003999999999863</v>
      </c>
      <c r="L151">
        <v>97.82</v>
      </c>
      <c r="M151" s="6">
        <f t="shared" si="21"/>
        <v>1.9563999999999999</v>
      </c>
      <c r="N151" s="6">
        <f t="shared" si="22"/>
        <v>60.499400000000009</v>
      </c>
    </row>
    <row r="152" spans="2:14" x14ac:dyDescent="0.2">
      <c r="B152">
        <v>8.32</v>
      </c>
      <c r="C152" s="6">
        <f t="shared" si="17"/>
        <v>1.6640000000000001</v>
      </c>
      <c r="D152" s="6">
        <f t="shared" si="18"/>
        <v>55.350000000000065</v>
      </c>
      <c r="G152">
        <v>8.58</v>
      </c>
      <c r="H152" s="6">
        <f t="shared" si="20"/>
        <v>1.7160000000000002</v>
      </c>
      <c r="I152" s="6">
        <f t="shared" si="19"/>
        <v>34.719999999999864</v>
      </c>
      <c r="L152">
        <v>78.8</v>
      </c>
      <c r="M152" s="6">
        <f t="shared" si="21"/>
        <v>1.5760000000000001</v>
      </c>
      <c r="N152" s="6">
        <f t="shared" si="22"/>
        <v>62.075400000000009</v>
      </c>
    </row>
    <row r="153" spans="2:14" x14ac:dyDescent="0.2">
      <c r="B153">
        <v>-0.55999999999999905</v>
      </c>
      <c r="C153" s="6">
        <f t="shared" si="17"/>
        <v>-0.11199999999999982</v>
      </c>
      <c r="D153" s="6">
        <f t="shared" si="18"/>
        <v>55.238000000000063</v>
      </c>
      <c r="G153">
        <v>7.69</v>
      </c>
      <c r="H153" s="6">
        <f t="shared" si="20"/>
        <v>1.5380000000000003</v>
      </c>
      <c r="I153" s="6">
        <f t="shared" si="19"/>
        <v>36.257999999999868</v>
      </c>
      <c r="L153">
        <v>-66.7</v>
      </c>
      <c r="M153" s="6">
        <f t="shared" si="21"/>
        <v>-1.3340000000000001</v>
      </c>
      <c r="N153" s="6">
        <f t="shared" si="22"/>
        <v>60.741400000000006</v>
      </c>
    </row>
    <row r="154" spans="2:14" x14ac:dyDescent="0.2">
      <c r="B154">
        <v>4.8</v>
      </c>
      <c r="C154" s="6">
        <f t="shared" si="17"/>
        <v>0.96</v>
      </c>
      <c r="D154" s="6">
        <f t="shared" si="18"/>
        <v>56.198000000000064</v>
      </c>
      <c r="G154">
        <v>-5.2399999999999904</v>
      </c>
      <c r="H154" s="6">
        <f t="shared" si="20"/>
        <v>-1.047999999999998</v>
      </c>
      <c r="I154" s="6">
        <f t="shared" si="19"/>
        <v>35.209999999999873</v>
      </c>
      <c r="L154">
        <v>89.05</v>
      </c>
      <c r="M154" s="6">
        <f t="shared" si="21"/>
        <v>1.7809999999999999</v>
      </c>
      <c r="N154" s="6">
        <f t="shared" si="22"/>
        <v>62.522400000000005</v>
      </c>
    </row>
    <row r="155" spans="2:14" x14ac:dyDescent="0.2">
      <c r="B155">
        <v>7.9</v>
      </c>
      <c r="C155" s="6">
        <f t="shared" si="17"/>
        <v>1.58</v>
      </c>
      <c r="D155" s="6">
        <f t="shared" si="18"/>
        <v>57.778000000000063</v>
      </c>
      <c r="G155">
        <v>-1.06</v>
      </c>
      <c r="H155" s="6">
        <f t="shared" si="20"/>
        <v>-0.21200000000000002</v>
      </c>
      <c r="I155" s="6">
        <f t="shared" si="19"/>
        <v>34.99799999999987</v>
      </c>
      <c r="L155">
        <v>49.32</v>
      </c>
      <c r="M155" s="6">
        <f t="shared" si="21"/>
        <v>0.98640000000000005</v>
      </c>
      <c r="N155" s="6">
        <f t="shared" si="22"/>
        <v>63.508800000000008</v>
      </c>
    </row>
    <row r="156" spans="2:14" x14ac:dyDescent="0.2">
      <c r="B156">
        <v>7.9399999999999897</v>
      </c>
      <c r="C156" s="6">
        <f t="shared" si="17"/>
        <v>1.5879999999999981</v>
      </c>
      <c r="D156" s="6">
        <f t="shared" si="18"/>
        <v>59.366000000000064</v>
      </c>
      <c r="G156">
        <v>15.95</v>
      </c>
      <c r="H156" s="6">
        <f t="shared" si="20"/>
        <v>3.19</v>
      </c>
      <c r="I156" s="6">
        <f t="shared" si="19"/>
        <v>38.187999999999867</v>
      </c>
      <c r="L156">
        <v>124.72</v>
      </c>
      <c r="M156" s="6">
        <f t="shared" si="21"/>
        <v>2.4944000000000002</v>
      </c>
      <c r="N156" s="6">
        <f t="shared" si="22"/>
        <v>66.003200000000007</v>
      </c>
    </row>
    <row r="157" spans="2:14" x14ac:dyDescent="0.2">
      <c r="B157">
        <v>-18.95</v>
      </c>
      <c r="C157" s="6">
        <f t="shared" si="17"/>
        <v>-3.79</v>
      </c>
      <c r="D157" s="6">
        <f t="shared" si="18"/>
        <v>55.576000000000064</v>
      </c>
      <c r="G157">
        <v>2.21999999999999</v>
      </c>
      <c r="H157" s="6">
        <f t="shared" si="20"/>
        <v>0.44399999999999801</v>
      </c>
      <c r="I157" s="6">
        <f t="shared" si="19"/>
        <v>38.631999999999863</v>
      </c>
      <c r="L157">
        <v>-198.28</v>
      </c>
      <c r="M157" s="6">
        <f t="shared" si="21"/>
        <v>-3.9656000000000002</v>
      </c>
      <c r="N157" s="6">
        <f t="shared" si="22"/>
        <v>62.037600000000005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CE2E-BD43-0644-BC19-40004EA43BEC}">
  <dimension ref="A1:AH54"/>
  <sheetViews>
    <sheetView workbookViewId="0">
      <selection activeCell="R7" sqref="R7"/>
    </sheetView>
  </sheetViews>
  <sheetFormatPr baseColWidth="10" defaultRowHeight="16" x14ac:dyDescent="0.2"/>
  <sheetData>
    <row r="1" spans="1:34" x14ac:dyDescent="0.2">
      <c r="A1" t="s">
        <v>1180</v>
      </c>
      <c r="C1" t="s">
        <v>1181</v>
      </c>
      <c r="D1" t="s">
        <v>1181</v>
      </c>
      <c r="G1" t="s">
        <v>1182</v>
      </c>
      <c r="H1" t="s">
        <v>1182</v>
      </c>
      <c r="K1" t="s">
        <v>1183</v>
      </c>
      <c r="L1" t="s">
        <v>1183</v>
      </c>
      <c r="O1" t="s">
        <v>1184</v>
      </c>
      <c r="P1" t="s">
        <v>1184</v>
      </c>
      <c r="T1" t="s">
        <v>1185</v>
      </c>
      <c r="U1" t="s">
        <v>1185</v>
      </c>
      <c r="X1" t="s">
        <v>1186</v>
      </c>
      <c r="Y1" t="s">
        <v>1186</v>
      </c>
      <c r="AB1" t="s">
        <v>1187</v>
      </c>
      <c r="AC1" t="s">
        <v>1187</v>
      </c>
      <c r="AF1" t="s">
        <v>1188</v>
      </c>
      <c r="AG1" t="s">
        <v>1188</v>
      </c>
    </row>
    <row r="2" spans="1:34" x14ac:dyDescent="0.2">
      <c r="B2">
        <v>-18.95</v>
      </c>
      <c r="C2" s="6">
        <f t="shared" ref="C2:C33" si="0">B2*E$3</f>
        <v>-3.79</v>
      </c>
      <c r="D2" s="6">
        <f>C2</f>
        <v>-3.79</v>
      </c>
      <c r="E2">
        <v>5</v>
      </c>
      <c r="F2">
        <v>-43.44</v>
      </c>
      <c r="G2" s="6">
        <f t="shared" ref="G2:G33" si="1">F2*I$3</f>
        <v>-4.3440000000000003</v>
      </c>
      <c r="H2" s="6">
        <f>G2</f>
        <v>-4.3440000000000003</v>
      </c>
      <c r="I2">
        <v>10</v>
      </c>
      <c r="J2">
        <v>-71.45</v>
      </c>
      <c r="K2" s="6">
        <f t="shared" ref="K2:K33" si="2">J2*M$3</f>
        <v>-3.5725000000000002</v>
      </c>
      <c r="L2" s="6">
        <f>K2</f>
        <v>-3.5725000000000002</v>
      </c>
      <c r="M2">
        <v>20</v>
      </c>
      <c r="N2">
        <v>-34.279999999999902</v>
      </c>
      <c r="O2" s="6">
        <f t="shared" ref="O2:O33" si="3">N2*Q$3</f>
        <v>-3.4279999999999902</v>
      </c>
      <c r="P2" s="6">
        <f>O2</f>
        <v>-3.4279999999999902</v>
      </c>
      <c r="Q2">
        <v>10</v>
      </c>
      <c r="S2">
        <v>2.21999999999999</v>
      </c>
      <c r="T2" s="6">
        <f t="shared" ref="T2:T33" si="4">S2*V$3</f>
        <v>0.44399999999999801</v>
      </c>
      <c r="U2" s="6">
        <f>T2</f>
        <v>0.44399999999999801</v>
      </c>
      <c r="V2">
        <v>5</v>
      </c>
      <c r="W2">
        <v>-20.349999999999898</v>
      </c>
      <c r="X2" s="6">
        <f t="shared" ref="X2:X33" si="5">W2*Z$3</f>
        <v>-2.0349999999999899</v>
      </c>
      <c r="Y2" s="6">
        <f>X2</f>
        <v>-2.0349999999999899</v>
      </c>
      <c r="Z2">
        <v>10</v>
      </c>
      <c r="AA2">
        <v>-52.04</v>
      </c>
      <c r="AB2" s="6">
        <f t="shared" ref="AB2:AB33" si="6">AA2*AD$3</f>
        <v>-2.6020000000000003</v>
      </c>
      <c r="AC2" s="6">
        <f>AB2</f>
        <v>-2.6020000000000003</v>
      </c>
      <c r="AD2">
        <v>20</v>
      </c>
      <c r="AE2">
        <v>-35.569999999999901</v>
      </c>
      <c r="AF2" s="6">
        <f t="shared" ref="AF2:AF33" si="7">AE2*AH$3</f>
        <v>-3.5569999999999902</v>
      </c>
      <c r="AG2" s="6">
        <f>AF2</f>
        <v>-3.5569999999999902</v>
      </c>
      <c r="AH2">
        <v>10</v>
      </c>
    </row>
    <row r="3" spans="1:34" x14ac:dyDescent="0.2">
      <c r="B3">
        <v>7.9399999999999897</v>
      </c>
      <c r="C3" s="6">
        <f t="shared" si="0"/>
        <v>1.5879999999999981</v>
      </c>
      <c r="D3" s="6">
        <f>C3+D2</f>
        <v>-2.2020000000000017</v>
      </c>
      <c r="E3">
        <f>1/E2</f>
        <v>0.2</v>
      </c>
      <c r="F3">
        <v>9.84</v>
      </c>
      <c r="G3" s="6">
        <f t="shared" si="1"/>
        <v>0.98399999999999999</v>
      </c>
      <c r="H3" s="6">
        <f>G3+H2</f>
        <v>-3.3600000000000003</v>
      </c>
      <c r="I3">
        <f>1/I2</f>
        <v>0.1</v>
      </c>
      <c r="J3">
        <v>46.339999999999897</v>
      </c>
      <c r="K3" s="6">
        <f t="shared" si="2"/>
        <v>2.3169999999999948</v>
      </c>
      <c r="L3" s="6">
        <f>K3+L2</f>
        <v>-1.2555000000000054</v>
      </c>
      <c r="M3">
        <f>1/M2</f>
        <v>0.05</v>
      </c>
      <c r="N3">
        <v>34.819999999999901</v>
      </c>
      <c r="O3" s="6">
        <f t="shared" si="3"/>
        <v>3.4819999999999904</v>
      </c>
      <c r="P3" s="6">
        <f>O3+P2</f>
        <v>5.400000000000027E-2</v>
      </c>
      <c r="Q3">
        <f>1/Q2</f>
        <v>0.1</v>
      </c>
      <c r="S3">
        <v>15.95</v>
      </c>
      <c r="T3" s="6">
        <f t="shared" si="4"/>
        <v>3.19</v>
      </c>
      <c r="U3" s="6">
        <f>T3+U2</f>
        <v>3.6339999999999981</v>
      </c>
      <c r="V3">
        <f>1/V2</f>
        <v>0.2</v>
      </c>
      <c r="W3">
        <v>9.49</v>
      </c>
      <c r="X3" s="6">
        <f t="shared" si="5"/>
        <v>0.94900000000000007</v>
      </c>
      <c r="Y3" s="6">
        <f>X3+Y2</f>
        <v>-1.0859999999999899</v>
      </c>
      <c r="Z3">
        <f>1/Z2</f>
        <v>0.1</v>
      </c>
      <c r="AA3">
        <v>31.22</v>
      </c>
      <c r="AB3" s="6">
        <f t="shared" si="6"/>
        <v>1.5609999999999999</v>
      </c>
      <c r="AC3" s="6">
        <f>AB3+AC2</f>
        <v>-1.0410000000000004</v>
      </c>
      <c r="AD3">
        <f>1/AD2</f>
        <v>0.05</v>
      </c>
      <c r="AE3">
        <v>10.88</v>
      </c>
      <c r="AF3" s="6">
        <f t="shared" si="7"/>
        <v>1.0880000000000001</v>
      </c>
      <c r="AG3" s="6">
        <f>AF3+AG2</f>
        <v>-2.4689999999999901</v>
      </c>
      <c r="AH3">
        <f>1/AH2</f>
        <v>0.1</v>
      </c>
    </row>
    <row r="4" spans="1:34" x14ac:dyDescent="0.2">
      <c r="B4">
        <v>7.9</v>
      </c>
      <c r="C4" s="6">
        <f t="shared" si="0"/>
        <v>1.58</v>
      </c>
      <c r="D4" s="6">
        <f t="shared" ref="D4:D53" si="8">C4+D3</f>
        <v>-0.62200000000000166</v>
      </c>
      <c r="F4">
        <v>14.86</v>
      </c>
      <c r="G4" s="6">
        <f t="shared" si="1"/>
        <v>1.486</v>
      </c>
      <c r="H4" s="6">
        <f t="shared" ref="H4:H53" si="9">G4+H3</f>
        <v>-1.8740000000000003</v>
      </c>
      <c r="J4">
        <v>18.419999999999899</v>
      </c>
      <c r="K4" s="6">
        <f t="shared" si="2"/>
        <v>0.92099999999999493</v>
      </c>
      <c r="L4" s="6">
        <f t="shared" ref="L4:L53" si="10">K4+L3</f>
        <v>-0.33450000000001046</v>
      </c>
      <c r="N4">
        <v>6.39</v>
      </c>
      <c r="O4" s="6">
        <f t="shared" si="3"/>
        <v>0.63900000000000001</v>
      </c>
      <c r="P4" s="6">
        <f t="shared" ref="P4:P53" si="11">O4+P3</f>
        <v>0.69300000000000028</v>
      </c>
      <c r="S4">
        <v>-1.06</v>
      </c>
      <c r="T4" s="6">
        <f t="shared" si="4"/>
        <v>-0.21200000000000002</v>
      </c>
      <c r="U4" s="6">
        <f t="shared" ref="U4:U53" si="12">T4+U3</f>
        <v>3.4219999999999979</v>
      </c>
      <c r="W4">
        <v>-5.0199999999999996</v>
      </c>
      <c r="X4" s="6">
        <f t="shared" si="5"/>
        <v>-0.502</v>
      </c>
      <c r="Y4" s="6">
        <f t="shared" ref="Y4:Y53" si="13">X4+Y3</f>
        <v>-1.5879999999999899</v>
      </c>
      <c r="AA4">
        <v>-8</v>
      </c>
      <c r="AB4" s="6">
        <f t="shared" si="6"/>
        <v>-0.4</v>
      </c>
      <c r="AC4" s="6">
        <f t="shared" ref="AC4:AC53" si="14">AB4+AC3</f>
        <v>-1.4410000000000003</v>
      </c>
      <c r="AE4">
        <v>-7.46</v>
      </c>
      <c r="AF4" s="6">
        <f t="shared" si="7"/>
        <v>-0.746</v>
      </c>
      <c r="AG4" s="6">
        <f t="shared" ref="AG4:AG53" si="15">AF4+AG3</f>
        <v>-3.2149999999999901</v>
      </c>
    </row>
    <row r="5" spans="1:34" x14ac:dyDescent="0.2">
      <c r="B5">
        <v>4.8</v>
      </c>
      <c r="C5" s="6">
        <f t="shared" si="0"/>
        <v>0.96</v>
      </c>
      <c r="D5" s="6">
        <f t="shared" si="8"/>
        <v>0.3379999999999983</v>
      </c>
      <c r="F5">
        <v>19.6799999999999</v>
      </c>
      <c r="G5" s="6">
        <f t="shared" si="1"/>
        <v>1.9679999999999902</v>
      </c>
      <c r="H5" s="6">
        <f t="shared" si="9"/>
        <v>9.3999999999989869E-2</v>
      </c>
      <c r="J5">
        <v>45.32</v>
      </c>
      <c r="K5" s="6">
        <f t="shared" si="2"/>
        <v>2.266</v>
      </c>
      <c r="L5" s="6">
        <f t="shared" si="10"/>
        <v>1.9314999999999896</v>
      </c>
      <c r="N5">
        <v>26.7699999999999</v>
      </c>
      <c r="O5" s="6">
        <f t="shared" si="3"/>
        <v>2.6769999999999903</v>
      </c>
      <c r="P5" s="6">
        <f t="shared" si="11"/>
        <v>3.3699999999999903</v>
      </c>
      <c r="S5">
        <v>-5.2399999999999904</v>
      </c>
      <c r="T5" s="6">
        <f t="shared" si="4"/>
        <v>-1.047999999999998</v>
      </c>
      <c r="U5" s="6">
        <f t="shared" si="12"/>
        <v>2.3739999999999997</v>
      </c>
      <c r="W5">
        <v>12.16</v>
      </c>
      <c r="X5" s="6">
        <f t="shared" si="5"/>
        <v>1.2160000000000002</v>
      </c>
      <c r="Y5" s="6">
        <f t="shared" si="13"/>
        <v>-0.37199999999998967</v>
      </c>
      <c r="AA5">
        <v>38.61</v>
      </c>
      <c r="AB5" s="6">
        <f t="shared" si="6"/>
        <v>1.9305000000000001</v>
      </c>
      <c r="AC5" s="6">
        <f t="shared" si="14"/>
        <v>0.48949999999999982</v>
      </c>
      <c r="AE5">
        <v>27.36</v>
      </c>
      <c r="AF5" s="6">
        <f t="shared" si="7"/>
        <v>2.7360000000000002</v>
      </c>
      <c r="AG5" s="6">
        <f t="shared" si="15"/>
        <v>-0.47899999999998988</v>
      </c>
    </row>
    <row r="6" spans="1:34" x14ac:dyDescent="0.2">
      <c r="B6">
        <v>-0.55999999999999905</v>
      </c>
      <c r="C6" s="6">
        <f t="shared" si="0"/>
        <v>-0.11199999999999982</v>
      </c>
      <c r="D6" s="6">
        <f t="shared" si="8"/>
        <v>0.22599999999999848</v>
      </c>
      <c r="F6">
        <v>-8.51</v>
      </c>
      <c r="G6" s="6">
        <f t="shared" si="1"/>
        <v>-0.85099999999999998</v>
      </c>
      <c r="H6" s="6">
        <f t="shared" si="9"/>
        <v>-0.75700000000001011</v>
      </c>
      <c r="J6">
        <v>-32.700000000000003</v>
      </c>
      <c r="K6" s="6">
        <f t="shared" si="2"/>
        <v>-1.6350000000000002</v>
      </c>
      <c r="L6" s="6">
        <f t="shared" si="10"/>
        <v>0.29649999999998933</v>
      </c>
      <c r="N6">
        <v>-21.7</v>
      </c>
      <c r="O6" s="6">
        <f t="shared" si="3"/>
        <v>-2.17</v>
      </c>
      <c r="P6" s="6">
        <f t="shared" si="11"/>
        <v>1.1999999999999904</v>
      </c>
      <c r="S6">
        <v>7.69</v>
      </c>
      <c r="T6" s="6">
        <f t="shared" si="4"/>
        <v>1.5380000000000003</v>
      </c>
      <c r="U6" s="6">
        <f t="shared" si="12"/>
        <v>3.9119999999999999</v>
      </c>
      <c r="W6">
        <v>9.32</v>
      </c>
      <c r="X6" s="6">
        <f t="shared" si="5"/>
        <v>0.93200000000000005</v>
      </c>
      <c r="Y6" s="6">
        <f t="shared" si="13"/>
        <v>0.56000000000001038</v>
      </c>
      <c r="AA6">
        <v>2.63</v>
      </c>
      <c r="AB6" s="6">
        <f t="shared" si="6"/>
        <v>0.13150000000000001</v>
      </c>
      <c r="AC6" s="6">
        <f t="shared" si="14"/>
        <v>0.62099999999999977</v>
      </c>
      <c r="AE6">
        <v>-11.799999999999899</v>
      </c>
      <c r="AF6" s="6">
        <f t="shared" si="7"/>
        <v>-1.1799999999999899</v>
      </c>
      <c r="AG6" s="6">
        <f t="shared" si="15"/>
        <v>-1.6589999999999798</v>
      </c>
    </row>
    <row r="7" spans="1:34" x14ac:dyDescent="0.2">
      <c r="B7">
        <v>8.32</v>
      </c>
      <c r="C7" s="6">
        <f t="shared" si="0"/>
        <v>1.6640000000000001</v>
      </c>
      <c r="D7" s="6">
        <f t="shared" si="8"/>
        <v>1.8899999999999986</v>
      </c>
      <c r="F7">
        <v>21.99</v>
      </c>
      <c r="G7" s="6">
        <f t="shared" si="1"/>
        <v>2.1989999999999998</v>
      </c>
      <c r="H7" s="6">
        <f t="shared" si="9"/>
        <v>1.4419999999999897</v>
      </c>
      <c r="J7">
        <v>28.12</v>
      </c>
      <c r="K7" s="6">
        <f t="shared" si="2"/>
        <v>1.4060000000000001</v>
      </c>
      <c r="L7" s="6">
        <f t="shared" si="10"/>
        <v>1.7024999999999895</v>
      </c>
      <c r="N7">
        <v>7.68</v>
      </c>
      <c r="O7" s="6">
        <f t="shared" si="3"/>
        <v>0.76800000000000002</v>
      </c>
      <c r="P7" s="6">
        <f t="shared" si="11"/>
        <v>1.9679999999999904</v>
      </c>
      <c r="S7">
        <v>8.58</v>
      </c>
      <c r="T7" s="6">
        <f t="shared" si="4"/>
        <v>1.7160000000000002</v>
      </c>
      <c r="U7" s="6">
        <f t="shared" si="12"/>
        <v>5.6280000000000001</v>
      </c>
      <c r="W7">
        <v>18.299999999999901</v>
      </c>
      <c r="X7" s="6">
        <f t="shared" si="5"/>
        <v>1.8299999999999903</v>
      </c>
      <c r="Y7" s="6">
        <f t="shared" si="13"/>
        <v>2.3900000000000006</v>
      </c>
      <c r="AA7">
        <v>45.09</v>
      </c>
      <c r="AB7" s="6">
        <f t="shared" si="6"/>
        <v>2.2545000000000002</v>
      </c>
      <c r="AC7" s="6">
        <f t="shared" si="14"/>
        <v>2.8754999999999997</v>
      </c>
      <c r="AE7">
        <v>28.12</v>
      </c>
      <c r="AF7" s="6">
        <f t="shared" si="7"/>
        <v>2.8120000000000003</v>
      </c>
      <c r="AG7" s="6">
        <f t="shared" si="15"/>
        <v>1.1530000000000205</v>
      </c>
    </row>
    <row r="8" spans="1:34" x14ac:dyDescent="0.2">
      <c r="B8">
        <v>0.92</v>
      </c>
      <c r="C8" s="6">
        <f t="shared" si="0"/>
        <v>0.18400000000000002</v>
      </c>
      <c r="D8" s="6">
        <f t="shared" si="8"/>
        <v>2.0739999999999985</v>
      </c>
      <c r="F8">
        <v>15.3799999999999</v>
      </c>
      <c r="G8" s="6">
        <f t="shared" si="1"/>
        <v>1.53799999999999</v>
      </c>
      <c r="H8" s="6">
        <f t="shared" si="9"/>
        <v>2.97999999999998</v>
      </c>
      <c r="J8">
        <v>39.950000000000003</v>
      </c>
      <c r="K8" s="6">
        <f t="shared" si="2"/>
        <v>1.9975000000000003</v>
      </c>
      <c r="L8" s="6">
        <f t="shared" si="10"/>
        <v>3.6999999999999895</v>
      </c>
      <c r="N8">
        <v>32.6</v>
      </c>
      <c r="O8" s="6">
        <f t="shared" si="3"/>
        <v>3.2600000000000002</v>
      </c>
      <c r="P8" s="6">
        <f t="shared" si="11"/>
        <v>5.2279999999999909</v>
      </c>
      <c r="S8">
        <v>21.279999999999902</v>
      </c>
      <c r="T8" s="6">
        <f t="shared" si="4"/>
        <v>4.2559999999999807</v>
      </c>
      <c r="U8" s="6">
        <f t="shared" si="12"/>
        <v>9.8839999999999808</v>
      </c>
      <c r="W8">
        <v>32.979999999999997</v>
      </c>
      <c r="X8" s="6">
        <f t="shared" si="5"/>
        <v>3.298</v>
      </c>
      <c r="Y8" s="6">
        <f t="shared" si="13"/>
        <v>5.6880000000000006</v>
      </c>
      <c r="AA8">
        <v>34.68</v>
      </c>
      <c r="AB8" s="6">
        <f t="shared" si="6"/>
        <v>1.734</v>
      </c>
      <c r="AC8" s="6">
        <f t="shared" si="14"/>
        <v>4.6094999999999997</v>
      </c>
      <c r="AE8">
        <v>1.29</v>
      </c>
      <c r="AF8" s="6">
        <f t="shared" si="7"/>
        <v>0.129</v>
      </c>
      <c r="AG8" s="6">
        <f t="shared" si="15"/>
        <v>1.2820000000000205</v>
      </c>
    </row>
    <row r="9" spans="1:34" x14ac:dyDescent="0.2">
      <c r="B9">
        <v>5.0599999999999996</v>
      </c>
      <c r="C9" s="6">
        <f t="shared" si="0"/>
        <v>1.012</v>
      </c>
      <c r="D9" s="6">
        <f t="shared" si="8"/>
        <v>3.0859999999999985</v>
      </c>
      <c r="F9">
        <v>0.55000000000000004</v>
      </c>
      <c r="G9" s="6">
        <f t="shared" si="1"/>
        <v>5.5000000000000007E-2</v>
      </c>
      <c r="H9" s="6">
        <f t="shared" si="9"/>
        <v>3.0349999999999802</v>
      </c>
      <c r="J9">
        <v>10.29</v>
      </c>
      <c r="K9" s="6">
        <f t="shared" si="2"/>
        <v>0.51449999999999996</v>
      </c>
      <c r="L9" s="6">
        <f t="shared" si="10"/>
        <v>4.2144999999999895</v>
      </c>
      <c r="N9">
        <v>10.5299999999999</v>
      </c>
      <c r="O9" s="6">
        <f t="shared" si="3"/>
        <v>1.0529999999999899</v>
      </c>
      <c r="P9" s="6">
        <f t="shared" si="11"/>
        <v>6.280999999999981</v>
      </c>
      <c r="S9">
        <v>0.83</v>
      </c>
      <c r="T9" s="6">
        <f t="shared" si="4"/>
        <v>0.16600000000000001</v>
      </c>
      <c r="U9" s="6">
        <f t="shared" si="12"/>
        <v>10.049999999999981</v>
      </c>
      <c r="W9">
        <v>0.53999999999999904</v>
      </c>
      <c r="X9" s="6">
        <f t="shared" si="5"/>
        <v>5.3999999999999909E-2</v>
      </c>
      <c r="Y9" s="6">
        <f t="shared" si="13"/>
        <v>5.7420000000000009</v>
      </c>
      <c r="AA9">
        <v>10.25</v>
      </c>
      <c r="AB9" s="6">
        <f t="shared" si="6"/>
        <v>0.51250000000000007</v>
      </c>
      <c r="AC9" s="6">
        <f t="shared" si="14"/>
        <v>5.1219999999999999</v>
      </c>
      <c r="AE9">
        <v>12.87</v>
      </c>
      <c r="AF9" s="6">
        <f t="shared" si="7"/>
        <v>1.2869999999999999</v>
      </c>
      <c r="AG9" s="6">
        <f t="shared" si="15"/>
        <v>2.5690000000000204</v>
      </c>
    </row>
    <row r="10" spans="1:34" x14ac:dyDescent="0.2">
      <c r="B10">
        <v>-9.1999999999999993</v>
      </c>
      <c r="C10" s="6">
        <f t="shared" si="0"/>
        <v>-1.8399999999999999</v>
      </c>
      <c r="D10" s="6">
        <f t="shared" si="8"/>
        <v>1.2459999999999987</v>
      </c>
      <c r="F10">
        <v>-1.3499999999999901</v>
      </c>
      <c r="G10" s="6">
        <f t="shared" si="1"/>
        <v>-0.13499999999999901</v>
      </c>
      <c r="H10" s="6">
        <f t="shared" si="9"/>
        <v>2.8999999999999813</v>
      </c>
      <c r="J10">
        <v>-7.3399999999999901</v>
      </c>
      <c r="K10" s="6">
        <f t="shared" si="2"/>
        <v>-0.36699999999999955</v>
      </c>
      <c r="L10" s="6">
        <f t="shared" si="10"/>
        <v>3.8474999999999899</v>
      </c>
      <c r="N10">
        <v>-4.9800000000000004</v>
      </c>
      <c r="O10" s="6">
        <f t="shared" si="3"/>
        <v>-0.49800000000000005</v>
      </c>
      <c r="P10" s="6">
        <f t="shared" si="11"/>
        <v>5.7829999999999808</v>
      </c>
      <c r="S10">
        <v>10.45</v>
      </c>
      <c r="T10" s="6">
        <f t="shared" si="4"/>
        <v>2.09</v>
      </c>
      <c r="U10" s="6">
        <f t="shared" si="12"/>
        <v>12.139999999999981</v>
      </c>
      <c r="W10">
        <v>0.78999999999999904</v>
      </c>
      <c r="X10" s="6">
        <f t="shared" si="5"/>
        <v>7.8999999999999904E-2</v>
      </c>
      <c r="Y10" s="6">
        <f t="shared" si="13"/>
        <v>5.8210000000000006</v>
      </c>
      <c r="AA10">
        <v>0.45999999999999802</v>
      </c>
      <c r="AB10" s="6">
        <f t="shared" si="6"/>
        <v>2.2999999999999902E-2</v>
      </c>
      <c r="AC10" s="6">
        <f t="shared" si="14"/>
        <v>5.1449999999999996</v>
      </c>
      <c r="AE10">
        <v>-6.46</v>
      </c>
      <c r="AF10" s="6">
        <f t="shared" si="7"/>
        <v>-0.64600000000000002</v>
      </c>
      <c r="AG10" s="6">
        <f t="shared" si="15"/>
        <v>1.9230000000000205</v>
      </c>
    </row>
    <row r="11" spans="1:34" x14ac:dyDescent="0.2">
      <c r="B11">
        <v>11.31</v>
      </c>
      <c r="C11" s="6">
        <f t="shared" si="0"/>
        <v>2.262</v>
      </c>
      <c r="D11" s="6">
        <f t="shared" si="8"/>
        <v>3.5079999999999987</v>
      </c>
      <c r="F11">
        <v>7.2</v>
      </c>
      <c r="G11" s="6">
        <f t="shared" si="1"/>
        <v>0.72000000000000008</v>
      </c>
      <c r="H11" s="6">
        <f t="shared" si="9"/>
        <v>3.6199999999999815</v>
      </c>
      <c r="J11">
        <v>-2.4999999999999898</v>
      </c>
      <c r="K11" s="6">
        <f t="shared" si="2"/>
        <v>-0.1249999999999995</v>
      </c>
      <c r="L11" s="6">
        <f t="shared" si="10"/>
        <v>3.7224999999999904</v>
      </c>
      <c r="N11">
        <v>-7.01</v>
      </c>
      <c r="O11" s="6">
        <f t="shared" si="3"/>
        <v>-0.70100000000000007</v>
      </c>
      <c r="P11" s="6">
        <f t="shared" si="11"/>
        <v>5.0819999999999812</v>
      </c>
      <c r="S11">
        <v>11.08</v>
      </c>
      <c r="T11" s="6">
        <f t="shared" si="4"/>
        <v>2.2160000000000002</v>
      </c>
      <c r="U11" s="6">
        <f t="shared" si="12"/>
        <v>14.35599999999998</v>
      </c>
      <c r="W11">
        <v>10.39</v>
      </c>
      <c r="X11" s="6">
        <f t="shared" si="5"/>
        <v>1.0390000000000001</v>
      </c>
      <c r="Y11" s="6">
        <f t="shared" si="13"/>
        <v>6.8600000000000012</v>
      </c>
      <c r="AA11">
        <v>8.19</v>
      </c>
      <c r="AB11" s="6">
        <f t="shared" si="6"/>
        <v>0.40949999999999998</v>
      </c>
      <c r="AC11" s="6">
        <f t="shared" si="14"/>
        <v>5.5544999999999991</v>
      </c>
      <c r="AE11">
        <v>-2.48</v>
      </c>
      <c r="AF11" s="6">
        <f t="shared" si="7"/>
        <v>-0.248</v>
      </c>
      <c r="AG11" s="6">
        <f t="shared" si="15"/>
        <v>1.6750000000000205</v>
      </c>
    </row>
    <row r="12" spans="1:34" x14ac:dyDescent="0.2">
      <c r="B12">
        <v>13.29</v>
      </c>
      <c r="C12" s="6">
        <f t="shared" si="0"/>
        <v>2.6579999999999999</v>
      </c>
      <c r="D12" s="6">
        <f t="shared" si="8"/>
        <v>6.1659999999999986</v>
      </c>
      <c r="F12">
        <v>22.77</v>
      </c>
      <c r="G12" s="6">
        <f t="shared" si="1"/>
        <v>2.2770000000000001</v>
      </c>
      <c r="H12" s="6">
        <f t="shared" si="9"/>
        <v>5.8969999999999816</v>
      </c>
      <c r="J12">
        <v>59.96</v>
      </c>
      <c r="K12" s="6">
        <f t="shared" si="2"/>
        <v>2.9980000000000002</v>
      </c>
      <c r="L12" s="6">
        <f t="shared" si="10"/>
        <v>6.7204999999999906</v>
      </c>
      <c r="N12">
        <v>39.18</v>
      </c>
      <c r="O12" s="6">
        <f t="shared" si="3"/>
        <v>3.9180000000000001</v>
      </c>
      <c r="P12" s="6">
        <f t="shared" si="11"/>
        <v>8.9999999999999822</v>
      </c>
      <c r="S12">
        <v>24.55</v>
      </c>
      <c r="T12" s="6">
        <f t="shared" si="4"/>
        <v>4.91</v>
      </c>
      <c r="U12" s="6">
        <f t="shared" si="12"/>
        <v>19.26599999999998</v>
      </c>
      <c r="W12">
        <v>31.11</v>
      </c>
      <c r="X12" s="6">
        <f t="shared" si="5"/>
        <v>3.1110000000000002</v>
      </c>
      <c r="Y12" s="6">
        <f t="shared" si="13"/>
        <v>9.9710000000000019</v>
      </c>
      <c r="AA12">
        <v>48.33</v>
      </c>
      <c r="AB12" s="6">
        <f t="shared" si="6"/>
        <v>2.4165000000000001</v>
      </c>
      <c r="AC12" s="6">
        <f t="shared" si="14"/>
        <v>7.9709999999999992</v>
      </c>
      <c r="AE12">
        <v>18.64</v>
      </c>
      <c r="AF12" s="6">
        <f t="shared" si="7"/>
        <v>1.8640000000000001</v>
      </c>
      <c r="AG12" s="6">
        <f t="shared" si="15"/>
        <v>3.5390000000000206</v>
      </c>
    </row>
    <row r="13" spans="1:34" x14ac:dyDescent="0.2">
      <c r="B13">
        <v>11.739999999999901</v>
      </c>
      <c r="C13" s="6">
        <f t="shared" si="0"/>
        <v>2.3479999999999803</v>
      </c>
      <c r="D13" s="6">
        <f t="shared" si="8"/>
        <v>8.513999999999978</v>
      </c>
      <c r="F13">
        <v>11.06</v>
      </c>
      <c r="G13" s="6">
        <f t="shared" si="1"/>
        <v>1.1060000000000001</v>
      </c>
      <c r="H13" s="6">
        <f t="shared" si="9"/>
        <v>7.0029999999999815</v>
      </c>
      <c r="J13">
        <v>14.4</v>
      </c>
      <c r="K13" s="6">
        <f t="shared" si="2"/>
        <v>0.72000000000000008</v>
      </c>
      <c r="L13" s="6">
        <f t="shared" si="10"/>
        <v>7.4404999999999903</v>
      </c>
      <c r="N13">
        <v>2.0999999999999899</v>
      </c>
      <c r="O13" s="6">
        <f t="shared" si="3"/>
        <v>0.20999999999999899</v>
      </c>
      <c r="P13" s="6">
        <f t="shared" si="11"/>
        <v>9.2099999999999813</v>
      </c>
      <c r="S13">
        <v>-2.94</v>
      </c>
      <c r="T13" s="6">
        <f t="shared" si="4"/>
        <v>-0.58799999999999997</v>
      </c>
      <c r="U13" s="6">
        <f t="shared" si="12"/>
        <v>18.67799999999998</v>
      </c>
      <c r="W13">
        <v>-7.7</v>
      </c>
      <c r="X13" s="6">
        <f t="shared" si="5"/>
        <v>-0.77</v>
      </c>
      <c r="Y13" s="6">
        <f t="shared" si="13"/>
        <v>9.2010000000000023</v>
      </c>
      <c r="AA13">
        <v>-0.880000000000001</v>
      </c>
      <c r="AB13" s="6">
        <f t="shared" si="6"/>
        <v>-4.4000000000000053E-2</v>
      </c>
      <c r="AC13" s="6">
        <f t="shared" si="14"/>
        <v>7.9269999999999987</v>
      </c>
      <c r="AE13">
        <v>6.8799999999999901</v>
      </c>
      <c r="AF13" s="6">
        <f t="shared" si="7"/>
        <v>0.68799999999999906</v>
      </c>
      <c r="AG13" s="6">
        <f t="shared" si="15"/>
        <v>4.2270000000000199</v>
      </c>
    </row>
    <row r="14" spans="1:34" x14ac:dyDescent="0.2">
      <c r="B14">
        <v>15.51</v>
      </c>
      <c r="C14" s="6">
        <f t="shared" si="0"/>
        <v>3.1020000000000003</v>
      </c>
      <c r="D14" s="6">
        <f t="shared" si="8"/>
        <v>11.615999999999978</v>
      </c>
      <c r="F14">
        <v>30.69</v>
      </c>
      <c r="G14" s="6">
        <f t="shared" si="1"/>
        <v>3.0690000000000004</v>
      </c>
      <c r="H14" s="6">
        <f t="shared" si="9"/>
        <v>10.071999999999981</v>
      </c>
      <c r="J14">
        <v>45.6</v>
      </c>
      <c r="K14" s="6">
        <f t="shared" si="2"/>
        <v>2.2800000000000002</v>
      </c>
      <c r="L14" s="6">
        <f t="shared" si="10"/>
        <v>9.7204999999999906</v>
      </c>
      <c r="N14">
        <v>15.479999999999899</v>
      </c>
      <c r="O14" s="6">
        <f t="shared" si="3"/>
        <v>1.5479999999999901</v>
      </c>
      <c r="P14" s="6">
        <f t="shared" si="11"/>
        <v>10.757999999999971</v>
      </c>
      <c r="S14">
        <v>12.5</v>
      </c>
      <c r="T14" s="6">
        <f t="shared" si="4"/>
        <v>2.5</v>
      </c>
      <c r="U14" s="6">
        <f t="shared" si="12"/>
        <v>21.17799999999998</v>
      </c>
      <c r="W14">
        <v>21.05</v>
      </c>
      <c r="X14" s="6">
        <f t="shared" si="5"/>
        <v>2.105</v>
      </c>
      <c r="Y14" s="6">
        <f t="shared" si="13"/>
        <v>11.306000000000003</v>
      </c>
      <c r="AA14">
        <v>22.0899999999999</v>
      </c>
      <c r="AB14" s="6">
        <f t="shared" si="6"/>
        <v>1.1044999999999952</v>
      </c>
      <c r="AC14" s="6">
        <f t="shared" si="14"/>
        <v>9.0314999999999941</v>
      </c>
      <c r="AE14">
        <v>4.2699999999999996</v>
      </c>
      <c r="AF14" s="6">
        <f t="shared" si="7"/>
        <v>0.42699999999999999</v>
      </c>
      <c r="AG14" s="6">
        <f t="shared" si="15"/>
        <v>4.6540000000000195</v>
      </c>
    </row>
    <row r="15" spans="1:34" x14ac:dyDescent="0.2">
      <c r="B15">
        <v>6.79</v>
      </c>
      <c r="C15" s="6">
        <f t="shared" si="0"/>
        <v>1.3580000000000001</v>
      </c>
      <c r="D15" s="6">
        <f t="shared" si="8"/>
        <v>12.973999999999979</v>
      </c>
      <c r="F15">
        <v>14.14</v>
      </c>
      <c r="G15" s="6">
        <f t="shared" si="1"/>
        <v>1.4140000000000001</v>
      </c>
      <c r="H15" s="6">
        <f t="shared" si="9"/>
        <v>11.485999999999981</v>
      </c>
      <c r="J15">
        <v>34.67</v>
      </c>
      <c r="K15" s="6">
        <f t="shared" si="2"/>
        <v>1.7335000000000003</v>
      </c>
      <c r="L15" s="6">
        <f t="shared" si="10"/>
        <v>11.45399999999999</v>
      </c>
      <c r="N15">
        <v>18.96</v>
      </c>
      <c r="O15" s="6">
        <f t="shared" si="3"/>
        <v>1.8960000000000001</v>
      </c>
      <c r="P15" s="6">
        <f t="shared" si="11"/>
        <v>12.653999999999971</v>
      </c>
      <c r="S15">
        <v>9.34</v>
      </c>
      <c r="T15" s="6">
        <f t="shared" si="4"/>
        <v>1.8680000000000001</v>
      </c>
      <c r="U15" s="6">
        <f t="shared" si="12"/>
        <v>23.045999999999978</v>
      </c>
      <c r="W15">
        <v>28.79</v>
      </c>
      <c r="X15" s="6">
        <f t="shared" si="5"/>
        <v>2.879</v>
      </c>
      <c r="Y15" s="6">
        <f t="shared" si="13"/>
        <v>14.185000000000002</v>
      </c>
      <c r="AA15">
        <v>33.950000000000003</v>
      </c>
      <c r="AB15" s="6">
        <f t="shared" si="6"/>
        <v>1.6975000000000002</v>
      </c>
      <c r="AC15" s="6">
        <f t="shared" si="14"/>
        <v>10.728999999999994</v>
      </c>
      <c r="AE15">
        <v>17.649999999999999</v>
      </c>
      <c r="AF15" s="6">
        <f t="shared" si="7"/>
        <v>1.7649999999999999</v>
      </c>
      <c r="AG15" s="6">
        <f t="shared" si="15"/>
        <v>6.4190000000000191</v>
      </c>
    </row>
    <row r="16" spans="1:34" x14ac:dyDescent="0.2">
      <c r="B16">
        <v>7.8699999999999903</v>
      </c>
      <c r="C16" s="6">
        <f t="shared" si="0"/>
        <v>1.5739999999999981</v>
      </c>
      <c r="D16" s="6">
        <f t="shared" si="8"/>
        <v>14.547999999999977</v>
      </c>
      <c r="F16">
        <v>19.87</v>
      </c>
      <c r="G16" s="6">
        <f t="shared" si="1"/>
        <v>1.9870000000000001</v>
      </c>
      <c r="H16" s="6">
        <f t="shared" si="9"/>
        <v>13.472999999999981</v>
      </c>
      <c r="J16">
        <v>38.919999999999902</v>
      </c>
      <c r="K16" s="6">
        <f t="shared" si="2"/>
        <v>1.9459999999999953</v>
      </c>
      <c r="L16" s="6">
        <f t="shared" si="10"/>
        <v>13.399999999999984</v>
      </c>
      <c r="N16">
        <v>21.28</v>
      </c>
      <c r="O16" s="6">
        <f t="shared" si="3"/>
        <v>2.1280000000000001</v>
      </c>
      <c r="P16" s="6">
        <f t="shared" si="11"/>
        <v>14.781999999999972</v>
      </c>
      <c r="S16">
        <v>-2.2999999999999998</v>
      </c>
      <c r="T16" s="6">
        <f t="shared" si="4"/>
        <v>-0.45999999999999996</v>
      </c>
      <c r="U16" s="6">
        <f t="shared" si="12"/>
        <v>22.585999999999977</v>
      </c>
      <c r="W16">
        <v>2.94</v>
      </c>
      <c r="X16" s="6">
        <f t="shared" si="5"/>
        <v>0.29399999999999998</v>
      </c>
      <c r="Y16" s="6">
        <f t="shared" si="13"/>
        <v>14.479000000000003</v>
      </c>
      <c r="AA16">
        <v>10.35</v>
      </c>
      <c r="AB16" s="6">
        <f t="shared" si="6"/>
        <v>0.51749999999999996</v>
      </c>
      <c r="AC16" s="6">
        <f t="shared" si="14"/>
        <v>11.246499999999994</v>
      </c>
      <c r="AE16">
        <v>6.65</v>
      </c>
      <c r="AF16" s="6">
        <f t="shared" si="7"/>
        <v>0.66500000000000004</v>
      </c>
      <c r="AG16" s="6">
        <f t="shared" si="15"/>
        <v>7.0840000000000192</v>
      </c>
    </row>
    <row r="17" spans="2:33" x14ac:dyDescent="0.2">
      <c r="B17">
        <v>-10.43</v>
      </c>
      <c r="C17" s="6">
        <f t="shared" si="0"/>
        <v>-2.0859999999999999</v>
      </c>
      <c r="D17" s="6">
        <f t="shared" si="8"/>
        <v>12.461999999999977</v>
      </c>
      <c r="F17">
        <v>-19.869999999999902</v>
      </c>
      <c r="G17" s="6">
        <f t="shared" si="1"/>
        <v>-1.9869999999999903</v>
      </c>
      <c r="H17" s="6">
        <f t="shared" si="9"/>
        <v>11.48599999999999</v>
      </c>
      <c r="J17">
        <v>-32.869999999999997</v>
      </c>
      <c r="K17" s="6">
        <f t="shared" si="2"/>
        <v>-1.6435</v>
      </c>
      <c r="L17" s="6">
        <f t="shared" si="10"/>
        <v>11.756499999999985</v>
      </c>
      <c r="N17">
        <v>-13.2</v>
      </c>
      <c r="O17" s="6">
        <f t="shared" si="3"/>
        <v>-1.32</v>
      </c>
      <c r="P17" s="6">
        <f t="shared" si="11"/>
        <v>13.461999999999971</v>
      </c>
      <c r="S17">
        <v>1.1200000000000001</v>
      </c>
      <c r="T17" s="6">
        <f t="shared" si="4"/>
        <v>0.22400000000000003</v>
      </c>
      <c r="U17" s="6">
        <f t="shared" si="12"/>
        <v>22.809999999999977</v>
      </c>
      <c r="W17">
        <v>2.0699999999999998</v>
      </c>
      <c r="X17" s="6">
        <f t="shared" si="5"/>
        <v>0.20699999999999999</v>
      </c>
      <c r="Y17" s="6">
        <f t="shared" si="13"/>
        <v>14.686000000000003</v>
      </c>
      <c r="AA17">
        <v>9.85</v>
      </c>
      <c r="AB17" s="6">
        <f t="shared" si="6"/>
        <v>0.49249999999999999</v>
      </c>
      <c r="AC17" s="6">
        <f t="shared" si="14"/>
        <v>11.738999999999994</v>
      </c>
      <c r="AE17">
        <v>4.8599999999999897</v>
      </c>
      <c r="AF17" s="6">
        <f t="shared" si="7"/>
        <v>0.48599999999999899</v>
      </c>
      <c r="AG17" s="6">
        <f t="shared" si="15"/>
        <v>7.570000000000018</v>
      </c>
    </row>
    <row r="18" spans="2:33" x14ac:dyDescent="0.2">
      <c r="B18">
        <v>-6.13</v>
      </c>
      <c r="C18" s="6">
        <f t="shared" si="0"/>
        <v>-1.226</v>
      </c>
      <c r="D18" s="6">
        <f t="shared" si="8"/>
        <v>11.235999999999976</v>
      </c>
      <c r="F18">
        <v>-0.189999999999999</v>
      </c>
      <c r="G18" s="6">
        <f t="shared" si="1"/>
        <v>-1.8999999999999902E-2</v>
      </c>
      <c r="H18" s="6">
        <f t="shared" si="9"/>
        <v>11.46699999999999</v>
      </c>
      <c r="J18">
        <v>24.76</v>
      </c>
      <c r="K18" s="6">
        <f t="shared" si="2"/>
        <v>1.2380000000000002</v>
      </c>
      <c r="L18" s="6">
        <f t="shared" si="10"/>
        <v>12.994499999999984</v>
      </c>
      <c r="N18">
        <v>26.55</v>
      </c>
      <c r="O18" s="6">
        <f t="shared" si="3"/>
        <v>2.6550000000000002</v>
      </c>
      <c r="P18" s="6">
        <f t="shared" si="11"/>
        <v>16.116999999999972</v>
      </c>
      <c r="S18">
        <v>9.09</v>
      </c>
      <c r="T18" s="6">
        <f t="shared" si="4"/>
        <v>1.8180000000000001</v>
      </c>
      <c r="U18" s="6">
        <f t="shared" si="12"/>
        <v>24.627999999999979</v>
      </c>
      <c r="W18">
        <v>8.9600000000000009</v>
      </c>
      <c r="X18" s="6">
        <f t="shared" si="5"/>
        <v>0.89600000000000013</v>
      </c>
      <c r="Y18" s="6">
        <f t="shared" si="13"/>
        <v>15.582000000000004</v>
      </c>
      <c r="AA18">
        <v>17.14</v>
      </c>
      <c r="AB18" s="6">
        <f t="shared" si="6"/>
        <v>0.8570000000000001</v>
      </c>
      <c r="AC18" s="6">
        <f t="shared" si="14"/>
        <v>12.595999999999993</v>
      </c>
      <c r="AE18">
        <v>6.1699999999999902</v>
      </c>
      <c r="AF18" s="6">
        <f t="shared" si="7"/>
        <v>0.6169999999999991</v>
      </c>
      <c r="AG18" s="6">
        <f t="shared" si="15"/>
        <v>8.1870000000000172</v>
      </c>
    </row>
    <row r="19" spans="2:33" x14ac:dyDescent="0.2">
      <c r="B19">
        <v>-1.54</v>
      </c>
      <c r="C19" s="6">
        <f t="shared" si="0"/>
        <v>-0.30800000000000005</v>
      </c>
      <c r="D19" s="6">
        <f t="shared" si="8"/>
        <v>10.927999999999976</v>
      </c>
      <c r="F19">
        <v>7.7099999999999902</v>
      </c>
      <c r="G19" s="6">
        <f t="shared" si="1"/>
        <v>0.77099999999999902</v>
      </c>
      <c r="H19" s="6">
        <f t="shared" si="9"/>
        <v>12.237999999999989</v>
      </c>
      <c r="J19">
        <v>40.7899999999999</v>
      </c>
      <c r="K19" s="6">
        <f t="shared" si="2"/>
        <v>2.039499999999995</v>
      </c>
      <c r="L19" s="6">
        <f t="shared" si="10"/>
        <v>15.033999999999979</v>
      </c>
      <c r="N19">
        <v>29.01</v>
      </c>
      <c r="O19" s="6">
        <f t="shared" si="3"/>
        <v>2.9010000000000002</v>
      </c>
      <c r="P19" s="6">
        <f t="shared" si="11"/>
        <v>19.017999999999972</v>
      </c>
      <c r="S19">
        <v>20.39</v>
      </c>
      <c r="T19" s="6">
        <f t="shared" si="4"/>
        <v>4.0780000000000003</v>
      </c>
      <c r="U19" s="6">
        <f t="shared" si="12"/>
        <v>28.705999999999978</v>
      </c>
      <c r="W19">
        <v>30.049999999999901</v>
      </c>
      <c r="X19" s="6">
        <f t="shared" si="5"/>
        <v>3.0049999999999901</v>
      </c>
      <c r="Y19" s="6">
        <f t="shared" si="13"/>
        <v>18.586999999999996</v>
      </c>
      <c r="AA19">
        <v>56.529999999999902</v>
      </c>
      <c r="AB19" s="6">
        <f t="shared" si="6"/>
        <v>2.8264999999999953</v>
      </c>
      <c r="AC19" s="6">
        <f t="shared" si="14"/>
        <v>15.422499999999989</v>
      </c>
      <c r="AE19">
        <v>33.839999999999897</v>
      </c>
      <c r="AF19" s="6">
        <f t="shared" si="7"/>
        <v>3.3839999999999897</v>
      </c>
      <c r="AG19" s="6">
        <f t="shared" si="15"/>
        <v>11.571000000000007</v>
      </c>
    </row>
    <row r="20" spans="2:33" x14ac:dyDescent="0.2">
      <c r="B20">
        <v>-2.74</v>
      </c>
      <c r="C20" s="6">
        <f t="shared" si="0"/>
        <v>-0.54800000000000004</v>
      </c>
      <c r="D20" s="6">
        <f t="shared" si="8"/>
        <v>10.379999999999976</v>
      </c>
      <c r="F20">
        <v>-10.84</v>
      </c>
      <c r="G20" s="6">
        <f t="shared" si="1"/>
        <v>-1.0840000000000001</v>
      </c>
      <c r="H20" s="6">
        <f t="shared" si="9"/>
        <v>11.153999999999989</v>
      </c>
      <c r="J20">
        <v>-37.869999999999997</v>
      </c>
      <c r="K20" s="6">
        <f t="shared" si="2"/>
        <v>-1.8935</v>
      </c>
      <c r="L20" s="6">
        <f t="shared" si="10"/>
        <v>13.14049999999998</v>
      </c>
      <c r="N20">
        <v>-31.18</v>
      </c>
      <c r="O20" s="6">
        <f t="shared" si="3"/>
        <v>-3.1180000000000003</v>
      </c>
      <c r="P20" s="6">
        <f t="shared" si="11"/>
        <v>15.899999999999972</v>
      </c>
      <c r="S20">
        <v>5.13</v>
      </c>
      <c r="T20" s="6">
        <f t="shared" si="4"/>
        <v>1.026</v>
      </c>
      <c r="U20" s="6">
        <f t="shared" si="12"/>
        <v>29.731999999999978</v>
      </c>
      <c r="W20">
        <v>0.62</v>
      </c>
      <c r="X20" s="6">
        <f t="shared" si="5"/>
        <v>6.2E-2</v>
      </c>
      <c r="Y20" s="6">
        <f t="shared" si="13"/>
        <v>18.648999999999997</v>
      </c>
      <c r="AA20">
        <v>-11.88</v>
      </c>
      <c r="AB20" s="6">
        <f t="shared" si="6"/>
        <v>-0.59400000000000008</v>
      </c>
      <c r="AC20" s="6">
        <f t="shared" si="14"/>
        <v>14.828499999999989</v>
      </c>
      <c r="AE20">
        <v>-14.4599999999999</v>
      </c>
      <c r="AF20" s="6">
        <f t="shared" si="7"/>
        <v>-1.44599999999999</v>
      </c>
      <c r="AG20" s="6">
        <f t="shared" si="15"/>
        <v>10.125000000000018</v>
      </c>
    </row>
    <row r="21" spans="2:33" x14ac:dyDescent="0.2">
      <c r="B21">
        <v>38.14</v>
      </c>
      <c r="C21" s="6">
        <f t="shared" si="0"/>
        <v>7.6280000000000001</v>
      </c>
      <c r="D21" s="6">
        <f t="shared" si="8"/>
        <v>18.007999999999974</v>
      </c>
      <c r="F21">
        <v>57.279999999999902</v>
      </c>
      <c r="G21" s="6">
        <f t="shared" si="1"/>
        <v>5.7279999999999909</v>
      </c>
      <c r="H21" s="6">
        <f t="shared" si="9"/>
        <v>16.88199999999998</v>
      </c>
      <c r="J21">
        <v>74.689999999999898</v>
      </c>
      <c r="K21" s="6">
        <f t="shared" si="2"/>
        <v>3.7344999999999953</v>
      </c>
      <c r="L21" s="6">
        <f t="shared" si="10"/>
        <v>16.874999999999975</v>
      </c>
      <c r="N21">
        <v>20.86</v>
      </c>
      <c r="O21" s="6">
        <f t="shared" si="3"/>
        <v>2.0859999999999999</v>
      </c>
      <c r="P21" s="6">
        <f t="shared" si="11"/>
        <v>17.985999999999972</v>
      </c>
      <c r="S21">
        <v>21.509999999999899</v>
      </c>
      <c r="T21" s="6">
        <f t="shared" si="4"/>
        <v>4.3019999999999801</v>
      </c>
      <c r="U21" s="6">
        <f t="shared" si="12"/>
        <v>34.033999999999956</v>
      </c>
      <c r="W21">
        <v>25.649999999999899</v>
      </c>
      <c r="X21" s="6">
        <f t="shared" si="5"/>
        <v>2.5649999999999902</v>
      </c>
      <c r="Y21" s="6">
        <f t="shared" si="13"/>
        <v>21.213999999999988</v>
      </c>
      <c r="AA21">
        <v>84.5</v>
      </c>
      <c r="AB21" s="6">
        <f t="shared" si="6"/>
        <v>4.2250000000000005</v>
      </c>
      <c r="AC21" s="6">
        <f t="shared" si="14"/>
        <v>19.053499999999989</v>
      </c>
      <c r="AE21">
        <v>60.25</v>
      </c>
      <c r="AF21" s="6">
        <f t="shared" si="7"/>
        <v>6.0250000000000004</v>
      </c>
      <c r="AG21" s="6">
        <f t="shared" si="15"/>
        <v>16.15000000000002</v>
      </c>
    </row>
    <row r="22" spans="2:33" x14ac:dyDescent="0.2">
      <c r="B22">
        <v>-10.17</v>
      </c>
      <c r="C22" s="6">
        <f t="shared" si="0"/>
        <v>-2.0340000000000003</v>
      </c>
      <c r="D22" s="6">
        <f t="shared" si="8"/>
        <v>15.973999999999974</v>
      </c>
      <c r="F22">
        <v>-3.67</v>
      </c>
      <c r="G22" s="6">
        <f t="shared" si="1"/>
        <v>-0.36699999999999999</v>
      </c>
      <c r="H22" s="6">
        <f t="shared" si="9"/>
        <v>16.514999999999979</v>
      </c>
      <c r="J22">
        <v>21.989999999999899</v>
      </c>
      <c r="K22" s="6">
        <f t="shared" si="2"/>
        <v>1.099499999999995</v>
      </c>
      <c r="L22" s="6">
        <f t="shared" si="10"/>
        <v>17.974499999999971</v>
      </c>
      <c r="N22">
        <v>26.43</v>
      </c>
      <c r="O22" s="6">
        <f t="shared" si="3"/>
        <v>2.6430000000000002</v>
      </c>
      <c r="P22" s="6">
        <f t="shared" si="11"/>
        <v>20.628999999999973</v>
      </c>
      <c r="S22">
        <v>26.69</v>
      </c>
      <c r="T22" s="6">
        <f t="shared" si="4"/>
        <v>5.338000000000001</v>
      </c>
      <c r="U22" s="6">
        <f t="shared" si="12"/>
        <v>39.371999999999957</v>
      </c>
      <c r="W22">
        <v>43.28</v>
      </c>
      <c r="X22" s="6">
        <f t="shared" si="5"/>
        <v>4.3280000000000003</v>
      </c>
      <c r="Y22" s="6">
        <f t="shared" si="13"/>
        <v>25.541999999999987</v>
      </c>
      <c r="AA22">
        <v>67.510000000000005</v>
      </c>
      <c r="AB22" s="6">
        <f t="shared" si="6"/>
        <v>3.3755000000000006</v>
      </c>
      <c r="AC22" s="6">
        <f t="shared" si="14"/>
        <v>22.428999999999988</v>
      </c>
      <c r="AE22">
        <v>30.25</v>
      </c>
      <c r="AF22" s="6">
        <f t="shared" si="7"/>
        <v>3.0250000000000004</v>
      </c>
      <c r="AG22" s="6">
        <f t="shared" si="15"/>
        <v>19.175000000000018</v>
      </c>
    </row>
    <row r="23" spans="2:33" x14ac:dyDescent="0.2">
      <c r="B23">
        <v>-12.95</v>
      </c>
      <c r="C23" s="6">
        <f t="shared" si="0"/>
        <v>-2.59</v>
      </c>
      <c r="D23" s="6">
        <f t="shared" si="8"/>
        <v>13.383999999999974</v>
      </c>
      <c r="F23">
        <v>-27.66</v>
      </c>
      <c r="G23" s="6">
        <f t="shared" si="1"/>
        <v>-2.766</v>
      </c>
      <c r="H23" s="6">
        <f t="shared" si="9"/>
        <v>13.748999999999979</v>
      </c>
      <c r="J23">
        <v>-63.549999999999898</v>
      </c>
      <c r="K23" s="6">
        <f t="shared" si="2"/>
        <v>-3.1774999999999949</v>
      </c>
      <c r="L23" s="6">
        <f t="shared" si="10"/>
        <v>14.796999999999976</v>
      </c>
      <c r="N23">
        <v>-39.459999999999901</v>
      </c>
      <c r="O23" s="6">
        <f t="shared" si="3"/>
        <v>-3.9459999999999904</v>
      </c>
      <c r="P23" s="6">
        <f t="shared" si="11"/>
        <v>16.682999999999982</v>
      </c>
      <c r="S23">
        <v>-40.14</v>
      </c>
      <c r="T23" s="6">
        <f t="shared" si="4"/>
        <v>-8.0280000000000005</v>
      </c>
      <c r="U23" s="6">
        <f t="shared" si="12"/>
        <v>31.343999999999959</v>
      </c>
      <c r="W23">
        <v>-49.51</v>
      </c>
      <c r="X23" s="6">
        <f t="shared" si="5"/>
        <v>-4.9510000000000005</v>
      </c>
      <c r="Y23" s="6">
        <f t="shared" si="13"/>
        <v>20.590999999999987</v>
      </c>
      <c r="AA23">
        <v>-54.04</v>
      </c>
      <c r="AB23" s="6">
        <f t="shared" si="6"/>
        <v>-2.702</v>
      </c>
      <c r="AC23" s="6">
        <f t="shared" si="14"/>
        <v>19.72699999999999</v>
      </c>
      <c r="AE23">
        <v>-9.3099999999999898</v>
      </c>
      <c r="AF23" s="6">
        <f t="shared" si="7"/>
        <v>-0.93099999999999905</v>
      </c>
      <c r="AG23" s="6">
        <f t="shared" si="15"/>
        <v>18.244000000000021</v>
      </c>
    </row>
    <row r="24" spans="2:33" x14ac:dyDescent="0.2">
      <c r="B24">
        <v>3.81</v>
      </c>
      <c r="C24" s="6">
        <f t="shared" si="0"/>
        <v>0.76200000000000001</v>
      </c>
      <c r="D24" s="6">
        <f t="shared" si="8"/>
        <v>14.145999999999974</v>
      </c>
      <c r="F24">
        <v>13.86</v>
      </c>
      <c r="G24" s="6">
        <f t="shared" si="1"/>
        <v>1.3860000000000001</v>
      </c>
      <c r="H24" s="6">
        <f t="shared" si="9"/>
        <v>15.13499999999998</v>
      </c>
      <c r="J24">
        <v>34.17</v>
      </c>
      <c r="K24" s="6">
        <f t="shared" si="2"/>
        <v>1.7085000000000001</v>
      </c>
      <c r="L24" s="6">
        <f t="shared" si="10"/>
        <v>16.505499999999977</v>
      </c>
      <c r="N24">
        <v>24.43</v>
      </c>
      <c r="O24" s="6">
        <f t="shared" si="3"/>
        <v>2.4430000000000001</v>
      </c>
      <c r="P24" s="6">
        <f t="shared" si="11"/>
        <v>19.125999999999983</v>
      </c>
      <c r="S24">
        <v>-10.26</v>
      </c>
      <c r="T24" s="6">
        <f t="shared" si="4"/>
        <v>-2.052</v>
      </c>
      <c r="U24" s="6">
        <f t="shared" si="12"/>
        <v>29.291999999999959</v>
      </c>
      <c r="W24">
        <v>-24.259999999999899</v>
      </c>
      <c r="X24" s="6">
        <f t="shared" si="5"/>
        <v>-2.4259999999999899</v>
      </c>
      <c r="Y24" s="6">
        <f t="shared" si="13"/>
        <v>18.164999999999996</v>
      </c>
      <c r="AA24">
        <v>-2.6699999999999902</v>
      </c>
      <c r="AB24" s="6">
        <f t="shared" si="6"/>
        <v>-0.13349999999999951</v>
      </c>
      <c r="AC24" s="6">
        <f t="shared" si="14"/>
        <v>19.593499999999992</v>
      </c>
      <c r="AE24">
        <v>21.27</v>
      </c>
      <c r="AF24" s="6">
        <f t="shared" si="7"/>
        <v>2.1270000000000002</v>
      </c>
      <c r="AG24" s="6">
        <f t="shared" si="15"/>
        <v>20.37100000000002</v>
      </c>
    </row>
    <row r="25" spans="2:33" x14ac:dyDescent="0.2">
      <c r="B25">
        <v>12.86</v>
      </c>
      <c r="C25" s="6">
        <f t="shared" si="0"/>
        <v>2.5720000000000001</v>
      </c>
      <c r="D25" s="6">
        <f t="shared" si="8"/>
        <v>16.717999999999975</v>
      </c>
      <c r="F25">
        <v>21.0199999999999</v>
      </c>
      <c r="G25" s="6">
        <f t="shared" si="1"/>
        <v>2.1019999999999901</v>
      </c>
      <c r="H25" s="6">
        <f t="shared" si="9"/>
        <v>17.23699999999997</v>
      </c>
      <c r="J25">
        <v>11.1699999999999</v>
      </c>
      <c r="K25" s="6">
        <f t="shared" si="2"/>
        <v>0.558499999999995</v>
      </c>
      <c r="L25" s="6">
        <f t="shared" si="10"/>
        <v>17.063999999999972</v>
      </c>
      <c r="N25">
        <v>-11.67</v>
      </c>
      <c r="O25" s="6">
        <f t="shared" si="3"/>
        <v>-1.167</v>
      </c>
      <c r="P25" s="6">
        <f t="shared" si="11"/>
        <v>17.958999999999982</v>
      </c>
      <c r="S25">
        <v>15.139999999999899</v>
      </c>
      <c r="T25" s="6">
        <f t="shared" si="4"/>
        <v>3.02799999999998</v>
      </c>
      <c r="U25" s="6">
        <f t="shared" si="12"/>
        <v>32.319999999999936</v>
      </c>
      <c r="W25">
        <v>28.28</v>
      </c>
      <c r="X25" s="6">
        <f t="shared" si="5"/>
        <v>2.8280000000000003</v>
      </c>
      <c r="Y25" s="6">
        <f t="shared" si="13"/>
        <v>20.992999999999995</v>
      </c>
      <c r="AA25">
        <v>57</v>
      </c>
      <c r="AB25" s="6">
        <f t="shared" si="6"/>
        <v>2.85</v>
      </c>
      <c r="AC25" s="6">
        <f t="shared" si="14"/>
        <v>22.443499999999993</v>
      </c>
      <c r="AE25">
        <v>31.71</v>
      </c>
      <c r="AF25" s="6">
        <f t="shared" si="7"/>
        <v>3.1710000000000003</v>
      </c>
      <c r="AG25" s="6">
        <f t="shared" si="15"/>
        <v>23.542000000000019</v>
      </c>
    </row>
    <row r="26" spans="2:33" x14ac:dyDescent="0.2">
      <c r="B26">
        <v>11.34</v>
      </c>
      <c r="C26" s="6">
        <f t="shared" si="0"/>
        <v>2.2680000000000002</v>
      </c>
      <c r="D26" s="6">
        <f t="shared" si="8"/>
        <v>18.985999999999976</v>
      </c>
      <c r="F26">
        <v>1.00000000000006E-2</v>
      </c>
      <c r="G26" s="6">
        <f t="shared" si="1"/>
        <v>1.0000000000000601E-3</v>
      </c>
      <c r="H26" s="6">
        <f t="shared" si="9"/>
        <v>17.237999999999971</v>
      </c>
      <c r="J26">
        <v>-25.639999999999901</v>
      </c>
      <c r="K26" s="6">
        <f t="shared" si="2"/>
        <v>-1.2819999999999951</v>
      </c>
      <c r="L26" s="6">
        <f t="shared" si="10"/>
        <v>15.781999999999977</v>
      </c>
      <c r="N26">
        <v>-30.11</v>
      </c>
      <c r="O26" s="6">
        <f t="shared" si="3"/>
        <v>-3.0110000000000001</v>
      </c>
      <c r="P26" s="6">
        <f t="shared" si="11"/>
        <v>14.947999999999983</v>
      </c>
      <c r="S26">
        <v>12.76</v>
      </c>
      <c r="T26" s="6">
        <f t="shared" si="4"/>
        <v>2.552</v>
      </c>
      <c r="U26" s="6">
        <f t="shared" si="12"/>
        <v>34.871999999999936</v>
      </c>
      <c r="W26">
        <v>3.2</v>
      </c>
      <c r="X26" s="6">
        <f t="shared" si="5"/>
        <v>0.32000000000000006</v>
      </c>
      <c r="Y26" s="6">
        <f t="shared" si="13"/>
        <v>21.312999999999995</v>
      </c>
      <c r="AA26">
        <v>-26.06</v>
      </c>
      <c r="AB26" s="6">
        <f t="shared" si="6"/>
        <v>-1.3029999999999999</v>
      </c>
      <c r="AC26" s="6">
        <f t="shared" si="14"/>
        <v>21.140499999999992</v>
      </c>
      <c r="AE26">
        <v>-29.9</v>
      </c>
      <c r="AF26" s="6">
        <f t="shared" si="7"/>
        <v>-2.99</v>
      </c>
      <c r="AG26" s="6">
        <f t="shared" si="15"/>
        <v>20.552000000000021</v>
      </c>
    </row>
    <row r="27" spans="2:33" x14ac:dyDescent="0.2">
      <c r="B27">
        <v>2.84</v>
      </c>
      <c r="C27" s="6">
        <f t="shared" si="0"/>
        <v>0.56799999999999995</v>
      </c>
      <c r="D27" s="6">
        <f t="shared" si="8"/>
        <v>19.553999999999977</v>
      </c>
      <c r="F27">
        <v>12.329999999999901</v>
      </c>
      <c r="G27" s="6">
        <f t="shared" si="1"/>
        <v>1.2329999999999901</v>
      </c>
      <c r="H27" s="6">
        <f t="shared" si="9"/>
        <v>18.470999999999961</v>
      </c>
      <c r="J27">
        <v>11.569999999999901</v>
      </c>
      <c r="K27" s="6">
        <f t="shared" si="2"/>
        <v>0.57849999999999502</v>
      </c>
      <c r="L27" s="6">
        <f t="shared" si="10"/>
        <v>16.360499999999973</v>
      </c>
      <c r="N27">
        <v>2.2799999999999998</v>
      </c>
      <c r="O27" s="6">
        <f t="shared" si="3"/>
        <v>0.22799999999999998</v>
      </c>
      <c r="P27" s="6">
        <f t="shared" si="11"/>
        <v>15.175999999999982</v>
      </c>
      <c r="S27">
        <v>15.34</v>
      </c>
      <c r="T27" s="6">
        <f t="shared" si="4"/>
        <v>3.0680000000000001</v>
      </c>
      <c r="U27" s="6">
        <f t="shared" si="12"/>
        <v>37.939999999999934</v>
      </c>
      <c r="W27">
        <v>33.97</v>
      </c>
      <c r="X27" s="6">
        <f t="shared" si="5"/>
        <v>3.3970000000000002</v>
      </c>
      <c r="Y27" s="6">
        <f t="shared" si="13"/>
        <v>24.709999999999994</v>
      </c>
      <c r="AA27">
        <v>44.33</v>
      </c>
      <c r="AB27" s="6">
        <f t="shared" si="6"/>
        <v>2.2164999999999999</v>
      </c>
      <c r="AC27" s="6">
        <f t="shared" si="14"/>
        <v>23.356999999999992</v>
      </c>
      <c r="AE27">
        <v>10.989999999999901</v>
      </c>
      <c r="AF27" s="6">
        <f t="shared" si="7"/>
        <v>1.0989999999999902</v>
      </c>
      <c r="AG27" s="6">
        <f t="shared" si="15"/>
        <v>21.65100000000001</v>
      </c>
    </row>
    <row r="28" spans="2:33" x14ac:dyDescent="0.2">
      <c r="B28">
        <v>5.33</v>
      </c>
      <c r="C28" s="6">
        <f t="shared" si="0"/>
        <v>1.0660000000000001</v>
      </c>
      <c r="D28" s="6">
        <f t="shared" si="8"/>
        <v>20.619999999999976</v>
      </c>
      <c r="F28">
        <v>14.89</v>
      </c>
      <c r="G28" s="6">
        <f t="shared" si="1"/>
        <v>1.4890000000000001</v>
      </c>
      <c r="H28" s="6">
        <f t="shared" si="9"/>
        <v>19.959999999999962</v>
      </c>
      <c r="J28">
        <v>16.55</v>
      </c>
      <c r="K28" s="6">
        <f t="shared" si="2"/>
        <v>0.82750000000000012</v>
      </c>
      <c r="L28" s="6">
        <f t="shared" si="10"/>
        <v>17.187999999999974</v>
      </c>
      <c r="N28">
        <v>6.59</v>
      </c>
      <c r="O28" s="6">
        <f t="shared" si="3"/>
        <v>0.65900000000000003</v>
      </c>
      <c r="P28" s="6">
        <f t="shared" si="11"/>
        <v>15.834999999999983</v>
      </c>
      <c r="S28">
        <v>16.149999999999999</v>
      </c>
      <c r="T28" s="6">
        <f t="shared" si="4"/>
        <v>3.23</v>
      </c>
      <c r="U28" s="6">
        <f t="shared" si="12"/>
        <v>41.169999999999931</v>
      </c>
      <c r="W28">
        <v>19.98</v>
      </c>
      <c r="X28" s="6">
        <f t="shared" si="5"/>
        <v>1.9980000000000002</v>
      </c>
      <c r="Y28" s="6">
        <f t="shared" si="13"/>
        <v>26.707999999999995</v>
      </c>
      <c r="AA28">
        <v>48.02</v>
      </c>
      <c r="AB28" s="6">
        <f t="shared" si="6"/>
        <v>2.4010000000000002</v>
      </c>
      <c r="AC28" s="6">
        <f t="shared" si="14"/>
        <v>25.757999999999992</v>
      </c>
      <c r="AE28">
        <v>27.45</v>
      </c>
      <c r="AF28" s="6">
        <f t="shared" si="7"/>
        <v>2.7450000000000001</v>
      </c>
      <c r="AG28" s="6">
        <f t="shared" si="15"/>
        <v>24.396000000000011</v>
      </c>
    </row>
    <row r="29" spans="2:33" x14ac:dyDescent="0.2">
      <c r="B29">
        <v>7.6</v>
      </c>
      <c r="C29" s="6">
        <f t="shared" si="0"/>
        <v>1.52</v>
      </c>
      <c r="D29" s="6">
        <f t="shared" si="8"/>
        <v>22.139999999999976</v>
      </c>
      <c r="F29">
        <v>13.76</v>
      </c>
      <c r="G29" s="6">
        <f t="shared" si="1"/>
        <v>1.3760000000000001</v>
      </c>
      <c r="H29" s="6">
        <f t="shared" si="9"/>
        <v>21.335999999999963</v>
      </c>
      <c r="J29">
        <v>37.17</v>
      </c>
      <c r="K29" s="6">
        <f t="shared" si="2"/>
        <v>1.8585000000000003</v>
      </c>
      <c r="L29" s="6">
        <f t="shared" si="10"/>
        <v>19.046499999999973</v>
      </c>
      <c r="N29">
        <v>23.91</v>
      </c>
      <c r="O29" s="6">
        <f t="shared" si="3"/>
        <v>2.391</v>
      </c>
      <c r="P29" s="6">
        <f t="shared" si="11"/>
        <v>18.225999999999985</v>
      </c>
      <c r="S29">
        <v>17.27</v>
      </c>
      <c r="T29" s="6">
        <f t="shared" si="4"/>
        <v>3.4540000000000002</v>
      </c>
      <c r="U29" s="6">
        <f t="shared" si="12"/>
        <v>44.623999999999931</v>
      </c>
      <c r="W29">
        <v>30.89</v>
      </c>
      <c r="X29" s="6">
        <f t="shared" si="5"/>
        <v>3.0890000000000004</v>
      </c>
      <c r="Y29" s="6">
        <f t="shared" si="13"/>
        <v>29.796999999999997</v>
      </c>
      <c r="AA29">
        <v>48.08</v>
      </c>
      <c r="AB29" s="6">
        <f t="shared" si="6"/>
        <v>2.4039999999999999</v>
      </c>
      <c r="AC29" s="6">
        <f t="shared" si="14"/>
        <v>28.161999999999992</v>
      </c>
      <c r="AE29">
        <v>19.919999999999899</v>
      </c>
      <c r="AF29" s="6">
        <f t="shared" si="7"/>
        <v>1.99199999999999</v>
      </c>
      <c r="AG29" s="6">
        <f t="shared" si="15"/>
        <v>26.388000000000002</v>
      </c>
    </row>
    <row r="30" spans="2:33" x14ac:dyDescent="0.2">
      <c r="B30">
        <v>-12.1899999999999</v>
      </c>
      <c r="C30" s="6">
        <f t="shared" si="0"/>
        <v>-2.4379999999999802</v>
      </c>
      <c r="D30" s="6">
        <f t="shared" si="8"/>
        <v>19.701999999999995</v>
      </c>
      <c r="F30">
        <v>-25.37</v>
      </c>
      <c r="G30" s="6">
        <f t="shared" si="1"/>
        <v>-2.5370000000000004</v>
      </c>
      <c r="H30" s="6">
        <f t="shared" si="9"/>
        <v>18.798999999999964</v>
      </c>
      <c r="J30">
        <v>-7.9799999999999898</v>
      </c>
      <c r="K30" s="6">
        <f t="shared" si="2"/>
        <v>-0.39899999999999952</v>
      </c>
      <c r="L30" s="6">
        <f t="shared" si="10"/>
        <v>18.647499999999972</v>
      </c>
      <c r="N30">
        <v>11.61</v>
      </c>
      <c r="O30" s="6">
        <f t="shared" si="3"/>
        <v>1.161</v>
      </c>
      <c r="P30" s="6">
        <f t="shared" si="11"/>
        <v>19.386999999999986</v>
      </c>
      <c r="S30">
        <v>-5.0399999999999903</v>
      </c>
      <c r="T30" s="6">
        <f t="shared" si="4"/>
        <v>-1.007999999999998</v>
      </c>
      <c r="U30" s="6">
        <f t="shared" si="12"/>
        <v>43.615999999999936</v>
      </c>
      <c r="W30">
        <v>-6.75</v>
      </c>
      <c r="X30" s="6">
        <f t="shared" si="5"/>
        <v>-0.67500000000000004</v>
      </c>
      <c r="Y30" s="6">
        <f t="shared" si="13"/>
        <v>29.121999999999996</v>
      </c>
      <c r="AA30">
        <v>-25.71</v>
      </c>
      <c r="AB30" s="6">
        <f t="shared" si="6"/>
        <v>-1.2855000000000001</v>
      </c>
      <c r="AC30" s="6">
        <f t="shared" si="14"/>
        <v>26.876499999999993</v>
      </c>
      <c r="AE30">
        <v>-17.78</v>
      </c>
      <c r="AF30" s="6">
        <f t="shared" si="7"/>
        <v>-1.7780000000000002</v>
      </c>
      <c r="AG30" s="6">
        <f t="shared" si="15"/>
        <v>24.610000000000003</v>
      </c>
    </row>
    <row r="31" spans="2:33" x14ac:dyDescent="0.2">
      <c r="B31">
        <v>-15.5</v>
      </c>
      <c r="C31" s="6">
        <f t="shared" si="0"/>
        <v>-3.1</v>
      </c>
      <c r="D31" s="6">
        <f t="shared" si="8"/>
        <v>16.601999999999993</v>
      </c>
      <c r="F31">
        <v>-44.13</v>
      </c>
      <c r="G31" s="6">
        <f t="shared" si="1"/>
        <v>-4.4130000000000003</v>
      </c>
      <c r="H31" s="6">
        <f t="shared" si="9"/>
        <v>14.385999999999964</v>
      </c>
      <c r="J31">
        <v>-95.79</v>
      </c>
      <c r="K31" s="6">
        <f t="shared" si="2"/>
        <v>-4.7895000000000003</v>
      </c>
      <c r="L31" s="6">
        <f t="shared" si="10"/>
        <v>13.857999999999972</v>
      </c>
      <c r="N31">
        <v>-58.62</v>
      </c>
      <c r="O31" s="6">
        <f t="shared" si="3"/>
        <v>-5.8620000000000001</v>
      </c>
      <c r="P31" s="6">
        <f t="shared" si="11"/>
        <v>13.524999999999986</v>
      </c>
      <c r="S31">
        <v>-49.14</v>
      </c>
      <c r="T31" s="6">
        <f t="shared" si="4"/>
        <v>-9.8280000000000012</v>
      </c>
      <c r="U31" s="6">
        <f t="shared" si="12"/>
        <v>33.787999999999933</v>
      </c>
      <c r="W31">
        <v>-54.43</v>
      </c>
      <c r="X31" s="6">
        <f t="shared" si="5"/>
        <v>-5.4430000000000005</v>
      </c>
      <c r="Y31" s="6">
        <f t="shared" si="13"/>
        <v>23.678999999999995</v>
      </c>
      <c r="AA31">
        <v>-101.45</v>
      </c>
      <c r="AB31" s="6">
        <f t="shared" si="6"/>
        <v>-5.0725000000000007</v>
      </c>
      <c r="AC31" s="6">
        <f t="shared" si="14"/>
        <v>21.803999999999991</v>
      </c>
      <c r="AE31">
        <v>-49.69</v>
      </c>
      <c r="AF31" s="6">
        <f t="shared" si="7"/>
        <v>-4.9690000000000003</v>
      </c>
      <c r="AG31" s="6">
        <f t="shared" si="15"/>
        <v>19.641000000000002</v>
      </c>
    </row>
    <row r="32" spans="2:33" x14ac:dyDescent="0.2">
      <c r="B32">
        <v>18.09</v>
      </c>
      <c r="C32" s="6">
        <f t="shared" si="0"/>
        <v>3.6180000000000003</v>
      </c>
      <c r="D32" s="6">
        <f t="shared" si="8"/>
        <v>20.219999999999992</v>
      </c>
      <c r="F32">
        <v>21.059999999999899</v>
      </c>
      <c r="G32" s="6">
        <f t="shared" si="1"/>
        <v>2.1059999999999901</v>
      </c>
      <c r="H32" s="6">
        <f t="shared" si="9"/>
        <v>16.491999999999955</v>
      </c>
      <c r="J32">
        <v>20.39</v>
      </c>
      <c r="K32" s="6">
        <f t="shared" si="2"/>
        <v>1.0195000000000001</v>
      </c>
      <c r="L32" s="6">
        <f t="shared" si="10"/>
        <v>14.877499999999973</v>
      </c>
      <c r="N32">
        <v>-4.4899999999999904</v>
      </c>
      <c r="O32" s="6">
        <f t="shared" si="3"/>
        <v>-0.44899999999999907</v>
      </c>
      <c r="P32" s="6">
        <f t="shared" si="11"/>
        <v>13.075999999999986</v>
      </c>
      <c r="S32">
        <v>-1.82</v>
      </c>
      <c r="T32" s="6">
        <f t="shared" si="4"/>
        <v>-0.36400000000000005</v>
      </c>
      <c r="U32" s="6">
        <f t="shared" si="12"/>
        <v>33.423999999999936</v>
      </c>
      <c r="W32">
        <v>12.6</v>
      </c>
      <c r="X32" s="6">
        <f t="shared" si="5"/>
        <v>1.26</v>
      </c>
      <c r="Y32" s="6">
        <f t="shared" si="13"/>
        <v>24.938999999999997</v>
      </c>
      <c r="AA32">
        <v>40.869999999999997</v>
      </c>
      <c r="AB32" s="6">
        <f t="shared" si="6"/>
        <v>2.0434999999999999</v>
      </c>
      <c r="AC32" s="6">
        <f t="shared" si="14"/>
        <v>23.847499999999989</v>
      </c>
      <c r="AE32">
        <v>29.299999999999901</v>
      </c>
      <c r="AF32" s="6">
        <f t="shared" si="7"/>
        <v>2.9299999999999904</v>
      </c>
      <c r="AG32" s="6">
        <f t="shared" si="15"/>
        <v>22.570999999999991</v>
      </c>
    </row>
    <row r="33" spans="2:33" x14ac:dyDescent="0.2">
      <c r="B33">
        <v>8.42</v>
      </c>
      <c r="C33" s="6">
        <f t="shared" si="0"/>
        <v>1.6840000000000002</v>
      </c>
      <c r="D33" s="6">
        <f t="shared" si="8"/>
        <v>21.903999999999993</v>
      </c>
      <c r="F33">
        <v>0.189999999999999</v>
      </c>
      <c r="G33" s="6">
        <f t="shared" si="1"/>
        <v>1.8999999999999902E-2</v>
      </c>
      <c r="H33" s="6">
        <f t="shared" si="9"/>
        <v>16.510999999999953</v>
      </c>
      <c r="J33">
        <v>1.8399999999999901</v>
      </c>
      <c r="K33" s="6">
        <f t="shared" si="2"/>
        <v>9.1999999999999513E-2</v>
      </c>
      <c r="L33" s="6">
        <f t="shared" si="10"/>
        <v>14.969499999999972</v>
      </c>
      <c r="N33">
        <v>-8.52</v>
      </c>
      <c r="O33" s="6">
        <f t="shared" si="3"/>
        <v>-0.85199999999999998</v>
      </c>
      <c r="P33" s="6">
        <f t="shared" si="11"/>
        <v>12.223999999999986</v>
      </c>
      <c r="S33">
        <v>-8.91</v>
      </c>
      <c r="T33" s="6">
        <f t="shared" si="4"/>
        <v>-1.782</v>
      </c>
      <c r="U33" s="6">
        <f t="shared" si="12"/>
        <v>31.641999999999936</v>
      </c>
      <c r="W33">
        <v>-11.51</v>
      </c>
      <c r="X33" s="6">
        <f t="shared" si="5"/>
        <v>-1.151</v>
      </c>
      <c r="Y33" s="6">
        <f t="shared" si="13"/>
        <v>23.787999999999997</v>
      </c>
      <c r="AA33">
        <v>1.07</v>
      </c>
      <c r="AB33" s="6">
        <f t="shared" si="6"/>
        <v>5.3500000000000006E-2</v>
      </c>
      <c r="AC33" s="6">
        <f t="shared" si="14"/>
        <v>23.900999999999989</v>
      </c>
      <c r="AE33">
        <v>12.469999999999899</v>
      </c>
      <c r="AF33" s="6">
        <f t="shared" si="7"/>
        <v>1.2469999999999901</v>
      </c>
      <c r="AG33" s="6">
        <f t="shared" si="15"/>
        <v>23.81799999999998</v>
      </c>
    </row>
    <row r="34" spans="2:33" x14ac:dyDescent="0.2">
      <c r="B34">
        <v>-4.01</v>
      </c>
      <c r="C34" s="6">
        <f t="shared" ref="C34:C65" si="16">B34*E$3</f>
        <v>-0.80200000000000005</v>
      </c>
      <c r="D34" s="6">
        <f t="shared" si="8"/>
        <v>21.101999999999993</v>
      </c>
      <c r="F34">
        <v>-9.8699999999999992</v>
      </c>
      <c r="G34" s="6">
        <f t="shared" ref="G34:G65" si="17">F34*I$3</f>
        <v>-0.98699999999999999</v>
      </c>
      <c r="H34" s="6">
        <f t="shared" si="9"/>
        <v>15.523999999999953</v>
      </c>
      <c r="J34">
        <v>1.0499999999999901</v>
      </c>
      <c r="K34" s="6">
        <f t="shared" ref="K34:K65" si="18">J34*M$3</f>
        <v>5.2499999999999505E-2</v>
      </c>
      <c r="L34" s="6">
        <f t="shared" si="10"/>
        <v>15.021999999999972</v>
      </c>
      <c r="N34">
        <v>12.2899999999999</v>
      </c>
      <c r="O34" s="6">
        <f t="shared" ref="O34:O65" si="19">N34*Q$3</f>
        <v>1.2289999999999901</v>
      </c>
      <c r="P34" s="6">
        <f t="shared" si="11"/>
        <v>13.452999999999976</v>
      </c>
      <c r="S34">
        <v>-10.67</v>
      </c>
      <c r="T34" s="6">
        <f t="shared" ref="T34:T65" si="20">S34*V$3</f>
        <v>-2.1339999999999999</v>
      </c>
      <c r="U34" s="6">
        <f t="shared" si="12"/>
        <v>29.507999999999935</v>
      </c>
      <c r="W34">
        <v>-6.77</v>
      </c>
      <c r="X34" s="6">
        <f t="shared" ref="X34:X65" si="21">W34*Z$3</f>
        <v>-0.67700000000000005</v>
      </c>
      <c r="Y34" s="6">
        <f t="shared" si="13"/>
        <v>23.110999999999997</v>
      </c>
      <c r="AA34">
        <v>-9.8199999999999896</v>
      </c>
      <c r="AB34" s="6">
        <f t="shared" ref="AB34:AB65" si="22">AA34*AD$3</f>
        <v>-0.49099999999999949</v>
      </c>
      <c r="AC34" s="6">
        <f t="shared" si="14"/>
        <v>23.409999999999989</v>
      </c>
      <c r="AE34">
        <v>-0.65999999999999903</v>
      </c>
      <c r="AF34" s="6">
        <f t="shared" ref="AF34:AF65" si="23">AE34*AH$3</f>
        <v>-6.5999999999999906E-2</v>
      </c>
      <c r="AG34" s="6">
        <f t="shared" si="15"/>
        <v>23.751999999999981</v>
      </c>
    </row>
    <row r="35" spans="2:33" x14ac:dyDescent="0.2">
      <c r="B35">
        <v>21.499999999999901</v>
      </c>
      <c r="C35" s="6">
        <f t="shared" si="16"/>
        <v>4.2999999999999803</v>
      </c>
      <c r="D35" s="6">
        <f t="shared" si="8"/>
        <v>25.401999999999973</v>
      </c>
      <c r="F35">
        <v>26.069999999999901</v>
      </c>
      <c r="G35" s="6">
        <f t="shared" si="17"/>
        <v>2.6069999999999904</v>
      </c>
      <c r="H35" s="6">
        <f t="shared" si="9"/>
        <v>18.130999999999943</v>
      </c>
      <c r="J35">
        <v>39.499999999999901</v>
      </c>
      <c r="K35" s="6">
        <f t="shared" si="18"/>
        <v>1.9749999999999952</v>
      </c>
      <c r="L35" s="6">
        <f t="shared" si="10"/>
        <v>16.996999999999968</v>
      </c>
      <c r="N35">
        <v>13.5</v>
      </c>
      <c r="O35" s="6">
        <f t="shared" si="19"/>
        <v>1.35</v>
      </c>
      <c r="P35" s="6">
        <f t="shared" si="11"/>
        <v>14.802999999999976</v>
      </c>
      <c r="S35">
        <v>15.5299999999999</v>
      </c>
      <c r="T35" s="6">
        <f t="shared" si="20"/>
        <v>3.1059999999999803</v>
      </c>
      <c r="U35" s="6">
        <f t="shared" si="12"/>
        <v>32.613999999999919</v>
      </c>
      <c r="W35">
        <v>30.549999999999901</v>
      </c>
      <c r="X35" s="6">
        <f t="shared" si="21"/>
        <v>3.0549999999999904</v>
      </c>
      <c r="Y35" s="6">
        <f t="shared" si="13"/>
        <v>26.165999999999986</v>
      </c>
      <c r="AA35">
        <v>70.479999999999905</v>
      </c>
      <c r="AB35" s="6">
        <f t="shared" si="22"/>
        <v>3.5239999999999956</v>
      </c>
      <c r="AC35" s="6">
        <f t="shared" si="14"/>
        <v>26.933999999999983</v>
      </c>
      <c r="AE35">
        <v>46.719999999999899</v>
      </c>
      <c r="AF35" s="6">
        <f t="shared" si="23"/>
        <v>4.6719999999999899</v>
      </c>
      <c r="AG35" s="6">
        <f t="shared" si="15"/>
        <v>28.423999999999971</v>
      </c>
    </row>
    <row r="36" spans="2:33" x14ac:dyDescent="0.2">
      <c r="B36">
        <v>15.68</v>
      </c>
      <c r="C36" s="6">
        <f t="shared" si="16"/>
        <v>3.1360000000000001</v>
      </c>
      <c r="D36" s="6">
        <f t="shared" si="8"/>
        <v>28.537999999999972</v>
      </c>
      <c r="F36">
        <v>33.44</v>
      </c>
      <c r="G36" s="6">
        <f t="shared" si="17"/>
        <v>3.3439999999999999</v>
      </c>
      <c r="H36" s="6">
        <f t="shared" si="9"/>
        <v>21.474999999999945</v>
      </c>
      <c r="J36">
        <v>59.7899999999999</v>
      </c>
      <c r="K36" s="6">
        <f t="shared" si="18"/>
        <v>2.9894999999999952</v>
      </c>
      <c r="L36" s="6">
        <f t="shared" si="10"/>
        <v>19.986499999999964</v>
      </c>
      <c r="N36">
        <v>30.5</v>
      </c>
      <c r="O36" s="6">
        <f t="shared" si="19"/>
        <v>3.0500000000000003</v>
      </c>
      <c r="P36" s="6">
        <f t="shared" si="11"/>
        <v>17.852999999999977</v>
      </c>
      <c r="S36">
        <v>28.24</v>
      </c>
      <c r="T36" s="6">
        <f t="shared" si="20"/>
        <v>5.6479999999999997</v>
      </c>
      <c r="U36" s="6">
        <f t="shared" si="12"/>
        <v>38.261999999999915</v>
      </c>
      <c r="W36">
        <v>39.520000000000003</v>
      </c>
      <c r="X36" s="6">
        <f t="shared" si="21"/>
        <v>3.9520000000000004</v>
      </c>
      <c r="Y36" s="6">
        <f t="shared" si="13"/>
        <v>30.117999999999988</v>
      </c>
      <c r="AA36">
        <v>65.36</v>
      </c>
      <c r="AB36" s="6">
        <f t="shared" si="22"/>
        <v>3.2680000000000002</v>
      </c>
      <c r="AC36" s="6">
        <f t="shared" si="14"/>
        <v>30.201999999999984</v>
      </c>
      <c r="AE36">
        <v>28.369999999999902</v>
      </c>
      <c r="AF36" s="6">
        <f t="shared" si="23"/>
        <v>2.8369999999999904</v>
      </c>
      <c r="AG36" s="6">
        <f t="shared" si="15"/>
        <v>31.26099999999996</v>
      </c>
    </row>
    <row r="37" spans="2:33" x14ac:dyDescent="0.2">
      <c r="B37">
        <v>22.7</v>
      </c>
      <c r="C37" s="6">
        <f t="shared" si="16"/>
        <v>4.54</v>
      </c>
      <c r="D37" s="6">
        <f t="shared" si="8"/>
        <v>33.077999999999975</v>
      </c>
      <c r="F37">
        <v>34.06</v>
      </c>
      <c r="G37" s="6">
        <f t="shared" si="17"/>
        <v>3.4060000000000006</v>
      </c>
      <c r="H37" s="6">
        <f t="shared" si="9"/>
        <v>24.880999999999943</v>
      </c>
      <c r="J37">
        <v>49.739999999999903</v>
      </c>
      <c r="K37" s="6">
        <f t="shared" si="18"/>
        <v>2.4869999999999952</v>
      </c>
      <c r="L37" s="6">
        <f t="shared" si="10"/>
        <v>22.473499999999959</v>
      </c>
      <c r="N37">
        <v>22.02</v>
      </c>
      <c r="O37" s="6">
        <f t="shared" si="19"/>
        <v>2.202</v>
      </c>
      <c r="P37" s="6">
        <f t="shared" si="11"/>
        <v>20.054999999999978</v>
      </c>
      <c r="S37">
        <v>2.2400000000000002</v>
      </c>
      <c r="T37" s="6">
        <f t="shared" si="20"/>
        <v>0.44800000000000006</v>
      </c>
      <c r="U37" s="6">
        <f t="shared" si="12"/>
        <v>38.709999999999916</v>
      </c>
      <c r="W37">
        <v>21.009999999999899</v>
      </c>
      <c r="X37" s="6">
        <f t="shared" si="21"/>
        <v>2.1009999999999898</v>
      </c>
      <c r="Y37" s="6">
        <f t="shared" si="13"/>
        <v>32.21899999999998</v>
      </c>
      <c r="AA37">
        <v>55.75</v>
      </c>
      <c r="AB37" s="6">
        <f t="shared" si="22"/>
        <v>2.7875000000000001</v>
      </c>
      <c r="AC37" s="6">
        <f t="shared" si="14"/>
        <v>32.989499999999985</v>
      </c>
      <c r="AE37">
        <v>42.459999999999901</v>
      </c>
      <c r="AF37" s="6">
        <f t="shared" si="23"/>
        <v>4.2459999999999907</v>
      </c>
      <c r="AG37" s="6">
        <f t="shared" si="15"/>
        <v>35.506999999999948</v>
      </c>
    </row>
    <row r="38" spans="2:33" x14ac:dyDescent="0.2">
      <c r="B38">
        <v>-5.34</v>
      </c>
      <c r="C38" s="6">
        <f t="shared" si="16"/>
        <v>-1.0680000000000001</v>
      </c>
      <c r="D38" s="6">
        <f t="shared" si="8"/>
        <v>32.009999999999977</v>
      </c>
      <c r="F38">
        <v>-11.4</v>
      </c>
      <c r="G38" s="6">
        <f t="shared" si="17"/>
        <v>-1.1400000000000001</v>
      </c>
      <c r="H38" s="6">
        <f t="shared" si="9"/>
        <v>23.740999999999943</v>
      </c>
      <c r="J38">
        <v>-14.07</v>
      </c>
      <c r="K38" s="6">
        <f t="shared" si="18"/>
        <v>-0.70350000000000001</v>
      </c>
      <c r="L38" s="6">
        <f t="shared" si="10"/>
        <v>21.76999999999996</v>
      </c>
      <c r="N38">
        <v>-3.8799999999999901</v>
      </c>
      <c r="O38" s="6">
        <f t="shared" si="19"/>
        <v>-0.38799999999999901</v>
      </c>
      <c r="P38" s="6">
        <f t="shared" si="11"/>
        <v>19.66699999999998</v>
      </c>
      <c r="S38">
        <v>-15.49</v>
      </c>
      <c r="T38" s="6">
        <f t="shared" si="20"/>
        <v>-3.0980000000000003</v>
      </c>
      <c r="U38" s="6">
        <f t="shared" si="12"/>
        <v>35.611999999999917</v>
      </c>
      <c r="W38">
        <v>-13.79</v>
      </c>
      <c r="X38" s="6">
        <f t="shared" si="21"/>
        <v>-1.379</v>
      </c>
      <c r="Y38" s="6">
        <f t="shared" si="13"/>
        <v>30.839999999999979</v>
      </c>
      <c r="AA38">
        <v>-6.13</v>
      </c>
      <c r="AB38" s="6">
        <f t="shared" si="22"/>
        <v>-0.30649999999999999</v>
      </c>
      <c r="AC38" s="6">
        <f t="shared" si="14"/>
        <v>32.682999999999986</v>
      </c>
      <c r="AE38">
        <v>7.34</v>
      </c>
      <c r="AF38" s="6">
        <f t="shared" si="23"/>
        <v>0.73399999999999999</v>
      </c>
      <c r="AG38" s="6">
        <f t="shared" si="15"/>
        <v>36.24099999999995</v>
      </c>
    </row>
    <row r="39" spans="2:33" x14ac:dyDescent="0.2">
      <c r="B39">
        <v>5.1799999999999899</v>
      </c>
      <c r="C39" s="6">
        <f t="shared" si="16"/>
        <v>1.035999999999998</v>
      </c>
      <c r="D39" s="6">
        <f t="shared" si="8"/>
        <v>33.045999999999978</v>
      </c>
      <c r="F39">
        <v>6.2499999999999902</v>
      </c>
      <c r="G39" s="6">
        <f t="shared" si="17"/>
        <v>0.62499999999999911</v>
      </c>
      <c r="H39" s="6">
        <f t="shared" si="9"/>
        <v>24.365999999999943</v>
      </c>
      <c r="J39">
        <v>10.489999999999901</v>
      </c>
      <c r="K39" s="6">
        <f t="shared" si="18"/>
        <v>0.52449999999999508</v>
      </c>
      <c r="L39" s="6">
        <f t="shared" si="10"/>
        <v>22.294499999999957</v>
      </c>
      <c r="N39">
        <v>5.79</v>
      </c>
      <c r="O39" s="6">
        <f t="shared" si="19"/>
        <v>0.57900000000000007</v>
      </c>
      <c r="P39" s="6">
        <f t="shared" si="11"/>
        <v>20.245999999999981</v>
      </c>
      <c r="S39">
        <v>1.5</v>
      </c>
      <c r="T39" s="6">
        <f t="shared" si="20"/>
        <v>0.30000000000000004</v>
      </c>
      <c r="U39" s="6">
        <f t="shared" si="12"/>
        <v>35.911999999999914</v>
      </c>
      <c r="W39">
        <v>4.6199999999999903</v>
      </c>
      <c r="X39" s="6">
        <f t="shared" si="21"/>
        <v>0.46199999999999908</v>
      </c>
      <c r="Y39" s="6">
        <f t="shared" si="13"/>
        <v>31.301999999999978</v>
      </c>
      <c r="AA39">
        <v>-3.66</v>
      </c>
      <c r="AB39" s="6">
        <f t="shared" si="22"/>
        <v>-0.18300000000000002</v>
      </c>
      <c r="AC39" s="6">
        <f t="shared" si="14"/>
        <v>32.499999999999986</v>
      </c>
      <c r="AE39">
        <v>-10.15</v>
      </c>
      <c r="AF39" s="6">
        <f t="shared" si="23"/>
        <v>-1.0150000000000001</v>
      </c>
      <c r="AG39" s="6">
        <f t="shared" si="15"/>
        <v>35.225999999999949</v>
      </c>
    </row>
    <row r="40" spans="2:33" x14ac:dyDescent="0.2">
      <c r="B40">
        <v>15.92</v>
      </c>
      <c r="C40" s="6">
        <f t="shared" si="16"/>
        <v>3.1840000000000002</v>
      </c>
      <c r="D40" s="6">
        <f t="shared" si="8"/>
        <v>36.229999999999976</v>
      </c>
      <c r="F40">
        <v>24.58</v>
      </c>
      <c r="G40" s="6">
        <f t="shared" si="17"/>
        <v>2.4580000000000002</v>
      </c>
      <c r="H40" s="6">
        <f t="shared" si="9"/>
        <v>26.823999999999941</v>
      </c>
      <c r="J40">
        <v>30.499999999999901</v>
      </c>
      <c r="K40" s="6">
        <f t="shared" si="18"/>
        <v>1.524999999999995</v>
      </c>
      <c r="L40" s="6">
        <f t="shared" si="10"/>
        <v>23.819499999999952</v>
      </c>
      <c r="N40">
        <v>7.56</v>
      </c>
      <c r="O40" s="6">
        <f t="shared" si="19"/>
        <v>0.75600000000000001</v>
      </c>
      <c r="P40" s="6">
        <f t="shared" si="11"/>
        <v>21.001999999999981</v>
      </c>
      <c r="S40">
        <v>2.93</v>
      </c>
      <c r="T40" s="6">
        <f t="shared" si="20"/>
        <v>0.58600000000000008</v>
      </c>
      <c r="U40" s="6">
        <f t="shared" si="12"/>
        <v>36.497999999999912</v>
      </c>
      <c r="W40">
        <v>-9.5399999999999991</v>
      </c>
      <c r="X40" s="6">
        <f t="shared" si="21"/>
        <v>-0.95399999999999996</v>
      </c>
      <c r="Y40" s="6">
        <f t="shared" si="13"/>
        <v>30.347999999999978</v>
      </c>
      <c r="AA40">
        <v>-11.59</v>
      </c>
      <c r="AB40" s="6">
        <f t="shared" si="22"/>
        <v>-0.57950000000000002</v>
      </c>
      <c r="AC40" s="6">
        <f t="shared" si="14"/>
        <v>31.920499999999986</v>
      </c>
      <c r="AE40">
        <v>-7.2799999999999896</v>
      </c>
      <c r="AF40" s="6">
        <f t="shared" si="23"/>
        <v>-0.72799999999999898</v>
      </c>
      <c r="AG40" s="6">
        <f t="shared" si="15"/>
        <v>34.497999999999948</v>
      </c>
    </row>
    <row r="41" spans="2:33" x14ac:dyDescent="0.2">
      <c r="B41">
        <v>-2.17</v>
      </c>
      <c r="C41" s="6">
        <f t="shared" si="16"/>
        <v>-0.434</v>
      </c>
      <c r="D41" s="6">
        <f t="shared" si="8"/>
        <v>35.795999999999978</v>
      </c>
      <c r="F41">
        <v>-15.899999999999901</v>
      </c>
      <c r="G41" s="6">
        <f t="shared" si="17"/>
        <v>-1.5899999999999901</v>
      </c>
      <c r="H41" s="6">
        <f t="shared" si="9"/>
        <v>25.233999999999952</v>
      </c>
      <c r="J41">
        <v>-29.299999999999901</v>
      </c>
      <c r="K41" s="6">
        <f t="shared" si="18"/>
        <v>-1.4649999999999952</v>
      </c>
      <c r="L41" s="6">
        <f t="shared" si="10"/>
        <v>22.354499999999955</v>
      </c>
      <c r="N41">
        <v>-16.52</v>
      </c>
      <c r="O41" s="6">
        <f t="shared" si="19"/>
        <v>-1.6520000000000001</v>
      </c>
      <c r="P41" s="6">
        <f t="shared" si="11"/>
        <v>19.34999999999998</v>
      </c>
      <c r="S41">
        <v>8.56</v>
      </c>
      <c r="T41" s="6">
        <f t="shared" si="20"/>
        <v>1.7120000000000002</v>
      </c>
      <c r="U41" s="6">
        <f t="shared" si="12"/>
        <v>38.209999999999916</v>
      </c>
      <c r="W41">
        <v>10.54</v>
      </c>
      <c r="X41" s="6">
        <f t="shared" si="21"/>
        <v>1.054</v>
      </c>
      <c r="Y41" s="6">
        <f t="shared" si="13"/>
        <v>31.401999999999976</v>
      </c>
      <c r="AA41">
        <v>38.64</v>
      </c>
      <c r="AB41" s="6">
        <f t="shared" si="22"/>
        <v>1.9320000000000002</v>
      </c>
      <c r="AC41" s="6">
        <f t="shared" si="14"/>
        <v>33.852499999999985</v>
      </c>
      <c r="AE41">
        <v>29.259999999999899</v>
      </c>
      <c r="AF41" s="6">
        <f t="shared" si="23"/>
        <v>2.9259999999999899</v>
      </c>
      <c r="AG41" s="6">
        <f t="shared" si="15"/>
        <v>37.423999999999936</v>
      </c>
    </row>
    <row r="42" spans="2:33" x14ac:dyDescent="0.2">
      <c r="B42">
        <v>23.07</v>
      </c>
      <c r="C42" s="6">
        <f t="shared" si="16"/>
        <v>4.6139999999999999</v>
      </c>
      <c r="D42" s="6">
        <f t="shared" si="8"/>
        <v>40.409999999999975</v>
      </c>
      <c r="F42">
        <v>41.31</v>
      </c>
      <c r="G42" s="6">
        <f t="shared" si="17"/>
        <v>4.1310000000000002</v>
      </c>
      <c r="H42" s="6">
        <f t="shared" si="9"/>
        <v>29.364999999999952</v>
      </c>
      <c r="J42">
        <v>69.06</v>
      </c>
      <c r="K42" s="6">
        <f t="shared" si="18"/>
        <v>3.4530000000000003</v>
      </c>
      <c r="L42" s="6">
        <f t="shared" si="10"/>
        <v>25.807499999999955</v>
      </c>
      <c r="N42">
        <v>33.129999999999903</v>
      </c>
      <c r="O42" s="6">
        <f t="shared" si="19"/>
        <v>3.3129999999999904</v>
      </c>
      <c r="P42" s="6">
        <f t="shared" si="11"/>
        <v>22.662999999999972</v>
      </c>
      <c r="S42">
        <v>28.76</v>
      </c>
      <c r="T42" s="6">
        <f t="shared" si="20"/>
        <v>5.7520000000000007</v>
      </c>
      <c r="U42" s="6">
        <f t="shared" si="12"/>
        <v>43.961999999999918</v>
      </c>
      <c r="W42">
        <v>36.61</v>
      </c>
      <c r="X42" s="6">
        <f t="shared" si="21"/>
        <v>3.661</v>
      </c>
      <c r="Y42" s="6">
        <f t="shared" si="13"/>
        <v>35.062999999999974</v>
      </c>
      <c r="AA42">
        <v>82.99</v>
      </c>
      <c r="AB42" s="6">
        <f t="shared" si="22"/>
        <v>4.1494999999999997</v>
      </c>
      <c r="AC42" s="6">
        <f t="shared" si="14"/>
        <v>38.001999999999981</v>
      </c>
      <c r="AE42">
        <v>44.54</v>
      </c>
      <c r="AF42" s="6">
        <f t="shared" si="23"/>
        <v>4.4539999999999997</v>
      </c>
      <c r="AG42" s="6">
        <f t="shared" si="15"/>
        <v>41.877999999999936</v>
      </c>
    </row>
    <row r="43" spans="2:33" x14ac:dyDescent="0.2">
      <c r="B43">
        <v>-1.8599999999999901</v>
      </c>
      <c r="C43" s="6">
        <f t="shared" si="16"/>
        <v>-0.37199999999999805</v>
      </c>
      <c r="D43" s="6">
        <f t="shared" si="8"/>
        <v>40.037999999999975</v>
      </c>
      <c r="F43">
        <v>-4.38</v>
      </c>
      <c r="G43" s="6">
        <f t="shared" si="17"/>
        <v>-0.438</v>
      </c>
      <c r="H43" s="6">
        <f t="shared" si="9"/>
        <v>28.926999999999953</v>
      </c>
      <c r="J43">
        <v>-15.86</v>
      </c>
      <c r="K43" s="6">
        <f t="shared" si="18"/>
        <v>-0.79300000000000004</v>
      </c>
      <c r="L43" s="6">
        <f t="shared" si="10"/>
        <v>25.014499999999956</v>
      </c>
      <c r="N43">
        <v>-17.61</v>
      </c>
      <c r="O43" s="6">
        <f t="shared" si="19"/>
        <v>-1.7610000000000001</v>
      </c>
      <c r="P43" s="6">
        <f t="shared" si="11"/>
        <v>20.901999999999973</v>
      </c>
      <c r="S43">
        <v>1.5699999999999901</v>
      </c>
      <c r="T43" s="6">
        <f t="shared" si="20"/>
        <v>0.31399999999999806</v>
      </c>
      <c r="U43" s="6">
        <f t="shared" si="12"/>
        <v>44.275999999999918</v>
      </c>
      <c r="W43">
        <v>-4.34</v>
      </c>
      <c r="X43" s="6">
        <f t="shared" si="21"/>
        <v>-0.434</v>
      </c>
      <c r="Y43" s="6">
        <f t="shared" si="13"/>
        <v>34.628999999999976</v>
      </c>
      <c r="AA43">
        <v>-23.06</v>
      </c>
      <c r="AB43" s="6">
        <f t="shared" si="22"/>
        <v>-1.153</v>
      </c>
      <c r="AC43" s="6">
        <f t="shared" si="14"/>
        <v>36.848999999999982</v>
      </c>
      <c r="AE43">
        <v>-25.56</v>
      </c>
      <c r="AF43" s="6">
        <f t="shared" si="23"/>
        <v>-2.556</v>
      </c>
      <c r="AG43" s="6">
        <f t="shared" si="15"/>
        <v>39.321999999999939</v>
      </c>
    </row>
    <row r="44" spans="2:33" x14ac:dyDescent="0.2">
      <c r="B44">
        <v>17.82</v>
      </c>
      <c r="C44" s="6">
        <f t="shared" si="16"/>
        <v>3.5640000000000001</v>
      </c>
      <c r="D44" s="6">
        <f t="shared" si="8"/>
        <v>43.601999999999975</v>
      </c>
      <c r="F44">
        <v>37.75</v>
      </c>
      <c r="G44" s="6">
        <f t="shared" si="17"/>
        <v>3.7750000000000004</v>
      </c>
      <c r="H44" s="6">
        <f t="shared" si="9"/>
        <v>32.701999999999956</v>
      </c>
      <c r="J44">
        <v>65.430000000000007</v>
      </c>
      <c r="K44" s="6">
        <f t="shared" si="18"/>
        <v>3.2715000000000005</v>
      </c>
      <c r="L44" s="6">
        <f t="shared" si="10"/>
        <v>28.285999999999955</v>
      </c>
      <c r="N44">
        <v>34.71</v>
      </c>
      <c r="O44" s="6">
        <f t="shared" si="19"/>
        <v>3.4710000000000001</v>
      </c>
      <c r="P44" s="6">
        <f t="shared" si="11"/>
        <v>24.372999999999973</v>
      </c>
      <c r="S44">
        <v>36.159999999999997</v>
      </c>
      <c r="T44" s="6">
        <f t="shared" si="20"/>
        <v>7.2319999999999993</v>
      </c>
      <c r="U44" s="6">
        <f t="shared" si="12"/>
        <v>51.507999999999917</v>
      </c>
      <c r="W44">
        <v>52.53</v>
      </c>
      <c r="X44" s="6">
        <f t="shared" si="21"/>
        <v>5.2530000000000001</v>
      </c>
      <c r="Y44" s="6">
        <f t="shared" si="13"/>
        <v>39.881999999999977</v>
      </c>
      <c r="AA44">
        <v>74.09</v>
      </c>
      <c r="AB44" s="6">
        <f t="shared" si="22"/>
        <v>3.7045000000000003</v>
      </c>
      <c r="AC44" s="6">
        <f t="shared" si="14"/>
        <v>40.553499999999985</v>
      </c>
      <c r="AE44">
        <v>27.23</v>
      </c>
      <c r="AF44" s="6">
        <f t="shared" si="23"/>
        <v>2.7230000000000003</v>
      </c>
      <c r="AG44" s="6">
        <f t="shared" si="15"/>
        <v>42.044999999999938</v>
      </c>
    </row>
    <row r="45" spans="2:33" x14ac:dyDescent="0.2">
      <c r="B45">
        <v>14.79</v>
      </c>
      <c r="C45" s="6">
        <f t="shared" si="16"/>
        <v>2.9580000000000002</v>
      </c>
      <c r="D45" s="6">
        <f t="shared" si="8"/>
        <v>46.559999999999974</v>
      </c>
      <c r="F45">
        <v>30.17</v>
      </c>
      <c r="G45" s="6">
        <f t="shared" si="17"/>
        <v>3.0170000000000003</v>
      </c>
      <c r="H45" s="6">
        <f t="shared" si="9"/>
        <v>35.718999999999959</v>
      </c>
      <c r="J45">
        <v>67.150000000000006</v>
      </c>
      <c r="K45" s="6">
        <f t="shared" si="18"/>
        <v>3.3575000000000004</v>
      </c>
      <c r="L45" s="6">
        <f t="shared" si="10"/>
        <v>31.643499999999957</v>
      </c>
      <c r="N45">
        <v>38.42</v>
      </c>
      <c r="O45" s="6">
        <f t="shared" si="19"/>
        <v>3.8420000000000005</v>
      </c>
      <c r="P45" s="6">
        <f t="shared" si="11"/>
        <v>28.214999999999975</v>
      </c>
      <c r="S45">
        <v>20.89</v>
      </c>
      <c r="T45" s="6">
        <f t="shared" si="20"/>
        <v>4.1779999999999999</v>
      </c>
      <c r="U45" s="6">
        <f t="shared" si="12"/>
        <v>55.685999999999915</v>
      </c>
      <c r="W45">
        <v>29.64</v>
      </c>
      <c r="X45" s="6">
        <f t="shared" si="21"/>
        <v>2.9640000000000004</v>
      </c>
      <c r="Y45" s="6">
        <f t="shared" si="13"/>
        <v>42.845999999999975</v>
      </c>
      <c r="AA45">
        <v>92.21</v>
      </c>
      <c r="AB45" s="6">
        <f t="shared" si="22"/>
        <v>4.6105</v>
      </c>
      <c r="AC45" s="6">
        <f t="shared" si="14"/>
        <v>45.163999999999987</v>
      </c>
      <c r="AE45">
        <v>64.42</v>
      </c>
      <c r="AF45" s="6">
        <f t="shared" si="23"/>
        <v>6.4420000000000002</v>
      </c>
      <c r="AG45" s="6">
        <f t="shared" si="15"/>
        <v>48.486999999999938</v>
      </c>
    </row>
    <row r="46" spans="2:33" x14ac:dyDescent="0.2">
      <c r="B46">
        <v>29.31</v>
      </c>
      <c r="C46" s="6">
        <f t="shared" si="16"/>
        <v>5.8620000000000001</v>
      </c>
      <c r="D46" s="6">
        <f t="shared" si="8"/>
        <v>52.421999999999976</v>
      </c>
      <c r="F46">
        <v>43.809999999999903</v>
      </c>
      <c r="G46" s="6">
        <f t="shared" si="17"/>
        <v>4.3809999999999905</v>
      </c>
      <c r="H46" s="6">
        <f t="shared" si="9"/>
        <v>40.099999999999952</v>
      </c>
      <c r="J46">
        <v>73.349999999999994</v>
      </c>
      <c r="K46" s="6">
        <f t="shared" si="18"/>
        <v>3.6675</v>
      </c>
      <c r="L46" s="6">
        <f t="shared" si="10"/>
        <v>35.310999999999957</v>
      </c>
      <c r="N46">
        <v>33.22</v>
      </c>
      <c r="O46" s="6">
        <f t="shared" si="19"/>
        <v>3.3220000000000001</v>
      </c>
      <c r="P46" s="6">
        <f t="shared" si="11"/>
        <v>31.536999999999974</v>
      </c>
      <c r="S46">
        <v>28.86</v>
      </c>
      <c r="T46" s="6">
        <f t="shared" si="20"/>
        <v>5.7720000000000002</v>
      </c>
      <c r="U46" s="6">
        <f t="shared" si="12"/>
        <v>61.457999999999913</v>
      </c>
      <c r="W46">
        <v>49.79</v>
      </c>
      <c r="X46" s="6">
        <f t="shared" si="21"/>
        <v>4.9790000000000001</v>
      </c>
      <c r="Y46" s="6">
        <f t="shared" si="13"/>
        <v>47.824999999999974</v>
      </c>
      <c r="AA46">
        <v>97.619999999999905</v>
      </c>
      <c r="AB46" s="6">
        <f t="shared" si="22"/>
        <v>4.8809999999999958</v>
      </c>
      <c r="AC46" s="6">
        <f t="shared" si="14"/>
        <v>50.04499999999998</v>
      </c>
      <c r="AE46">
        <v>52.13</v>
      </c>
      <c r="AF46" s="6">
        <f t="shared" si="23"/>
        <v>5.213000000000001</v>
      </c>
      <c r="AG46" s="6">
        <f t="shared" si="15"/>
        <v>53.699999999999939</v>
      </c>
    </row>
    <row r="47" spans="2:33" x14ac:dyDescent="0.2">
      <c r="B47">
        <v>1.53</v>
      </c>
      <c r="C47" s="6">
        <f t="shared" si="16"/>
        <v>0.30600000000000005</v>
      </c>
      <c r="D47" s="6">
        <f t="shared" si="8"/>
        <v>52.727999999999973</v>
      </c>
      <c r="F47">
        <v>0.15000000000000099</v>
      </c>
      <c r="G47" s="6">
        <f t="shared" si="17"/>
        <v>1.50000000000001E-2</v>
      </c>
      <c r="H47" s="6">
        <f t="shared" si="9"/>
        <v>40.114999999999952</v>
      </c>
      <c r="J47">
        <v>11.5</v>
      </c>
      <c r="K47" s="6">
        <f t="shared" si="18"/>
        <v>0.57500000000000007</v>
      </c>
      <c r="L47" s="6">
        <f t="shared" si="10"/>
        <v>35.88599999999996</v>
      </c>
      <c r="N47">
        <v>11.34</v>
      </c>
      <c r="O47" s="6">
        <f t="shared" si="19"/>
        <v>1.1340000000000001</v>
      </c>
      <c r="P47" s="6">
        <f t="shared" si="11"/>
        <v>32.670999999999971</v>
      </c>
      <c r="S47">
        <v>10.51</v>
      </c>
      <c r="T47" s="6">
        <f t="shared" si="20"/>
        <v>2.1019999999999999</v>
      </c>
      <c r="U47" s="6">
        <f t="shared" si="12"/>
        <v>63.55999999999991</v>
      </c>
      <c r="W47">
        <v>8.4700000000000006</v>
      </c>
      <c r="X47" s="6">
        <f t="shared" si="21"/>
        <v>0.84700000000000009</v>
      </c>
      <c r="Y47" s="6">
        <f t="shared" si="13"/>
        <v>48.671999999999976</v>
      </c>
      <c r="AA47">
        <v>9.39</v>
      </c>
      <c r="AB47" s="6">
        <f t="shared" si="22"/>
        <v>0.46950000000000003</v>
      </c>
      <c r="AC47" s="6">
        <f t="shared" si="14"/>
        <v>50.514499999999984</v>
      </c>
      <c r="AE47">
        <v>0.39000000000000101</v>
      </c>
      <c r="AF47" s="6">
        <f t="shared" si="23"/>
        <v>3.9000000000000104E-2</v>
      </c>
      <c r="AG47" s="6">
        <f t="shared" si="15"/>
        <v>53.73899999999994</v>
      </c>
    </row>
    <row r="48" spans="2:33" x14ac:dyDescent="0.2">
      <c r="B48">
        <v>10.3</v>
      </c>
      <c r="C48" s="6">
        <f t="shared" si="16"/>
        <v>2.06</v>
      </c>
      <c r="D48" s="6">
        <f t="shared" si="8"/>
        <v>54.787999999999975</v>
      </c>
      <c r="F48">
        <v>17.159999999999901</v>
      </c>
      <c r="G48" s="6">
        <f t="shared" si="17"/>
        <v>1.7159999999999902</v>
      </c>
      <c r="H48" s="6">
        <f t="shared" si="9"/>
        <v>41.830999999999939</v>
      </c>
      <c r="J48">
        <v>44.4</v>
      </c>
      <c r="K48" s="6">
        <f t="shared" si="18"/>
        <v>2.2200000000000002</v>
      </c>
      <c r="L48" s="6">
        <f t="shared" si="10"/>
        <v>38.105999999999959</v>
      </c>
      <c r="N48">
        <v>26.46</v>
      </c>
      <c r="O48" s="6">
        <f t="shared" si="19"/>
        <v>2.6460000000000004</v>
      </c>
      <c r="P48" s="6">
        <f t="shared" si="11"/>
        <v>35.316999999999972</v>
      </c>
      <c r="S48">
        <v>13.05</v>
      </c>
      <c r="T48" s="6">
        <f t="shared" si="20"/>
        <v>2.6100000000000003</v>
      </c>
      <c r="U48" s="6">
        <f t="shared" si="12"/>
        <v>66.169999999999916</v>
      </c>
      <c r="W48">
        <v>33.11</v>
      </c>
      <c r="X48" s="6">
        <f t="shared" si="21"/>
        <v>3.3109999999999999</v>
      </c>
      <c r="Y48" s="6">
        <f t="shared" si="13"/>
        <v>51.982999999999976</v>
      </c>
      <c r="AA48">
        <v>55.23</v>
      </c>
      <c r="AB48" s="6">
        <f t="shared" si="22"/>
        <v>2.7614999999999998</v>
      </c>
      <c r="AC48" s="6">
        <f t="shared" si="14"/>
        <v>53.275999999999982</v>
      </c>
      <c r="AE48">
        <v>25</v>
      </c>
      <c r="AF48" s="6">
        <f t="shared" si="23"/>
        <v>2.5</v>
      </c>
      <c r="AG48" s="6">
        <f t="shared" si="15"/>
        <v>56.23899999999994</v>
      </c>
    </row>
    <row r="49" spans="2:33" x14ac:dyDescent="0.2">
      <c r="B49">
        <v>7.15</v>
      </c>
      <c r="C49" s="6">
        <f t="shared" si="16"/>
        <v>1.4300000000000002</v>
      </c>
      <c r="D49" s="6">
        <f t="shared" si="8"/>
        <v>56.217999999999975</v>
      </c>
      <c r="F49">
        <v>13.19</v>
      </c>
      <c r="G49" s="6">
        <f t="shared" si="17"/>
        <v>1.319</v>
      </c>
      <c r="H49" s="6">
        <f t="shared" si="9"/>
        <v>43.149999999999942</v>
      </c>
      <c r="J49">
        <v>40.950000000000003</v>
      </c>
      <c r="K49" s="6">
        <f t="shared" si="18"/>
        <v>2.0475000000000003</v>
      </c>
      <c r="L49" s="6">
        <f t="shared" si="10"/>
        <v>40.153499999999958</v>
      </c>
      <c r="N49">
        <v>27.99</v>
      </c>
      <c r="O49" s="6">
        <f t="shared" si="19"/>
        <v>2.7989999999999999</v>
      </c>
      <c r="P49" s="6">
        <f t="shared" si="11"/>
        <v>38.115999999999971</v>
      </c>
      <c r="S49">
        <v>9.68</v>
      </c>
      <c r="T49" s="6">
        <f t="shared" si="20"/>
        <v>1.9359999999999999</v>
      </c>
      <c r="U49" s="6">
        <f t="shared" si="12"/>
        <v>68.105999999999909</v>
      </c>
      <c r="W49">
        <v>33.729999999999997</v>
      </c>
      <c r="X49" s="6">
        <f t="shared" si="21"/>
        <v>3.3729999999999998</v>
      </c>
      <c r="Y49" s="6">
        <f t="shared" si="13"/>
        <v>55.355999999999973</v>
      </c>
      <c r="AA49">
        <v>79.059999999999903</v>
      </c>
      <c r="AB49" s="6">
        <f t="shared" si="22"/>
        <v>3.9529999999999954</v>
      </c>
      <c r="AC49" s="6">
        <f t="shared" si="14"/>
        <v>57.228999999999978</v>
      </c>
      <c r="AE49">
        <v>48.5</v>
      </c>
      <c r="AF49" s="6">
        <f t="shared" si="23"/>
        <v>4.8500000000000005</v>
      </c>
      <c r="AG49" s="6">
        <f t="shared" si="15"/>
        <v>61.088999999999942</v>
      </c>
    </row>
    <row r="50" spans="2:33" x14ac:dyDescent="0.2">
      <c r="B50">
        <v>5.3299999999999903</v>
      </c>
      <c r="C50" s="6">
        <f t="shared" si="16"/>
        <v>1.0659999999999981</v>
      </c>
      <c r="D50" s="6">
        <f t="shared" si="8"/>
        <v>57.28399999999997</v>
      </c>
      <c r="F50">
        <v>16.649999999999999</v>
      </c>
      <c r="G50" s="6">
        <f t="shared" si="17"/>
        <v>1.665</v>
      </c>
      <c r="H50" s="6">
        <f t="shared" si="9"/>
        <v>44.814999999999941</v>
      </c>
      <c r="J50">
        <v>20.62</v>
      </c>
      <c r="K50" s="6">
        <f t="shared" si="18"/>
        <v>1.0310000000000001</v>
      </c>
      <c r="L50" s="6">
        <f t="shared" si="10"/>
        <v>41.184499999999957</v>
      </c>
      <c r="N50">
        <v>6.51</v>
      </c>
      <c r="O50" s="6">
        <f t="shared" si="19"/>
        <v>0.65100000000000002</v>
      </c>
      <c r="P50" s="6">
        <f t="shared" si="11"/>
        <v>38.766999999999975</v>
      </c>
      <c r="S50">
        <v>10.59</v>
      </c>
      <c r="T50" s="6">
        <f t="shared" si="20"/>
        <v>2.1179999999999999</v>
      </c>
      <c r="U50" s="6">
        <f t="shared" si="12"/>
        <v>70.223999999999904</v>
      </c>
      <c r="W50">
        <v>6.22</v>
      </c>
      <c r="X50" s="6">
        <f t="shared" si="21"/>
        <v>0.622</v>
      </c>
      <c r="Y50" s="6">
        <f t="shared" si="13"/>
        <v>55.977999999999973</v>
      </c>
      <c r="AA50">
        <v>28.04</v>
      </c>
      <c r="AB50" s="6">
        <f t="shared" si="22"/>
        <v>1.4020000000000001</v>
      </c>
      <c r="AC50" s="6">
        <f t="shared" si="14"/>
        <v>58.630999999999979</v>
      </c>
      <c r="AE50">
        <v>21.63</v>
      </c>
      <c r="AF50" s="6">
        <f t="shared" si="23"/>
        <v>2.1629999999999998</v>
      </c>
      <c r="AG50" s="6">
        <f t="shared" si="15"/>
        <v>63.251999999999938</v>
      </c>
    </row>
    <row r="51" spans="2:33" x14ac:dyDescent="0.2">
      <c r="B51">
        <v>-12.75</v>
      </c>
      <c r="C51" s="6">
        <f t="shared" si="16"/>
        <v>-2.5500000000000003</v>
      </c>
      <c r="D51" s="6">
        <f t="shared" si="8"/>
        <v>54.733999999999973</v>
      </c>
      <c r="F51">
        <v>-24.12</v>
      </c>
      <c r="G51" s="6">
        <f t="shared" si="17"/>
        <v>-2.4120000000000004</v>
      </c>
      <c r="H51" s="6">
        <f t="shared" si="9"/>
        <v>42.402999999999942</v>
      </c>
      <c r="J51">
        <v>-44.91</v>
      </c>
      <c r="K51" s="6">
        <f t="shared" si="18"/>
        <v>-2.2454999999999998</v>
      </c>
      <c r="L51" s="6">
        <f t="shared" si="10"/>
        <v>38.938999999999957</v>
      </c>
      <c r="N51">
        <v>-25.68</v>
      </c>
      <c r="O51" s="6">
        <f t="shared" si="19"/>
        <v>-2.5680000000000001</v>
      </c>
      <c r="P51" s="6">
        <f t="shared" si="11"/>
        <v>36.198999999999977</v>
      </c>
      <c r="S51">
        <v>-14.82</v>
      </c>
      <c r="T51" s="6">
        <f t="shared" si="20"/>
        <v>-2.9640000000000004</v>
      </c>
      <c r="U51" s="6">
        <f t="shared" si="12"/>
        <v>67.259999999999906</v>
      </c>
      <c r="W51">
        <v>-32.42</v>
      </c>
      <c r="X51" s="6">
        <f t="shared" si="21"/>
        <v>-3.2420000000000004</v>
      </c>
      <c r="Y51" s="6">
        <f t="shared" si="13"/>
        <v>52.735999999999976</v>
      </c>
      <c r="AA51">
        <v>-47.669999999999902</v>
      </c>
      <c r="AB51" s="6">
        <f t="shared" si="22"/>
        <v>-2.3834999999999953</v>
      </c>
      <c r="AC51" s="6">
        <f t="shared" si="14"/>
        <v>56.247499999999981</v>
      </c>
      <c r="AE51">
        <v>-19.6299999999999</v>
      </c>
      <c r="AF51" s="6">
        <f t="shared" si="23"/>
        <v>-1.9629999999999901</v>
      </c>
      <c r="AG51" s="6">
        <f t="shared" si="15"/>
        <v>61.288999999999952</v>
      </c>
    </row>
    <row r="52" spans="2:33" x14ac:dyDescent="0.2">
      <c r="B52">
        <v>-2.4900000000000002</v>
      </c>
      <c r="C52" s="6">
        <f t="shared" si="16"/>
        <v>-0.49800000000000005</v>
      </c>
      <c r="D52" s="6">
        <f t="shared" si="8"/>
        <v>54.235999999999976</v>
      </c>
      <c r="F52">
        <v>-3.94</v>
      </c>
      <c r="G52" s="6">
        <f t="shared" si="17"/>
        <v>-0.39400000000000002</v>
      </c>
      <c r="H52" s="6">
        <f t="shared" si="9"/>
        <v>42.008999999999943</v>
      </c>
      <c r="J52">
        <v>9.9700000000000006</v>
      </c>
      <c r="K52" s="6">
        <f t="shared" si="18"/>
        <v>0.49850000000000005</v>
      </c>
      <c r="L52" s="6">
        <f t="shared" si="10"/>
        <v>39.437499999999957</v>
      </c>
      <c r="N52">
        <v>13.639999999999899</v>
      </c>
      <c r="O52" s="6">
        <f t="shared" si="19"/>
        <v>1.3639999999999901</v>
      </c>
      <c r="P52" s="6">
        <f t="shared" si="11"/>
        <v>37.562999999999967</v>
      </c>
      <c r="S52">
        <v>-6.54</v>
      </c>
      <c r="T52" s="6">
        <f t="shared" si="20"/>
        <v>-1.3080000000000001</v>
      </c>
      <c r="U52" s="6">
        <f t="shared" si="12"/>
        <v>65.951999999999899</v>
      </c>
      <c r="W52">
        <v>-9.32</v>
      </c>
      <c r="X52" s="6">
        <f t="shared" si="21"/>
        <v>-0.93200000000000005</v>
      </c>
      <c r="Y52" s="6">
        <f t="shared" si="13"/>
        <v>51.803999999999974</v>
      </c>
      <c r="AA52">
        <v>-25.6</v>
      </c>
      <c r="AB52" s="6">
        <f t="shared" si="22"/>
        <v>-1.2800000000000002</v>
      </c>
      <c r="AC52" s="6">
        <f t="shared" si="14"/>
        <v>54.96749999999998</v>
      </c>
      <c r="AE52">
        <v>-16.559999999999999</v>
      </c>
      <c r="AF52" s="6">
        <f t="shared" si="23"/>
        <v>-1.6559999999999999</v>
      </c>
      <c r="AG52" s="6">
        <f t="shared" si="15"/>
        <v>59.632999999999953</v>
      </c>
    </row>
    <row r="53" spans="2:33" x14ac:dyDescent="0.2">
      <c r="B53">
        <v>-5.66</v>
      </c>
      <c r="C53" s="6">
        <f t="shared" si="16"/>
        <v>-1.1320000000000001</v>
      </c>
      <c r="D53" s="6">
        <f t="shared" si="8"/>
        <v>53.103999999999978</v>
      </c>
      <c r="F53">
        <v>-2.82</v>
      </c>
      <c r="G53" s="6">
        <f t="shared" si="17"/>
        <v>-0.28199999999999997</v>
      </c>
      <c r="H53" s="6">
        <f t="shared" si="9"/>
        <v>41.726999999999947</v>
      </c>
      <c r="J53">
        <v>6.18</v>
      </c>
      <c r="K53" s="6">
        <f t="shared" si="18"/>
        <v>0.309</v>
      </c>
      <c r="L53" s="6">
        <f t="shared" si="10"/>
        <v>39.746499999999955</v>
      </c>
      <c r="N53">
        <v>12.04</v>
      </c>
      <c r="O53" s="6">
        <f t="shared" si="19"/>
        <v>1.204</v>
      </c>
      <c r="P53" s="6">
        <f t="shared" si="11"/>
        <v>38.766999999999967</v>
      </c>
      <c r="S53">
        <v>11.68</v>
      </c>
      <c r="T53" s="6">
        <f t="shared" si="20"/>
        <v>2.3359999999999999</v>
      </c>
      <c r="U53" s="6">
        <f t="shared" si="12"/>
        <v>68.287999999999897</v>
      </c>
      <c r="W53">
        <v>7.46999999999999</v>
      </c>
      <c r="X53" s="6">
        <f t="shared" si="21"/>
        <v>0.746999999999999</v>
      </c>
      <c r="Y53" s="6">
        <f t="shared" si="13"/>
        <v>52.550999999999974</v>
      </c>
      <c r="AA53">
        <v>1.3699999999999899</v>
      </c>
      <c r="AB53" s="6">
        <f t="shared" si="22"/>
        <v>6.8499999999999492E-2</v>
      </c>
      <c r="AC53" s="6">
        <f t="shared" si="14"/>
        <v>55.03599999999998</v>
      </c>
      <c r="AE53">
        <v>-1.21</v>
      </c>
      <c r="AF53" s="6">
        <f t="shared" si="23"/>
        <v>-0.121</v>
      </c>
      <c r="AG53" s="6">
        <f t="shared" si="15"/>
        <v>59.511999999999951</v>
      </c>
    </row>
    <row r="54" spans="2:33" x14ac:dyDescent="0.2">
      <c r="C54" s="6"/>
      <c r="D54" s="6"/>
      <c r="G54" s="6"/>
      <c r="H54" s="6"/>
      <c r="K54" s="6"/>
      <c r="L54" s="6"/>
      <c r="O54" s="6"/>
      <c r="P54" s="6"/>
      <c r="T54" s="6"/>
      <c r="U54" s="6"/>
      <c r="X54" s="6"/>
      <c r="Y54" s="6"/>
      <c r="AB54" s="6"/>
      <c r="AC54" s="6"/>
      <c r="AF54" s="6"/>
      <c r="AG54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1:AA23"/>
  <sheetViews>
    <sheetView workbookViewId="0">
      <selection activeCell="H3" sqref="H3"/>
    </sheetView>
  </sheetViews>
  <sheetFormatPr baseColWidth="10" defaultRowHeight="16" x14ac:dyDescent="0.2"/>
  <cols>
    <col min="3" max="3" width="17.5" bestFit="1" customWidth="1"/>
    <col min="4" max="4" width="11.6640625" customWidth="1"/>
  </cols>
  <sheetData>
    <row r="1" spans="2:27" x14ac:dyDescent="0.2">
      <c r="M1" t="s">
        <v>1190</v>
      </c>
      <c r="S1" t="s">
        <v>1179</v>
      </c>
    </row>
    <row r="2" spans="2:27" x14ac:dyDescent="0.2">
      <c r="C2" s="14" t="s">
        <v>962</v>
      </c>
      <c r="D2" s="14">
        <v>8531524</v>
      </c>
      <c r="G2" s="5" t="s">
        <v>963</v>
      </c>
      <c r="H2">
        <v>85316</v>
      </c>
      <c r="J2" t="s">
        <v>1177</v>
      </c>
      <c r="M2" t="s">
        <v>1191</v>
      </c>
      <c r="N2" s="12">
        <v>40000</v>
      </c>
      <c r="R2">
        <v>88</v>
      </c>
      <c r="S2">
        <v>8000</v>
      </c>
      <c r="Y2" s="14" t="s">
        <v>962</v>
      </c>
      <c r="Z2" s="14">
        <v>8531532</v>
      </c>
    </row>
    <row r="3" spans="2:27" x14ac:dyDescent="0.2">
      <c r="C3" t="s">
        <v>959</v>
      </c>
      <c r="D3">
        <v>426576</v>
      </c>
      <c r="E3" s="5">
        <v>0.05</v>
      </c>
      <c r="G3" t="s">
        <v>1172</v>
      </c>
      <c r="H3">
        <f>H2/2</f>
        <v>42658</v>
      </c>
      <c r="J3">
        <f>D4+D5</f>
        <v>541900</v>
      </c>
      <c r="M3" t="s">
        <v>1192</v>
      </c>
      <c r="N3">
        <f>3000+4800</f>
        <v>7800</v>
      </c>
      <c r="R3">
        <v>1410</v>
      </c>
      <c r="Y3" t="s">
        <v>959</v>
      </c>
      <c r="Z3">
        <f>Z2*AA3</f>
        <v>426576.60000000003</v>
      </c>
      <c r="AA3" s="5">
        <v>0.05</v>
      </c>
    </row>
    <row r="4" spans="2:27" x14ac:dyDescent="0.2">
      <c r="C4" t="s">
        <v>960</v>
      </c>
      <c r="D4">
        <v>511900</v>
      </c>
      <c r="E4" s="5">
        <v>0.06</v>
      </c>
      <c r="G4" t="s">
        <v>1173</v>
      </c>
      <c r="H4">
        <f>H2/2</f>
        <v>42658</v>
      </c>
      <c r="J4">
        <v>1537429</v>
      </c>
      <c r="M4" t="s">
        <v>1193</v>
      </c>
      <c r="N4">
        <v>3600</v>
      </c>
      <c r="R4">
        <v>200</v>
      </c>
      <c r="Y4" t="s">
        <v>960</v>
      </c>
      <c r="Z4">
        <f>Z2*AA4</f>
        <v>511891.92</v>
      </c>
      <c r="AA4" s="5">
        <v>0.06</v>
      </c>
    </row>
    <row r="5" spans="2:27" x14ac:dyDescent="0.2">
      <c r="C5" t="s">
        <v>961</v>
      </c>
      <c r="D5">
        <v>30000</v>
      </c>
      <c r="J5">
        <v>1150000</v>
      </c>
      <c r="M5" t="s">
        <v>1194</v>
      </c>
      <c r="N5">
        <f>700</f>
        <v>700</v>
      </c>
      <c r="R5">
        <v>170</v>
      </c>
      <c r="Y5" t="s">
        <v>961</v>
      </c>
      <c r="Z5">
        <v>30000</v>
      </c>
    </row>
    <row r="6" spans="2:27" x14ac:dyDescent="0.2">
      <c r="C6" t="s">
        <v>157</v>
      </c>
      <c r="D6">
        <f>SUM(D2:D5)</f>
        <v>9500000</v>
      </c>
      <c r="J6">
        <v>16000</v>
      </c>
      <c r="R6">
        <v>422</v>
      </c>
      <c r="Y6" t="s">
        <v>157</v>
      </c>
      <c r="Z6">
        <f>SUM(Z2:Z5)</f>
        <v>9500000.5199999996</v>
      </c>
    </row>
    <row r="7" spans="2:27" x14ac:dyDescent="0.2">
      <c r="J7">
        <v>85316</v>
      </c>
      <c r="R7">
        <v>1650</v>
      </c>
    </row>
    <row r="8" spans="2:27" x14ac:dyDescent="0.2">
      <c r="C8" t="s">
        <v>1010</v>
      </c>
      <c r="D8">
        <v>16000</v>
      </c>
      <c r="F8" s="5"/>
      <c r="R8">
        <v>750</v>
      </c>
    </row>
    <row r="9" spans="2:27" x14ac:dyDescent="0.2">
      <c r="E9" s="5"/>
      <c r="F9" s="5"/>
      <c r="R9">
        <v>110</v>
      </c>
      <c r="Y9" t="s">
        <v>963</v>
      </c>
      <c r="Z9">
        <f>Z2*AA9</f>
        <v>85315.32</v>
      </c>
      <c r="AA9" s="5">
        <v>0.01</v>
      </c>
    </row>
    <row r="10" spans="2:27" x14ac:dyDescent="0.2">
      <c r="C10" s="5"/>
      <c r="D10" t="s">
        <v>1011</v>
      </c>
      <c r="E10" t="s">
        <v>959</v>
      </c>
      <c r="F10" t="s">
        <v>963</v>
      </c>
      <c r="G10" t="s">
        <v>1174</v>
      </c>
      <c r="R10">
        <v>890</v>
      </c>
      <c r="Y10" s="35" t="s">
        <v>964</v>
      </c>
      <c r="Z10" s="35">
        <f>Z2-Z9</f>
        <v>8446216.6799999997</v>
      </c>
    </row>
    <row r="11" spans="2:27" x14ac:dyDescent="0.2">
      <c r="C11" s="5">
        <v>0.1</v>
      </c>
      <c r="D11">
        <v>853152</v>
      </c>
      <c r="E11">
        <v>42658</v>
      </c>
      <c r="F11">
        <v>8532</v>
      </c>
      <c r="G11">
        <f>D11+E11-F11</f>
        <v>887278</v>
      </c>
      <c r="R11">
        <v>880</v>
      </c>
    </row>
    <row r="12" spans="2:27" x14ac:dyDescent="0.2">
      <c r="C12" s="5">
        <v>0.2</v>
      </c>
      <c r="D12">
        <v>1706305</v>
      </c>
      <c r="E12">
        <v>85315</v>
      </c>
      <c r="F12">
        <v>17063</v>
      </c>
      <c r="G12">
        <f>D12+E12-F12</f>
        <v>1774557</v>
      </c>
      <c r="R12">
        <v>2136</v>
      </c>
    </row>
    <row r="13" spans="2:27" x14ac:dyDescent="0.2">
      <c r="B13" s="5"/>
      <c r="C13" s="5" t="s">
        <v>1012</v>
      </c>
      <c r="D13">
        <f>SUM(D11:D12)+E11+E12</f>
        <v>2687430</v>
      </c>
      <c r="F13">
        <f>SUM(F11:F12)</f>
        <v>25595</v>
      </c>
      <c r="G13">
        <f>SUM(G11:G12)</f>
        <v>2661835</v>
      </c>
      <c r="R13">
        <v>585</v>
      </c>
      <c r="Y13" s="5">
        <v>0.3</v>
      </c>
      <c r="Z13">
        <f>Z10*Y13</f>
        <v>2533865.0039999997</v>
      </c>
    </row>
    <row r="14" spans="2:27" x14ac:dyDescent="0.2">
      <c r="B14" s="5"/>
      <c r="C14" t="s">
        <v>1013</v>
      </c>
      <c r="D14">
        <v>1150000</v>
      </c>
      <c r="G14">
        <v>1150000</v>
      </c>
      <c r="R14">
        <v>313</v>
      </c>
      <c r="Y14">
        <v>-150000</v>
      </c>
      <c r="Z14">
        <f>Z13+Y14</f>
        <v>2383865.0039999997</v>
      </c>
    </row>
    <row r="15" spans="2:27" x14ac:dyDescent="0.2">
      <c r="C15" t="s">
        <v>1014</v>
      </c>
      <c r="D15" s="14">
        <f>D13-D14</f>
        <v>1537430</v>
      </c>
      <c r="G15" s="14">
        <f>G13-G14</f>
        <v>1511835</v>
      </c>
      <c r="R15">
        <v>200</v>
      </c>
      <c r="Y15" t="s">
        <v>959</v>
      </c>
      <c r="Z15">
        <f>Z14*AA3</f>
        <v>119193.25019999999</v>
      </c>
    </row>
    <row r="16" spans="2:27" x14ac:dyDescent="0.2">
      <c r="C16" s="5" t="s">
        <v>1171</v>
      </c>
      <c r="D16">
        <v>1537429</v>
      </c>
      <c r="G16">
        <v>1537429</v>
      </c>
      <c r="H16">
        <f>G16-G15</f>
        <v>25594</v>
      </c>
      <c r="Y16" t="s">
        <v>965</v>
      </c>
      <c r="Z16">
        <f>Z14+Z15</f>
        <v>2503058.2541999999</v>
      </c>
    </row>
    <row r="17" spans="7:26" x14ac:dyDescent="0.2">
      <c r="Y17" t="s">
        <v>966</v>
      </c>
      <c r="Z17">
        <f>Z4+Z5</f>
        <v>541891.91999999993</v>
      </c>
    </row>
    <row r="18" spans="7:26" x14ac:dyDescent="0.2">
      <c r="G18" s="12">
        <v>1146550</v>
      </c>
      <c r="H18" s="12">
        <f>G15-G18</f>
        <v>365285</v>
      </c>
    </row>
    <row r="19" spans="7:26" x14ac:dyDescent="0.2">
      <c r="Y19" t="s">
        <v>157</v>
      </c>
      <c r="Z19">
        <f>Z16+Z17</f>
        <v>3044950.1741999998</v>
      </c>
    </row>
    <row r="21" spans="7:26" x14ac:dyDescent="0.2">
      <c r="I21" t="s">
        <v>157</v>
      </c>
      <c r="J21">
        <f>SUM(J3:J20)</f>
        <v>3330645</v>
      </c>
    </row>
    <row r="23" spans="7:26" x14ac:dyDescent="0.2">
      <c r="N23" s="12">
        <f>SUM(N2:N22)</f>
        <v>52100</v>
      </c>
      <c r="R23">
        <f>SUM(R2:R22)</f>
        <v>9804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3B16-460C-3240-BBC1-3A0E3C29BB94}">
  <dimension ref="A1:I12"/>
  <sheetViews>
    <sheetView workbookViewId="0">
      <selection activeCell="F29" sqref="F29"/>
    </sheetView>
  </sheetViews>
  <sheetFormatPr baseColWidth="10" defaultRowHeight="16" x14ac:dyDescent="0.2"/>
  <cols>
    <col min="1" max="1" width="21.83203125" bestFit="1" customWidth="1"/>
    <col min="7" max="7" width="13.1640625" bestFit="1" customWidth="1"/>
    <col min="8" max="8" width="30.1640625" bestFit="1" customWidth="1"/>
  </cols>
  <sheetData>
    <row r="1" spans="1:9" x14ac:dyDescent="0.2">
      <c r="A1" t="s">
        <v>42</v>
      </c>
      <c r="B1" t="s">
        <v>1026</v>
      </c>
      <c r="C1" t="s">
        <v>1061</v>
      </c>
      <c r="D1" t="s">
        <v>1062</v>
      </c>
      <c r="E1" t="s">
        <v>1063</v>
      </c>
      <c r="F1" t="s">
        <v>1064</v>
      </c>
      <c r="G1" t="s">
        <v>1065</v>
      </c>
      <c r="H1" t="s">
        <v>1077</v>
      </c>
    </row>
    <row r="2" spans="1:9" x14ac:dyDescent="0.2">
      <c r="A2" t="s">
        <v>1066</v>
      </c>
      <c r="B2" s="12">
        <v>24999</v>
      </c>
      <c r="C2" t="s">
        <v>1067</v>
      </c>
      <c r="D2">
        <v>12</v>
      </c>
      <c r="E2">
        <v>256</v>
      </c>
      <c r="F2">
        <v>5000</v>
      </c>
      <c r="G2" t="s">
        <v>1068</v>
      </c>
      <c r="H2" t="s">
        <v>1078</v>
      </c>
      <c r="I2" t="s">
        <v>1069</v>
      </c>
    </row>
    <row r="3" spans="1:9" x14ac:dyDescent="0.2">
      <c r="A3" t="s">
        <v>1070</v>
      </c>
      <c r="B3" s="12">
        <v>26999</v>
      </c>
      <c r="C3" t="s">
        <v>1071</v>
      </c>
      <c r="D3">
        <v>8</v>
      </c>
      <c r="E3">
        <v>128</v>
      </c>
      <c r="F3">
        <v>5200</v>
      </c>
      <c r="G3" t="s">
        <v>1068</v>
      </c>
      <c r="H3" t="s">
        <v>1079</v>
      </c>
      <c r="I3" t="s">
        <v>1072</v>
      </c>
    </row>
    <row r="4" spans="1:9" x14ac:dyDescent="0.2">
      <c r="A4" t="s">
        <v>1073</v>
      </c>
      <c r="B4" s="12">
        <v>20999</v>
      </c>
      <c r="C4">
        <v>7050</v>
      </c>
      <c r="D4">
        <v>8</v>
      </c>
      <c r="E4">
        <v>128</v>
      </c>
      <c r="F4">
        <v>5000</v>
      </c>
      <c r="G4" t="s">
        <v>1068</v>
      </c>
      <c r="H4" t="s">
        <v>1081</v>
      </c>
      <c r="I4" t="s">
        <v>1074</v>
      </c>
    </row>
    <row r="5" spans="1:9" x14ac:dyDescent="0.2">
      <c r="A5" t="s">
        <v>1076</v>
      </c>
      <c r="B5" s="12">
        <v>20999</v>
      </c>
      <c r="C5" t="s">
        <v>1067</v>
      </c>
      <c r="D5">
        <v>12</v>
      </c>
      <c r="E5">
        <v>256</v>
      </c>
      <c r="F5">
        <v>5000</v>
      </c>
      <c r="G5" t="s">
        <v>1068</v>
      </c>
      <c r="H5" t="s">
        <v>1080</v>
      </c>
      <c r="I5" t="s">
        <v>1075</v>
      </c>
    </row>
    <row r="6" spans="1:9" s="14" customFormat="1" x14ac:dyDescent="0.2">
      <c r="A6" s="14" t="s">
        <v>1083</v>
      </c>
      <c r="B6" s="43">
        <v>18998</v>
      </c>
      <c r="C6" s="14">
        <v>7050</v>
      </c>
      <c r="D6" s="14">
        <v>8</v>
      </c>
      <c r="E6" s="14">
        <v>256</v>
      </c>
      <c r="F6" s="14">
        <v>5000</v>
      </c>
      <c r="G6" s="14" t="s">
        <v>1084</v>
      </c>
      <c r="H6" s="14" t="s">
        <v>1081</v>
      </c>
      <c r="I6" s="14" t="s">
        <v>1082</v>
      </c>
    </row>
    <row r="7" spans="1:9" x14ac:dyDescent="0.2">
      <c r="A7" t="s">
        <v>1086</v>
      </c>
      <c r="B7" s="12">
        <v>24450</v>
      </c>
      <c r="C7" t="s">
        <v>1071</v>
      </c>
      <c r="D7">
        <v>8</v>
      </c>
      <c r="E7">
        <v>128</v>
      </c>
      <c r="F7">
        <v>5000</v>
      </c>
      <c r="G7" t="s">
        <v>1087</v>
      </c>
      <c r="H7" t="s">
        <v>1090</v>
      </c>
      <c r="I7" t="s">
        <v>1085</v>
      </c>
    </row>
    <row r="8" spans="1:9" s="14" customFormat="1" x14ac:dyDescent="0.2">
      <c r="A8" s="14" t="s">
        <v>1088</v>
      </c>
      <c r="B8" s="43">
        <v>19219</v>
      </c>
      <c r="C8" s="14" t="s">
        <v>1091</v>
      </c>
      <c r="D8" s="14">
        <v>8</v>
      </c>
      <c r="E8" s="14">
        <v>128</v>
      </c>
      <c r="F8" s="14">
        <v>5000</v>
      </c>
      <c r="G8" s="14" t="s">
        <v>1068</v>
      </c>
      <c r="H8" s="14" t="s">
        <v>1089</v>
      </c>
      <c r="I8" s="14" t="s">
        <v>1100</v>
      </c>
    </row>
    <row r="9" spans="1:9" s="14" customFormat="1" x14ac:dyDescent="0.2">
      <c r="A9" s="14" t="s">
        <v>1088</v>
      </c>
      <c r="B9" s="43">
        <v>22980</v>
      </c>
      <c r="C9" s="14" t="s">
        <v>1091</v>
      </c>
      <c r="D9" s="14">
        <v>12</v>
      </c>
      <c r="E9" s="14">
        <v>256</v>
      </c>
      <c r="F9" s="14">
        <v>5000</v>
      </c>
      <c r="G9" s="14" t="s">
        <v>1068</v>
      </c>
      <c r="H9" s="14" t="s">
        <v>1089</v>
      </c>
      <c r="I9" s="14" t="s">
        <v>1095</v>
      </c>
    </row>
    <row r="10" spans="1:9" x14ac:dyDescent="0.2">
      <c r="A10" t="s">
        <v>1092</v>
      </c>
      <c r="B10" s="12">
        <v>26999</v>
      </c>
      <c r="C10">
        <v>888</v>
      </c>
      <c r="D10">
        <v>8</v>
      </c>
      <c r="E10">
        <v>256</v>
      </c>
      <c r="F10">
        <v>4500</v>
      </c>
      <c r="G10" t="s">
        <v>1093</v>
      </c>
      <c r="I10" t="s">
        <v>1094</v>
      </c>
    </row>
    <row r="11" spans="1:9" s="14" customFormat="1" x14ac:dyDescent="0.2">
      <c r="A11" s="14" t="s">
        <v>1097</v>
      </c>
      <c r="B11" s="43">
        <v>21498</v>
      </c>
      <c r="C11" s="14" t="s">
        <v>1098</v>
      </c>
      <c r="D11" s="14">
        <v>8</v>
      </c>
      <c r="E11" s="14">
        <v>128</v>
      </c>
      <c r="F11" s="14">
        <v>6000</v>
      </c>
      <c r="G11" s="14" t="s">
        <v>1084</v>
      </c>
      <c r="H11" s="14" t="s">
        <v>1099</v>
      </c>
      <c r="I11" s="14" t="s">
        <v>1096</v>
      </c>
    </row>
    <row r="12" spans="1:9" s="14" customFormat="1" x14ac:dyDescent="0.2">
      <c r="A12" s="14" t="s">
        <v>1097</v>
      </c>
      <c r="B12" s="43">
        <v>24498</v>
      </c>
      <c r="C12" s="14" t="s">
        <v>1098</v>
      </c>
      <c r="D12" s="14">
        <v>8</v>
      </c>
      <c r="E12" s="14">
        <v>256</v>
      </c>
      <c r="F12" s="14">
        <v>6000</v>
      </c>
      <c r="G12" s="14" t="s">
        <v>1084</v>
      </c>
      <c r="H12" s="14" t="s">
        <v>1099</v>
      </c>
      <c r="I12" s="14" t="s">
        <v>1096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6C61-1366-804E-AC13-5DD30FDBFB7E}">
  <dimension ref="A1:O55"/>
  <sheetViews>
    <sheetView workbookViewId="0">
      <selection activeCell="M19" sqref="M19"/>
    </sheetView>
  </sheetViews>
  <sheetFormatPr baseColWidth="10" defaultRowHeight="16" x14ac:dyDescent="0.2"/>
  <cols>
    <col min="1" max="1" width="41.83203125" bestFit="1" customWidth="1"/>
  </cols>
  <sheetData>
    <row r="1" spans="1:15" x14ac:dyDescent="0.2">
      <c r="A1" t="s">
        <v>1016</v>
      </c>
      <c r="B1" s="7"/>
    </row>
    <row r="2" spans="1:15" x14ac:dyDescent="0.2">
      <c r="A2" s="41" t="s">
        <v>1017</v>
      </c>
      <c r="B2" s="41" t="s">
        <v>1018</v>
      </c>
      <c r="C2" s="41" t="s">
        <v>1019</v>
      </c>
      <c r="D2" s="41" t="s">
        <v>1020</v>
      </c>
      <c r="E2" s="41" t="s">
        <v>1021</v>
      </c>
      <c r="F2" s="41" t="s">
        <v>1022</v>
      </c>
      <c r="G2" s="41" t="s">
        <v>1023</v>
      </c>
      <c r="H2" s="41" t="s">
        <v>1024</v>
      </c>
      <c r="I2" s="41" t="s">
        <v>1025</v>
      </c>
      <c r="J2" s="41" t="s">
        <v>1026</v>
      </c>
      <c r="K2" s="41" t="s">
        <v>1027</v>
      </c>
      <c r="L2" s="41" t="s">
        <v>1028</v>
      </c>
      <c r="M2" s="41" t="s">
        <v>1029</v>
      </c>
    </row>
    <row r="4" spans="1:15" x14ac:dyDescent="0.2">
      <c r="A4" t="s">
        <v>1030</v>
      </c>
      <c r="B4" t="s">
        <v>1031</v>
      </c>
      <c r="C4" t="s">
        <v>1032</v>
      </c>
      <c r="D4" t="s">
        <v>1033</v>
      </c>
      <c r="E4" t="s">
        <v>1034</v>
      </c>
      <c r="F4" t="s">
        <v>1035</v>
      </c>
      <c r="G4" t="s">
        <v>1036</v>
      </c>
      <c r="H4" t="b">
        <v>0</v>
      </c>
      <c r="I4" s="42">
        <v>89.882000000000005</v>
      </c>
      <c r="J4" s="42">
        <v>1112.5091</v>
      </c>
      <c r="K4" t="s">
        <v>1037</v>
      </c>
      <c r="L4" t="s">
        <v>1037</v>
      </c>
      <c r="M4" t="s">
        <v>1038</v>
      </c>
      <c r="O4">
        <f>'Debt funds'!I4*'Debt funds'!J4</f>
        <v>99994.542926200011</v>
      </c>
    </row>
    <row r="5" spans="1:15" x14ac:dyDescent="0.2">
      <c r="A5" t="s">
        <v>1030</v>
      </c>
      <c r="B5" t="s">
        <v>1031</v>
      </c>
      <c r="C5" t="s">
        <v>1039</v>
      </c>
      <c r="D5" t="s">
        <v>1033</v>
      </c>
      <c r="E5" t="s">
        <v>1034</v>
      </c>
      <c r="F5" t="s">
        <v>1035</v>
      </c>
      <c r="G5" t="s">
        <v>1036</v>
      </c>
      <c r="H5" t="b">
        <v>0</v>
      </c>
      <c r="I5" s="42">
        <v>130.31800000000001</v>
      </c>
      <c r="J5" s="42">
        <v>1112.6081999999999</v>
      </c>
      <c r="K5" t="s">
        <v>1040</v>
      </c>
      <c r="L5" t="s">
        <v>1040</v>
      </c>
      <c r="M5" t="s">
        <v>1041</v>
      </c>
      <c r="O5">
        <f>'Debt funds'!I5*'Debt funds'!J5</f>
        <v>144992.87540759999</v>
      </c>
    </row>
    <row r="6" spans="1:15" x14ac:dyDescent="0.2">
      <c r="A6" t="s">
        <v>1030</v>
      </c>
      <c r="B6" t="s">
        <v>1031</v>
      </c>
      <c r="C6" t="s">
        <v>1042</v>
      </c>
      <c r="D6" t="s">
        <v>1033</v>
      </c>
      <c r="E6" t="s">
        <v>1034</v>
      </c>
      <c r="F6" t="s">
        <v>1035</v>
      </c>
      <c r="G6" t="s">
        <v>1036</v>
      </c>
      <c r="H6" t="b">
        <v>0</v>
      </c>
      <c r="I6" s="42">
        <v>894.64700000000005</v>
      </c>
      <c r="J6" s="42">
        <v>1117.7032999999999</v>
      </c>
      <c r="K6" t="s">
        <v>1043</v>
      </c>
      <c r="L6" t="s">
        <v>1043</v>
      </c>
      <c r="M6" t="s">
        <v>1044</v>
      </c>
      <c r="O6">
        <f>'Debt funds'!I6*'Debt funds'!J6</f>
        <v>999949.90423509991</v>
      </c>
    </row>
    <row r="7" spans="1:15" x14ac:dyDescent="0.2">
      <c r="A7" t="s">
        <v>157</v>
      </c>
      <c r="I7" s="14">
        <f>SUM(I4:I6)</f>
        <v>1114.847</v>
      </c>
      <c r="O7" s="14">
        <f>SUM(O4:O6)</f>
        <v>1244937.3225689</v>
      </c>
    </row>
    <row r="9" spans="1:15" x14ac:dyDescent="0.2">
      <c r="A9" t="s">
        <v>1030</v>
      </c>
      <c r="B9" t="s">
        <v>1031</v>
      </c>
      <c r="C9" t="s">
        <v>1054</v>
      </c>
      <c r="D9" t="s">
        <v>1033</v>
      </c>
      <c r="E9" t="s">
        <v>1034</v>
      </c>
      <c r="F9" t="s">
        <v>1035</v>
      </c>
      <c r="G9" t="s">
        <v>1045</v>
      </c>
      <c r="H9" t="b">
        <v>0</v>
      </c>
      <c r="I9" s="42">
        <v>1114.847</v>
      </c>
      <c r="J9" s="42">
        <v>1301.7075</v>
      </c>
      <c r="K9" t="s">
        <v>1055</v>
      </c>
      <c r="L9" t="s">
        <v>1055</v>
      </c>
      <c r="M9" t="s">
        <v>1056</v>
      </c>
      <c r="O9" s="14">
        <f>'Debt funds'!I9*'Debt funds'!J9</f>
        <v>1451204.7012525001</v>
      </c>
    </row>
    <row r="10" spans="1:15" x14ac:dyDescent="0.2">
      <c r="N10" s="44" t="s">
        <v>1057</v>
      </c>
      <c r="O10" s="44">
        <f>O9-O7</f>
        <v>206267.37868360011</v>
      </c>
    </row>
    <row r="12" spans="1:15" x14ac:dyDescent="0.2">
      <c r="A12" t="s">
        <v>1046</v>
      </c>
      <c r="B12" t="s">
        <v>1047</v>
      </c>
      <c r="C12" t="s">
        <v>1048</v>
      </c>
      <c r="D12" t="s">
        <v>1033</v>
      </c>
      <c r="E12" t="s">
        <v>1034</v>
      </c>
      <c r="F12" t="s">
        <v>1035</v>
      </c>
      <c r="G12" t="s">
        <v>1036</v>
      </c>
      <c r="H12" t="b">
        <v>0</v>
      </c>
      <c r="I12" s="42">
        <v>87.581999999999994</v>
      </c>
      <c r="J12" s="42">
        <v>114.17310000000001</v>
      </c>
      <c r="K12" t="s">
        <v>1049</v>
      </c>
      <c r="L12" t="s">
        <v>1049</v>
      </c>
      <c r="M12" t="s">
        <v>1050</v>
      </c>
      <c r="O12">
        <f>I12*J12</f>
        <v>9999.5084441999988</v>
      </c>
    </row>
    <row r="13" spans="1:15" x14ac:dyDescent="0.2">
      <c r="A13" t="s">
        <v>1046</v>
      </c>
      <c r="B13" t="s">
        <v>1047</v>
      </c>
      <c r="C13" t="s">
        <v>1051</v>
      </c>
      <c r="D13" t="s">
        <v>1033</v>
      </c>
      <c r="E13" t="s">
        <v>1034</v>
      </c>
      <c r="F13" t="s">
        <v>1035</v>
      </c>
      <c r="G13" t="s">
        <v>1036</v>
      </c>
      <c r="H13" t="b">
        <v>0</v>
      </c>
      <c r="I13" s="42">
        <v>6917.7359999999999</v>
      </c>
      <c r="J13" s="42">
        <v>114.1935</v>
      </c>
      <c r="K13" t="s">
        <v>1052</v>
      </c>
      <c r="L13" t="s">
        <v>1052</v>
      </c>
      <c r="M13" t="s">
        <v>1053</v>
      </c>
      <c r="O13">
        <f>I13*J13</f>
        <v>789960.48591599998</v>
      </c>
    </row>
    <row r="14" spans="1:15" x14ac:dyDescent="0.2">
      <c r="A14" t="s">
        <v>157</v>
      </c>
      <c r="I14" s="14">
        <f>SUM(I12:I13)</f>
        <v>7005.3180000000002</v>
      </c>
      <c r="O14" s="14">
        <f>SUM(O12:O13)</f>
        <v>799959.99436020001</v>
      </c>
    </row>
    <row r="16" spans="1:15" x14ac:dyDescent="0.2">
      <c r="A16" t="s">
        <v>1046</v>
      </c>
      <c r="B16" t="s">
        <v>1047</v>
      </c>
      <c r="C16" t="s">
        <v>1058</v>
      </c>
      <c r="D16" t="s">
        <v>1033</v>
      </c>
      <c r="E16" t="s">
        <v>1034</v>
      </c>
      <c r="F16" t="s">
        <v>1035</v>
      </c>
      <c r="G16" t="s">
        <v>1045</v>
      </c>
      <c r="H16" t="b">
        <v>0</v>
      </c>
      <c r="I16" s="42">
        <v>7005.3180000000002</v>
      </c>
      <c r="J16" s="42">
        <v>132.18610000000001</v>
      </c>
      <c r="K16" t="s">
        <v>1059</v>
      </c>
      <c r="L16" t="s">
        <v>1059</v>
      </c>
      <c r="M16" t="s">
        <v>1060</v>
      </c>
      <c r="O16" s="14">
        <f>'Debt funds'!I16*'Debt funds'!J16</f>
        <v>926005.66567980009</v>
      </c>
    </row>
    <row r="17" spans="1:15" x14ac:dyDescent="0.2">
      <c r="N17" s="44" t="s">
        <v>1057</v>
      </c>
      <c r="O17" s="44">
        <f>O16-O14</f>
        <v>126045.67131960008</v>
      </c>
    </row>
    <row r="19" spans="1:15" x14ac:dyDescent="0.2">
      <c r="A19" t="s">
        <v>1101</v>
      </c>
      <c r="B19" t="s">
        <v>1102</v>
      </c>
      <c r="C19" t="s">
        <v>1103</v>
      </c>
      <c r="D19" t="s">
        <v>1033</v>
      </c>
      <c r="E19" t="s">
        <v>1034</v>
      </c>
      <c r="F19" t="s">
        <v>1035</v>
      </c>
      <c r="G19" t="s">
        <v>1036</v>
      </c>
      <c r="H19" t="b">
        <v>0</v>
      </c>
      <c r="I19" s="42">
        <v>28.530999999999999</v>
      </c>
      <c r="J19" s="42">
        <v>3504.82</v>
      </c>
      <c r="K19" t="s">
        <v>1104</v>
      </c>
      <c r="L19" t="s">
        <v>1104</v>
      </c>
      <c r="M19" t="s">
        <v>1105</v>
      </c>
      <c r="O19">
        <f>'Debt funds'!I19*'Debt funds'!J19</f>
        <v>99996.019419999997</v>
      </c>
    </row>
    <row r="20" spans="1:15" x14ac:dyDescent="0.2">
      <c r="A20" t="s">
        <v>1101</v>
      </c>
      <c r="B20" t="s">
        <v>1102</v>
      </c>
      <c r="C20" t="s">
        <v>1106</v>
      </c>
      <c r="D20" t="s">
        <v>1033</v>
      </c>
      <c r="E20" t="s">
        <v>1034</v>
      </c>
      <c r="F20" t="s">
        <v>1035</v>
      </c>
      <c r="G20" t="s">
        <v>1036</v>
      </c>
      <c r="H20" t="b">
        <v>0</v>
      </c>
      <c r="I20" s="42">
        <v>57.051000000000002</v>
      </c>
      <c r="J20" s="42">
        <v>3505.4441000000002</v>
      </c>
      <c r="K20" t="s">
        <v>1107</v>
      </c>
      <c r="L20" t="s">
        <v>1107</v>
      </c>
      <c r="M20" t="s">
        <v>1108</v>
      </c>
      <c r="O20">
        <f>'Debt funds'!I20*'Debt funds'!J20</f>
        <v>199989.09134910002</v>
      </c>
    </row>
    <row r="21" spans="1:15" x14ac:dyDescent="0.2">
      <c r="A21" t="s">
        <v>1101</v>
      </c>
      <c r="B21" t="s">
        <v>1102</v>
      </c>
      <c r="C21" t="s">
        <v>1109</v>
      </c>
      <c r="D21" t="s">
        <v>1033</v>
      </c>
      <c r="E21" t="s">
        <v>1034</v>
      </c>
      <c r="F21" t="s">
        <v>1035</v>
      </c>
      <c r="G21" t="s">
        <v>1036</v>
      </c>
      <c r="H21" t="b">
        <v>0</v>
      </c>
      <c r="I21" s="42">
        <v>85.558999999999997</v>
      </c>
      <c r="J21" s="42">
        <v>3506.1673999999998</v>
      </c>
      <c r="K21" t="s">
        <v>1110</v>
      </c>
      <c r="L21" t="s">
        <v>1110</v>
      </c>
      <c r="M21" t="s">
        <v>1111</v>
      </c>
      <c r="O21">
        <f>'Debt funds'!I21*'Debt funds'!J21</f>
        <v>299984.1765766</v>
      </c>
    </row>
    <row r="22" spans="1:15" x14ac:dyDescent="0.2">
      <c r="A22" t="s">
        <v>1101</v>
      </c>
      <c r="B22" t="s">
        <v>1102</v>
      </c>
      <c r="C22" t="s">
        <v>1112</v>
      </c>
      <c r="D22" t="s">
        <v>1033</v>
      </c>
      <c r="E22" t="s">
        <v>1034</v>
      </c>
      <c r="F22" t="s">
        <v>1035</v>
      </c>
      <c r="G22" t="s">
        <v>1036</v>
      </c>
      <c r="H22" t="b">
        <v>0</v>
      </c>
      <c r="I22" s="42">
        <v>113.999</v>
      </c>
      <c r="J22" s="42">
        <v>3508.6306</v>
      </c>
      <c r="K22" t="s">
        <v>1113</v>
      </c>
      <c r="L22" t="s">
        <v>1113</v>
      </c>
      <c r="M22" t="s">
        <v>1114</v>
      </c>
      <c r="O22">
        <f>'Debt funds'!I22*'Debt funds'!J22</f>
        <v>399980.37976939999</v>
      </c>
    </row>
    <row r="23" spans="1:15" x14ac:dyDescent="0.2">
      <c r="A23" t="s">
        <v>1101</v>
      </c>
      <c r="B23" t="s">
        <v>1102</v>
      </c>
      <c r="C23" t="s">
        <v>1115</v>
      </c>
      <c r="D23" t="s">
        <v>1033</v>
      </c>
      <c r="E23" t="s">
        <v>1034</v>
      </c>
      <c r="F23" t="s">
        <v>1035</v>
      </c>
      <c r="G23" t="s">
        <v>1036</v>
      </c>
      <c r="H23" t="b">
        <v>0</v>
      </c>
      <c r="I23" s="42">
        <v>113.428</v>
      </c>
      <c r="J23" s="42">
        <v>3526.2770999999998</v>
      </c>
      <c r="K23" t="s">
        <v>1116</v>
      </c>
      <c r="L23" t="s">
        <v>1116</v>
      </c>
      <c r="M23" t="s">
        <v>1117</v>
      </c>
      <c r="O23">
        <f>'Debt funds'!I23*'Debt funds'!J23</f>
        <v>399978.55889879999</v>
      </c>
    </row>
    <row r="24" spans="1:15" x14ac:dyDescent="0.2">
      <c r="A24" t="s">
        <v>1101</v>
      </c>
      <c r="B24" t="s">
        <v>1102</v>
      </c>
      <c r="C24" t="s">
        <v>1118</v>
      </c>
      <c r="D24" t="s">
        <v>1033</v>
      </c>
      <c r="E24" t="s">
        <v>1034</v>
      </c>
      <c r="F24" t="s">
        <v>1035</v>
      </c>
      <c r="G24" t="s">
        <v>1036</v>
      </c>
      <c r="H24" t="b">
        <v>0</v>
      </c>
      <c r="I24" s="42">
        <v>56.418999999999997</v>
      </c>
      <c r="J24" s="42">
        <v>3544.7172999999998</v>
      </c>
      <c r="K24" t="s">
        <v>1119</v>
      </c>
      <c r="L24" t="s">
        <v>1119</v>
      </c>
      <c r="M24" t="s">
        <v>1120</v>
      </c>
      <c r="O24">
        <f>'Debt funds'!I24*'Debt funds'!J24</f>
        <v>199989.40534869998</v>
      </c>
    </row>
    <row r="25" spans="1:15" x14ac:dyDescent="0.2">
      <c r="A25" t="s">
        <v>1101</v>
      </c>
      <c r="B25" t="s">
        <v>1102</v>
      </c>
      <c r="C25" t="s">
        <v>1121</v>
      </c>
      <c r="D25" t="s">
        <v>1033</v>
      </c>
      <c r="E25" t="s">
        <v>1034</v>
      </c>
      <c r="F25" t="s">
        <v>1035</v>
      </c>
      <c r="G25" t="s">
        <v>1036</v>
      </c>
      <c r="H25" t="b">
        <v>0</v>
      </c>
      <c r="I25" s="42">
        <v>70.063999999999993</v>
      </c>
      <c r="J25" s="42">
        <v>3568.009</v>
      </c>
      <c r="K25" t="s">
        <v>1122</v>
      </c>
      <c r="L25" t="s">
        <v>1122</v>
      </c>
      <c r="M25" t="s">
        <v>1123</v>
      </c>
      <c r="O25">
        <f>'Debt funds'!I25*'Debt funds'!J25</f>
        <v>249988.98257599998</v>
      </c>
    </row>
    <row r="26" spans="1:15" x14ac:dyDescent="0.2">
      <c r="A26" t="s">
        <v>1101</v>
      </c>
      <c r="B26" t="s">
        <v>1102</v>
      </c>
      <c r="C26" t="s">
        <v>1124</v>
      </c>
      <c r="D26" t="s">
        <v>1033</v>
      </c>
      <c r="E26" t="s">
        <v>1034</v>
      </c>
      <c r="F26" t="s">
        <v>1035</v>
      </c>
      <c r="G26" t="s">
        <v>1036</v>
      </c>
      <c r="H26" t="b">
        <v>0</v>
      </c>
      <c r="I26" s="42">
        <v>278.904</v>
      </c>
      <c r="J26" s="42">
        <v>3585.2899000000002</v>
      </c>
      <c r="K26" t="s">
        <v>1125</v>
      </c>
      <c r="L26" t="s">
        <v>1125</v>
      </c>
      <c r="M26" t="s">
        <v>1126</v>
      </c>
      <c r="O26">
        <f>'Debt funds'!I26*'Debt funds'!J26</f>
        <v>999951.69426960009</v>
      </c>
    </row>
    <row r="27" spans="1:15" x14ac:dyDescent="0.2">
      <c r="A27" t="s">
        <v>1101</v>
      </c>
      <c r="B27" t="s">
        <v>1102</v>
      </c>
      <c r="C27" t="s">
        <v>1130</v>
      </c>
      <c r="D27" t="s">
        <v>1033</v>
      </c>
      <c r="E27" t="s">
        <v>1034</v>
      </c>
      <c r="F27" t="s">
        <v>1035</v>
      </c>
      <c r="G27" t="s">
        <v>1036</v>
      </c>
      <c r="H27" t="b">
        <v>0</v>
      </c>
      <c r="I27" s="42">
        <v>278.82299999999998</v>
      </c>
      <c r="J27" s="42">
        <v>3586.3204000000001</v>
      </c>
      <c r="K27" t="s">
        <v>1131</v>
      </c>
      <c r="L27" t="s">
        <v>1131</v>
      </c>
      <c r="M27" t="s">
        <v>1132</v>
      </c>
      <c r="O27">
        <f>'Debt funds'!I27*'Debt funds'!J27</f>
        <v>999948.61288919998</v>
      </c>
    </row>
    <row r="28" spans="1:15" x14ac:dyDescent="0.2">
      <c r="A28" t="s">
        <v>1101</v>
      </c>
      <c r="B28" t="s">
        <v>1102</v>
      </c>
      <c r="C28" t="s">
        <v>1142</v>
      </c>
      <c r="D28" t="s">
        <v>1033</v>
      </c>
      <c r="E28" t="s">
        <v>1034</v>
      </c>
      <c r="F28" t="s">
        <v>1035</v>
      </c>
      <c r="G28" t="s">
        <v>1036</v>
      </c>
      <c r="H28" t="b">
        <v>0</v>
      </c>
      <c r="I28" s="42">
        <v>138.72499999999999</v>
      </c>
      <c r="J28" s="42">
        <v>3604.0747000000001</v>
      </c>
      <c r="K28" t="s">
        <v>1143</v>
      </c>
      <c r="L28" t="s">
        <v>1143</v>
      </c>
      <c r="M28" t="s">
        <v>1144</v>
      </c>
      <c r="O28">
        <f>'Debt funds'!I28*'Debt funds'!J28</f>
        <v>499975.26275749999</v>
      </c>
    </row>
    <row r="29" spans="1:15" x14ac:dyDescent="0.2">
      <c r="A29" t="s">
        <v>1101</v>
      </c>
      <c r="B29" t="s">
        <v>1102</v>
      </c>
      <c r="C29" t="s">
        <v>1145</v>
      </c>
      <c r="D29" t="s">
        <v>1033</v>
      </c>
      <c r="E29" t="s">
        <v>1034</v>
      </c>
      <c r="F29" t="s">
        <v>1035</v>
      </c>
      <c r="G29" t="s">
        <v>1036</v>
      </c>
      <c r="H29" t="b">
        <v>0</v>
      </c>
      <c r="I29" s="42">
        <v>124.82899999999999</v>
      </c>
      <c r="J29" s="42">
        <v>3604.7451000000001</v>
      </c>
      <c r="K29" t="s">
        <v>1146</v>
      </c>
      <c r="L29" t="s">
        <v>1146</v>
      </c>
      <c r="M29" t="s">
        <v>1147</v>
      </c>
      <c r="O29">
        <f>'Debt funds'!I29*'Debt funds'!J29</f>
        <v>449976.7260879</v>
      </c>
    </row>
    <row r="30" spans="1:15" x14ac:dyDescent="0.2">
      <c r="I30">
        <f>SUM(I19:I29)</f>
        <v>1346.3319999999997</v>
      </c>
      <c r="O30" s="14">
        <f>SUM(O19:O29)</f>
        <v>4799758.9099428002</v>
      </c>
    </row>
    <row r="33" spans="1:15" x14ac:dyDescent="0.2">
      <c r="A33" t="s">
        <v>1127</v>
      </c>
      <c r="B33" t="s">
        <v>1128</v>
      </c>
      <c r="C33" t="s">
        <v>1124</v>
      </c>
      <c r="D33" t="s">
        <v>1033</v>
      </c>
      <c r="E33" t="s">
        <v>1034</v>
      </c>
      <c r="F33" t="s">
        <v>1035</v>
      </c>
      <c r="G33" t="s">
        <v>1036</v>
      </c>
      <c r="H33" t="b">
        <v>0</v>
      </c>
      <c r="I33" s="42">
        <v>0.13300000000000001</v>
      </c>
      <c r="J33" s="42">
        <v>3754.5897</v>
      </c>
      <c r="K33" t="s">
        <v>1129</v>
      </c>
      <c r="L33" t="s">
        <v>1129</v>
      </c>
      <c r="M33" t="s">
        <v>1126</v>
      </c>
      <c r="O33">
        <f>'Debt funds'!I33*'Debt funds'!J33</f>
        <v>499.36043010000003</v>
      </c>
    </row>
    <row r="34" spans="1:15" x14ac:dyDescent="0.2">
      <c r="A34" t="s">
        <v>1127</v>
      </c>
      <c r="B34" t="s">
        <v>1128</v>
      </c>
      <c r="C34" t="s">
        <v>1133</v>
      </c>
      <c r="D34" t="s">
        <v>1033</v>
      </c>
      <c r="E34" t="s">
        <v>1034</v>
      </c>
      <c r="F34" t="s">
        <v>1035</v>
      </c>
      <c r="G34" t="s">
        <v>1036</v>
      </c>
      <c r="H34" t="b">
        <v>0</v>
      </c>
      <c r="I34" s="42">
        <v>239.34800000000001</v>
      </c>
      <c r="J34" s="42">
        <v>3760.0252999999998</v>
      </c>
      <c r="K34" t="s">
        <v>1134</v>
      </c>
      <c r="L34" t="s">
        <v>1134</v>
      </c>
      <c r="M34" t="s">
        <v>1135</v>
      </c>
      <c r="O34">
        <f>'Debt funds'!I34*'Debt funds'!J34</f>
        <v>899954.53550440003</v>
      </c>
    </row>
    <row r="35" spans="1:15" x14ac:dyDescent="0.2">
      <c r="A35" t="s">
        <v>1127</v>
      </c>
      <c r="B35" t="s">
        <v>1128</v>
      </c>
      <c r="C35" t="s">
        <v>1136</v>
      </c>
      <c r="D35" t="s">
        <v>1033</v>
      </c>
      <c r="E35" t="s">
        <v>1034</v>
      </c>
      <c r="F35" t="s">
        <v>1035</v>
      </c>
      <c r="G35" t="s">
        <v>1036</v>
      </c>
      <c r="H35" t="b">
        <v>0</v>
      </c>
      <c r="I35" s="42">
        <v>265.50200000000001</v>
      </c>
      <c r="J35" s="42">
        <v>3766.2552000000001</v>
      </c>
      <c r="K35" t="s">
        <v>1137</v>
      </c>
      <c r="L35" t="s">
        <v>1137</v>
      </c>
      <c r="M35" t="s">
        <v>1138</v>
      </c>
      <c r="O35">
        <f>'Debt funds'!I35*'Debt funds'!J35</f>
        <v>999948.28811040008</v>
      </c>
    </row>
    <row r="36" spans="1:15" x14ac:dyDescent="0.2">
      <c r="A36" t="s">
        <v>1127</v>
      </c>
      <c r="B36" t="s">
        <v>1128</v>
      </c>
      <c r="C36" t="s">
        <v>1139</v>
      </c>
      <c r="D36" t="s">
        <v>1033</v>
      </c>
      <c r="E36" t="s">
        <v>1034</v>
      </c>
      <c r="F36" t="s">
        <v>1035</v>
      </c>
      <c r="G36" t="s">
        <v>1036</v>
      </c>
      <c r="H36" t="b">
        <v>0</v>
      </c>
      <c r="I36" s="42">
        <v>265.16500000000002</v>
      </c>
      <c r="J36" s="42">
        <v>3771.0425</v>
      </c>
      <c r="K36" t="s">
        <v>1140</v>
      </c>
      <c r="L36" t="s">
        <v>1140</v>
      </c>
      <c r="M36" t="s">
        <v>1141</v>
      </c>
      <c r="O36">
        <f>'Debt funds'!I36*'Debt funds'!J36</f>
        <v>999948.48451250012</v>
      </c>
    </row>
    <row r="37" spans="1:15" x14ac:dyDescent="0.2">
      <c r="A37" t="s">
        <v>1127</v>
      </c>
      <c r="B37" t="s">
        <v>1128</v>
      </c>
      <c r="C37" t="s">
        <v>1145</v>
      </c>
      <c r="D37" t="s">
        <v>1033</v>
      </c>
      <c r="E37" t="s">
        <v>1034</v>
      </c>
      <c r="F37" t="s">
        <v>1035</v>
      </c>
      <c r="G37" t="s">
        <v>1036</v>
      </c>
      <c r="H37" t="b">
        <v>0</v>
      </c>
      <c r="I37" s="42">
        <v>105.95099999999999</v>
      </c>
      <c r="J37" s="42">
        <v>3775.1541000000002</v>
      </c>
      <c r="K37" t="s">
        <v>1148</v>
      </c>
      <c r="L37" t="s">
        <v>1148</v>
      </c>
      <c r="M37" t="s">
        <v>1147</v>
      </c>
      <c r="O37">
        <f>'Debt funds'!I37*'Debt funds'!J37</f>
        <v>399981.35204909998</v>
      </c>
    </row>
    <row r="38" spans="1:15" x14ac:dyDescent="0.2">
      <c r="I38" s="42">
        <f>SUM(I33:I37)</f>
        <v>876.09900000000016</v>
      </c>
      <c r="J38" s="42"/>
      <c r="O38" s="14">
        <f>SUM(O33:O37)</f>
        <v>3300332.0206065001</v>
      </c>
    </row>
    <row r="39" spans="1:15" x14ac:dyDescent="0.2">
      <c r="I39" s="42"/>
      <c r="J39" s="42"/>
    </row>
    <row r="40" spans="1:15" x14ac:dyDescent="0.2">
      <c r="I40" s="42"/>
      <c r="J40" s="42"/>
    </row>
    <row r="41" spans="1:15" x14ac:dyDescent="0.2">
      <c r="A41" t="s">
        <v>1149</v>
      </c>
      <c r="B41" t="s">
        <v>1150</v>
      </c>
      <c r="C41" t="s">
        <v>1151</v>
      </c>
      <c r="D41" t="s">
        <v>1033</v>
      </c>
      <c r="E41" t="s">
        <v>1034</v>
      </c>
      <c r="F41" t="s">
        <v>1035</v>
      </c>
      <c r="G41" t="s">
        <v>1036</v>
      </c>
      <c r="H41" t="b">
        <v>0</v>
      </c>
      <c r="I41" s="42">
        <v>14191.300999999999</v>
      </c>
      <c r="J41" s="42">
        <v>38.754199999999997</v>
      </c>
      <c r="K41" t="s">
        <v>1152</v>
      </c>
      <c r="L41" t="s">
        <v>1152</v>
      </c>
      <c r="M41" t="s">
        <v>1153</v>
      </c>
      <c r="O41">
        <f>'Debt funds'!I41*'Debt funds'!J41</f>
        <v>549972.51721419999</v>
      </c>
    </row>
    <row r="42" spans="1:15" x14ac:dyDescent="0.2">
      <c r="A42" t="s">
        <v>1149</v>
      </c>
      <c r="B42" t="s">
        <v>1150</v>
      </c>
      <c r="C42" t="s">
        <v>1154</v>
      </c>
      <c r="D42" t="s">
        <v>1033</v>
      </c>
      <c r="E42" t="s">
        <v>1034</v>
      </c>
      <c r="F42" t="s">
        <v>1035</v>
      </c>
      <c r="G42" t="s">
        <v>1036</v>
      </c>
      <c r="H42" t="b">
        <v>0</v>
      </c>
      <c r="I42" s="42">
        <v>8975.9130000000005</v>
      </c>
      <c r="J42" s="42">
        <v>38.991300000000003</v>
      </c>
      <c r="K42" t="s">
        <v>1155</v>
      </c>
      <c r="L42" t="s">
        <v>1155</v>
      </c>
      <c r="M42" t="s">
        <v>1156</v>
      </c>
      <c r="O42">
        <f>'Debt funds'!I42*'Debt funds'!J42</f>
        <v>349982.51655690005</v>
      </c>
    </row>
    <row r="43" spans="1:15" x14ac:dyDescent="0.2">
      <c r="A43" t="s">
        <v>1149</v>
      </c>
      <c r="B43" t="s">
        <v>1150</v>
      </c>
      <c r="C43" t="s">
        <v>1157</v>
      </c>
      <c r="D43" t="s">
        <v>1033</v>
      </c>
      <c r="E43" t="s">
        <v>1034</v>
      </c>
      <c r="F43" t="s">
        <v>1035</v>
      </c>
      <c r="G43" t="s">
        <v>1036</v>
      </c>
      <c r="H43" t="b">
        <v>0</v>
      </c>
      <c r="I43" s="42">
        <v>2561.741</v>
      </c>
      <c r="J43" s="42">
        <v>39.033999999999999</v>
      </c>
      <c r="K43" t="s">
        <v>1158</v>
      </c>
      <c r="L43" t="s">
        <v>1158</v>
      </c>
      <c r="M43" t="s">
        <v>1159</v>
      </c>
      <c r="O43">
        <f>'Debt funds'!I43*'Debt funds'!J43</f>
        <v>99994.998194</v>
      </c>
    </row>
    <row r="44" spans="1:15" x14ac:dyDescent="0.2">
      <c r="A44" t="s">
        <v>1149</v>
      </c>
      <c r="B44" t="s">
        <v>1150</v>
      </c>
      <c r="C44" t="s">
        <v>1160</v>
      </c>
      <c r="D44" t="s">
        <v>1033</v>
      </c>
      <c r="E44" t="s">
        <v>1034</v>
      </c>
      <c r="F44" t="s">
        <v>1035</v>
      </c>
      <c r="G44" t="s">
        <v>1036</v>
      </c>
      <c r="H44" t="b">
        <v>0</v>
      </c>
      <c r="I44" s="42">
        <v>23043.272000000001</v>
      </c>
      <c r="J44" s="42">
        <v>39.055</v>
      </c>
      <c r="K44" t="s">
        <v>1161</v>
      </c>
      <c r="L44" t="s">
        <v>1161</v>
      </c>
      <c r="M44" t="s">
        <v>1162</v>
      </c>
      <c r="O44">
        <f>'Debt funds'!I44*'Debt funds'!J44</f>
        <v>899954.98796000006</v>
      </c>
    </row>
    <row r="45" spans="1:15" x14ac:dyDescent="0.2">
      <c r="A45" t="s">
        <v>1149</v>
      </c>
      <c r="B45" t="s">
        <v>1150</v>
      </c>
      <c r="C45" t="s">
        <v>1163</v>
      </c>
      <c r="D45" t="s">
        <v>1033</v>
      </c>
      <c r="E45" t="s">
        <v>1034</v>
      </c>
      <c r="F45" t="s">
        <v>1035</v>
      </c>
      <c r="G45" t="s">
        <v>1036</v>
      </c>
      <c r="H45" t="b">
        <v>0</v>
      </c>
      <c r="I45" s="42">
        <v>12751.374</v>
      </c>
      <c r="J45" s="42">
        <v>39.209499999999998</v>
      </c>
      <c r="K45" t="s">
        <v>1164</v>
      </c>
      <c r="L45" t="s">
        <v>1164</v>
      </c>
      <c r="M45" t="s">
        <v>1165</v>
      </c>
      <c r="O45">
        <f>'Debt funds'!I45*'Debt funds'!J45</f>
        <v>499974.998853</v>
      </c>
    </row>
    <row r="46" spans="1:15" x14ac:dyDescent="0.2">
      <c r="I46" s="42">
        <f>SUM(I41:I45)</f>
        <v>61523.600999999995</v>
      </c>
      <c r="J46" s="42"/>
      <c r="O46" s="14">
        <f>SUM(O41:O45)</f>
        <v>2399880.0187781001</v>
      </c>
    </row>
    <row r="47" spans="1:15" x14ac:dyDescent="0.2">
      <c r="I47" s="42"/>
      <c r="J47" s="42"/>
    </row>
    <row r="48" spans="1:15" x14ac:dyDescent="0.2">
      <c r="I48" s="42"/>
      <c r="J48" s="42"/>
    </row>
    <row r="49" spans="1:15" x14ac:dyDescent="0.2">
      <c r="A49" t="s">
        <v>1166</v>
      </c>
      <c r="B49" t="s">
        <v>1167</v>
      </c>
      <c r="C49" t="s">
        <v>1168</v>
      </c>
      <c r="D49" t="s">
        <v>1033</v>
      </c>
      <c r="E49" t="s">
        <v>1034</v>
      </c>
      <c r="F49" t="s">
        <v>1035</v>
      </c>
      <c r="G49" t="s">
        <v>1036</v>
      </c>
      <c r="H49" t="b">
        <v>0</v>
      </c>
      <c r="I49" s="42">
        <v>224.82900000000001</v>
      </c>
      <c r="J49" s="42">
        <v>4447.5965999999999</v>
      </c>
      <c r="K49" t="s">
        <v>1169</v>
      </c>
      <c r="L49" t="s">
        <v>1169</v>
      </c>
      <c r="M49" t="s">
        <v>1170</v>
      </c>
      <c r="O49" s="14">
        <f>'Debt funds'!I49*'Debt funds'!J49</f>
        <v>999948.69598139997</v>
      </c>
    </row>
    <row r="55" spans="1:15" x14ac:dyDescent="0.2">
      <c r="I55" s="42"/>
      <c r="J55" s="4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abSelected="1" zoomScaleNormal="100" workbookViewId="0">
      <selection activeCell="K25" sqref="K25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27" max="27" width="12.83203125" bestFit="1" customWidth="1"/>
    <col min="28" max="28" width="15.5" customWidth="1"/>
    <col min="29" max="29" width="12.6640625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193</v>
      </c>
      <c r="L1" t="s">
        <v>155</v>
      </c>
      <c r="M1" t="s">
        <v>175</v>
      </c>
      <c r="N1" t="s">
        <v>156</v>
      </c>
      <c r="O1" t="s">
        <v>185</v>
      </c>
      <c r="P1" t="s">
        <v>186</v>
      </c>
      <c r="Q1" t="s">
        <v>165</v>
      </c>
      <c r="R1" t="s">
        <v>166</v>
      </c>
      <c r="S1" t="s">
        <v>169</v>
      </c>
      <c r="T1" t="s">
        <v>167</v>
      </c>
      <c r="U1" t="s">
        <v>168</v>
      </c>
      <c r="V1" t="s">
        <v>170</v>
      </c>
      <c r="W1" t="s">
        <v>171</v>
      </c>
      <c r="X1" t="s">
        <v>172</v>
      </c>
      <c r="Y1" t="s">
        <v>173</v>
      </c>
      <c r="Z1" t="s">
        <v>157</v>
      </c>
      <c r="AA1" t="s">
        <v>1015</v>
      </c>
      <c r="AB1" t="s">
        <v>144</v>
      </c>
      <c r="AC1" t="s">
        <v>174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 t="shared" ref="G2:G8" si="0">(F2-E2)*D2</f>
        <v>219802</v>
      </c>
      <c r="H2">
        <v>19800</v>
      </c>
      <c r="I2">
        <f t="shared" ref="I2:I8" si="1"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 t="shared" ref="N2:N46" si="2"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 t="shared" ref="Z2:Z46" si="3">L2+M2+N2</f>
        <v>27438.704600499943</v>
      </c>
      <c r="AA2" s="28">
        <f>SUM(Z2:Z46)</f>
        <v>1630214.6883395002</v>
      </c>
      <c r="AB2" s="3">
        <f>SUM(I2:I40)</f>
        <v>7420337.9670441002</v>
      </c>
      <c r="AC2" s="2">
        <f>AA2/AB2</f>
        <v>0.21969547688794802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 t="shared" si="0"/>
        <v>164633.09478329992</v>
      </c>
      <c r="H3">
        <v>20850</v>
      </c>
      <c r="I3">
        <f t="shared" si="1"/>
        <v>1034948.1518805001</v>
      </c>
      <c r="K3" s="4">
        <v>45292</v>
      </c>
      <c r="L3" s="3">
        <f>SUM(AO4:AO7)-2955</f>
        <v>71662.5</v>
      </c>
      <c r="M3" s="3">
        <v>0</v>
      </c>
      <c r="N3" s="3">
        <f t="shared" si="2"/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 t="shared" si="3"/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 t="shared" si="0"/>
        <v>122094.60415199997</v>
      </c>
      <c r="H4">
        <v>21750</v>
      </c>
      <c r="I4">
        <f t="shared" si="1"/>
        <v>1084945.6296432</v>
      </c>
      <c r="K4" s="4">
        <v>45323</v>
      </c>
      <c r="L4" s="3">
        <v>600</v>
      </c>
      <c r="M4" s="3">
        <v>-4532.55</v>
      </c>
      <c r="N4" s="3">
        <f t="shared" si="2"/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 t="shared" si="3"/>
        <v>178432.10478899998</v>
      </c>
      <c r="AB4" t="s">
        <v>189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 t="shared" si="0"/>
        <v>135447.40864319992</v>
      </c>
      <c r="H5">
        <v>21450</v>
      </c>
      <c r="I5">
        <f t="shared" si="1"/>
        <v>1069946.493948</v>
      </c>
      <c r="K5" s="4">
        <v>45352</v>
      </c>
      <c r="L5">
        <v>25648</v>
      </c>
      <c r="M5" s="3">
        <v>-692.5</v>
      </c>
      <c r="N5" s="3">
        <f t="shared" si="2"/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 t="shared" si="3"/>
        <v>30894.027053999816</v>
      </c>
      <c r="AB5" t="s">
        <v>183</v>
      </c>
      <c r="AC5" t="s">
        <v>177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159</v>
      </c>
      <c r="D6" s="24">
        <v>4836.0620000000008</v>
      </c>
      <c r="E6">
        <v>221.28469999999999</v>
      </c>
      <c r="F6">
        <v>249.26390000000001</v>
      </c>
      <c r="G6" s="3">
        <f t="shared" si="0"/>
        <v>135309.14591040011</v>
      </c>
      <c r="H6">
        <v>21400</v>
      </c>
      <c r="I6">
        <f t="shared" si="1"/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 t="shared" si="2"/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 t="shared" si="3"/>
        <v>51031.036809800295</v>
      </c>
      <c r="AB6" t="s">
        <v>181</v>
      </c>
      <c r="AC6">
        <v>15665.007</v>
      </c>
      <c r="AD6">
        <v>241.774</v>
      </c>
      <c r="AE6">
        <v>251.95939999999999</v>
      </c>
      <c r="AF6" s="3">
        <f>(AE6-AD6)*AC6</f>
        <v>159554.36229779979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159</v>
      </c>
      <c r="D7" s="24">
        <v>4845.491</v>
      </c>
      <c r="E7">
        <v>224</v>
      </c>
      <c r="F7">
        <v>249.26390000000001</v>
      </c>
      <c r="G7" s="3">
        <f t="shared" si="0"/>
        <v>122416.00007490003</v>
      </c>
      <c r="H7">
        <v>21700</v>
      </c>
      <c r="I7">
        <f t="shared" si="1"/>
        <v>1085389.9839999999</v>
      </c>
      <c r="K7" s="20">
        <v>45372</v>
      </c>
      <c r="L7">
        <f>AO24</f>
        <v>69426</v>
      </c>
      <c r="M7" s="3">
        <v>-5767.5</v>
      </c>
      <c r="N7" s="3">
        <f t="shared" si="2"/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 t="shared" si="3"/>
        <v>16833.614946399815</v>
      </c>
      <c r="AB7" t="s">
        <v>182</v>
      </c>
      <c r="AC7">
        <v>14507.191000000001</v>
      </c>
      <c r="AD7">
        <v>261.37119999999999</v>
      </c>
      <c r="AE7">
        <v>272.38780000000003</v>
      </c>
      <c r="AF7" s="3">
        <f t="shared" ref="AF7" si="5">(AE7-AD7)*AC7</f>
        <v>159819.92037060059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159</v>
      </c>
      <c r="D8" s="24">
        <v>4825.6379999999999</v>
      </c>
      <c r="E8">
        <v>224.8295</v>
      </c>
      <c r="F8">
        <v>249.26390000000001</v>
      </c>
      <c r="G8" s="3">
        <f t="shared" si="0"/>
        <v>117911.56914720005</v>
      </c>
      <c r="H8">
        <v>21800</v>
      </c>
      <c r="I8">
        <f t="shared" si="1"/>
        <v>1084945.7787210001</v>
      </c>
      <c r="K8" s="20">
        <v>45379</v>
      </c>
      <c r="L8">
        <f>AO25</f>
        <v>-23625</v>
      </c>
      <c r="M8" s="3">
        <v>0</v>
      </c>
      <c r="N8" s="3">
        <f t="shared" si="2"/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 t="shared" si="3"/>
        <v>83457.017092300041</v>
      </c>
      <c r="AB8" t="s">
        <v>118</v>
      </c>
      <c r="AC8">
        <v>4532</v>
      </c>
      <c r="AD8">
        <v>280.10000000000002</v>
      </c>
      <c r="AE8">
        <v>291.55</v>
      </c>
      <c r="AF8" s="3">
        <f t="shared" ref="AF8" si="6">(AE8-AD8)*AC8</f>
        <v>51891.399999999951</v>
      </c>
      <c r="AG8" s="3"/>
      <c r="AI8">
        <v>1</v>
      </c>
      <c r="AJ8" s="19">
        <v>45316.635416666664</v>
      </c>
      <c r="AK8" t="s">
        <v>160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 t="shared" si="2"/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 t="shared" si="3"/>
        <v>138157.92324210031</v>
      </c>
      <c r="AI9">
        <v>2</v>
      </c>
      <c r="AJ9" s="19">
        <v>45316.635416666664</v>
      </c>
      <c r="AK9" t="s">
        <v>160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 t="shared" si="2"/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 t="shared" si="3"/>
        <v>5693.9473929993028</v>
      </c>
      <c r="AD10" s="17"/>
      <c r="AF10" s="3"/>
      <c r="AI10">
        <v>3</v>
      </c>
      <c r="AJ10" s="19">
        <v>45316.635416666664</v>
      </c>
      <c r="AK10" t="s">
        <v>161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 t="shared" si="2"/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 t="shared" si="3"/>
        <v>400813.72591910022</v>
      </c>
      <c r="AB11" t="s">
        <v>1004</v>
      </c>
      <c r="AC11" s="24">
        <f>AC6*(AE6-203.628)</f>
        <v>757111.71931980003</v>
      </c>
      <c r="AF11" s="3"/>
      <c r="AG11" s="2"/>
      <c r="AI11">
        <v>4</v>
      </c>
      <c r="AJ11" s="19">
        <v>45316.635416666664</v>
      </c>
      <c r="AK11" t="s">
        <v>162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K12" s="20">
        <v>45498</v>
      </c>
      <c r="L12">
        <v>27431</v>
      </c>
      <c r="N12" s="3">
        <f t="shared" si="2"/>
        <v>134641.56905590006</v>
      </c>
      <c r="O12" s="3">
        <v>24044</v>
      </c>
      <c r="P12" s="3">
        <v>24406.1</v>
      </c>
      <c r="Q12">
        <v>230.57859999999999</v>
      </c>
      <c r="R12">
        <v>234.161</v>
      </c>
      <c r="S12">
        <v>56118.321076800108</v>
      </c>
      <c r="T12">
        <v>249.26390000000001</v>
      </c>
      <c r="U12">
        <v>253.124</v>
      </c>
      <c r="V12">
        <v>55999.20797909984</v>
      </c>
      <c r="W12">
        <v>266.95</v>
      </c>
      <c r="X12">
        <v>271.92</v>
      </c>
      <c r="Y12">
        <v>22524.040000000125</v>
      </c>
      <c r="Z12" s="3">
        <f t="shared" si="3"/>
        <v>162072.56905590006</v>
      </c>
      <c r="AB12" t="s">
        <v>1005</v>
      </c>
      <c r="AC12" s="24">
        <f>AC7*(AE7-223.34)</f>
        <v>711545.80272980034</v>
      </c>
      <c r="AI12">
        <v>5</v>
      </c>
      <c r="AJ12" s="19">
        <v>45315.635416666664</v>
      </c>
      <c r="AK12" t="s">
        <v>158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180</v>
      </c>
      <c r="H13">
        <f>AVERAGE(H2:H12)</f>
        <v>21250</v>
      </c>
      <c r="K13" s="20">
        <v>45533</v>
      </c>
      <c r="L13">
        <v>-32483</v>
      </c>
      <c r="N13" s="3">
        <f t="shared" si="2"/>
        <v>275973.16390619992</v>
      </c>
      <c r="O13" s="3">
        <v>24406.1</v>
      </c>
      <c r="P13">
        <v>25151.95</v>
      </c>
      <c r="Q13">
        <v>234.161</v>
      </c>
      <c r="R13">
        <v>241.774</v>
      </c>
      <c r="S13">
        <v>119257.69829099999</v>
      </c>
      <c r="T13">
        <v>253.124</v>
      </c>
      <c r="U13">
        <v>261.37119999999999</v>
      </c>
      <c r="V13">
        <v>119643.7056151999</v>
      </c>
      <c r="W13">
        <v>271.92</v>
      </c>
      <c r="X13">
        <v>280.10000000000002</v>
      </c>
      <c r="Y13">
        <v>37071.760000000031</v>
      </c>
      <c r="Z13" s="3">
        <f t="shared" si="3"/>
        <v>243490.16390619992</v>
      </c>
      <c r="AB13" t="s">
        <v>1006</v>
      </c>
      <c r="AC13" s="24">
        <f>AC8*(AE8-E2)</f>
        <v>331289.20000000013</v>
      </c>
      <c r="AI13">
        <v>6</v>
      </c>
      <c r="AJ13" s="19">
        <v>45323.635416666664</v>
      </c>
      <c r="AK13" t="s">
        <v>161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K14" s="20">
        <v>45561</v>
      </c>
      <c r="L14">
        <v>-88411</v>
      </c>
      <c r="N14" s="3">
        <f t="shared" si="2"/>
        <v>371265.68266840035</v>
      </c>
      <c r="O14">
        <v>25151.95</v>
      </c>
      <c r="P14">
        <v>26216.05</v>
      </c>
      <c r="Q14">
        <v>241.774</v>
      </c>
      <c r="R14">
        <v>251.95939999999999</v>
      </c>
      <c r="S14">
        <v>159554.36229779979</v>
      </c>
      <c r="T14">
        <v>261.37119999999999</v>
      </c>
      <c r="U14">
        <v>272.38780000000003</v>
      </c>
      <c r="V14">
        <v>159819.92037060059</v>
      </c>
      <c r="W14">
        <v>280.10000000000002</v>
      </c>
      <c r="X14">
        <v>291.55</v>
      </c>
      <c r="Y14">
        <v>51891.399999999951</v>
      </c>
      <c r="Z14" s="3">
        <f t="shared" si="3"/>
        <v>282854.68266840035</v>
      </c>
      <c r="AB14" t="s">
        <v>1003</v>
      </c>
      <c r="AC14" s="36">
        <f>SUM(AC11:AC13)</f>
        <v>1799946.7220496004</v>
      </c>
      <c r="AI14">
        <v>7</v>
      </c>
      <c r="AJ14" s="19">
        <v>45331.642361111109</v>
      </c>
      <c r="AK14" t="s">
        <v>160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3">
        <f t="shared" si="2"/>
        <v>0</v>
      </c>
      <c r="O15" s="3"/>
      <c r="Z15" s="3">
        <f t="shared" si="3"/>
        <v>0</v>
      </c>
      <c r="AI15">
        <v>1</v>
      </c>
      <c r="AJ15" s="19">
        <v>45351.642361111109</v>
      </c>
      <c r="AK15" t="s">
        <v>184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3">
        <v>21998</v>
      </c>
    </row>
    <row r="16" spans="1:43" x14ac:dyDescent="0.2">
      <c r="N16" s="3">
        <f t="shared" si="2"/>
        <v>0</v>
      </c>
      <c r="O16" s="3"/>
      <c r="Z16" s="3">
        <f t="shared" si="3"/>
        <v>0</v>
      </c>
      <c r="AF16" s="3"/>
      <c r="AG16" s="3"/>
      <c r="AI16">
        <v>2</v>
      </c>
      <c r="AJ16" s="19">
        <v>45351.642361111109</v>
      </c>
      <c r="AK16" t="s">
        <v>184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 t="shared" si="2"/>
        <v>0</v>
      </c>
      <c r="O17" s="3"/>
      <c r="Q17" s="3"/>
      <c r="Z17" s="3">
        <f t="shared" si="3"/>
        <v>0</v>
      </c>
      <c r="AF17" s="3"/>
      <c r="AG17" s="3"/>
      <c r="AI17">
        <v>3</v>
      </c>
      <c r="AJ17" s="19">
        <v>45351.642361053244</v>
      </c>
      <c r="AK17" t="s">
        <v>184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3">
        <v>21998</v>
      </c>
    </row>
    <row r="18" spans="5:43" x14ac:dyDescent="0.2">
      <c r="N18" s="3">
        <f t="shared" si="2"/>
        <v>0</v>
      </c>
      <c r="O18" s="3"/>
      <c r="P18" s="3"/>
      <c r="Z18" s="3">
        <f t="shared" si="3"/>
        <v>0</v>
      </c>
      <c r="AF18" s="3"/>
      <c r="AI18">
        <v>4</v>
      </c>
      <c r="AJ18" s="19">
        <v>45351.642361053244</v>
      </c>
      <c r="AK18" t="s">
        <v>184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3">
        <v>21998</v>
      </c>
    </row>
    <row r="19" spans="5:43" x14ac:dyDescent="0.2">
      <c r="N19" s="3">
        <f t="shared" si="2"/>
        <v>0</v>
      </c>
      <c r="O19" s="3"/>
      <c r="P19" s="3"/>
      <c r="Z19" s="3">
        <f t="shared" si="3"/>
        <v>0</v>
      </c>
      <c r="AF19" s="3"/>
      <c r="AI19">
        <v>5</v>
      </c>
      <c r="AJ19" s="19">
        <v>45351.642361053244</v>
      </c>
      <c r="AK19" t="s">
        <v>184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 t="shared" si="2"/>
        <v>0</v>
      </c>
      <c r="O20" s="3"/>
      <c r="P20" s="3"/>
      <c r="Z20" s="3">
        <f t="shared" si="3"/>
        <v>0</v>
      </c>
      <c r="AF20" s="3"/>
      <c r="AG20" s="3"/>
      <c r="AI20">
        <v>6</v>
      </c>
      <c r="AJ20" s="19">
        <v>45351.642361053244</v>
      </c>
      <c r="AK20" t="s">
        <v>184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3">
        <v>21998</v>
      </c>
    </row>
    <row r="21" spans="5:43" x14ac:dyDescent="0.2">
      <c r="N21" s="3">
        <f t="shared" si="2"/>
        <v>0</v>
      </c>
      <c r="O21" s="3"/>
      <c r="P21" s="3"/>
      <c r="Z21" s="3">
        <f t="shared" si="3"/>
        <v>0</v>
      </c>
      <c r="AF21" s="3"/>
      <c r="AI21">
        <v>7</v>
      </c>
      <c r="AJ21" s="19">
        <v>45351.642361053244</v>
      </c>
      <c r="AK21" t="s">
        <v>184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 t="shared" si="2"/>
        <v>0</v>
      </c>
      <c r="O22" s="3"/>
      <c r="P22" s="3"/>
      <c r="Z22" s="3">
        <f t="shared" si="3"/>
        <v>0</v>
      </c>
      <c r="AF22" s="3"/>
      <c r="AI22" s="26" t="s">
        <v>187</v>
      </c>
      <c r="AJ22" s="19">
        <v>45364.5</v>
      </c>
      <c r="AK22" t="s">
        <v>188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 t="shared" si="2"/>
        <v>0</v>
      </c>
      <c r="O23" s="3"/>
      <c r="P23" s="3"/>
      <c r="Z23" s="3">
        <f t="shared" si="3"/>
        <v>0</v>
      </c>
      <c r="AF23" s="3"/>
      <c r="AG23" s="2"/>
      <c r="AI23" s="26" t="s">
        <v>187</v>
      </c>
      <c r="AJ23" s="19">
        <v>45364.5</v>
      </c>
      <c r="AK23" t="s">
        <v>190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3">
        <v>22150</v>
      </c>
    </row>
    <row r="24" spans="5:43" x14ac:dyDescent="0.2">
      <c r="H24" s="3"/>
      <c r="N24" s="3">
        <f t="shared" si="2"/>
        <v>0</v>
      </c>
      <c r="O24" s="3"/>
      <c r="P24" s="3"/>
      <c r="Z24" s="3">
        <f t="shared" si="3"/>
        <v>0</v>
      </c>
      <c r="AI24" s="26" t="s">
        <v>187</v>
      </c>
      <c r="AJ24" s="19" t="s">
        <v>191</v>
      </c>
      <c r="AK24" t="s">
        <v>192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3">
        <v>22011.95</v>
      </c>
    </row>
    <row r="25" spans="5:43" x14ac:dyDescent="0.2">
      <c r="N25" s="3">
        <f t="shared" si="2"/>
        <v>0</v>
      </c>
      <c r="O25" s="3"/>
      <c r="P25" s="3"/>
      <c r="Z25" s="3">
        <f t="shared" si="3"/>
        <v>0</v>
      </c>
      <c r="AI25" s="26" t="s">
        <v>187</v>
      </c>
      <c r="AJ25" s="19" t="s">
        <v>194</v>
      </c>
      <c r="AK25" t="s">
        <v>195</v>
      </c>
      <c r="AL25">
        <v>350</v>
      </c>
      <c r="AM25">
        <v>109.4</v>
      </c>
      <c r="AN25">
        <v>176.9</v>
      </c>
      <c r="AO25" s="27">
        <f t="shared" si="8"/>
        <v>-23625</v>
      </c>
      <c r="AP25" s="3">
        <v>22011.95</v>
      </c>
      <c r="AQ25" s="3">
        <v>22327</v>
      </c>
    </row>
    <row r="26" spans="5:43" x14ac:dyDescent="0.2">
      <c r="N26" s="3">
        <f t="shared" si="2"/>
        <v>0</v>
      </c>
      <c r="O26" s="3"/>
      <c r="P26" s="3"/>
      <c r="Z26" s="3">
        <f t="shared" si="3"/>
        <v>0</v>
      </c>
      <c r="AI26" s="26" t="s">
        <v>187</v>
      </c>
      <c r="AJ26" s="19" t="s">
        <v>201</v>
      </c>
      <c r="AK26" t="s">
        <v>196</v>
      </c>
      <c r="AL26">
        <v>350</v>
      </c>
      <c r="AM26">
        <v>144.54</v>
      </c>
      <c r="AN26">
        <v>143.5</v>
      </c>
      <c r="AO26" s="27">
        <f t="shared" ref="AO26" si="9">(AM26-AN26)*AL26</f>
        <v>363.99999999999721</v>
      </c>
      <c r="AP26" s="3">
        <v>22327</v>
      </c>
    </row>
    <row r="27" spans="5:43" x14ac:dyDescent="0.2">
      <c r="N27" s="3">
        <f t="shared" si="2"/>
        <v>0</v>
      </c>
      <c r="O27" s="3"/>
      <c r="P27" s="3"/>
      <c r="Z27" s="3">
        <f t="shared" si="3"/>
        <v>0</v>
      </c>
      <c r="AI27" s="26" t="s">
        <v>187</v>
      </c>
      <c r="AJ27" s="19">
        <v>45384</v>
      </c>
      <c r="AK27" t="s">
        <v>208</v>
      </c>
    </row>
    <row r="28" spans="5:43" x14ac:dyDescent="0.2">
      <c r="N28" s="3">
        <f t="shared" si="2"/>
        <v>0</v>
      </c>
      <c r="O28" s="3"/>
      <c r="P28" s="3"/>
      <c r="Z28" s="3">
        <f t="shared" si="3"/>
        <v>0</v>
      </c>
    </row>
    <row r="29" spans="5:43" x14ac:dyDescent="0.2">
      <c r="N29" s="3">
        <f t="shared" si="2"/>
        <v>0</v>
      </c>
      <c r="O29" s="3"/>
      <c r="P29" s="3"/>
      <c r="Z29" s="3">
        <f t="shared" si="3"/>
        <v>0</v>
      </c>
    </row>
    <row r="30" spans="5:43" x14ac:dyDescent="0.2">
      <c r="N30" s="3">
        <f t="shared" si="2"/>
        <v>0</v>
      </c>
      <c r="O30" s="3"/>
      <c r="P30" s="3"/>
      <c r="Z30" s="3">
        <f t="shared" si="3"/>
        <v>0</v>
      </c>
    </row>
    <row r="31" spans="5:43" x14ac:dyDescent="0.2">
      <c r="N31" s="3">
        <f t="shared" si="2"/>
        <v>0</v>
      </c>
      <c r="O31" s="3"/>
      <c r="P31" s="3"/>
      <c r="Z31" s="3">
        <f t="shared" si="3"/>
        <v>0</v>
      </c>
    </row>
    <row r="32" spans="5:43" ht="17" x14ac:dyDescent="0.2">
      <c r="H32" s="24"/>
      <c r="I32" s="25"/>
      <c r="N32" s="3">
        <f t="shared" si="2"/>
        <v>0</v>
      </c>
      <c r="O32" s="3"/>
      <c r="P32" s="3"/>
      <c r="Z32" s="3">
        <f t="shared" si="3"/>
        <v>0</v>
      </c>
      <c r="AI32" s="20">
        <v>45590</v>
      </c>
    </row>
    <row r="33" spans="5:41" x14ac:dyDescent="0.2">
      <c r="N33" s="3">
        <f t="shared" si="2"/>
        <v>0</v>
      </c>
      <c r="O33" s="3"/>
      <c r="P33" s="3"/>
      <c r="Z33" s="3">
        <f t="shared" si="3"/>
        <v>0</v>
      </c>
      <c r="AI33" t="s">
        <v>115</v>
      </c>
      <c r="AJ33" t="s">
        <v>1195</v>
      </c>
      <c r="AL33" t="s">
        <v>1196</v>
      </c>
      <c r="AN33" t="s">
        <v>118</v>
      </c>
    </row>
    <row r="34" spans="5:41" x14ac:dyDescent="0.2">
      <c r="N34" s="3">
        <f t="shared" si="2"/>
        <v>0</v>
      </c>
      <c r="O34" s="3"/>
      <c r="P34" s="3"/>
      <c r="Z34" s="3">
        <f t="shared" si="3"/>
        <v>0</v>
      </c>
      <c r="AI34">
        <v>24118.25</v>
      </c>
      <c r="AJ34">
        <v>234.501</v>
      </c>
      <c r="AK34">
        <f>AJ34/AI34</f>
        <v>9.7229691208939283E-3</v>
      </c>
      <c r="AL34">
        <v>253.51900000000001</v>
      </c>
      <c r="AM34">
        <f>AL34/AI34</f>
        <v>1.0511500627118468E-2</v>
      </c>
      <c r="AN34">
        <v>269.2</v>
      </c>
      <c r="AO34">
        <f>AN34/AI34</f>
        <v>1.1161672177707752E-2</v>
      </c>
    </row>
    <row r="35" spans="5:41" x14ac:dyDescent="0.2">
      <c r="N35" s="3">
        <f t="shared" si="2"/>
        <v>0</v>
      </c>
      <c r="O35" s="3"/>
      <c r="P35" s="3"/>
      <c r="Z35" s="3">
        <f t="shared" si="3"/>
        <v>0</v>
      </c>
      <c r="AI35">
        <v>24399.4</v>
      </c>
      <c r="AJ35">
        <v>234.84899999999999</v>
      </c>
      <c r="AK35">
        <f t="shared" ref="AK35:AK38" si="10">AJ35/AI35</f>
        <v>9.6251957015336433E-3</v>
      </c>
      <c r="AL35">
        <v>253.89500000000001</v>
      </c>
      <c r="AM35">
        <f t="shared" ref="AM35:AM38" si="11">AL35/AI35</f>
        <v>1.0405788666934432E-2</v>
      </c>
      <c r="AN35">
        <v>272.12</v>
      </c>
      <c r="AO35">
        <f t="shared" ref="AO35:AO38" si="12">AN35/AI35</f>
        <v>1.1152733263932719E-2</v>
      </c>
    </row>
    <row r="36" spans="5:41" x14ac:dyDescent="0.2">
      <c r="E36" s="24"/>
      <c r="N36" s="3">
        <f t="shared" si="2"/>
        <v>0</v>
      </c>
      <c r="O36" s="3"/>
      <c r="P36" s="3"/>
      <c r="Z36" s="3">
        <f t="shared" si="3"/>
        <v>0</v>
      </c>
      <c r="AI36">
        <v>24435.5</v>
      </c>
      <c r="AJ36">
        <v>235.202</v>
      </c>
      <c r="AK36">
        <f t="shared" si="10"/>
        <v>9.6254220294244037E-3</v>
      </c>
      <c r="AL36">
        <v>254.27699999999999</v>
      </c>
      <c r="AM36">
        <f t="shared" si="11"/>
        <v>1.0406048576865626E-2</v>
      </c>
      <c r="AN36">
        <v>273.08999999999997</v>
      </c>
      <c r="AO36">
        <f t="shared" si="12"/>
        <v>1.1175953019172924E-2</v>
      </c>
    </row>
    <row r="37" spans="5:41" x14ac:dyDescent="0.2">
      <c r="N37" s="3">
        <f t="shared" si="2"/>
        <v>0</v>
      </c>
      <c r="O37" s="3"/>
      <c r="P37" s="3"/>
      <c r="Z37" s="3">
        <f t="shared" si="3"/>
        <v>0</v>
      </c>
      <c r="AI37">
        <v>24472.1</v>
      </c>
      <c r="AJ37">
        <v>238.14500000000001</v>
      </c>
      <c r="AK37">
        <f t="shared" si="10"/>
        <v>9.7312858316204991E-3</v>
      </c>
      <c r="AL37">
        <v>257.45699999999999</v>
      </c>
      <c r="AM37">
        <f t="shared" si="11"/>
        <v>1.052042938693451E-2</v>
      </c>
      <c r="AN37">
        <v>273.56</v>
      </c>
      <c r="AO37">
        <f t="shared" si="12"/>
        <v>1.1178444024011018E-2</v>
      </c>
    </row>
    <row r="38" spans="5:41" x14ac:dyDescent="0.2">
      <c r="E38" s="24"/>
      <c r="N38" s="3">
        <f t="shared" si="2"/>
        <v>0</v>
      </c>
      <c r="O38" s="3"/>
      <c r="P38" s="3"/>
      <c r="Z38" s="3">
        <f t="shared" si="3"/>
        <v>0</v>
      </c>
      <c r="AI38">
        <v>24781.1</v>
      </c>
      <c r="AJ38">
        <v>238.85</v>
      </c>
      <c r="AK38">
        <f t="shared" si="10"/>
        <v>9.6383937759017962E-3</v>
      </c>
      <c r="AL38">
        <v>258.21899999999999</v>
      </c>
      <c r="AM38">
        <f t="shared" si="11"/>
        <v>1.0419997498093305E-2</v>
      </c>
      <c r="AN38">
        <v>276.47000000000003</v>
      </c>
      <c r="AO38">
        <f t="shared" si="12"/>
        <v>1.1156486193106845E-2</v>
      </c>
    </row>
    <row r="39" spans="5:41" x14ac:dyDescent="0.2">
      <c r="N39" s="3">
        <f t="shared" si="2"/>
        <v>0</v>
      </c>
      <c r="O39" s="3"/>
      <c r="P39" s="3"/>
      <c r="Z39" s="3">
        <f t="shared" si="3"/>
        <v>0</v>
      </c>
    </row>
    <row r="40" spans="5:41" x14ac:dyDescent="0.2">
      <c r="N40" s="3">
        <f t="shared" si="2"/>
        <v>0</v>
      </c>
      <c r="O40" s="3"/>
      <c r="P40" s="3"/>
      <c r="Z40" s="3">
        <f t="shared" si="3"/>
        <v>0</v>
      </c>
    </row>
    <row r="41" spans="5:41" x14ac:dyDescent="0.2">
      <c r="N41" s="3">
        <f t="shared" si="2"/>
        <v>0</v>
      </c>
      <c r="O41" s="3"/>
      <c r="P41" s="3"/>
      <c r="Z41" s="3">
        <f t="shared" si="3"/>
        <v>0</v>
      </c>
    </row>
    <row r="42" spans="5:41" x14ac:dyDescent="0.2">
      <c r="N42" s="3">
        <f t="shared" si="2"/>
        <v>0</v>
      </c>
      <c r="O42" s="3"/>
      <c r="P42" s="3"/>
      <c r="Z42" s="3">
        <f t="shared" si="3"/>
        <v>0</v>
      </c>
    </row>
    <row r="43" spans="5:41" x14ac:dyDescent="0.2">
      <c r="N43" s="3">
        <f t="shared" si="2"/>
        <v>0</v>
      </c>
      <c r="O43" s="3"/>
      <c r="P43" s="3"/>
      <c r="Z43" s="3">
        <f t="shared" si="3"/>
        <v>0</v>
      </c>
    </row>
    <row r="44" spans="5:41" x14ac:dyDescent="0.2">
      <c r="N44" s="3">
        <f t="shared" si="2"/>
        <v>0</v>
      </c>
      <c r="O44" s="3"/>
      <c r="P44" s="3"/>
      <c r="Z44" s="3">
        <f t="shared" si="3"/>
        <v>0</v>
      </c>
    </row>
    <row r="45" spans="5:41" x14ac:dyDescent="0.2">
      <c r="N45" s="3">
        <f t="shared" si="2"/>
        <v>0</v>
      </c>
      <c r="O45" s="3"/>
      <c r="P45" s="3"/>
      <c r="Z45" s="3">
        <f t="shared" si="3"/>
        <v>0</v>
      </c>
    </row>
    <row r="46" spans="5:41" x14ac:dyDescent="0.2">
      <c r="N46" s="3">
        <f t="shared" si="2"/>
        <v>0</v>
      </c>
      <c r="O46" s="3"/>
      <c r="P46" s="3"/>
      <c r="Z46" s="3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</vt:lpstr>
      <vt:lpstr>month wise 2024-25</vt:lpstr>
      <vt:lpstr>Sheet2</vt:lpstr>
      <vt:lpstr>Sheet1 (2)</vt:lpstr>
      <vt:lpstr>Sheet1</vt:lpstr>
      <vt:lpstr>Agreement</vt:lpstr>
      <vt:lpstr>mobiles</vt:lpstr>
      <vt:lpstr>Debt funds</vt:lpstr>
      <vt:lpstr>covered call</vt:lpstr>
      <vt:lpstr>P-bfly+Call</vt:lpstr>
      <vt:lpstr>All Weekly Fly</vt:lpstr>
      <vt:lpstr>Nifty Daily Range</vt:lpstr>
      <vt:lpstr>NF Weekly Range</vt:lpstr>
      <vt:lpstr>BNF Daily Range</vt:lpstr>
      <vt:lpstr>Crypto</vt:lpstr>
      <vt:lpstr>NF Weekly Fly</vt:lpstr>
      <vt:lpstr>month wise 2023-24</vt:lpstr>
      <vt:lpstr>laptops</vt:lpstr>
      <vt:lpstr>Sheet7</vt:lpstr>
      <vt:lpstr>Sheet6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2024-10-25T08:49:01Z</dcterms:modified>
</cp:coreProperties>
</file>