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mc:AlternateContent xmlns:mc="http://schemas.openxmlformats.org/markup-compatibility/2006">
    <mc:Choice Requires="x15">
      <x15ac:absPath xmlns:x15ac="http://schemas.microsoft.com/office/spreadsheetml/2010/11/ac" url="\\Kwdact01\grp\Transfer\Reporting_Centre\Common\LGAS_Fin_Change\Projects\105236 Actuarial Results Repository\Building Blocks\Tableau\Pro Formas\Workings\"/>
    </mc:Choice>
  </mc:AlternateContent>
  <xr:revisionPtr revIDLastSave="0" documentId="8_{44D58109-1287-4152-ADA5-5181BB503E7F}" xr6:coauthVersionLast="45" xr6:coauthVersionMax="45" xr10:uidLastSave="{00000000-0000-0000-0000-000000000000}"/>
  <bookViews>
    <workbookView xWindow="-120" yWindow="-120" windowWidth="30960" windowHeight="16920" firstSheet="1" activeTab="1" xr2:uid="{00000000-000D-0000-FFFF-FFFF00000000}"/>
  </bookViews>
  <sheets>
    <sheet name="Control" sheetId="5" r:id="rId1"/>
    <sheet name="DIM_AOC" sheetId="12" r:id="rId2"/>
    <sheet name="Full list" sheetId="6" r:id="rId3"/>
    <sheet name="Base Liability AoC" sheetId="9" r:id="rId4"/>
    <sheet name="PLA liabs" sheetId="2" r:id="rId5"/>
    <sheet name="CSM approach" sheetId="11" r:id="rId6"/>
    <sheet name="IFRS4&amp;9 to SII BEL" sheetId="3" r:id="rId7"/>
    <sheet name="IFRS17 to SII" sheetId="4" r:id="rId8"/>
    <sheet name="EPIFP" sheetId="7" r:id="rId9"/>
    <sheet name="Strain analysis" sheetId="8" r:id="rId10"/>
    <sheet name="Full list (original)" sheetId="10" r:id="rId11"/>
  </sheets>
  <definedNames>
    <definedName name="_Hlk77239923" localSheetId="5">'CSM approach'!$C$7</definedName>
    <definedName name="_Hlk77240695" localSheetId="5">'CSM approach'!#REF!</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78" i="12" l="1"/>
  <c r="R78" i="12"/>
  <c r="Q78" i="12"/>
  <c r="P78" i="12"/>
  <c r="O78" i="12"/>
  <c r="S77" i="12"/>
  <c r="R77" i="12"/>
  <c r="Q77" i="12"/>
  <c r="P77" i="12"/>
  <c r="O77" i="12"/>
  <c r="S76" i="12"/>
  <c r="R76" i="12"/>
  <c r="Q76" i="12"/>
  <c r="P76" i="12"/>
  <c r="O76" i="12"/>
  <c r="S75" i="12"/>
  <c r="R75" i="12"/>
  <c r="Q75" i="12"/>
  <c r="P75" i="12"/>
  <c r="O75" i="12"/>
  <c r="S74" i="12"/>
  <c r="R74" i="12"/>
  <c r="Q74" i="12"/>
  <c r="P74" i="12"/>
  <c r="O74" i="12"/>
  <c r="S73" i="12"/>
  <c r="R73" i="12"/>
  <c r="Q73" i="12"/>
  <c r="P73" i="12"/>
  <c r="O73" i="12"/>
  <c r="S72" i="12"/>
  <c r="R72" i="12"/>
  <c r="Q72" i="12"/>
  <c r="P72" i="12"/>
  <c r="O72" i="12"/>
  <c r="S71" i="12"/>
  <c r="R71" i="12"/>
  <c r="Q71" i="12"/>
  <c r="P71" i="12"/>
  <c r="O71" i="12"/>
  <c r="S70" i="12"/>
  <c r="R70" i="12"/>
  <c r="Q70" i="12"/>
  <c r="P70" i="12"/>
  <c r="O70" i="12"/>
  <c r="S69" i="12"/>
  <c r="R69" i="12"/>
  <c r="Q69" i="12"/>
  <c r="P69" i="12"/>
  <c r="O69" i="12"/>
  <c r="S68" i="12"/>
  <c r="R68" i="12"/>
  <c r="Q68" i="12"/>
  <c r="P68" i="12"/>
  <c r="O68" i="12"/>
  <c r="S67" i="12"/>
  <c r="R67" i="12"/>
  <c r="Q67" i="12"/>
  <c r="P67" i="12"/>
  <c r="O67" i="12"/>
  <c r="S66" i="12"/>
  <c r="R66" i="12"/>
  <c r="Q66" i="12"/>
  <c r="P66" i="12"/>
  <c r="O66" i="12"/>
  <c r="S65" i="12"/>
  <c r="R65" i="12"/>
  <c r="Q65" i="12"/>
  <c r="P65" i="12"/>
  <c r="O65" i="12"/>
  <c r="S64" i="12"/>
  <c r="R64" i="12"/>
  <c r="Q64" i="12"/>
  <c r="P64" i="12"/>
  <c r="O64" i="12"/>
  <c r="S63" i="12"/>
  <c r="R63" i="12"/>
  <c r="Q63" i="12"/>
  <c r="P63" i="12"/>
  <c r="O63" i="12"/>
  <c r="S62" i="12"/>
  <c r="R62" i="12"/>
  <c r="Q62" i="12"/>
  <c r="P62" i="12"/>
  <c r="O62" i="12"/>
  <c r="S61" i="12"/>
  <c r="R61" i="12"/>
  <c r="Q61" i="12"/>
  <c r="P61" i="12"/>
  <c r="O61" i="12"/>
  <c r="S60" i="12"/>
  <c r="R60" i="12"/>
  <c r="Q60" i="12"/>
  <c r="P60" i="12"/>
  <c r="O60" i="12"/>
  <c r="S59" i="12"/>
  <c r="R59" i="12"/>
  <c r="Q59" i="12"/>
  <c r="P59" i="12"/>
  <c r="O59" i="12"/>
  <c r="S58" i="12"/>
  <c r="R58" i="12"/>
  <c r="Q58" i="12"/>
  <c r="P58" i="12"/>
  <c r="O58" i="12"/>
  <c r="S57" i="12"/>
  <c r="R57" i="12"/>
  <c r="Q57" i="12"/>
  <c r="P57" i="12"/>
  <c r="O57" i="12"/>
  <c r="S56" i="12"/>
  <c r="R56" i="12"/>
  <c r="Q56" i="12"/>
  <c r="P56" i="12"/>
  <c r="O56" i="12"/>
  <c r="S55" i="12"/>
  <c r="R55" i="12"/>
  <c r="Q55" i="12"/>
  <c r="P55" i="12"/>
  <c r="O55" i="12"/>
  <c r="S54" i="12"/>
  <c r="R54" i="12"/>
  <c r="Q54" i="12"/>
  <c r="P54" i="12"/>
  <c r="O54" i="12"/>
  <c r="S53" i="12"/>
  <c r="R53" i="12"/>
  <c r="Q53" i="12"/>
  <c r="P53" i="12"/>
  <c r="O53" i="12"/>
  <c r="S52" i="12"/>
  <c r="R52" i="12"/>
  <c r="Q52" i="12"/>
  <c r="P52" i="12"/>
  <c r="O52" i="12"/>
  <c r="S51" i="12"/>
  <c r="R51" i="12"/>
  <c r="Q51" i="12"/>
  <c r="P51" i="12"/>
  <c r="O51" i="12"/>
  <c r="S50" i="12"/>
  <c r="R50" i="12"/>
  <c r="Q50" i="12"/>
  <c r="P50" i="12"/>
  <c r="O50" i="12"/>
  <c r="S49" i="12"/>
  <c r="R49" i="12"/>
  <c r="Q49" i="12"/>
  <c r="P49" i="12"/>
  <c r="O49" i="12"/>
  <c r="S48" i="12"/>
  <c r="R48" i="12"/>
  <c r="Q48" i="12"/>
  <c r="P48" i="12"/>
  <c r="O48" i="12"/>
  <c r="S47" i="12"/>
  <c r="R47" i="12"/>
  <c r="Q47" i="12"/>
  <c r="P47" i="12"/>
  <c r="O47" i="12"/>
  <c r="S46" i="12"/>
  <c r="R46" i="12"/>
  <c r="Q46" i="12"/>
  <c r="P46" i="12"/>
  <c r="O46" i="12"/>
  <c r="S45" i="12"/>
  <c r="R45" i="12"/>
  <c r="Q45" i="12"/>
  <c r="P45" i="12"/>
  <c r="O45" i="12"/>
  <c r="S44" i="12"/>
  <c r="R44" i="12"/>
  <c r="Q44" i="12"/>
  <c r="P44" i="12"/>
  <c r="O44" i="12"/>
  <c r="S43" i="12"/>
  <c r="R43" i="12"/>
  <c r="Q43" i="12"/>
  <c r="P43" i="12"/>
  <c r="O43" i="12"/>
  <c r="S42" i="12"/>
  <c r="R42" i="12"/>
  <c r="Q42" i="12"/>
  <c r="P42" i="12"/>
  <c r="O42" i="12"/>
  <c r="S41" i="12"/>
  <c r="R41" i="12"/>
  <c r="Q41" i="12"/>
  <c r="P41" i="12"/>
  <c r="O41" i="12"/>
  <c r="S40" i="12"/>
  <c r="R40" i="12"/>
  <c r="Q40" i="12"/>
  <c r="P40" i="12"/>
  <c r="O40" i="12"/>
  <c r="S39" i="12"/>
  <c r="R39" i="12"/>
  <c r="Q39" i="12"/>
  <c r="P39" i="12"/>
  <c r="O39" i="12"/>
  <c r="S38" i="12"/>
  <c r="R38" i="12"/>
  <c r="Q38" i="12"/>
  <c r="P38" i="12"/>
  <c r="O38" i="12"/>
  <c r="S37" i="12"/>
  <c r="R37" i="12"/>
  <c r="Q37" i="12"/>
  <c r="P37" i="12"/>
  <c r="O37" i="12"/>
  <c r="S36" i="12"/>
  <c r="R36" i="12"/>
  <c r="Q36" i="12"/>
  <c r="P36" i="12"/>
  <c r="O36" i="12"/>
  <c r="S35" i="12"/>
  <c r="R35" i="12"/>
  <c r="Q35" i="12"/>
  <c r="P35" i="12"/>
  <c r="O35" i="12"/>
  <c r="S34" i="12"/>
  <c r="R34" i="12"/>
  <c r="Q34" i="12"/>
  <c r="P34" i="12"/>
  <c r="O34" i="12"/>
  <c r="S33" i="12"/>
  <c r="R33" i="12"/>
  <c r="Q33" i="12"/>
  <c r="P33" i="12"/>
  <c r="O33" i="12"/>
  <c r="S32" i="12"/>
  <c r="R32" i="12"/>
  <c r="Q32" i="12"/>
  <c r="P32" i="12"/>
  <c r="O32" i="12"/>
  <c r="S31" i="12"/>
  <c r="R31" i="12"/>
  <c r="Q31" i="12"/>
  <c r="P31" i="12"/>
  <c r="O31" i="12"/>
  <c r="S30" i="12"/>
  <c r="R30" i="12"/>
  <c r="Q30" i="12"/>
  <c r="P30" i="12"/>
  <c r="O30" i="12"/>
  <c r="S29" i="12"/>
  <c r="R29" i="12"/>
  <c r="Q29" i="12"/>
  <c r="P29" i="12"/>
  <c r="O29" i="12"/>
  <c r="S28" i="12"/>
  <c r="R28" i="12"/>
  <c r="Q28" i="12"/>
  <c r="P28" i="12"/>
  <c r="O28" i="12"/>
  <c r="S27" i="12"/>
  <c r="R27" i="12"/>
  <c r="Q27" i="12"/>
  <c r="P27" i="12"/>
  <c r="O27" i="12"/>
  <c r="S26" i="12"/>
  <c r="R26" i="12"/>
  <c r="Q26" i="12"/>
  <c r="P26" i="12"/>
  <c r="O26" i="12"/>
  <c r="S25" i="12"/>
  <c r="R25" i="12"/>
  <c r="Q25" i="12"/>
  <c r="P25" i="12"/>
  <c r="O25" i="12"/>
  <c r="S24" i="12"/>
  <c r="R24" i="12"/>
  <c r="Q24" i="12"/>
  <c r="P24" i="12"/>
  <c r="O24" i="12"/>
  <c r="S23" i="12"/>
  <c r="R23" i="12"/>
  <c r="Q23" i="12"/>
  <c r="P23" i="12"/>
  <c r="O23" i="12"/>
  <c r="S22" i="12"/>
  <c r="R22" i="12"/>
  <c r="Q22" i="12"/>
  <c r="P22" i="12"/>
  <c r="O22" i="12"/>
  <c r="S21" i="12"/>
  <c r="R21" i="12"/>
  <c r="Q21" i="12"/>
  <c r="P21" i="12"/>
  <c r="O21" i="12"/>
  <c r="S20" i="12"/>
  <c r="R20" i="12"/>
  <c r="Q20" i="12"/>
  <c r="P20" i="12"/>
  <c r="O20" i="12"/>
  <c r="S19" i="12"/>
  <c r="R19" i="12"/>
  <c r="Q19" i="12"/>
  <c r="P19" i="12"/>
  <c r="O19" i="12"/>
  <c r="S18" i="12"/>
  <c r="R18" i="12"/>
  <c r="Q18" i="12"/>
  <c r="P18" i="12"/>
  <c r="O18" i="12"/>
  <c r="S17" i="12"/>
  <c r="R17" i="12"/>
  <c r="Q17" i="12"/>
  <c r="P17" i="12"/>
  <c r="O17" i="12"/>
  <c r="S16" i="12"/>
  <c r="R16" i="12"/>
  <c r="Q16" i="12"/>
  <c r="P16" i="12"/>
  <c r="O16" i="12"/>
  <c r="S15" i="12"/>
  <c r="R15" i="12"/>
  <c r="Q15" i="12"/>
  <c r="P15" i="12"/>
  <c r="O15" i="12"/>
  <c r="S14" i="12"/>
  <c r="R14" i="12"/>
  <c r="Q14" i="12"/>
  <c r="P14" i="12"/>
  <c r="O14" i="12"/>
  <c r="S13" i="12"/>
  <c r="R13" i="12"/>
  <c r="Q13" i="12"/>
  <c r="P13" i="12"/>
  <c r="O13" i="12"/>
  <c r="S12" i="12"/>
  <c r="R12" i="12"/>
  <c r="Q12" i="12"/>
  <c r="P12" i="12"/>
  <c r="O12" i="12"/>
  <c r="S11" i="12"/>
  <c r="R11" i="12"/>
  <c r="Q11" i="12"/>
  <c r="P11" i="12"/>
  <c r="O11" i="12"/>
  <c r="S10" i="12"/>
  <c r="R10" i="12"/>
  <c r="Q10" i="12"/>
  <c r="P10" i="12"/>
  <c r="O10" i="12"/>
  <c r="S9" i="12"/>
  <c r="R9" i="12"/>
  <c r="Q9" i="12"/>
  <c r="P9" i="12"/>
  <c r="O9" i="12"/>
  <c r="S8" i="12"/>
  <c r="R8" i="12"/>
  <c r="Q8" i="12"/>
  <c r="P8" i="12"/>
  <c r="O8" i="12"/>
  <c r="S7" i="12"/>
  <c r="R7" i="12"/>
  <c r="Q7" i="12"/>
  <c r="P7" i="12"/>
  <c r="O7" i="12"/>
  <c r="S6" i="12"/>
  <c r="R6" i="12"/>
  <c r="Q6" i="12"/>
  <c r="P6" i="12"/>
  <c r="O6" i="12"/>
  <c r="S5" i="12"/>
  <c r="R5" i="12"/>
  <c r="Q5" i="12"/>
  <c r="P5" i="12"/>
  <c r="O5" i="12"/>
  <c r="S4" i="12"/>
  <c r="R4" i="12"/>
  <c r="Q4" i="12"/>
  <c r="P4" i="12"/>
  <c r="O4" i="12"/>
  <c r="S3" i="12"/>
  <c r="R3" i="12"/>
  <c r="Q3" i="12"/>
  <c r="P3" i="12"/>
  <c r="O3" i="12"/>
  <c r="S2" i="12"/>
  <c r="R2" i="12"/>
  <c r="Q2" i="12"/>
  <c r="P2" i="12"/>
  <c r="O2"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33" i="12"/>
  <c r="I32" i="12"/>
  <c r="I31" i="12"/>
  <c r="I30" i="12"/>
  <c r="I29" i="12"/>
  <c r="I28" i="12"/>
  <c r="I27" i="12"/>
  <c r="I26" i="12"/>
  <c r="I25" i="12"/>
  <c r="I24" i="12"/>
  <c r="I23" i="12"/>
  <c r="I22" i="12"/>
  <c r="I21" i="12"/>
  <c r="I20" i="12"/>
  <c r="I19" i="12"/>
  <c r="I18" i="12"/>
  <c r="I17" i="12"/>
  <c r="I16" i="12"/>
  <c r="I15" i="12"/>
  <c r="I14" i="12"/>
  <c r="I13" i="12"/>
  <c r="I12" i="12"/>
  <c r="I11" i="12"/>
  <c r="I10" i="12"/>
  <c r="I9" i="12"/>
  <c r="I8" i="12"/>
  <c r="I7" i="12"/>
  <c r="I6" i="12"/>
  <c r="I5" i="12"/>
  <c r="I4" i="12"/>
  <c r="I3" i="12"/>
  <c r="I2" i="12"/>
  <c r="AH20" i="6" l="1"/>
  <c r="AH11" i="6"/>
  <c r="AI11" i="6"/>
  <c r="H69" i="9"/>
  <c r="H29" i="9"/>
  <c r="H30" i="9"/>
  <c r="H31" i="9"/>
  <c r="H32" i="9"/>
  <c r="H33" i="9"/>
  <c r="H34" i="9"/>
  <c r="H35" i="9"/>
  <c r="H36" i="9"/>
  <c r="H37" i="9"/>
  <c r="H38" i="9"/>
  <c r="H39" i="9"/>
  <c r="H40" i="9"/>
  <c r="H41" i="9"/>
  <c r="H42" i="9"/>
  <c r="H43" i="9"/>
  <c r="H44" i="9"/>
  <c r="H45" i="9"/>
  <c r="H46" i="9"/>
  <c r="H47" i="9"/>
  <c r="H28" i="9"/>
  <c r="H19" i="9"/>
  <c r="H20" i="9"/>
  <c r="H21" i="9"/>
  <c r="H22" i="9"/>
  <c r="H23" i="9"/>
  <c r="H24" i="9"/>
  <c r="H25" i="9"/>
  <c r="H26" i="9"/>
  <c r="H27" i="9"/>
  <c r="H18" i="9"/>
  <c r="AF20" i="6" l="1"/>
  <c r="AH86" i="6"/>
  <c r="AH85" i="6"/>
  <c r="AH84" i="6"/>
  <c r="AH83" i="6"/>
  <c r="AH82" i="6"/>
  <c r="AH81" i="6"/>
  <c r="AH80" i="6"/>
  <c r="AH79" i="6"/>
  <c r="AH78" i="6"/>
  <c r="AH77" i="6"/>
  <c r="AH76" i="6"/>
  <c r="AH75" i="6"/>
  <c r="AH74" i="6"/>
  <c r="AH73" i="6"/>
  <c r="AH72" i="6"/>
  <c r="AH71" i="6"/>
  <c r="AH70" i="6"/>
  <c r="AH69" i="6"/>
  <c r="AH68" i="6"/>
  <c r="AH67" i="6"/>
  <c r="AH66" i="6"/>
  <c r="AH65" i="6"/>
  <c r="AH64" i="6"/>
  <c r="AH63" i="6"/>
  <c r="AH62" i="6"/>
  <c r="AH61" i="6"/>
  <c r="AH60" i="6"/>
  <c r="AH59" i="6"/>
  <c r="AH58" i="6"/>
  <c r="AH57" i="6"/>
  <c r="AH56" i="6"/>
  <c r="AH55" i="6"/>
  <c r="AH54" i="6"/>
  <c r="AH53" i="6"/>
  <c r="AH52" i="6"/>
  <c r="AH51" i="6"/>
  <c r="AH50" i="6"/>
  <c r="AH49" i="6"/>
  <c r="AH48" i="6"/>
  <c r="AH47" i="6"/>
  <c r="AH46" i="6"/>
  <c r="AH45" i="6"/>
  <c r="AH44" i="6"/>
  <c r="AH43" i="6"/>
  <c r="AH42" i="6"/>
  <c r="AH41" i="6"/>
  <c r="AH40" i="6"/>
  <c r="AH39" i="6"/>
  <c r="AH38" i="6"/>
  <c r="AH37" i="6"/>
  <c r="AH36" i="6"/>
  <c r="AH35" i="6"/>
  <c r="AH34" i="6"/>
  <c r="AH33" i="6"/>
  <c r="AH32" i="6"/>
  <c r="AH31" i="6"/>
  <c r="AH30" i="6"/>
  <c r="AH29" i="6"/>
  <c r="AH28" i="6"/>
  <c r="AH27" i="6"/>
  <c r="AH26" i="6"/>
  <c r="AH25" i="6"/>
  <c r="AH24" i="6"/>
  <c r="AH23" i="6"/>
  <c r="AH22" i="6"/>
  <c r="AH21" i="6"/>
  <c r="AH19" i="6"/>
  <c r="AH18" i="6"/>
  <c r="AH17" i="6"/>
  <c r="AH16" i="6"/>
  <c r="AH15" i="6"/>
  <c r="AH14" i="6"/>
  <c r="AH13" i="6"/>
  <c r="AH12" i="6"/>
  <c r="AH10" i="6"/>
  <c r="AH9" i="6"/>
  <c r="AI77" i="6"/>
  <c r="AI76" i="6"/>
  <c r="AI75" i="6"/>
  <c r="AI74" i="6"/>
  <c r="AI73" i="6"/>
  <c r="AI72" i="6"/>
  <c r="AI71" i="6"/>
  <c r="AI70" i="6"/>
  <c r="AI69" i="6"/>
  <c r="AI68" i="6"/>
  <c r="AI67" i="6"/>
  <c r="AI66" i="6"/>
  <c r="AI65" i="6"/>
  <c r="AI64" i="6"/>
  <c r="AI63" i="6"/>
  <c r="AI62" i="6"/>
  <c r="AI61" i="6"/>
  <c r="AI60" i="6"/>
  <c r="AI59" i="6"/>
  <c r="AI58" i="6"/>
  <c r="AI57" i="6"/>
  <c r="AI56" i="6"/>
  <c r="AI55" i="6"/>
  <c r="AI54" i="6"/>
  <c r="AI53" i="6"/>
  <c r="AI52" i="6"/>
  <c r="AI51" i="6"/>
  <c r="AI50" i="6"/>
  <c r="AI49" i="6"/>
  <c r="AI48" i="6"/>
  <c r="AI47" i="6"/>
  <c r="AI46" i="6"/>
  <c r="AI45" i="6"/>
  <c r="AI44" i="6"/>
  <c r="AI43" i="6"/>
  <c r="AI42" i="6"/>
  <c r="AI41" i="6"/>
  <c r="AI40" i="6"/>
  <c r="AI39" i="6"/>
  <c r="AI38" i="6"/>
  <c r="AI37" i="6"/>
  <c r="AI36" i="6"/>
  <c r="AI35" i="6"/>
  <c r="AI34" i="6"/>
  <c r="AI33" i="6"/>
  <c r="AI32" i="6"/>
  <c r="AI31" i="6"/>
  <c r="AI30" i="6"/>
  <c r="AI29" i="6"/>
  <c r="AI28" i="6"/>
  <c r="AI27" i="6"/>
  <c r="AI26" i="6"/>
  <c r="AI25" i="6"/>
  <c r="AI24" i="6"/>
  <c r="AI23" i="6"/>
  <c r="AI22" i="6"/>
  <c r="AI21" i="6"/>
  <c r="AI20" i="6"/>
  <c r="AI19" i="6"/>
  <c r="AI18" i="6"/>
  <c r="AI17" i="6"/>
  <c r="AI16" i="6"/>
  <c r="AI15" i="6"/>
  <c r="AI14" i="6"/>
  <c r="AI13" i="6"/>
  <c r="AI12" i="6"/>
  <c r="AI10" i="6"/>
  <c r="AI9" i="6"/>
  <c r="AG12" i="6"/>
  <c r="AG13" i="6" s="1"/>
  <c r="AG14" i="6" s="1"/>
  <c r="AG15" i="6" s="1"/>
  <c r="AG16" i="6" s="1"/>
  <c r="AG17" i="6" s="1"/>
  <c r="AG18" i="6" s="1"/>
  <c r="AG19" i="6" s="1"/>
  <c r="AG20" i="6" s="1"/>
  <c r="AG21" i="6" s="1"/>
  <c r="AG22" i="6" s="1"/>
  <c r="AG23" i="6" s="1"/>
  <c r="AG24" i="6" s="1"/>
  <c r="AG25" i="6" s="1"/>
  <c r="AG10" i="6"/>
  <c r="AG11" i="6" s="1"/>
  <c r="AF86" i="6"/>
  <c r="AF85" i="6"/>
  <c r="AF84" i="6"/>
  <c r="AF83" i="6"/>
  <c r="AF82" i="6"/>
  <c r="AJ82" i="6" s="1"/>
  <c r="J85" i="9" s="1"/>
  <c r="AF81" i="6"/>
  <c r="AF80" i="6"/>
  <c r="AF79" i="6"/>
  <c r="AF78" i="6"/>
  <c r="AF77" i="6"/>
  <c r="AF76" i="6"/>
  <c r="AF75" i="6"/>
  <c r="AF74" i="6"/>
  <c r="AF73" i="6"/>
  <c r="AF72" i="6"/>
  <c r="AF71" i="6"/>
  <c r="AF70" i="6"/>
  <c r="AF69" i="6"/>
  <c r="AF68" i="6"/>
  <c r="AF67" i="6"/>
  <c r="AF66" i="6"/>
  <c r="AF65" i="6"/>
  <c r="AF64" i="6"/>
  <c r="AF63" i="6"/>
  <c r="AF62" i="6"/>
  <c r="AF61" i="6"/>
  <c r="AF60" i="6"/>
  <c r="AF33" i="6"/>
  <c r="AF34" i="6" s="1"/>
  <c r="AF35" i="6" s="1"/>
  <c r="AF36" i="6" s="1"/>
  <c r="AF37" i="6" s="1"/>
  <c r="AF38" i="6" s="1"/>
  <c r="AF39" i="6" s="1"/>
  <c r="AF40" i="6" s="1"/>
  <c r="AF41" i="6" s="1"/>
  <c r="AF42" i="6" s="1"/>
  <c r="AF43" i="6" s="1"/>
  <c r="AF44" i="6" s="1"/>
  <c r="AF45" i="6" s="1"/>
  <c r="AF46" i="6" s="1"/>
  <c r="AF47" i="6" s="1"/>
  <c r="AF48" i="6" s="1"/>
  <c r="AF49" i="6" s="1"/>
  <c r="AF50" i="6" s="1"/>
  <c r="AF51" i="6" s="1"/>
  <c r="AF52" i="6" s="1"/>
  <c r="AF53" i="6" s="1"/>
  <c r="AF54" i="6" s="1"/>
  <c r="AF55" i="6" s="1"/>
  <c r="AF56" i="6" s="1"/>
  <c r="AF57" i="6" s="1"/>
  <c r="AF58" i="6" s="1"/>
  <c r="AF59" i="6" s="1"/>
  <c r="AF10" i="6"/>
  <c r="AF11" i="6" s="1"/>
  <c r="AF9" i="6"/>
  <c r="AJ83" i="6" l="1"/>
  <c r="J86" i="9" s="1"/>
  <c r="AJ84" i="6"/>
  <c r="J87" i="9" s="1"/>
  <c r="AJ11" i="6"/>
  <c r="J19" i="9" s="1"/>
  <c r="AF12" i="6"/>
  <c r="AF13" i="6" s="1"/>
  <c r="AF14" i="6" s="1"/>
  <c r="AF15" i="6" s="1"/>
  <c r="AF16" i="6" s="1"/>
  <c r="AF17" i="6" s="1"/>
  <c r="AF18" i="6" s="1"/>
  <c r="AF19" i="6" s="1"/>
  <c r="AF21" i="6" s="1"/>
  <c r="AF22" i="6" s="1"/>
  <c r="AF23" i="6" s="1"/>
  <c r="AF24" i="6" s="1"/>
  <c r="AF25" i="6" s="1"/>
  <c r="AG27" i="6"/>
  <c r="AG28" i="6" s="1"/>
  <c r="AG29" i="6" s="1"/>
  <c r="AG30" i="6" s="1"/>
  <c r="AG31" i="6" s="1"/>
  <c r="AG32" i="6" s="1"/>
  <c r="AG33" i="6" s="1"/>
  <c r="AG34" i="6" s="1"/>
  <c r="AG35" i="6" s="1"/>
  <c r="AG36" i="6" s="1"/>
  <c r="AG37" i="6" s="1"/>
  <c r="AG38" i="6" s="1"/>
  <c r="AG39" i="6" s="1"/>
  <c r="AG40" i="6" s="1"/>
  <c r="AG41" i="6" s="1"/>
  <c r="AG42" i="6" s="1"/>
  <c r="AG43" i="6" s="1"/>
  <c r="AG44" i="6" s="1"/>
  <c r="AG45" i="6" s="1"/>
  <c r="AG46" i="6" s="1"/>
  <c r="AG47" i="6" s="1"/>
  <c r="AG48" i="6" s="1"/>
  <c r="AG49" i="6" s="1"/>
  <c r="AG50" i="6" s="1"/>
  <c r="AG51" i="6" s="1"/>
  <c r="AG52" i="6" s="1"/>
  <c r="AG53" i="6" s="1"/>
  <c r="AG54" i="6" s="1"/>
  <c r="AG55" i="6" s="1"/>
  <c r="AG56" i="6" s="1"/>
  <c r="AG57" i="6" s="1"/>
  <c r="AG58" i="6" s="1"/>
  <c r="AG59" i="6" s="1"/>
  <c r="AG60" i="6" s="1"/>
  <c r="AG61" i="6" s="1"/>
  <c r="AG62" i="6" s="1"/>
  <c r="AG63" i="6" s="1"/>
  <c r="AG64" i="6" s="1"/>
  <c r="AG65" i="6" s="1"/>
  <c r="AG66" i="6" s="1"/>
  <c r="AG67" i="6" s="1"/>
  <c r="AG68" i="6" s="1"/>
  <c r="AG69" i="6" s="1"/>
  <c r="AG70" i="6" s="1"/>
  <c r="AG71" i="6" s="1"/>
  <c r="AG72" i="6" s="1"/>
  <c r="AG73" i="6" s="1"/>
  <c r="AG74" i="6" s="1"/>
  <c r="AG75" i="6" s="1"/>
  <c r="AG76" i="6" s="1"/>
  <c r="AG77" i="6" s="1"/>
  <c r="AJ78" i="6" s="1"/>
  <c r="J89" i="9" s="1"/>
  <c r="AG26" i="6"/>
  <c r="AJ20" i="6" l="1"/>
  <c r="J27" i="9" s="1"/>
  <c r="AF26" i="6"/>
  <c r="AF27" i="6"/>
  <c r="AF28" i="6" s="1"/>
  <c r="AF29" i="6" s="1"/>
  <c r="AF30" i="6" s="1"/>
  <c r="AF31" i="6" s="1"/>
  <c r="AF32" i="6" s="1"/>
  <c r="AJ62" i="6"/>
  <c r="AJ69" i="6"/>
  <c r="J73" i="9" s="1"/>
  <c r="AJ64" i="6"/>
  <c r="J68" i="9" s="1"/>
  <c r="AJ76" i="6"/>
  <c r="J80" i="9" s="1"/>
  <c r="AJ65" i="6"/>
  <c r="J69" i="9" s="1"/>
  <c r="AJ66" i="6"/>
  <c r="J70" i="9" s="1"/>
  <c r="AJ72" i="6"/>
  <c r="J76" i="9" s="1"/>
  <c r="AJ75" i="6"/>
  <c r="J79" i="9" s="1"/>
  <c r="AJ70" i="6"/>
  <c r="J74" i="9" s="1"/>
  <c r="AJ63" i="6"/>
  <c r="AJ68" i="6"/>
  <c r="J72" i="9" s="1"/>
  <c r="AJ67" i="6"/>
  <c r="J71" i="9" s="1"/>
  <c r="AJ74" i="6"/>
  <c r="J78" i="9" s="1"/>
  <c r="AJ77" i="6"/>
  <c r="J81" i="9" s="1"/>
  <c r="AJ71" i="6"/>
  <c r="J75" i="9" s="1"/>
  <c r="AJ73" i="6"/>
  <c r="J77" i="9" s="1"/>
  <c r="AJ61" i="6"/>
  <c r="AJ34" i="6"/>
  <c r="J41" i="9" s="1"/>
  <c r="AJ35" i="6" l="1"/>
  <c r="J42" i="9" s="1"/>
  <c r="BB78" i="10"/>
  <c r="AZ78" i="10"/>
  <c r="BD78" i="10" s="1"/>
  <c r="BB77" i="10"/>
  <c r="AZ77" i="10"/>
  <c r="BD77" i="10" s="1"/>
  <c r="BB76" i="10"/>
  <c r="AZ76" i="10"/>
  <c r="BD76" i="10" s="1"/>
  <c r="BB75" i="10"/>
  <c r="AZ75" i="10"/>
  <c r="BD75" i="10" s="1"/>
  <c r="BB74" i="10"/>
  <c r="AZ74" i="10"/>
  <c r="BD74" i="10" s="1"/>
  <c r="BB73" i="10"/>
  <c r="AZ73" i="10"/>
  <c r="BD73" i="10" s="1"/>
  <c r="BB72" i="10"/>
  <c r="AZ72" i="10"/>
  <c r="BD72" i="10" s="1"/>
  <c r="BB71" i="10"/>
  <c r="AZ71" i="10"/>
  <c r="BD71" i="10" s="1"/>
  <c r="BB70" i="10"/>
  <c r="AZ70" i="10"/>
  <c r="BD70" i="10" s="1"/>
  <c r="BB69" i="10"/>
  <c r="AZ69" i="10"/>
  <c r="BC68" i="10"/>
  <c r="BB68" i="10"/>
  <c r="AZ68" i="10"/>
  <c r="BC67" i="10"/>
  <c r="BB67" i="10"/>
  <c r="AZ67" i="10"/>
  <c r="BC66" i="10"/>
  <c r="BB66" i="10"/>
  <c r="AZ66" i="10"/>
  <c r="BC65" i="10"/>
  <c r="BB65" i="10"/>
  <c r="AZ65" i="10"/>
  <c r="BC64" i="10"/>
  <c r="BB64" i="10"/>
  <c r="AZ64" i="10"/>
  <c r="BC63" i="10"/>
  <c r="BB63" i="10"/>
  <c r="AZ63" i="10"/>
  <c r="BC62" i="10"/>
  <c r="BB62" i="10"/>
  <c r="AZ62" i="10"/>
  <c r="BC61" i="10"/>
  <c r="BB61" i="10"/>
  <c r="AZ61" i="10"/>
  <c r="BC60" i="10"/>
  <c r="BB60" i="10"/>
  <c r="AZ60" i="10"/>
  <c r="BC59" i="10"/>
  <c r="BB59" i="10"/>
  <c r="AZ59" i="10"/>
  <c r="BC58" i="10"/>
  <c r="BB58" i="10"/>
  <c r="AZ58" i="10"/>
  <c r="BC57" i="10"/>
  <c r="BB57" i="10"/>
  <c r="AZ57" i="10"/>
  <c r="BC56" i="10"/>
  <c r="BB56" i="10"/>
  <c r="AZ56" i="10"/>
  <c r="BC55" i="10"/>
  <c r="BB55" i="10"/>
  <c r="AZ55" i="10"/>
  <c r="BC54" i="10"/>
  <c r="BB54" i="10"/>
  <c r="AZ54" i="10"/>
  <c r="BC53" i="10"/>
  <c r="BB53" i="10"/>
  <c r="AZ53" i="10"/>
  <c r="BC52" i="10"/>
  <c r="BB52" i="10"/>
  <c r="AZ52" i="10"/>
  <c r="BC51" i="10"/>
  <c r="BB51" i="10"/>
  <c r="AZ51" i="10"/>
  <c r="BC50" i="10"/>
  <c r="BB50" i="10"/>
  <c r="AZ50" i="10"/>
  <c r="BC49" i="10"/>
  <c r="BB49" i="10"/>
  <c r="AZ49" i="10"/>
  <c r="BC48" i="10"/>
  <c r="BB48" i="10"/>
  <c r="AZ48" i="10"/>
  <c r="BC47" i="10"/>
  <c r="BB47" i="10"/>
  <c r="AZ47" i="10"/>
  <c r="BC46" i="10"/>
  <c r="BB46" i="10"/>
  <c r="BC45" i="10"/>
  <c r="BB45" i="10"/>
  <c r="BC44" i="10"/>
  <c r="BB44" i="10"/>
  <c r="BC43" i="10"/>
  <c r="BB43" i="10"/>
  <c r="BC42" i="10"/>
  <c r="BB42" i="10"/>
  <c r="BC41" i="10"/>
  <c r="BB41" i="10"/>
  <c r="BC40" i="10"/>
  <c r="BB40" i="10"/>
  <c r="BC39" i="10"/>
  <c r="BB39" i="10"/>
  <c r="BC38" i="10"/>
  <c r="BB38" i="10"/>
  <c r="BC37" i="10"/>
  <c r="BB37" i="10"/>
  <c r="BC36" i="10"/>
  <c r="BB36" i="10"/>
  <c r="BC35" i="10"/>
  <c r="BB35" i="10"/>
  <c r="BC34" i="10"/>
  <c r="BB34" i="10"/>
  <c r="BC33" i="10"/>
  <c r="BB33" i="10"/>
  <c r="BC32" i="10"/>
  <c r="BB32" i="10"/>
  <c r="BC31" i="10"/>
  <c r="BB31" i="10"/>
  <c r="AZ31" i="10"/>
  <c r="AZ32" i="10" s="1"/>
  <c r="BC30" i="10"/>
  <c r="BB30" i="10"/>
  <c r="AZ30" i="10"/>
  <c r="BC29" i="10"/>
  <c r="BB29" i="10"/>
  <c r="AZ29" i="10"/>
  <c r="BC28" i="10"/>
  <c r="BB28" i="10"/>
  <c r="AZ28" i="10"/>
  <c r="BC27" i="10"/>
  <c r="BB27" i="10"/>
  <c r="AZ27" i="10"/>
  <c r="BC26" i="10"/>
  <c r="BB26" i="10"/>
  <c r="AZ26" i="10"/>
  <c r="BC25" i="10"/>
  <c r="BB25" i="10"/>
  <c r="BC24" i="10"/>
  <c r="BB24" i="10"/>
  <c r="BC23" i="10"/>
  <c r="BB23" i="10"/>
  <c r="BC22" i="10"/>
  <c r="BB22" i="10"/>
  <c r="BC21" i="10"/>
  <c r="BB21" i="10"/>
  <c r="BC20" i="10"/>
  <c r="BB20" i="10"/>
  <c r="BC19" i="10"/>
  <c r="BB19" i="10"/>
  <c r="BC18" i="10"/>
  <c r="BB18" i="10"/>
  <c r="BC17" i="10"/>
  <c r="BB17" i="10"/>
  <c r="AZ17" i="10"/>
  <c r="AZ18" i="10" s="1"/>
  <c r="BC16" i="10"/>
  <c r="BB16" i="10"/>
  <c r="AZ16" i="10"/>
  <c r="BC15" i="10"/>
  <c r="BB15" i="10"/>
  <c r="AZ15" i="10"/>
  <c r="BC14" i="10"/>
  <c r="BB14" i="10"/>
  <c r="AZ14" i="10"/>
  <c r="BC13" i="10"/>
  <c r="BB13" i="10"/>
  <c r="BC12" i="10"/>
  <c r="BB12" i="10"/>
  <c r="BC11" i="10"/>
  <c r="BB11" i="10"/>
  <c r="AZ11" i="10"/>
  <c r="AZ12" i="10" s="1"/>
  <c r="BC10" i="10"/>
  <c r="BB10" i="10"/>
  <c r="BA10" i="10"/>
  <c r="BA11" i="10" s="1"/>
  <c r="BA12" i="10" s="1"/>
  <c r="BA13" i="10" s="1"/>
  <c r="BA14" i="10" s="1"/>
  <c r="BA15" i="10" s="1"/>
  <c r="BA16" i="10" s="1"/>
  <c r="BA17" i="10" s="1"/>
  <c r="AZ10" i="10"/>
  <c r="BD10" i="10" s="1"/>
  <c r="I10" i="10"/>
  <c r="I11" i="10" s="1"/>
  <c r="I12" i="10" s="1"/>
  <c r="I13" i="10" s="1"/>
  <c r="I14" i="10" s="1"/>
  <c r="I15" i="10" s="1"/>
  <c r="I16" i="10" s="1"/>
  <c r="I17" i="10" s="1"/>
  <c r="I18" i="10" s="1"/>
  <c r="I19" i="10" s="1"/>
  <c r="I20" i="10" s="1"/>
  <c r="I21" i="10" s="1"/>
  <c r="I22" i="10" s="1"/>
  <c r="I23" i="10" s="1"/>
  <c r="I24" i="10" s="1"/>
  <c r="I25" i="10" s="1"/>
  <c r="I26" i="10" s="1"/>
  <c r="I27" i="10" s="1"/>
  <c r="I28" i="10" s="1"/>
  <c r="I29" i="10" s="1"/>
  <c r="I30" i="10" s="1"/>
  <c r="I31" i="10" s="1"/>
  <c r="I32" i="10" s="1"/>
  <c r="I33" i="10" s="1"/>
  <c r="I34" i="10" s="1"/>
  <c r="I35" i="10" s="1"/>
  <c r="I36" i="10" s="1"/>
  <c r="I37" i="10" s="1"/>
  <c r="I38" i="10" s="1"/>
  <c r="I39" i="10" s="1"/>
  <c r="I40" i="10" s="1"/>
  <c r="I41" i="10" s="1"/>
  <c r="I42" i="10" s="1"/>
  <c r="I43" i="10" s="1"/>
  <c r="I44" i="10" s="1"/>
  <c r="I45" i="10" s="1"/>
  <c r="I46" i="10" s="1"/>
  <c r="I47" i="10" s="1"/>
  <c r="I48" i="10" s="1"/>
  <c r="I49" i="10" s="1"/>
  <c r="I50" i="10" s="1"/>
  <c r="I51" i="10" s="1"/>
  <c r="I52" i="10" s="1"/>
  <c r="I53" i="10" s="1"/>
  <c r="I54" i="10" s="1"/>
  <c r="I55" i="10" s="1"/>
  <c r="I56" i="10" s="1"/>
  <c r="I57" i="10" s="1"/>
  <c r="I58" i="10" s="1"/>
  <c r="I59" i="10" s="1"/>
  <c r="I60" i="10" s="1"/>
  <c r="I61" i="10" s="1"/>
  <c r="I62" i="10" s="1"/>
  <c r="I63" i="10" s="1"/>
  <c r="I64" i="10" s="1"/>
  <c r="I65" i="10" s="1"/>
  <c r="I66" i="10" s="1"/>
  <c r="I67" i="10" s="1"/>
  <c r="I68" i="10" s="1"/>
  <c r="I69" i="10" s="1"/>
  <c r="I70" i="10" s="1"/>
  <c r="I71" i="10" s="1"/>
  <c r="I72" i="10" s="1"/>
  <c r="I73" i="10" s="1"/>
  <c r="I74" i="10" s="1"/>
  <c r="I75" i="10" s="1"/>
  <c r="I76" i="10" s="1"/>
  <c r="I77" i="10" s="1"/>
  <c r="I78" i="10" s="1"/>
  <c r="I79" i="10" s="1"/>
  <c r="BD9" i="10"/>
  <c r="BC9" i="10"/>
  <c r="BB9" i="10"/>
  <c r="AZ9" i="10"/>
  <c r="AJ36" i="6" l="1"/>
  <c r="J43" i="9" s="1"/>
  <c r="BD17" i="10"/>
  <c r="BA18" i="10"/>
  <c r="BA19" i="10" s="1"/>
  <c r="BA20" i="10" s="1"/>
  <c r="BA21" i="10" s="1"/>
  <c r="BA22" i="10" s="1"/>
  <c r="BA23" i="10" s="1"/>
  <c r="BA24" i="10" s="1"/>
  <c r="BA25" i="10" s="1"/>
  <c r="BA26" i="10" s="1"/>
  <c r="BA27" i="10" s="1"/>
  <c r="BA28" i="10" s="1"/>
  <c r="BA29" i="10" s="1"/>
  <c r="BD12" i="10"/>
  <c r="AZ13" i="10"/>
  <c r="BD13" i="10" s="1"/>
  <c r="AZ19" i="10"/>
  <c r="BD15" i="10"/>
  <c r="AZ33" i="10"/>
  <c r="BD16" i="10"/>
  <c r="BD11" i="10"/>
  <c r="I10" i="6"/>
  <c r="I11" i="6" s="1"/>
  <c r="I12" i="6" s="1"/>
  <c r="I13" i="6" s="1"/>
  <c r="I14" i="6" s="1"/>
  <c r="I15" i="6" s="1"/>
  <c r="I16" i="6" s="1"/>
  <c r="I17" i="6" s="1"/>
  <c r="I18" i="6" s="1"/>
  <c r="I19" i="6" s="1"/>
  <c r="I20" i="6" s="1"/>
  <c r="I21" i="6" s="1"/>
  <c r="I22" i="6" s="1"/>
  <c r="I23" i="6" s="1"/>
  <c r="I24" i="6" s="1"/>
  <c r="I25" i="6" s="1"/>
  <c r="I26" i="6" s="1"/>
  <c r="I27" i="6" s="1"/>
  <c r="I28" i="6" s="1"/>
  <c r="I29" i="6" s="1"/>
  <c r="I30" i="6" s="1"/>
  <c r="I31" i="6" s="1"/>
  <c r="I32" i="6" s="1"/>
  <c r="I33" i="6" s="1"/>
  <c r="I34" i="6" s="1"/>
  <c r="I35" i="6" s="1"/>
  <c r="I36" i="6" s="1"/>
  <c r="I37" i="6" s="1"/>
  <c r="I38" i="6" s="1"/>
  <c r="I39" i="6" s="1"/>
  <c r="I40" i="6" s="1"/>
  <c r="I41" i="6" s="1"/>
  <c r="I42" i="6" s="1"/>
  <c r="I43" i="6" s="1"/>
  <c r="I44" i="6" s="1"/>
  <c r="I45" i="6" s="1"/>
  <c r="I46" i="6" s="1"/>
  <c r="I47" i="6" s="1"/>
  <c r="I48" i="6" s="1"/>
  <c r="I49" i="6" s="1"/>
  <c r="I50" i="6" s="1"/>
  <c r="I51" i="6" s="1"/>
  <c r="I52" i="6" s="1"/>
  <c r="I53" i="6" s="1"/>
  <c r="I54" i="6" s="1"/>
  <c r="I55" i="6" s="1"/>
  <c r="I56" i="6" s="1"/>
  <c r="I57" i="6" s="1"/>
  <c r="I58" i="6" s="1"/>
  <c r="I59" i="6" s="1"/>
  <c r="I60" i="6" s="1"/>
  <c r="I61" i="6" s="1"/>
  <c r="I62" i="6" s="1"/>
  <c r="I63" i="6" s="1"/>
  <c r="I64" i="6" s="1"/>
  <c r="I65" i="6" s="1"/>
  <c r="I66" i="6" s="1"/>
  <c r="I67" i="6" s="1"/>
  <c r="I68" i="6" s="1"/>
  <c r="I69" i="6" s="1"/>
  <c r="I70" i="6" s="1"/>
  <c r="I71" i="6" s="1"/>
  <c r="I72" i="6" s="1"/>
  <c r="I73" i="6" s="1"/>
  <c r="I74" i="6" s="1"/>
  <c r="I75" i="6" s="1"/>
  <c r="I76" i="6" s="1"/>
  <c r="I77" i="6" s="1"/>
  <c r="I78" i="6" s="1"/>
  <c r="I79" i="6" s="1"/>
  <c r="I80" i="6" s="1"/>
  <c r="I81" i="6" s="1"/>
  <c r="I82" i="6" s="1"/>
  <c r="I83" i="6" s="1"/>
  <c r="I84" i="6" s="1"/>
  <c r="I85" i="6" s="1"/>
  <c r="I86" i="6" s="1"/>
  <c r="I87" i="6" s="1"/>
  <c r="AJ37" i="6" l="1"/>
  <c r="J44" i="9" s="1"/>
  <c r="AZ34" i="10"/>
  <c r="BD28" i="10"/>
  <c r="BD27" i="10"/>
  <c r="BD18" i="10"/>
  <c r="BD14" i="10"/>
  <c r="BD29" i="10"/>
  <c r="BA30" i="10"/>
  <c r="AZ20" i="10"/>
  <c r="BD19" i="10"/>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8" i="7"/>
  <c r="AJ38" i="6" l="1"/>
  <c r="J45" i="9" s="1"/>
  <c r="BA31" i="10"/>
  <c r="BD30" i="10"/>
  <c r="BD20" i="10"/>
  <c r="AZ21" i="10"/>
  <c r="AZ35" i="10"/>
  <c r="H15" i="2"/>
  <c r="AJ39" i="6" l="1"/>
  <c r="J46" i="9" s="1"/>
  <c r="AZ36" i="10"/>
  <c r="BA32" i="10"/>
  <c r="BD31" i="10"/>
  <c r="AZ22" i="10"/>
  <c r="BD21" i="10"/>
  <c r="H91" i="9"/>
  <c r="AJ40" i="6" l="1"/>
  <c r="J47" i="9" s="1"/>
  <c r="AZ37" i="10"/>
  <c r="AZ23" i="10"/>
  <c r="BD22" i="10"/>
  <c r="BA33" i="10"/>
  <c r="BD32" i="10"/>
  <c r="U15" i="2"/>
  <c r="O15" i="2"/>
  <c r="AJ41" i="6" l="1"/>
  <c r="J48" i="9" s="1"/>
  <c r="BA34" i="10"/>
  <c r="BD33" i="10"/>
  <c r="AZ38" i="10"/>
  <c r="AZ24" i="10"/>
  <c r="BD23" i="10"/>
  <c r="AJ42" i="6" l="1"/>
  <c r="J49" i="9" s="1"/>
  <c r="BA35" i="10"/>
  <c r="BD34" i="10"/>
  <c r="BD24" i="10"/>
  <c r="AZ25" i="10"/>
  <c r="AZ39" i="10"/>
  <c r="H89" i="9"/>
  <c r="H90" i="9"/>
  <c r="H86" i="9"/>
  <c r="H87" i="9"/>
  <c r="H88" i="9"/>
  <c r="H85" i="9"/>
  <c r="H83" i="9"/>
  <c r="H84" i="9"/>
  <c r="H82" i="9"/>
  <c r="AJ86" i="6"/>
  <c r="H71" i="9"/>
  <c r="H72" i="9"/>
  <c r="H73" i="9"/>
  <c r="H74" i="9"/>
  <c r="H75" i="9"/>
  <c r="H76" i="9"/>
  <c r="H77" i="9"/>
  <c r="H78" i="9"/>
  <c r="H79" i="9"/>
  <c r="H80" i="9"/>
  <c r="H81" i="9"/>
  <c r="H70" i="9"/>
  <c r="H59" i="9"/>
  <c r="H68" i="9"/>
  <c r="H61" i="9"/>
  <c r="H62" i="9"/>
  <c r="H63" i="9"/>
  <c r="H64" i="9"/>
  <c r="H65" i="9"/>
  <c r="H66" i="9"/>
  <c r="H67" i="9"/>
  <c r="H60" i="9"/>
  <c r="H51" i="9"/>
  <c r="H52" i="9"/>
  <c r="H53" i="9"/>
  <c r="H54" i="9"/>
  <c r="H55" i="9"/>
  <c r="H56" i="9"/>
  <c r="H57" i="9"/>
  <c r="H58" i="9"/>
  <c r="H50" i="9"/>
  <c r="H48" i="9"/>
  <c r="H49" i="9"/>
  <c r="H17" i="9"/>
  <c r="AJ12" i="6" l="1"/>
  <c r="J20" i="9" s="1"/>
  <c r="AJ43" i="6"/>
  <c r="J50" i="9" s="1"/>
  <c r="AZ40" i="10"/>
  <c r="BD25" i="10"/>
  <c r="BD26" i="10"/>
  <c r="BA36" i="10"/>
  <c r="BD35" i="10"/>
  <c r="AJ80" i="6"/>
  <c r="J83" i="9" s="1"/>
  <c r="AJ85" i="6"/>
  <c r="J88" i="9" s="1"/>
  <c r="J90" i="9"/>
  <c r="M16" i="9" s="1"/>
  <c r="O16" i="9" s="1"/>
  <c r="AJ79" i="6"/>
  <c r="J82" i="9" s="1"/>
  <c r="AJ10" i="6"/>
  <c r="J18" i="9" s="1"/>
  <c r="AJ9" i="6"/>
  <c r="J17" i="9" s="1"/>
  <c r="M3" i="9" s="1"/>
  <c r="AJ81" i="6"/>
  <c r="J84" i="9" s="1"/>
  <c r="F41" i="7"/>
  <c r="F42" i="7" s="1"/>
  <c r="F43" i="7" s="1"/>
  <c r="E41" i="7"/>
  <c r="E42" i="7" s="1"/>
  <c r="E43" i="7" s="1"/>
  <c r="E37" i="7"/>
  <c r="E38" i="7" s="1"/>
  <c r="E39" i="7" s="1"/>
  <c r="E24" i="7"/>
  <c r="E25" i="7" s="1"/>
  <c r="E26" i="7" s="1"/>
  <c r="E27" i="7" s="1"/>
  <c r="E28" i="7" s="1"/>
  <c r="E29" i="7" s="1"/>
  <c r="E30" i="7" s="1"/>
  <c r="E31" i="7" s="1"/>
  <c r="E32" i="7" s="1"/>
  <c r="E33" i="7" s="1"/>
  <c r="E34" i="7" s="1"/>
  <c r="E35" i="7" s="1"/>
  <c r="E22" i="7"/>
  <c r="E19" i="7"/>
  <c r="E20" i="7" s="1"/>
  <c r="E10" i="7"/>
  <c r="E11" i="7" s="1"/>
  <c r="E12" i="7" s="1"/>
  <c r="E13" i="7" s="1"/>
  <c r="E14" i="7" s="1"/>
  <c r="E15" i="7" s="1"/>
  <c r="E16" i="7" s="1"/>
  <c r="E17" i="7" s="1"/>
  <c r="O3" i="9" l="1"/>
  <c r="P4" i="9" s="1"/>
  <c r="AJ13" i="6"/>
  <c r="J21" i="9" s="1"/>
  <c r="AJ44" i="6"/>
  <c r="J51" i="9" s="1"/>
  <c r="BA37" i="10"/>
  <c r="BD36" i="10"/>
  <c r="AZ41" i="10"/>
  <c r="M13" i="9"/>
  <c r="M14" i="9"/>
  <c r="AJ14" i="6" l="1"/>
  <c r="J22" i="9" s="1"/>
  <c r="AJ45" i="6"/>
  <c r="J52" i="9" s="1"/>
  <c r="AZ42" i="10"/>
  <c r="BA38" i="10"/>
  <c r="BD37" i="10"/>
  <c r="M4" i="9"/>
  <c r="Q4" i="9" s="1"/>
  <c r="R14" i="9"/>
  <c r="Q14" i="9"/>
  <c r="R13" i="9"/>
  <c r="Q13" i="9"/>
  <c r="AJ15" i="6" l="1"/>
  <c r="J23" i="9" s="1"/>
  <c r="AJ46" i="6"/>
  <c r="J53" i="9" s="1"/>
  <c r="BA39" i="10"/>
  <c r="BD38" i="10"/>
  <c r="AZ43" i="10"/>
  <c r="R4" i="9"/>
  <c r="AJ16" i="6" l="1"/>
  <c r="J24" i="9" s="1"/>
  <c r="AJ47" i="6"/>
  <c r="J54" i="9" s="1"/>
  <c r="AZ44" i="10"/>
  <c r="BA40" i="10"/>
  <c r="BD39" i="10"/>
  <c r="M5" i="9"/>
  <c r="AJ17" i="6" l="1"/>
  <c r="J25" i="9" s="1"/>
  <c r="M6" i="9" s="1"/>
  <c r="R6" i="9" s="1"/>
  <c r="AJ48" i="6"/>
  <c r="J55" i="9" s="1"/>
  <c r="BA41" i="10"/>
  <c r="BD40" i="10"/>
  <c r="AZ45" i="10"/>
  <c r="Q5" i="9"/>
  <c r="R5" i="9"/>
  <c r="P5" i="9" s="1"/>
  <c r="Q6" i="9" l="1"/>
  <c r="P6" i="9"/>
  <c r="AJ18" i="6"/>
  <c r="J26" i="9" s="1"/>
  <c r="M7" i="9" s="1"/>
  <c r="AJ49" i="6"/>
  <c r="J56" i="9" s="1"/>
  <c r="AZ46" i="10"/>
  <c r="BA42" i="10"/>
  <c r="BD41" i="10"/>
  <c r="R7" i="9" l="1"/>
  <c r="Q7" i="9"/>
  <c r="P7" i="9"/>
  <c r="AJ19" i="6"/>
  <c r="AJ50" i="6"/>
  <c r="J57" i="9" s="1"/>
  <c r="BA43" i="10"/>
  <c r="BD42" i="10"/>
  <c r="AJ51" i="6" l="1"/>
  <c r="J58" i="9" s="1"/>
  <c r="BA44" i="10"/>
  <c r="BD43" i="10"/>
  <c r="AJ21" i="6" l="1"/>
  <c r="J28" i="9" s="1"/>
  <c r="AJ52" i="6"/>
  <c r="J59" i="9" s="1"/>
  <c r="BA45" i="10"/>
  <c r="BD44" i="10"/>
  <c r="AJ23" i="6" l="1"/>
  <c r="J30" i="9" s="1"/>
  <c r="AJ22" i="6"/>
  <c r="J29" i="9" s="1"/>
  <c r="AJ53" i="6"/>
  <c r="J60" i="9" s="1"/>
  <c r="BA46" i="10"/>
  <c r="BD45" i="10"/>
  <c r="AJ24" i="6" l="1"/>
  <c r="J31" i="9" s="1"/>
  <c r="AJ54" i="6"/>
  <c r="J61" i="9" s="1"/>
  <c r="BA47" i="10"/>
  <c r="BD46" i="10"/>
  <c r="AJ26" i="6" l="1"/>
  <c r="J33" i="9" s="1"/>
  <c r="AJ25" i="6"/>
  <c r="J32" i="9" s="1"/>
  <c r="AJ27" i="6"/>
  <c r="J34" i="9" s="1"/>
  <c r="AJ55" i="6"/>
  <c r="J62" i="9" s="1"/>
  <c r="BA48" i="10"/>
  <c r="BD47" i="10"/>
  <c r="AJ28" i="6" l="1"/>
  <c r="J35" i="9" s="1"/>
  <c r="AJ56" i="6"/>
  <c r="J63" i="9" s="1"/>
  <c r="BA49" i="10"/>
  <c r="BD48" i="10"/>
  <c r="AJ29" i="6" l="1"/>
  <c r="J36" i="9" s="1"/>
  <c r="AJ57" i="6"/>
  <c r="J64" i="9" s="1"/>
  <c r="BD49" i="10"/>
  <c r="BA50" i="10"/>
  <c r="AJ30" i="6" l="1"/>
  <c r="J37" i="9" s="1"/>
  <c r="AJ58" i="6"/>
  <c r="J65" i="9" s="1"/>
  <c r="BA51" i="10"/>
  <c r="BD50" i="10"/>
  <c r="AJ31" i="6" l="1"/>
  <c r="J38" i="9" s="1"/>
  <c r="AJ59" i="6"/>
  <c r="J66" i="9" s="1"/>
  <c r="AJ60" i="6"/>
  <c r="J67" i="9" s="1"/>
  <c r="BA52" i="10"/>
  <c r="BD51" i="10"/>
  <c r="AJ33" i="6" l="1"/>
  <c r="J40" i="9" s="1"/>
  <c r="AJ32" i="6"/>
  <c r="J39" i="9" s="1"/>
  <c r="BA53" i="10"/>
  <c r="BD52" i="10"/>
  <c r="BD53" i="10" l="1"/>
  <c r="BA54" i="10"/>
  <c r="BA55" i="10" l="1"/>
  <c r="BD54" i="10"/>
  <c r="BA56" i="10" l="1"/>
  <c r="BD55" i="10"/>
  <c r="BA57" i="10" l="1"/>
  <c r="BD56" i="10"/>
  <c r="BD57" i="10" l="1"/>
  <c r="BA58" i="10"/>
  <c r="BA59" i="10" l="1"/>
  <c r="BD58" i="10"/>
  <c r="BA60" i="10" l="1"/>
  <c r="BD59" i="10"/>
  <c r="BA61" i="10" l="1"/>
  <c r="BD60" i="10"/>
  <c r="BD61" i="10" l="1"/>
  <c r="BA62" i="10"/>
  <c r="BA63" i="10" l="1"/>
  <c r="BD62" i="10"/>
  <c r="BA64" i="10" l="1"/>
  <c r="BD63" i="10"/>
  <c r="BA65" i="10" l="1"/>
  <c r="BD64" i="10"/>
  <c r="BA66" i="10" l="1"/>
  <c r="BD65" i="10"/>
  <c r="BA67" i="10" l="1"/>
  <c r="BD66" i="10"/>
  <c r="BA68" i="10" l="1"/>
  <c r="BD67" i="10"/>
  <c r="BD69" i="10" l="1"/>
  <c r="BD68" i="10"/>
  <c r="M11" i="9" l="1"/>
  <c r="M8" i="9"/>
  <c r="M10" i="9"/>
  <c r="M9" i="9" l="1"/>
  <c r="R9" i="9" s="1"/>
  <c r="Q10" i="9"/>
  <c r="R10" i="9"/>
  <c r="Q8" i="9"/>
  <c r="R8" i="9"/>
  <c r="P8" i="9" s="1"/>
  <c r="Q11" i="9"/>
  <c r="R11" i="9"/>
  <c r="P9" i="9" l="1"/>
  <c r="Q9" i="9"/>
  <c r="P10" i="9" l="1"/>
  <c r="P11" i="9" s="1"/>
  <c r="M15" i="9" l="1"/>
  <c r="M12" i="9"/>
  <c r="R12" i="9" l="1"/>
  <c r="P12" i="9" s="1"/>
  <c r="Q12" i="9"/>
  <c r="Q15" i="9"/>
  <c r="R15" i="9"/>
  <c r="P13" i="9" l="1"/>
  <c r="P14" i="9" s="1"/>
  <c r="P15" i="9" s="1"/>
</calcChain>
</file>

<file path=xl/sharedStrings.xml><?xml version="1.0" encoding="utf-8"?>
<sst xmlns="http://schemas.openxmlformats.org/spreadsheetml/2006/main" count="4929" uniqueCount="770">
  <si>
    <t>Net surplus generation</t>
  </si>
  <si>
    <t>Operational surplus generation</t>
  </si>
  <si>
    <t>New business strain</t>
  </si>
  <si>
    <t>Experience variances</t>
  </si>
  <si>
    <t>Persistency</t>
  </si>
  <si>
    <t>Mortality/morbidity</t>
  </si>
  <si>
    <t>Expenses</t>
  </si>
  <si>
    <t>Operational risk losses</t>
  </si>
  <si>
    <t>Bulk purchase annuity data loading</t>
  </si>
  <si>
    <t>Premium and reserve (non life)</t>
  </si>
  <si>
    <t>Catastrophe (non life)</t>
  </si>
  <si>
    <t>Project and development costs</t>
  </si>
  <si>
    <t>Model changes with an IMCR</t>
  </si>
  <si>
    <t>Other model changes</t>
  </si>
  <si>
    <t>Other explained experience variance</t>
  </si>
  <si>
    <t>Untraced experience variance</t>
  </si>
  <si>
    <t>Changes to valuation assumptions</t>
  </si>
  <si>
    <t>Operational risk</t>
  </si>
  <si>
    <t>Other</t>
  </si>
  <si>
    <t>Movement in non-cash items</t>
  </si>
  <si>
    <t>Intra-group transactions</t>
  </si>
  <si>
    <t>Other operating movements</t>
  </si>
  <si>
    <t>Market movements</t>
  </si>
  <si>
    <t>Interest rate risk - Swap curve</t>
  </si>
  <si>
    <t>Interest rate risk - Credit risk adjustment (CRA)</t>
  </si>
  <si>
    <t>Spread risk</t>
  </si>
  <si>
    <t>Equity risk</t>
  </si>
  <si>
    <t>Property risk</t>
  </si>
  <si>
    <t>Inflation risk</t>
  </si>
  <si>
    <t>Currency risk</t>
  </si>
  <si>
    <t>Exchange differences on translation of overseas operations</t>
  </si>
  <si>
    <t>Other explained market movements</t>
  </si>
  <si>
    <t>Untraced market movements</t>
  </si>
  <si>
    <t>Regulatory changes</t>
  </si>
  <si>
    <t>Other non-operating movements</t>
  </si>
  <si>
    <t>Change in value of subsidiaries</t>
  </si>
  <si>
    <t>Unanalysed</t>
  </si>
  <si>
    <t>Dividends</t>
  </si>
  <si>
    <t>Issue/redemption of subordinated debt</t>
  </si>
  <si>
    <t>Mergers/acquisitions/disposals</t>
  </si>
  <si>
    <t>Change in eligibility restrictions</t>
  </si>
  <si>
    <t>Operational cash generation</t>
  </si>
  <si>
    <t>Mortality / Morbidity</t>
  </si>
  <si>
    <t>BPA loading</t>
  </si>
  <si>
    <t>Exceptional &amp; Development expenses paid in year</t>
  </si>
  <si>
    <t>Group consolidation adjustments</t>
  </si>
  <si>
    <t>Tax model difference</t>
  </si>
  <si>
    <t>Tax variation</t>
  </si>
  <si>
    <t>Model changes</t>
  </si>
  <si>
    <t>Movements in non-cash items</t>
  </si>
  <si>
    <t>Operational cash generation - modelled</t>
  </si>
  <si>
    <t>Fees to cost adjustment</t>
  </si>
  <si>
    <t>Operational cash generation - true-up</t>
  </si>
  <si>
    <t>Fee Based Revenue</t>
  </si>
  <si>
    <t>Initial Expenses</t>
  </si>
  <si>
    <t>Initial Commission</t>
  </si>
  <si>
    <t>Sterling reserves</t>
  </si>
  <si>
    <t>Group Overheads</t>
  </si>
  <si>
    <t>Renewal Expenses</t>
  </si>
  <si>
    <t>Tax</t>
  </si>
  <si>
    <t>Net Cash Flow</t>
  </si>
  <si>
    <t>Experience Variances</t>
  </si>
  <si>
    <t>Project &amp; development costs</t>
  </si>
  <si>
    <t xml:space="preserve">Other </t>
  </si>
  <si>
    <t>Changes to FSA reporting and capital rules</t>
  </si>
  <si>
    <t>Deferred Tax</t>
  </si>
  <si>
    <t>DAC</t>
  </si>
  <si>
    <t>DIL</t>
  </si>
  <si>
    <t>Other - cash</t>
  </si>
  <si>
    <t>Irreconciliation/unexplained</t>
  </si>
  <si>
    <t>Other IFRS adjustments</t>
  </si>
  <si>
    <t>Investment variance</t>
  </si>
  <si>
    <t>Linked Investment Returns</t>
  </si>
  <si>
    <t xml:space="preserve">RF Renewal Expenses </t>
  </si>
  <si>
    <t>Costs to Fees (actual vs expected)</t>
  </si>
  <si>
    <t>New Investment Expense Fee</t>
  </si>
  <si>
    <t>Switch on Roll-Forward</t>
  </si>
  <si>
    <t>Expected Release True-up</t>
  </si>
  <si>
    <t>Sterling Reserve True Up</t>
  </si>
  <si>
    <t>True-up to the ledger</t>
  </si>
  <si>
    <t>H+I to J</t>
  </si>
  <si>
    <t>Linked Investment Return</t>
  </si>
  <si>
    <t>LT Renewal Expenses</t>
  </si>
  <si>
    <t>LT Investment Expenses</t>
  </si>
  <si>
    <t>Additional Reserves</t>
  </si>
  <si>
    <t>Cofunds Assumption Change</t>
  </si>
  <si>
    <t>Regulatory</t>
  </si>
  <si>
    <t>Movement in Deferred Tax</t>
  </si>
  <si>
    <t>Movement in DAC</t>
  </si>
  <si>
    <t>Movement in Trail Commission DOC</t>
  </si>
  <si>
    <t>Movement in DIL</t>
  </si>
  <si>
    <t>Movement in Trail Commission Accounting Liability</t>
  </si>
  <si>
    <t>Movement re NP Reserve</t>
  </si>
  <si>
    <t>Investment Principal loss</t>
  </si>
  <si>
    <t>Removal of sterling reserves for IFRS</t>
  </si>
  <si>
    <t>Nationwide Life</t>
  </si>
  <si>
    <t>Other Surplus</t>
  </si>
  <si>
    <t>Metric</t>
  </si>
  <si>
    <t>Project Number / ID:</t>
  </si>
  <si>
    <t xml:space="preserve">Project Name: </t>
  </si>
  <si>
    <t>Awaken</t>
  </si>
  <si>
    <t>Document Version:</t>
  </si>
  <si>
    <t>Related documents</t>
  </si>
  <si>
    <t>VERSION HISTORY</t>
  </si>
  <si>
    <t>Date</t>
  </si>
  <si>
    <t>Version</t>
  </si>
  <si>
    <t>Authors</t>
  </si>
  <si>
    <t>Summary reasons for change</t>
  </si>
  <si>
    <t>Abigail Fairhurst</t>
  </si>
  <si>
    <t>DOCUMENT STRUCTURE</t>
  </si>
  <si>
    <t>Tab</t>
  </si>
  <si>
    <t>Purpose</t>
  </si>
  <si>
    <t>Desription</t>
  </si>
  <si>
    <t>Control</t>
  </si>
  <si>
    <t>For information</t>
  </si>
  <si>
    <t>History of changes to document and versions created</t>
  </si>
  <si>
    <t>Content</t>
  </si>
  <si>
    <t>IFRS4&amp;9 to SII BEL</t>
  </si>
  <si>
    <t>IFRS17 to SII</t>
  </si>
  <si>
    <t>AoC dashboard BRS</t>
  </si>
  <si>
    <t>Previous AoC mapping</t>
  </si>
  <si>
    <t>\\Kwdact01\grp\Transfer\Reporting_Centre\Common\LGAS_Fin_Change\Projects\105236 Actuarial Results Repository\Building Blocks\ARR\Other Mappings\Workings\Aoc Hierarchy Mapping_v3.6.xlsx</t>
  </si>
  <si>
    <t>\\Kwdact01\grp\Transfer\Reporting_Centre\Common\LGAS_Fin_Change\Projects\105236 Actuarial Results Repository\Building Blocks\Tableau\Pro Formas\Workings\Requirements - AoC Report 2.7.docx</t>
  </si>
  <si>
    <t>Mapping of Hierarchy</t>
  </si>
  <si>
    <t>Change in biting scenario</t>
  </si>
  <si>
    <t>Change in non-linearity adjustment</t>
  </si>
  <si>
    <t>Change to GCD specification</t>
  </si>
  <si>
    <t>OSG - Base</t>
  </si>
  <si>
    <t>Operational cash</t>
  </si>
  <si>
    <t>OSG - Management actions</t>
  </si>
  <si>
    <t>RF Persistency</t>
  </si>
  <si>
    <t>RF Mortality and Morbidity</t>
  </si>
  <si>
    <t>RF Expenses</t>
  </si>
  <si>
    <t>BPA Data Loading</t>
  </si>
  <si>
    <t>Model Changes without IMCR</t>
  </si>
  <si>
    <t>Data Changes</t>
  </si>
  <si>
    <t>RF Other</t>
  </si>
  <si>
    <t>LT Persistency</t>
  </si>
  <si>
    <t>LT Mortality and Morbidity</t>
  </si>
  <si>
    <t>LT Expenses</t>
  </si>
  <si>
    <t>LT Other</t>
  </si>
  <si>
    <t>TOTAL OPERATING SURPLUS</t>
  </si>
  <si>
    <t>Interest rate risk</t>
  </si>
  <si>
    <t>Equity Risk</t>
  </si>
  <si>
    <t>Currency Risk</t>
  </si>
  <si>
    <t>TOTAL OPERATING AND NON-OPERATING SURPLUS</t>
  </si>
  <si>
    <t>SURPLUS EMERGING</t>
  </si>
  <si>
    <t>CL</t>
  </si>
  <si>
    <t>Colin_UP</t>
  </si>
  <si>
    <t>GR</t>
  </si>
  <si>
    <t>CIP</t>
  </si>
  <si>
    <t>Ann</t>
  </si>
  <si>
    <t>EB</t>
  </si>
  <si>
    <t>NB</t>
  </si>
  <si>
    <t>Step Description</t>
  </si>
  <si>
    <t>Step order</t>
  </si>
  <si>
    <t>Opening</t>
  </si>
  <si>
    <t>J10_PYE</t>
  </si>
  <si>
    <t>Expected Return</t>
  </si>
  <si>
    <t>Model Changes</t>
  </si>
  <si>
    <t>C10</t>
  </si>
  <si>
    <t>C10_EB</t>
  </si>
  <si>
    <t>C20_EB</t>
  </si>
  <si>
    <t>Other Experience</t>
  </si>
  <si>
    <t>C40</t>
  </si>
  <si>
    <t>Tax Changes</t>
  </si>
  <si>
    <t>C50</t>
  </si>
  <si>
    <t>C50_EB</t>
  </si>
  <si>
    <t>E20_EB</t>
  </si>
  <si>
    <t>LT Mortality Trend</t>
  </si>
  <si>
    <t>F10a_EB</t>
  </si>
  <si>
    <t>LT Mortality SSM</t>
  </si>
  <si>
    <t>F10b_EB</t>
  </si>
  <si>
    <t>F10</t>
  </si>
  <si>
    <t>F10_EB</t>
  </si>
  <si>
    <t>Proportion Married</t>
  </si>
  <si>
    <t>F30_EB</t>
  </si>
  <si>
    <t>F40</t>
  </si>
  <si>
    <t>F40_EB</t>
  </si>
  <si>
    <t>F50</t>
  </si>
  <si>
    <t>LT Operating Costs</t>
  </si>
  <si>
    <t>F60</t>
  </si>
  <si>
    <t>F60_EB</t>
  </si>
  <si>
    <t>LT Investment Expense</t>
  </si>
  <si>
    <t>F70</t>
  </si>
  <si>
    <t>F70_EB</t>
  </si>
  <si>
    <t>F100</t>
  </si>
  <si>
    <t>F100_EB</t>
  </si>
  <si>
    <t>RF Premium Paying to Exits</t>
  </si>
  <si>
    <t>F110</t>
  </si>
  <si>
    <t>F110_EB</t>
  </si>
  <si>
    <t>RF Paid Up to Exits</t>
  </si>
  <si>
    <t>F111</t>
  </si>
  <si>
    <t>RF Pups</t>
  </si>
  <si>
    <t>F112</t>
  </si>
  <si>
    <t>RF Maturities</t>
  </si>
  <si>
    <t>F113</t>
  </si>
  <si>
    <t>RF Partial Surrenders</t>
  </si>
  <si>
    <t>F114</t>
  </si>
  <si>
    <t>RF Operating Costs</t>
  </si>
  <si>
    <t>F140</t>
  </si>
  <si>
    <t>RF Investment Fees</t>
  </si>
  <si>
    <t>F150_EB</t>
  </si>
  <si>
    <t>RF Investment Returns</t>
  </si>
  <si>
    <t>G10</t>
  </si>
  <si>
    <t>RF Investment Returns Other</t>
  </si>
  <si>
    <t>G10i_EB</t>
  </si>
  <si>
    <t>Valuation Interest Rate</t>
  </si>
  <si>
    <t>H10</t>
  </si>
  <si>
    <t>H10_EB</t>
  </si>
  <si>
    <t>Long Term Investment Returns Other</t>
  </si>
  <si>
    <t>H20</t>
  </si>
  <si>
    <t>H20_EB</t>
  </si>
  <si>
    <t>Interest rate</t>
  </si>
  <si>
    <t>H25</t>
  </si>
  <si>
    <t>H25_EB</t>
  </si>
  <si>
    <t>RF Inflation</t>
  </si>
  <si>
    <t>H30</t>
  </si>
  <si>
    <t>H30_EB</t>
  </si>
  <si>
    <t>LT Inflation</t>
  </si>
  <si>
    <t>H40</t>
  </si>
  <si>
    <t>H40_EB</t>
  </si>
  <si>
    <t>I30</t>
  </si>
  <si>
    <t>I30_NB</t>
  </si>
  <si>
    <t>Fund Level Return removed</t>
  </si>
  <si>
    <t>I40_NB</t>
  </si>
  <si>
    <t>Forecast Linked Return</t>
  </si>
  <si>
    <t>BaseLnk_1_H</t>
  </si>
  <si>
    <t>BaseLnk_1_I</t>
  </si>
  <si>
    <t>Yr 1 Future Claims</t>
  </si>
  <si>
    <t>Untraced</t>
  </si>
  <si>
    <t>J10</t>
  </si>
  <si>
    <t>Level1</t>
  </si>
  <si>
    <t>Level2</t>
  </si>
  <si>
    <t>Level3</t>
  </si>
  <si>
    <t>Level4</t>
  </si>
  <si>
    <t>Level5</t>
  </si>
  <si>
    <t>Prophet Run Step</t>
  </si>
  <si>
    <t>Total Surplus</t>
  </si>
  <si>
    <t>Operating Surplus</t>
  </si>
  <si>
    <t>Net Cash</t>
  </si>
  <si>
    <t>Operational Surplus generation</t>
  </si>
  <si>
    <t>Operational Surplus generation Unwind</t>
  </si>
  <si>
    <t>Operational Surplus generation Release</t>
  </si>
  <si>
    <t>Model Changes with IMCR</t>
  </si>
  <si>
    <t>Effect of tax rate change</t>
  </si>
  <si>
    <t>Valuation assumptions</t>
  </si>
  <si>
    <t>Investment Returns</t>
  </si>
  <si>
    <t>Investment Returns Other</t>
  </si>
  <si>
    <t>LT Investment Returns</t>
  </si>
  <si>
    <t>Premium and Benefit Inflation</t>
  </si>
  <si>
    <t>Expense inflation</t>
  </si>
  <si>
    <t>Investment variance Other</t>
  </si>
  <si>
    <t>FC Interest rate risk</t>
  </si>
  <si>
    <t>FC Equity risk</t>
  </si>
  <si>
    <t>FC Mortality and Morbidity</t>
  </si>
  <si>
    <t>Other Non Operating Surplus</t>
  </si>
  <si>
    <t>Other non operating movements</t>
  </si>
  <si>
    <t>Issue or redemption of subordinated debt</t>
  </si>
  <si>
    <t>Mergers or acquisitions or disposals</t>
  </si>
  <si>
    <t>Closing</t>
  </si>
  <si>
    <t>Step</t>
  </si>
  <si>
    <t>Step Order</t>
  </si>
  <si>
    <t>IFRS</t>
  </si>
  <si>
    <t>Peak 1 Persistency</t>
  </si>
  <si>
    <t>S2Rec1</t>
  </si>
  <si>
    <t>Peak 1 Mortality</t>
  </si>
  <si>
    <t>S2Rec2</t>
  </si>
  <si>
    <t>Peak 1 Mortality Trend</t>
  </si>
  <si>
    <t>S2Rec3</t>
  </si>
  <si>
    <t>Peak 1 Morbidity</t>
  </si>
  <si>
    <t>S2Rec4</t>
  </si>
  <si>
    <t>Peak 1 CCIC</t>
  </si>
  <si>
    <t>S2Rec5</t>
  </si>
  <si>
    <t>S2Rec6</t>
  </si>
  <si>
    <t>Peak 1 Expenses</t>
  </si>
  <si>
    <t>S2Rec7</t>
  </si>
  <si>
    <t>Peak 1 RPI</t>
  </si>
  <si>
    <t>S2Rec8</t>
  </si>
  <si>
    <t>FPIP Disc. Rate</t>
  </si>
  <si>
    <t>S2Rec9</t>
  </si>
  <si>
    <t>Other - G'tee Load, Pol Charge</t>
  </si>
  <si>
    <t>S2Rec10</t>
  </si>
  <si>
    <t>Discount Rate</t>
  </si>
  <si>
    <t>S2Rec11</t>
  </si>
  <si>
    <t>n/a</t>
  </si>
  <si>
    <t>S2Rec12</t>
  </si>
  <si>
    <t>S2Rec13</t>
  </si>
  <si>
    <t>SII</t>
  </si>
  <si>
    <t>S2Rec14</t>
  </si>
  <si>
    <r>
      <t>SII</t>
    </r>
    <r>
      <rPr>
        <sz val="8"/>
        <color rgb="FF666666"/>
        <rFont val="Arial"/>
        <family val="2"/>
      </rPr>
      <t> </t>
    </r>
  </si>
  <si>
    <t>Calculation &amp; expectation</t>
  </si>
  <si>
    <t>Opening balance</t>
  </si>
  <si>
    <t>delta</t>
  </si>
  <si>
    <t>Closing balance</t>
  </si>
  <si>
    <t>Check closing balance (delta should be zero)</t>
  </si>
  <si>
    <t>SII BEL</t>
  </si>
  <si>
    <t>IFRS17 BEL</t>
  </si>
  <si>
    <t>IFRS17</t>
  </si>
  <si>
    <t>Calculation and expectation</t>
  </si>
  <si>
    <t>Subtotal</t>
  </si>
  <si>
    <t>Big Subtotal</t>
  </si>
  <si>
    <t>EPIFP</t>
  </si>
  <si>
    <t/>
  </si>
  <si>
    <t>J10_EPIFP</t>
  </si>
  <si>
    <t>C10_EPIFP</t>
  </si>
  <si>
    <t>F40_EPIFP</t>
  </si>
  <si>
    <t>F70_EPIFP</t>
  </si>
  <si>
    <t>F110_EPIFP</t>
  </si>
  <si>
    <t>H40_EPIFP</t>
  </si>
  <si>
    <t>J10_EPIFP_RP</t>
  </si>
  <si>
    <t>I30_EPIFP</t>
  </si>
  <si>
    <t>Peak 1 Waiver of Premium</t>
  </si>
  <si>
    <t>S2 Functionality / Untraced</t>
  </si>
  <si>
    <t>Investment Expenses</t>
  </si>
  <si>
    <t>Mortality and Morbidity</t>
  </si>
  <si>
    <t>Summary Step</t>
  </si>
  <si>
    <t>Other operational assumptions</t>
  </si>
  <si>
    <t>Economic assumptions</t>
  </si>
  <si>
    <t>delta and closing balance</t>
  </si>
  <si>
    <t>Profit &amp; Loss Attribution template</t>
  </si>
  <si>
    <t>Analysis of Change</t>
  </si>
  <si>
    <t>IFRS 4&amp;9 to SII BEL</t>
  </si>
  <si>
    <t>IFRS17 to SII BEL</t>
  </si>
  <si>
    <t>Expected Profit in Future Premiums</t>
  </si>
  <si>
    <t>Strain Analysis</t>
  </si>
  <si>
    <t>Full list of runs and hierarchy</t>
  </si>
  <si>
    <t>Base Liabilities</t>
  </si>
  <si>
    <t>Correction to opening</t>
  </si>
  <si>
    <t>Full structure for filters and relationships</t>
  </si>
  <si>
    <t>Prophet Model Information</t>
  </si>
  <si>
    <t>Named steps and named Prophet runs</t>
  </si>
  <si>
    <t>Run mappings</t>
  </si>
  <si>
    <t>Deltas are to be added together for presentation, even if that presentation is in a different order.</t>
  </si>
  <si>
    <t>Use for standard AoC</t>
  </si>
  <si>
    <t>Use for EPIFP version of AoC</t>
  </si>
  <si>
    <t>Other Operating profit</t>
  </si>
  <si>
    <t>Non cash items</t>
  </si>
  <si>
    <t>Intra group transactions</t>
  </si>
  <si>
    <t>Unexplained</t>
  </si>
  <si>
    <t xml:space="preserve">The delta between the Prophet runs plus the delta between Manuals on consecutive steps gives the impact for the analysis step. </t>
  </si>
  <si>
    <t>To be used to populated Tableau dashboards and other extractions from the ARR database.</t>
  </si>
  <si>
    <t>AoC</t>
  </si>
  <si>
    <t>PLA</t>
  </si>
  <si>
    <t>Full List</t>
  </si>
  <si>
    <t>Strain analysis</t>
  </si>
  <si>
    <t>SCR movement</t>
  </si>
  <si>
    <t>Risk Margin movement</t>
  </si>
  <si>
    <t>PLA template is a submission to the Consolidation team and to Group.</t>
  </si>
  <si>
    <t>calculated delta of Prophet plus manuals</t>
  </si>
  <si>
    <t>Calculated delta of manuals</t>
  </si>
  <si>
    <t>balancing item from Prophet plus manuals</t>
  </si>
  <si>
    <t>Balancing item (H + I - J)</t>
  </si>
  <si>
    <t>Balance from closing run</t>
  </si>
  <si>
    <t>Check</t>
  </si>
  <si>
    <t>Opening run + Surplus Emerging - Closing Run. Should be zero.</t>
  </si>
  <si>
    <t>Opening Balance</t>
  </si>
  <si>
    <t>Balance from opening run</t>
  </si>
  <si>
    <t>This page gives the different subsets of runs that should form a waterfall diagram.</t>
  </si>
  <si>
    <t>e.g. Valuation assumptions could be expanded to show LT Mortality &amp; Morbidity, LT persistency, LT Other and LT expenses.</t>
  </si>
  <si>
    <t>For circulation.
Known gaps: Strain analysis is incomplete. Some runs are not yet mapped. SCR and RM analysis are not yet included.</t>
  </si>
  <si>
    <t>Previous AoC workings</t>
  </si>
  <si>
    <t>Version History &amp; Document Structure</t>
  </si>
  <si>
    <t>This is a submission of SII liabilities, which are a component of the PLA submission.</t>
  </si>
  <si>
    <t xml:space="preserve">Each of the sections of the waterfall should be independently expandable to move between the levels shown. </t>
  </si>
  <si>
    <t>Worked example</t>
  </si>
  <si>
    <t>Prophet run data</t>
  </si>
  <si>
    <t>Opening date</t>
  </si>
  <si>
    <t>Reporting Date</t>
  </si>
  <si>
    <t>Next year end date</t>
  </si>
  <si>
    <t>Manual</t>
  </si>
  <si>
    <t>Outcome below</t>
  </si>
  <si>
    <t>For reference only, not for lookup.</t>
  </si>
  <si>
    <t>Manual data</t>
  </si>
  <si>
    <t>Balance</t>
  </si>
  <si>
    <t>Balances</t>
  </si>
  <si>
    <t>Prophet</t>
  </si>
  <si>
    <t>Deltas</t>
  </si>
  <si>
    <t>NB Prophet</t>
  </si>
  <si>
    <t>NB Manual</t>
  </si>
  <si>
    <r>
      <t xml:space="preserve">Using data from the </t>
    </r>
    <r>
      <rPr>
        <i/>
        <sz val="10"/>
        <color theme="1"/>
        <rFont val="Arial"/>
        <family val="2"/>
      </rPr>
      <t>Full List</t>
    </r>
    <r>
      <rPr>
        <sz val="10"/>
        <color theme="1"/>
        <rFont val="Arial"/>
        <family val="2"/>
      </rPr>
      <t xml:space="preserve"> tab.</t>
    </r>
  </si>
  <si>
    <t>Delta lookup</t>
  </si>
  <si>
    <t>Values</t>
  </si>
  <si>
    <t>Positive deltas</t>
  </si>
  <si>
    <t>Negative deltas</t>
  </si>
  <si>
    <t>Invisible stacks</t>
  </si>
  <si>
    <t>Calcs for example waterfall graphs - not needed in Tableau</t>
  </si>
  <si>
    <t>Added worked example</t>
  </si>
  <si>
    <t>Updated some hierarchy in light of new information about Tableau capabilities</t>
  </si>
  <si>
    <t>Added default view column for each output tab</t>
  </si>
  <si>
    <t>Data to the right (highly simplified: single product, minimal runs, single business variable)</t>
  </si>
  <si>
    <t>Experience variances - Model</t>
  </si>
  <si>
    <t>\\Kwdact01\grp\Transfer\Reporting_Centre\Common\LGAS_Fin_Change\Projects\105236 Actuarial Results Repository\Building Blocks\Tableau\Pro Formas\Workings\Aoc Steps_v4.xlsx</t>
  </si>
  <si>
    <t>Which Prophet run to use</t>
  </si>
  <si>
    <t>What calculation to do</t>
  </si>
  <si>
    <t>Examples\IFRS SII matrix template.xlsx</t>
  </si>
  <si>
    <t>More detail published here for the OSG IFRS to SII reconciliation:</t>
  </si>
  <si>
    <t>e.J10_OC_8</t>
  </si>
  <si>
    <t>e.J10_OC_1</t>
  </si>
  <si>
    <t>e.J10_OC_2</t>
  </si>
  <si>
    <t>e.J10_OC_3</t>
  </si>
  <si>
    <t>Default</t>
  </si>
  <si>
    <t>e.J10_OC_5</t>
  </si>
  <si>
    <t>Added 24/06/2020</t>
  </si>
  <si>
    <t>Swap Uplift</t>
  </si>
  <si>
    <t>LTIR Fish</t>
  </si>
  <si>
    <t>Default Allowance</t>
  </si>
  <si>
    <t>e.J10_OC_6</t>
  </si>
  <si>
    <t>e.J10_OC_7</t>
  </si>
  <si>
    <t>e.J10_OC_9</t>
  </si>
  <si>
    <t>Property switch (inflation to  depreciation)</t>
  </si>
  <si>
    <t>Add FBPD</t>
  </si>
  <si>
    <t>Asset Cashflows</t>
  </si>
  <si>
    <t>Liability cashflows</t>
  </si>
  <si>
    <t>Non curves</t>
  </si>
  <si>
    <t>e.J10_OC_10</t>
  </si>
  <si>
    <t>e.J10_OC_11</t>
  </si>
  <si>
    <t>e.J10_OC_12</t>
  </si>
  <si>
    <t>e.J10_OC_13</t>
  </si>
  <si>
    <t>e.J10_OC_14</t>
  </si>
  <si>
    <t>e.J10_OC_15</t>
  </si>
  <si>
    <t>e.J10_OC_16</t>
  </si>
  <si>
    <t>Cash to IFRS level</t>
  </si>
  <si>
    <t>Correction to the default view and other lists where a duplicate or ambiguity arises.</t>
  </si>
  <si>
    <t>Business Variable: to be selected on the dashboard.</t>
  </si>
  <si>
    <t>Updates/notes</t>
  </si>
  <si>
    <t>Sample links</t>
  </si>
  <si>
    <t>GR/CIP</t>
  </si>
  <si>
    <t>UP</t>
  </si>
  <si>
    <t>LGR</t>
  </si>
  <si>
    <t>K:\IP\2019\2H\Q4\M12\SII\AOC Own Funds\GCD060.1-19Q4 PLA Templates for GCD (RP)_(v.1)_values.xlsm</t>
  </si>
  <si>
    <t>K:\GP\2019\2H\Q4\M12\EC\AOC Own Funds\GCD060.1-19Q4 PLA Templates for GCD (BU)_(v.1).xlsm</t>
  </si>
  <si>
    <t>Base Surplus</t>
  </si>
  <si>
    <t>RM (net)/
ReCo (net)</t>
  </si>
  <si>
    <t>Group SCR</t>
  </si>
  <si>
    <t>LGAS SCR</t>
  </si>
  <si>
    <t>Columns for analysis</t>
  </si>
  <si>
    <t>Out of scope items / manual only</t>
  </si>
  <si>
    <t>Assets</t>
  </si>
  <si>
    <t>Own Funds</t>
  </si>
  <si>
    <t>Business Variables to output</t>
  </si>
  <si>
    <t>Policyholder liabilities (IFRS)</t>
  </si>
  <si>
    <t>Policyholder liabilities (SII)</t>
  </si>
  <si>
    <t>(SII - IFRS)</t>
  </si>
  <si>
    <t>Net of reinsurance</t>
  </si>
  <si>
    <t>Gross of reinsurance</t>
  </si>
  <si>
    <t>Net of internal reinsurance</t>
  </si>
  <si>
    <t>Unit Liability</t>
  </si>
  <si>
    <t>PH Liability Tax Adjustment</t>
  </si>
  <si>
    <t>LGAS IFRS Profit</t>
  </si>
  <si>
    <t>SII Asset Adjustment</t>
  </si>
  <si>
    <t>SII base surplus</t>
  </si>
  <si>
    <t>Calculated</t>
  </si>
  <si>
    <t>TMTP</t>
  </si>
  <si>
    <t>Surplus</t>
  </si>
  <si>
    <t>Updated 24/06/2020</t>
  </si>
  <si>
    <t>Show Level 3 to level 5 in the AoC</t>
  </si>
  <si>
    <t>Separate toggled version of AoC @ level 2</t>
  </si>
  <si>
    <t>Default View to be made in bookmarks</t>
  </si>
  <si>
    <t>Total Movement</t>
  </si>
  <si>
    <t>Added a row for total movement, which is relevant for Cashflow items (as opposed to Balance Sheet items).</t>
  </si>
  <si>
    <t>Reserves_Total_Movement (IFRS)</t>
  </si>
  <si>
    <t>Reserves_Total_Movement (SII)</t>
  </si>
  <si>
    <t>Gross_Reserves_Total_Movement (IFRS)</t>
  </si>
  <si>
    <t>Gross_Reserves_Total_Movement (SII)</t>
  </si>
  <si>
    <t>AuA_Net_Flows + AuA_Market_Movement</t>
  </si>
  <si>
    <t>Profit (IFRS)</t>
  </si>
  <si>
    <t>Policyholder_Tax</t>
  </si>
  <si>
    <t>[Peak_1_Only_Liability (t=0) - Mathematical_Reserve_Net_of_Reinsurance (t=0)]-[Peak_1_Only_Liability (t=1) - Mathematical_Reserve_Net_of_Reinsurance (t=1)]</t>
  </si>
  <si>
    <t>Risk_Margin_Reco_Movements</t>
  </si>
  <si>
    <t>LT_Reserves</t>
  </si>
  <si>
    <t>Capital (Group)</t>
  </si>
  <si>
    <t>Capital (LGAS)</t>
  </si>
  <si>
    <t>Space would be needed for these in outputs.</t>
  </si>
  <si>
    <t>Not in Scope for Awaken</t>
  </si>
  <si>
    <t>Note: this is used in the QRT S.23, so the Tableau Dashboard provides a check on the QRT spreadsheet.</t>
  </si>
  <si>
    <t>K:\IP\2019\2H\Q4\M12\SII\EPIFP\EPIFP_for_Act_Cons_12M19_v1.xlsx</t>
  </si>
  <si>
    <t>CL example:</t>
  </si>
  <si>
    <t>UP example:</t>
  </si>
  <si>
    <t>Modelled_Gross_Liability</t>
  </si>
  <si>
    <t xml:space="preserve">Calculation to perform for S.23: </t>
  </si>
  <si>
    <t>minimum of Modelled Gross Liability and zero for each HRG.</t>
  </si>
  <si>
    <t>Business Variable to extract for S.23:</t>
  </si>
  <si>
    <t>IFRS4&amp;9 to SII BEL updated for extra LGR steps.
PLA liabs updated for more detail on mappings.
EPIFP updated with more detail.
Update to "untraced" as per conversation with Jen.
Update to add "Total Movement" column for cashflow AoC items.</t>
  </si>
  <si>
    <t>Further work required: Net Strain Analysis</t>
  </si>
  <si>
    <t>\\Kwdact01\grp\Transfer\Reporting_Centre\Common\LGAS_Fin_Change\Projects\105236 Actuarial Results Repository\Building Blocks\Tableau\Pro Formas\Workings\Examples\StrainReleaseAnalysis_122019v1.1_No_Actaeon_Adj.xlsx</t>
  </si>
  <si>
    <t>Net Strain Analysis</t>
  </si>
  <si>
    <t>CL Spreadsheet</t>
  </si>
  <si>
    <t>Business Variables</t>
  </si>
  <si>
    <t>Output form</t>
  </si>
  <si>
    <t>GRP &amp; CIP</t>
  </si>
  <si>
    <t>UP Workplace Savings</t>
  </si>
  <si>
    <t>LGR Annuities</t>
  </si>
  <si>
    <t>\\Kwdact01\grp\Transfer\Reporting_Centre\Common\LGAS_Fin_Change\Projects\105236 Actuarial Results Repository\Building Blocks\Tableau\Pro Formas\Workings\Examples\Strain_Workplace Pensions 12M19 - December 2019v5.xlsx</t>
  </si>
  <si>
    <r>
      <t xml:space="preserve">It's a bit like the </t>
    </r>
    <r>
      <rPr>
        <i/>
        <sz val="10"/>
        <color theme="1"/>
        <rFont val="Arial"/>
        <family val="2"/>
      </rPr>
      <t>Cashflows</t>
    </r>
    <r>
      <rPr>
        <sz val="10"/>
        <color theme="1"/>
        <rFont val="Arial"/>
        <family val="2"/>
      </rPr>
      <t xml:space="preserve"> dashboard, but for a limited number of Prophet runs &amp; manuals i.e. AoC Steps.</t>
    </r>
  </si>
  <si>
    <t>This is an interactive dashboard portion of the analysis.</t>
  </si>
  <si>
    <r>
      <t xml:space="preserve">This also relates to the </t>
    </r>
    <r>
      <rPr>
        <i/>
        <sz val="10"/>
        <color theme="1"/>
        <rFont val="Arial"/>
        <family val="2"/>
      </rPr>
      <t>PLA template</t>
    </r>
    <r>
      <rPr>
        <sz val="10"/>
        <color theme="1"/>
        <rFont val="Arial"/>
        <family val="2"/>
      </rPr>
      <t xml:space="preserve"> and the</t>
    </r>
    <r>
      <rPr>
        <i/>
        <sz val="10"/>
        <color theme="1"/>
        <rFont val="Arial"/>
        <family val="2"/>
      </rPr>
      <t xml:space="preserve"> IFRS profit</t>
    </r>
    <r>
      <rPr>
        <sz val="10"/>
        <color theme="1"/>
        <rFont val="Arial"/>
        <family val="2"/>
      </rPr>
      <t xml:space="preserve"> submission (IFRS 4/9).</t>
    </r>
  </si>
  <si>
    <t>\\Kwdact01\grp\Transfer\Reporting_Centre\Common\LGAS_Fin_Change\Projects\105236 Actuarial Results Repository\Building Blocks\Tableau\Pro Formas\Workings\Examples\Copy of StrainReleaseAnalysis_GP_0919_v2.xlsx</t>
  </si>
  <si>
    <t>K:\Annuities\2019\2H\Q4\IFRS MI\December\Strain Templates\Final Submission\201912 - LGAS IFRS Strain AoC_v2.xlsx</t>
  </si>
  <si>
    <t>Profit_Surplus_Before_Tax</t>
  </si>
  <si>
    <t>Standard_Premium</t>
  </si>
  <si>
    <t>Risk_Premium</t>
  </si>
  <si>
    <t>Waiver_Premium</t>
  </si>
  <si>
    <t>Critical_Illness_Premium</t>
  </si>
  <si>
    <t>Early_Notification_Premium</t>
  </si>
  <si>
    <t>Reinsurance_Premium_MA</t>
  </si>
  <si>
    <t>Reinsurance_Premium_Non_MA</t>
  </si>
  <si>
    <t>AMCs</t>
  </si>
  <si>
    <t>Investment_Expenses_MA</t>
  </si>
  <si>
    <t>Investment_Expenses_Non_MA</t>
  </si>
  <si>
    <t>DIL_Amortisation</t>
  </si>
  <si>
    <t>Fee_Based_Revenue</t>
  </si>
  <si>
    <t>Interest_Receivable</t>
  </si>
  <si>
    <t>Other_Income_And_Charges</t>
  </si>
  <si>
    <t>Inforce_Direct_Expenses_MA</t>
  </si>
  <si>
    <t>Inforce_Direct_Expenses_Non_MA</t>
  </si>
  <si>
    <t>Inforce_Indirect_Expenses</t>
  </si>
  <si>
    <t>New_Business_Direct_Expenses_MA</t>
  </si>
  <si>
    <t>New_Business_Direct_Expenses_Non_MA</t>
  </si>
  <si>
    <t>New_Business_Indirect_Expenses</t>
  </si>
  <si>
    <t>Exceptional_And_Development_Direct_Expenses</t>
  </si>
  <si>
    <t>Exceptional_And_Development_Indirect_Expenses</t>
  </si>
  <si>
    <t>Group_Relief_Direct_Expenses</t>
  </si>
  <si>
    <t>Group_Relief_Indirect_Expenses</t>
  </si>
  <si>
    <t>Renewal_Trail_Commission_MA</t>
  </si>
  <si>
    <t>Renewal_Trail_Commission_Non_MA</t>
  </si>
  <si>
    <t>Acquisition_Commission_Paid</t>
  </si>
  <si>
    <t>Acquisition_Commission_Clawed_Back_On_Death</t>
  </si>
  <si>
    <t>Acquisition_Commission_Clawed_Back_On_Lapse</t>
  </si>
  <si>
    <t>DAC_Amortisation</t>
  </si>
  <si>
    <t>Surrenders_MA</t>
  </si>
  <si>
    <t>Surrenders_Non_MA</t>
  </si>
  <si>
    <t>Deaths_MA</t>
  </si>
  <si>
    <t>Deaths_Non_MA</t>
  </si>
  <si>
    <t>Rider_Benefits</t>
  </si>
  <si>
    <t>Interfund_Transfer</t>
  </si>
  <si>
    <t>Annuity_Outgo_MA</t>
  </si>
  <si>
    <t>Annuity_Outgo_Non_MA</t>
  </si>
  <si>
    <t>Income_Protection_Benefit_Outgo</t>
  </si>
  <si>
    <t>Premium_Waiver_Outgo</t>
  </si>
  <si>
    <t>Maturities_MA</t>
  </si>
  <si>
    <t>Maturities_Non_MA</t>
  </si>
  <si>
    <t>Bulk_Outgo</t>
  </si>
  <si>
    <t>Catastrophe_Outgo</t>
  </si>
  <si>
    <t>Other_LT_Reserves</t>
  </si>
  <si>
    <t>Peak_1_Only_Reserves</t>
  </si>
  <si>
    <t>PH_Tax_On_Expense_MA</t>
  </si>
  <si>
    <t>PH_Tax_On_Expense_Non_MA</t>
  </si>
  <si>
    <t>PH_Tax_On_Income_MA</t>
  </si>
  <si>
    <t>PH_Tax_On_Income_Non_MA</t>
  </si>
  <si>
    <t>Tax_Charge</t>
  </si>
  <si>
    <t>Tax_Gross_Up</t>
  </si>
  <si>
    <t>Level 1</t>
  </si>
  <si>
    <t>Level 7</t>
  </si>
  <si>
    <t>These Business Variables are taken from the "Profit" section of the BV mappings.</t>
  </si>
  <si>
    <t>All Business Variables must be included (Level 1,2,3,4,5,6,7)</t>
  </si>
  <si>
    <t>The dashboard should act like a "tree" that can be expanded and contracted.</t>
  </si>
  <si>
    <t xml:space="preserve">Where two levels of the tree are identical, skip to the next level where there is a difference. </t>
  </si>
  <si>
    <t>No-one ever needs to select "Level 5", as this is not a meaningful collection of variables.</t>
  </si>
  <si>
    <t>The total should always be shown</t>
  </si>
  <si>
    <t>The Business Variables in this section are taken from the "Liabilities" portion of the BV mappings.</t>
  </si>
  <si>
    <t>Gross_Liability</t>
  </si>
  <si>
    <t>Level 2</t>
  </si>
  <si>
    <t>Timestep</t>
  </si>
  <si>
    <t>t=0</t>
  </si>
  <si>
    <t>t=1</t>
  </si>
  <si>
    <t>Reporting_Metric</t>
  </si>
  <si>
    <t>Peak_1_Only_Liability</t>
  </si>
  <si>
    <t>There is no "tree" for this section - it is static.</t>
  </si>
  <si>
    <t>SII to IFRS difference</t>
  </si>
  <si>
    <t>Peak_1_Only_Liability (IFRS) - Gross_Liability (SII)</t>
  </si>
  <si>
    <t>TP_Tax_Liability</t>
  </si>
  <si>
    <t>Must: Cashflows amounts should be for the summation of months between the opening and closing date.</t>
  </si>
  <si>
    <t>Must: Show cashflow amount for each step.</t>
  </si>
  <si>
    <t>Should: Provide an option to toggle to deltas between steps.</t>
  </si>
  <si>
    <t>Could: Provide an option for deltas to be shown as a % of the balance.</t>
  </si>
  <si>
    <t>What data to present</t>
  </si>
  <si>
    <r>
      <t xml:space="preserve">Example: Level5 from AoC
</t>
    </r>
    <r>
      <rPr>
        <sz val="10"/>
        <color theme="1"/>
        <rFont val="Arial"/>
        <family val="2"/>
      </rPr>
      <t>Steps must be expandable/collapsable as per the hierarchy of steps and as per the AoC Waterfall.</t>
    </r>
  </si>
  <si>
    <t>Steps to be expandable and collapsable in the same way as the AoC Waterfalls.</t>
  </si>
  <si>
    <t>Must: Show balance amount for each step.</t>
  </si>
  <si>
    <t>Must: Balance amounts should be for the opening time period or closing period depending on the "timestep" shown in column E.</t>
  </si>
  <si>
    <t>Info:</t>
  </si>
  <si>
    <t>timestep t=1 is the closing date, which is the reporting date.</t>
  </si>
  <si>
    <t>timestep t=0 is the opening date, which is the previous year end. This will be blank for a closing run (e.g. J10).</t>
  </si>
  <si>
    <t>This is a repeat of the information above from the "Profit" seciton of the BV mappings. May not need to be built, or could be a pdf, but any missing Business Variables will need to be added to the BV mappings.</t>
  </si>
  <si>
    <t>Contract Boundaries off</t>
  </si>
  <si>
    <t>Added 30/06/2020</t>
  </si>
  <si>
    <t>Rollforward</t>
  </si>
  <si>
    <t>This is the unexplained</t>
  </si>
  <si>
    <t>New Business</t>
  </si>
  <si>
    <t>nI30</t>
  </si>
  <si>
    <t>nI40</t>
  </si>
  <si>
    <t>Moved "rollforward" step from prior year J10 to current year C40 (i.e. AFTER model change). This is consistent with IFRS17 (KDD AoC 2).Added the "n" indicator to new business runs in LGI and Workplace Savings.</t>
  </si>
  <si>
    <t>Reworked to allow for new run order under IFRS17</t>
  </si>
  <si>
    <t>A0</t>
  </si>
  <si>
    <t>A10</t>
  </si>
  <si>
    <t>New insurance and reinsurance contracts</t>
  </si>
  <si>
    <t>A20</t>
  </si>
  <si>
    <t>Locked in rates</t>
  </si>
  <si>
    <t>C5</t>
  </si>
  <si>
    <t>Product model changes</t>
  </si>
  <si>
    <t>IT infrastructre changes</t>
  </si>
  <si>
    <t>Final opening changes</t>
  </si>
  <si>
    <t>C15</t>
  </si>
  <si>
    <t>C20</t>
  </si>
  <si>
    <t>D10</t>
  </si>
  <si>
    <t>D20</t>
  </si>
  <si>
    <t>D30</t>
  </si>
  <si>
    <t>Modifications</t>
  </si>
  <si>
    <t>Reinsurance contracts</t>
  </si>
  <si>
    <t>Gross contracts</t>
  </si>
  <si>
    <t>OSG Release</t>
  </si>
  <si>
    <t>E10</t>
  </si>
  <si>
    <t>E20</t>
  </si>
  <si>
    <t>E30</t>
  </si>
  <si>
    <t>E40</t>
  </si>
  <si>
    <t>Experience variances - External</t>
  </si>
  <si>
    <t>Regulatory methodology changes</t>
  </si>
  <si>
    <t>Non-regulatory methodology changes</t>
  </si>
  <si>
    <t>Method changes</t>
  </si>
  <si>
    <t>F20</t>
  </si>
  <si>
    <t>F25</t>
  </si>
  <si>
    <t>F30</t>
  </si>
  <si>
    <t>F35</t>
  </si>
  <si>
    <t>LT Proportion Married</t>
  </si>
  <si>
    <t>LT Late retirement factors</t>
  </si>
  <si>
    <t>LT Change in risk assessment biting scenario</t>
  </si>
  <si>
    <t>LT Expense Inflation</t>
  </si>
  <si>
    <t>F80</t>
  </si>
  <si>
    <t>F90</t>
  </si>
  <si>
    <t>F120</t>
  </si>
  <si>
    <t>F130</t>
  </si>
  <si>
    <t>F150</t>
  </si>
  <si>
    <t>RF Non-attributable expenses &amp; op cost</t>
  </si>
  <si>
    <t>RF Attributable expenses</t>
  </si>
  <si>
    <t>RF Investment Expenses</t>
  </si>
  <si>
    <t>G20</t>
  </si>
  <si>
    <t>Liquidity Premium</t>
  </si>
  <si>
    <t>LT liquidity premium</t>
  </si>
  <si>
    <t>Reinsurer risk</t>
  </si>
  <si>
    <t>To do: check whether UP is changing  in line with other products.</t>
  </si>
  <si>
    <t>D10_EB</t>
  </si>
  <si>
    <t>D20_EB</t>
  </si>
  <si>
    <t>D30_EB</t>
  </si>
  <si>
    <t>E10_EB</t>
  </si>
  <si>
    <t>E30_EB</t>
  </si>
  <si>
    <t>E40_EB</t>
  </si>
  <si>
    <t>F20_EB</t>
  </si>
  <si>
    <t>F50_EB</t>
  </si>
  <si>
    <t>F80_EB</t>
  </si>
  <si>
    <t>F90_EB</t>
  </si>
  <si>
    <t>F120_EB</t>
  </si>
  <si>
    <t>F130_EB</t>
  </si>
  <si>
    <t>F140_EB</t>
  </si>
  <si>
    <t>G10_EB</t>
  </si>
  <si>
    <t>G20_EB</t>
  </si>
  <si>
    <t>C5_EB</t>
  </si>
  <si>
    <t>C15_EB</t>
  </si>
  <si>
    <t>F25_EB</t>
  </si>
  <si>
    <t>F35_EB</t>
  </si>
  <si>
    <t>C5_NB</t>
  </si>
  <si>
    <t>C10_NB</t>
  </si>
  <si>
    <t>C15_NB</t>
  </si>
  <si>
    <t>C20_NB</t>
  </si>
  <si>
    <t>D10_NB</t>
  </si>
  <si>
    <t>D20_NB</t>
  </si>
  <si>
    <t>D30_NB</t>
  </si>
  <si>
    <t>E10_NB</t>
  </si>
  <si>
    <t>E20_NB</t>
  </si>
  <si>
    <t>E30_NB</t>
  </si>
  <si>
    <t>E40_NB</t>
  </si>
  <si>
    <t>F10_NB</t>
  </si>
  <si>
    <t>F20_NB</t>
  </si>
  <si>
    <t>F25_NB</t>
  </si>
  <si>
    <t>F30_NB</t>
  </si>
  <si>
    <t>F35_NB</t>
  </si>
  <si>
    <t>F40_NB</t>
  </si>
  <si>
    <t>F50_NB</t>
  </si>
  <si>
    <t>F60_NB</t>
  </si>
  <si>
    <t>F70_NB</t>
  </si>
  <si>
    <t>F80_NB</t>
  </si>
  <si>
    <t>F90_NB</t>
  </si>
  <si>
    <t>F100_NB</t>
  </si>
  <si>
    <t>F110_NB</t>
  </si>
  <si>
    <t>F120_NB</t>
  </si>
  <si>
    <t>F130_NB</t>
  </si>
  <si>
    <t>F140_NB</t>
  </si>
  <si>
    <t>F150_NB</t>
  </si>
  <si>
    <t>G10_NB</t>
  </si>
  <si>
    <t>G20_NB</t>
  </si>
  <si>
    <t>H10_NB</t>
  </si>
  <si>
    <t>H20_NB</t>
  </si>
  <si>
    <t>H30_NB</t>
  </si>
  <si>
    <t>H40_NB</t>
  </si>
  <si>
    <t>Step name</t>
  </si>
  <si>
    <t>Adjust CSM</t>
  </si>
  <si>
    <t>Notes</t>
  </si>
  <si>
    <t>AoC step equivalent</t>
  </si>
  <si>
    <t>Yes</t>
  </si>
  <si>
    <t>EB, Gross &amp; Rein</t>
  </si>
  <si>
    <t>Opening Adjustment Model Change</t>
  </si>
  <si>
    <t>Derecognition of reinsurance contracts held (contract termination)</t>
  </si>
  <si>
    <t>EB, Rein</t>
  </si>
  <si>
    <t>Derecognition of pre-modification contracts Reinsurance</t>
  </si>
  <si>
    <t xml:space="preserve">Derecognition of pre-modification contracts Gross </t>
  </si>
  <si>
    <t>EB, Gross</t>
  </si>
  <si>
    <t>New Business Recognised - Locked In PoS Curve</t>
  </si>
  <si>
    <t>NB, Gross &amp; Rein</t>
  </si>
  <si>
    <t>Day 1 Loss Offset (SM)</t>
  </si>
  <si>
    <t>NB, Rein - no FFCF</t>
  </si>
  <si>
    <t>-</t>
  </si>
  <si>
    <t>New Business Recognised - Locked in Weighted YTD Curve</t>
  </si>
  <si>
    <t>No</t>
  </si>
  <si>
    <t>Variance in forecast of underlying NB</t>
  </si>
  <si>
    <t>Gross &amp; Rein</t>
  </si>
  <si>
    <t>??</t>
  </si>
  <si>
    <t>Roll Forward on Prior Reporting Assumptions</t>
  </si>
  <si>
    <t>Interest Accretion</t>
  </si>
  <si>
    <t>No FFCF (delta = 0)</t>
  </si>
  <si>
    <t>Change in Long Term Non Financial Assumptions - Mortality</t>
  </si>
  <si>
    <t>F10 &amp; F20</t>
  </si>
  <si>
    <t>Change in Long Term Non Financial Assumptions - Persistency</t>
  </si>
  <si>
    <t>Change in Long Term Non Financial Assumptions - Other</t>
  </si>
  <si>
    <t>Change in Long Term Non Financial Assumptions - Gross Expenses</t>
  </si>
  <si>
    <t>Gross only</t>
  </si>
  <si>
    <t>Change in Long Term Non Financial Assumptions - Reinsurance Expenses</t>
  </si>
  <si>
    <t>Rein only</t>
  </si>
  <si>
    <t>Premium Adjustments</t>
  </si>
  <si>
    <t>Surrender Adjustments</t>
  </si>
  <si>
    <t>Investment Component Adjustments</t>
  </si>
  <si>
    <t>Acquisition Cost Adjustments</t>
  </si>
  <si>
    <t>Experience Variance Over Reporting Period - Mortality</t>
  </si>
  <si>
    <t>Experience Variance Over Reporting Period - Persistency</t>
  </si>
  <si>
    <t>Experience Variance Over Reporting Period - Other</t>
  </si>
  <si>
    <t>Financial Assumption - Change Discount Rate</t>
  </si>
  <si>
    <t>Financial Assumption - Change Other</t>
  </si>
  <si>
    <t>Financial Assumption - Change Inflation</t>
  </si>
  <si>
    <t>Gross and Rein</t>
  </si>
  <si>
    <t>Change in Non-Performance of Reinsurer</t>
  </si>
  <si>
    <t>Systematic Allocation of loss component</t>
  </si>
  <si>
    <t>CSM Release</t>
  </si>
  <si>
    <t>The following table is based on information in the mapping table AOC_MAP.fac in the CSM Prophet model.</t>
  </si>
  <si>
    <t>An additional column has been added to indicate the equivalent base liability AoC step. A few of these are not quite in the same order as for the liability model, and it is to be investigated whether that causes any issues.</t>
  </si>
  <si>
    <t>FD Pack step</t>
  </si>
  <si>
    <t>Impact of actual underlying new business written</t>
  </si>
  <si>
    <t>Impact of model changes and opening adjustments</t>
  </si>
  <si>
    <t>Interest accreted on CSM and expected release of CSM</t>
  </si>
  <si>
    <t>Impact of assumption changes</t>
  </si>
  <si>
    <t>Impact of experience variances</t>
  </si>
  <si>
    <t>Brought in CSM information. Reworked the worked example.</t>
  </si>
  <si>
    <t>v9</t>
  </si>
  <si>
    <t>Opening model changes</t>
  </si>
  <si>
    <t>Experience variances - Forecast</t>
  </si>
  <si>
    <t>AOCID</t>
  </si>
  <si>
    <t>ProphetRunStep</t>
  </si>
  <si>
    <t>StepDescription</t>
  </si>
  <si>
    <t>RunCode</t>
  </si>
  <si>
    <t>OriginalRunCode</t>
  </si>
  <si>
    <t>OriginalRunCode2</t>
  </si>
  <si>
    <t>Model</t>
  </si>
  <si>
    <t>BusinessRunType</t>
  </si>
  <si>
    <t>Delta_Order</t>
  </si>
  <si>
    <t>Level1_CF</t>
  </si>
  <si>
    <t>Level2_CF</t>
  </si>
  <si>
    <t>Level3_CF</t>
  </si>
  <si>
    <t>Level4_CF</t>
  </si>
  <si>
    <t>Level5_CF</t>
  </si>
  <si>
    <t>NULL</t>
  </si>
  <si>
    <t>*</t>
  </si>
  <si>
    <t>Total Movements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</si>
</sst>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2" x14ac:knownFonts="1">
    <font>
      <sz val="10"/>
      <color theme="1"/>
      <name val="Arial"/>
      <family val="2"/>
    </font>
    <font>
      <sz val="11"/>
      <color theme="1"/>
      <name val="Arial"/>
      <family val="2"/>
    </font>
    <font>
      <sz val="11"/>
      <color theme="1"/>
      <name val="Arial"/>
      <family val="2"/>
    </font>
    <font>
      <sz val="10"/>
      <color theme="1"/>
      <name val="Arial"/>
      <family val="2"/>
    </font>
    <font>
      <sz val="10"/>
      <name val="Arial"/>
      <family val="2"/>
    </font>
    <font>
      <b/>
      <sz val="10"/>
      <name val="Arial"/>
      <family val="2"/>
    </font>
    <font>
      <sz val="10"/>
      <color rgb="FF000000"/>
      <name val="Arial"/>
      <family val="2"/>
    </font>
    <font>
      <b/>
      <sz val="10"/>
      <color theme="1"/>
      <name val="Arial"/>
      <family val="2"/>
    </font>
    <font>
      <b/>
      <sz val="11"/>
      <color theme="1"/>
      <name val="Arial"/>
      <family val="2"/>
    </font>
    <font>
      <sz val="22"/>
      <color theme="0"/>
      <name val="Arial"/>
      <family val="2"/>
    </font>
    <font>
      <sz val="22"/>
      <color rgb="FF0099CC"/>
      <name val="Arial"/>
      <family val="2"/>
    </font>
    <font>
      <b/>
      <sz val="10"/>
      <color rgb="FF666666"/>
      <name val="Arial"/>
      <family val="2"/>
    </font>
    <font>
      <sz val="10"/>
      <color rgb="FF666666"/>
      <name val="Arial"/>
      <family val="2"/>
    </font>
    <font>
      <u/>
      <sz val="10"/>
      <color theme="10"/>
      <name val="Arial"/>
      <family val="2"/>
    </font>
    <font>
      <u/>
      <sz val="8"/>
      <color rgb="FF0000FF"/>
      <name val="Arial"/>
      <family val="2"/>
    </font>
    <font>
      <b/>
      <sz val="11"/>
      <color rgb="FFFFFFFF"/>
      <name val="Arial"/>
      <family val="2"/>
    </font>
    <font>
      <b/>
      <sz val="10"/>
      <color rgb="FF000000"/>
      <name val="Arial"/>
      <family val="2"/>
    </font>
    <font>
      <sz val="10"/>
      <color indexed="8"/>
      <name val="Arial"/>
      <family val="2"/>
    </font>
    <font>
      <b/>
      <sz val="9"/>
      <color rgb="FF000000"/>
      <name val="Arial"/>
      <family val="2"/>
    </font>
    <font>
      <sz val="9"/>
      <color rgb="FF000000"/>
      <name val="Arial"/>
      <family val="2"/>
    </font>
    <font>
      <sz val="9"/>
      <name val="Arial"/>
      <family val="2"/>
    </font>
    <font>
      <sz val="8"/>
      <color rgb="FF666666"/>
      <name val="Arial"/>
      <family val="2"/>
    </font>
    <font>
      <b/>
      <sz val="9"/>
      <name val="Arial"/>
      <family val="2"/>
    </font>
    <font>
      <i/>
      <sz val="10"/>
      <color theme="1"/>
      <name val="Arial"/>
      <family val="2"/>
    </font>
    <font>
      <u/>
      <sz val="10"/>
      <color rgb="FF0070C0"/>
      <name val="Arial"/>
      <family val="2"/>
    </font>
    <font>
      <b/>
      <sz val="10"/>
      <color theme="0"/>
      <name val="Arial"/>
      <family val="2"/>
    </font>
    <font>
      <sz val="8"/>
      <color theme="1"/>
      <name val="Arial"/>
      <family val="2"/>
    </font>
    <font>
      <sz val="10"/>
      <color rgb="FFFF0000"/>
      <name val="Arial"/>
      <family val="2"/>
    </font>
    <font>
      <sz val="10"/>
      <color rgb="FF333333"/>
      <name val="Arial"/>
      <family val="2"/>
    </font>
    <font>
      <b/>
      <sz val="11"/>
      <color rgb="FFFFFFFF"/>
      <name val="Calibri"/>
      <family val="2"/>
    </font>
    <font>
      <b/>
      <sz val="11"/>
      <color rgb="FF000000"/>
      <name val="Calibri"/>
      <family val="2"/>
    </font>
    <font>
      <sz val="11"/>
      <color rgb="FF000000"/>
      <name val="Calibri"/>
      <family val="2"/>
    </font>
  </fonts>
  <fills count="27">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7"/>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bgColor indexed="64"/>
      </patternFill>
    </fill>
    <fill>
      <patternFill patternType="solid">
        <fgColor theme="8"/>
        <bgColor indexed="64"/>
      </patternFill>
    </fill>
    <fill>
      <patternFill patternType="solid">
        <fgColor theme="6" tint="0.59999389629810485"/>
        <bgColor indexed="64"/>
      </patternFill>
    </fill>
    <fill>
      <patternFill patternType="solid">
        <fgColor theme="2" tint="0.79998168889431442"/>
        <bgColor indexed="64"/>
      </patternFill>
    </fill>
    <fill>
      <patternFill patternType="solid">
        <fgColor theme="2" tint="0.39997558519241921"/>
        <bgColor indexed="64"/>
      </patternFill>
    </fill>
    <fill>
      <patternFill patternType="solid">
        <fgColor rgb="FF00B050"/>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9" tint="0.59999389629810485"/>
        <bgColor indexed="64"/>
      </patternFill>
    </fill>
    <fill>
      <patternFill patternType="solid">
        <fgColor rgb="FF0076D6"/>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medium">
        <color rgb="FFFFFFFF"/>
      </bottom>
      <diagonal/>
    </border>
    <border>
      <left/>
      <right style="medium">
        <color rgb="FFFFFFFF"/>
      </right>
      <top/>
      <bottom/>
      <diagonal/>
    </border>
    <border>
      <left/>
      <right style="thin">
        <color rgb="FFB2B2B2"/>
      </right>
      <top style="thin">
        <color rgb="FFB2B2B2"/>
      </top>
      <bottom style="thin">
        <color rgb="FFB2B2B2"/>
      </bottom>
      <diagonal/>
    </border>
    <border>
      <left/>
      <right/>
      <top style="medium">
        <color rgb="FFFFFFFF"/>
      </top>
      <bottom style="thin">
        <color rgb="FFB2B2B2"/>
      </bottom>
      <diagonal/>
    </border>
    <border>
      <left/>
      <right style="medium">
        <color rgb="FFFFFFFF"/>
      </right>
      <top style="medium">
        <color rgb="FFFFFFFF"/>
      </top>
      <bottom style="thin">
        <color rgb="FFB2B2B2"/>
      </bottom>
      <diagonal/>
    </border>
    <border>
      <left/>
      <right/>
      <top style="thin">
        <color rgb="FFB2B2B2"/>
      </top>
      <bottom style="thin">
        <color rgb="FFB2B2B2"/>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0076D6"/>
      </left>
      <right/>
      <top style="medium">
        <color rgb="FF0076D6"/>
      </top>
      <bottom style="medium">
        <color rgb="FF0076D6"/>
      </bottom>
      <diagonal/>
    </border>
    <border>
      <left/>
      <right/>
      <top style="medium">
        <color rgb="FF0076D6"/>
      </top>
      <bottom style="medium">
        <color rgb="FF0076D6"/>
      </bottom>
      <diagonal/>
    </border>
    <border>
      <left/>
      <right style="medium">
        <color rgb="FF0076D6"/>
      </right>
      <top style="medium">
        <color rgb="FF0076D6"/>
      </top>
      <bottom style="medium">
        <color rgb="FF0076D6"/>
      </bottom>
      <diagonal/>
    </border>
    <border>
      <left style="medium">
        <color rgb="FF4DAEFF"/>
      </left>
      <right style="medium">
        <color rgb="FF4DAEFF"/>
      </right>
      <top/>
      <bottom style="medium">
        <color rgb="FF4DAEFF"/>
      </bottom>
      <diagonal/>
    </border>
    <border>
      <left/>
      <right style="medium">
        <color rgb="FF4DAEFF"/>
      </right>
      <top/>
      <bottom style="medium">
        <color rgb="FF4DAEFF"/>
      </bottom>
      <diagonal/>
    </border>
  </borders>
  <cellStyleXfs count="8">
    <xf numFmtId="0" fontId="0" fillId="0" borderId="0"/>
    <xf numFmtId="0" fontId="4" fillId="0" borderId="0"/>
    <xf numFmtId="0" fontId="4" fillId="0" borderId="0">
      <alignment horizontal="left" wrapText="1"/>
    </xf>
    <xf numFmtId="0" fontId="3" fillId="0" borderId="0"/>
    <xf numFmtId="0" fontId="2" fillId="0" borderId="0"/>
    <xf numFmtId="0" fontId="13" fillId="0" borderId="0" applyNumberFormat="0" applyFill="0" applyBorder="0" applyAlignment="0" applyProtection="0"/>
    <xf numFmtId="0" fontId="17" fillId="0" borderId="0"/>
    <xf numFmtId="0" fontId="4" fillId="0" borderId="0">
      <alignment horizontal="left" wrapText="1"/>
    </xf>
  </cellStyleXfs>
  <cellXfs count="213">
    <xf numFmtId="0" fontId="0" fillId="0" borderId="0" xfId="0"/>
    <xf numFmtId="0" fontId="9" fillId="5" borderId="0" xfId="4" applyFont="1" applyFill="1"/>
    <xf numFmtId="0" fontId="10" fillId="5" borderId="0" xfId="4" applyFont="1" applyFill="1"/>
    <xf numFmtId="0" fontId="8" fillId="6" borderId="0" xfId="4" applyFont="1" applyFill="1" applyAlignment="1">
      <alignment vertical="top"/>
    </xf>
    <xf numFmtId="0" fontId="2" fillId="6" borderId="0" xfId="4" applyFont="1" applyFill="1"/>
    <xf numFmtId="0" fontId="11" fillId="6" borderId="0" xfId="4" applyFont="1" applyFill="1"/>
    <xf numFmtId="0" fontId="12" fillId="6" borderId="0" xfId="4" applyFont="1" applyFill="1"/>
    <xf numFmtId="0" fontId="12" fillId="6" borderId="0" xfId="4" applyFont="1" applyFill="1" applyAlignment="1">
      <alignment horizontal="left"/>
    </xf>
    <xf numFmtId="0" fontId="2" fillId="6" borderId="0" xfId="4" applyFill="1"/>
    <xf numFmtId="0" fontId="14" fillId="6" borderId="0" xfId="5" applyFont="1" applyFill="1"/>
    <xf numFmtId="0" fontId="15" fillId="5" borderId="3" xfId="4" applyFont="1" applyFill="1" applyBorder="1" applyAlignment="1">
      <alignment horizontal="left" vertical="center" wrapText="1" readingOrder="1"/>
    </xf>
    <xf numFmtId="0" fontId="15" fillId="5" borderId="3" xfId="4" applyFont="1" applyFill="1" applyBorder="1" applyAlignment="1">
      <alignment horizontal="center" vertical="center" wrapText="1" readingOrder="1"/>
    </xf>
    <xf numFmtId="14" fontId="12" fillId="6" borderId="4" xfId="4" applyNumberFormat="1" applyFont="1" applyFill="1" applyBorder="1" applyAlignment="1">
      <alignment horizontal="center"/>
    </xf>
    <xf numFmtId="2" fontId="12" fillId="6" borderId="4" xfId="4" applyNumberFormat="1" applyFont="1" applyFill="1" applyBorder="1" applyAlignment="1">
      <alignment horizontal="center"/>
    </xf>
    <xf numFmtId="0" fontId="12" fillId="6" borderId="4" xfId="4" applyFont="1" applyFill="1" applyBorder="1" applyAlignment="1">
      <alignment horizontal="left"/>
    </xf>
    <xf numFmtId="0" fontId="12" fillId="6" borderId="4" xfId="4" applyFont="1" applyFill="1" applyBorder="1" applyAlignment="1">
      <alignment horizontal="left" wrapText="1"/>
    </xf>
    <xf numFmtId="14" fontId="12" fillId="6" borderId="7" xfId="4" applyNumberFormat="1" applyFont="1" applyFill="1" applyBorder="1" applyAlignment="1">
      <alignment horizontal="left"/>
    </xf>
    <xf numFmtId="14" fontId="12" fillId="6" borderId="4" xfId="4" applyNumberFormat="1" applyFont="1" applyFill="1" applyBorder="1" applyAlignment="1">
      <alignment horizontal="left"/>
    </xf>
    <xf numFmtId="14" fontId="12" fillId="6" borderId="7" xfId="4" applyNumberFormat="1" applyFont="1" applyFill="1" applyBorder="1" applyAlignment="1">
      <alignment horizontal="left"/>
    </xf>
    <xf numFmtId="14" fontId="12" fillId="6" borderId="4" xfId="4" applyNumberFormat="1" applyFont="1" applyFill="1" applyBorder="1" applyAlignment="1">
      <alignment horizontal="left"/>
    </xf>
    <xf numFmtId="0" fontId="7" fillId="0" borderId="0" xfId="0" applyFont="1"/>
    <xf numFmtId="0" fontId="7" fillId="0" borderId="1" xfId="0" applyFont="1" applyBorder="1"/>
    <xf numFmtId="0" fontId="6" fillId="0" borderId="1" xfId="0" applyFont="1" applyBorder="1" applyAlignment="1">
      <alignment horizontal="left" indent="2"/>
    </xf>
    <xf numFmtId="0" fontId="16" fillId="3" borderId="1" xfId="0" applyFont="1" applyFill="1" applyBorder="1" applyAlignment="1">
      <alignment horizontal="left" indent="1"/>
    </xf>
    <xf numFmtId="0" fontId="6" fillId="0" borderId="1" xfId="0" applyFont="1" applyBorder="1" applyAlignment="1">
      <alignment horizontal="left" indent="3"/>
    </xf>
    <xf numFmtId="0" fontId="16" fillId="7" borderId="1" xfId="0" applyFont="1" applyFill="1" applyBorder="1" applyAlignment="1">
      <alignment horizontal="left" indent="2"/>
    </xf>
    <xf numFmtId="0" fontId="5" fillId="3" borderId="1" xfId="0" applyFont="1" applyFill="1" applyBorder="1" applyAlignment="1">
      <alignment horizontal="left" indent="1"/>
    </xf>
    <xf numFmtId="0" fontId="4" fillId="0" borderId="1" xfId="0" applyFont="1" applyFill="1" applyBorder="1" applyAlignment="1">
      <alignment horizontal="left" indent="1"/>
    </xf>
    <xf numFmtId="3" fontId="5" fillId="2" borderId="1" xfId="3" applyNumberFormat="1" applyFont="1" applyFill="1" applyBorder="1" applyAlignment="1">
      <alignment wrapText="1"/>
    </xf>
    <xf numFmtId="0" fontId="6" fillId="0" borderId="1" xfId="0" applyFont="1" applyFill="1" applyBorder="1" applyAlignment="1">
      <alignment horizontal="left" indent="2"/>
    </xf>
    <xf numFmtId="0" fontId="0" fillId="0" borderId="0" xfId="0" applyBorder="1"/>
    <xf numFmtId="0" fontId="18" fillId="0" borderId="0" xfId="0" applyFont="1" applyBorder="1" applyAlignment="1">
      <alignment vertical="center"/>
    </xf>
    <xf numFmtId="0" fontId="0" fillId="0" borderId="0" xfId="0" applyFill="1" applyBorder="1"/>
    <xf numFmtId="0" fontId="18" fillId="0" borderId="0" xfId="0" applyFont="1" applyFill="1" applyBorder="1" applyAlignment="1">
      <alignment vertical="center"/>
    </xf>
    <xf numFmtId="0" fontId="20" fillId="0" borderId="0" xfId="0" applyFont="1" applyBorder="1" applyAlignment="1">
      <alignment vertical="center"/>
    </xf>
    <xf numFmtId="0" fontId="20" fillId="0" borderId="0" xfId="0" applyFont="1" applyFill="1" applyBorder="1" applyAlignment="1">
      <alignment vertical="center"/>
    </xf>
    <xf numFmtId="0" fontId="22" fillId="0" borderId="0" xfId="0" applyFont="1" applyBorder="1" applyAlignment="1">
      <alignment vertical="center"/>
    </xf>
    <xf numFmtId="0" fontId="20" fillId="0" borderId="0" xfId="0" applyFont="1" applyBorder="1" applyAlignment="1">
      <alignment horizontal="right" vertical="center"/>
    </xf>
    <xf numFmtId="0" fontId="18" fillId="0" borderId="0" xfId="0" applyFont="1" applyFill="1" applyBorder="1" applyAlignment="1">
      <alignment horizontal="center" vertical="center"/>
    </xf>
    <xf numFmtId="0" fontId="0" fillId="0" borderId="0" xfId="0" applyFill="1" applyBorder="1" applyAlignment="1">
      <alignment horizontal="center"/>
    </xf>
    <xf numFmtId="0" fontId="20" fillId="8" borderId="0" xfId="0" applyFont="1" applyFill="1" applyBorder="1" applyAlignment="1">
      <alignment vertical="center"/>
    </xf>
    <xf numFmtId="0" fontId="18" fillId="5" borderId="0" xfId="0" applyFont="1" applyFill="1" applyBorder="1" applyAlignment="1">
      <alignment vertical="center"/>
    </xf>
    <xf numFmtId="0" fontId="0" fillId="9" borderId="0" xfId="0" applyFill="1" applyBorder="1"/>
    <xf numFmtId="0" fontId="18" fillId="9" borderId="0" xfId="0" applyFont="1" applyFill="1" applyBorder="1" applyAlignment="1">
      <alignment vertical="center"/>
    </xf>
    <xf numFmtId="0" fontId="19" fillId="4" borderId="0" xfId="0" applyFont="1" applyFill="1" applyBorder="1" applyAlignment="1">
      <alignment vertical="center"/>
    </xf>
    <xf numFmtId="0" fontId="20" fillId="10" borderId="0" xfId="0" applyFont="1" applyFill="1" applyBorder="1" applyAlignment="1">
      <alignment vertical="center"/>
    </xf>
    <xf numFmtId="0" fontId="19" fillId="10" borderId="0" xfId="0" applyFont="1" applyFill="1" applyBorder="1" applyAlignment="1">
      <alignment vertical="center"/>
    </xf>
    <xf numFmtId="0" fontId="0" fillId="11" borderId="0" xfId="0" applyFill="1" applyBorder="1"/>
    <xf numFmtId="0" fontId="1" fillId="11" borderId="0" xfId="0" applyFont="1" applyFill="1" applyBorder="1"/>
    <xf numFmtId="0" fontId="1" fillId="4" borderId="0" xfId="0" applyFont="1" applyFill="1" applyBorder="1"/>
    <xf numFmtId="0" fontId="0" fillId="4" borderId="0" xfId="0" applyFill="1" applyBorder="1"/>
    <xf numFmtId="0" fontId="19" fillId="11" borderId="0" xfId="0" applyFont="1" applyFill="1" applyBorder="1" applyAlignment="1">
      <alignment vertical="center"/>
    </xf>
    <xf numFmtId="0" fontId="0" fillId="5" borderId="0" xfId="0" applyFill="1" applyBorder="1"/>
    <xf numFmtId="0" fontId="7" fillId="5" borderId="0" xfId="0" applyFont="1" applyFill="1" applyBorder="1"/>
    <xf numFmtId="0" fontId="0" fillId="5" borderId="0" xfId="0" applyFont="1" applyFill="1" applyBorder="1"/>
    <xf numFmtId="0" fontId="7" fillId="9" borderId="0" xfId="0" applyFont="1" applyFill="1" applyBorder="1"/>
    <xf numFmtId="0" fontId="7" fillId="13" borderId="0" xfId="0" applyFont="1" applyFill="1" applyBorder="1" applyAlignment="1">
      <alignment horizontal="center"/>
    </xf>
    <xf numFmtId="0" fontId="7" fillId="12" borderId="0" xfId="0" applyFont="1" applyFill="1" applyBorder="1" applyAlignment="1"/>
    <xf numFmtId="0" fontId="7" fillId="13" borderId="0" xfId="0" applyFont="1" applyFill="1" applyBorder="1" applyAlignment="1"/>
    <xf numFmtId="0" fontId="0" fillId="0" borderId="0" xfId="0" applyAlignment="1">
      <alignment horizontal="center"/>
    </xf>
    <xf numFmtId="0" fontId="0" fillId="9" borderId="0" xfId="0" applyFill="1" applyBorder="1" applyAlignment="1">
      <alignment horizontal="center"/>
    </xf>
    <xf numFmtId="0" fontId="1" fillId="9" borderId="0" xfId="0" applyFont="1" applyFill="1" applyBorder="1" applyAlignment="1">
      <alignment horizontal="center"/>
    </xf>
    <xf numFmtId="0" fontId="18" fillId="9" borderId="0" xfId="0" applyFont="1" applyFill="1" applyBorder="1" applyAlignment="1">
      <alignment horizontal="center" vertical="center"/>
    </xf>
    <xf numFmtId="0" fontId="19" fillId="10" borderId="0" xfId="0" applyFont="1" applyFill="1" applyBorder="1" applyAlignment="1">
      <alignment horizontal="center" vertical="center"/>
    </xf>
    <xf numFmtId="0" fontId="18" fillId="12" borderId="0" xfId="0" applyFont="1" applyFill="1" applyBorder="1" applyAlignment="1">
      <alignment horizontal="center" vertical="center"/>
    </xf>
    <xf numFmtId="0" fontId="18" fillId="13" borderId="0" xfId="0" applyFont="1" applyFill="1" applyBorder="1" applyAlignment="1">
      <alignment horizontal="center" vertical="center"/>
    </xf>
    <xf numFmtId="0" fontId="0" fillId="12" borderId="0" xfId="0" applyFont="1" applyFill="1" applyBorder="1" applyAlignment="1"/>
    <xf numFmtId="0" fontId="0" fillId="13" borderId="0" xfId="0" applyFont="1" applyFill="1" applyBorder="1" applyAlignment="1"/>
    <xf numFmtId="0" fontId="7" fillId="13" borderId="0" xfId="0" applyFont="1" applyFill="1" applyBorder="1" applyAlignment="1">
      <alignment horizontal="left"/>
    </xf>
    <xf numFmtId="0" fontId="4" fillId="0" borderId="8" xfId="0" applyFont="1" applyFill="1" applyBorder="1" applyAlignment="1">
      <alignment horizontal="left" indent="1"/>
    </xf>
    <xf numFmtId="0" fontId="18" fillId="16" borderId="0" xfId="0" applyFont="1" applyFill="1" applyBorder="1" applyAlignment="1">
      <alignment horizontal="center" vertical="center"/>
    </xf>
    <xf numFmtId="0" fontId="7" fillId="16" borderId="0" xfId="0" applyFont="1" applyFill="1" applyBorder="1"/>
    <xf numFmtId="0" fontId="0" fillId="16" borderId="0" xfId="0" applyFill="1"/>
    <xf numFmtId="0" fontId="0" fillId="16" borderId="9" xfId="0" applyFill="1" applyBorder="1"/>
    <xf numFmtId="0" fontId="0" fillId="16" borderId="10" xfId="0" applyFill="1" applyBorder="1"/>
    <xf numFmtId="0" fontId="0" fillId="16" borderId="11" xfId="0" applyFill="1" applyBorder="1"/>
    <xf numFmtId="0" fontId="0" fillId="15" borderId="0" xfId="0" applyFill="1" applyBorder="1"/>
    <xf numFmtId="0" fontId="7" fillId="15" borderId="12" xfId="0" applyFont="1" applyFill="1" applyBorder="1"/>
    <xf numFmtId="14" fontId="0" fillId="15" borderId="0" xfId="0" applyNumberFormat="1" applyFill="1" applyBorder="1"/>
    <xf numFmtId="14" fontId="0" fillId="15" borderId="13" xfId="0" applyNumberFormat="1" applyFill="1" applyBorder="1"/>
    <xf numFmtId="0" fontId="0" fillId="15" borderId="12" xfId="0" applyFill="1" applyBorder="1"/>
    <xf numFmtId="0" fontId="0" fillId="15" borderId="13" xfId="0" applyFill="1" applyBorder="1"/>
    <xf numFmtId="0" fontId="0" fillId="15" borderId="14" xfId="0" applyFill="1" applyBorder="1"/>
    <xf numFmtId="0" fontId="0" fillId="15" borderId="15" xfId="0" applyFill="1" applyBorder="1"/>
    <xf numFmtId="0" fontId="0" fillId="15" borderId="16" xfId="0" applyFill="1" applyBorder="1"/>
    <xf numFmtId="0" fontId="0" fillId="15" borderId="8" xfId="0" applyFill="1" applyBorder="1"/>
    <xf numFmtId="0" fontId="7" fillId="16" borderId="10" xfId="0" applyFont="1" applyFill="1" applyBorder="1"/>
    <xf numFmtId="0" fontId="7" fillId="16" borderId="11" xfId="0" applyFont="1" applyFill="1" applyBorder="1"/>
    <xf numFmtId="0" fontId="7" fillId="16" borderId="17" xfId="0" applyFont="1" applyFill="1" applyBorder="1"/>
    <xf numFmtId="0" fontId="0" fillId="16" borderId="8" xfId="0" applyFill="1" applyBorder="1"/>
    <xf numFmtId="0" fontId="0" fillId="15" borderId="0" xfId="0" applyFill="1"/>
    <xf numFmtId="0" fontId="7" fillId="15" borderId="0" xfId="0" applyFont="1" applyFill="1"/>
    <xf numFmtId="0" fontId="7" fillId="16" borderId="9" xfId="0" applyFont="1" applyFill="1" applyBorder="1"/>
    <xf numFmtId="0" fontId="0" fillId="15" borderId="18" xfId="0" applyFill="1" applyBorder="1"/>
    <xf numFmtId="0" fontId="0" fillId="15" borderId="19" xfId="0" applyFill="1" applyBorder="1"/>
    <xf numFmtId="0" fontId="7" fillId="15" borderId="13" xfId="0" applyFont="1" applyFill="1" applyBorder="1"/>
    <xf numFmtId="0" fontId="7" fillId="15" borderId="16" xfId="0" applyFont="1" applyFill="1" applyBorder="1"/>
    <xf numFmtId="0" fontId="18" fillId="14" borderId="0" xfId="0" applyFont="1" applyFill="1" applyBorder="1" applyAlignment="1">
      <alignment vertical="center"/>
    </xf>
    <xf numFmtId="0" fontId="0" fillId="14" borderId="0" xfId="0" applyFill="1"/>
    <xf numFmtId="0" fontId="0" fillId="10" borderId="0" xfId="0" applyFill="1"/>
    <xf numFmtId="0" fontId="7" fillId="14" borderId="1" xfId="0" applyFont="1" applyFill="1" applyBorder="1"/>
    <xf numFmtId="0" fontId="16" fillId="14" borderId="1" xfId="0" applyFont="1" applyFill="1" applyBorder="1" applyAlignment="1">
      <alignment horizontal="left" indent="1"/>
    </xf>
    <xf numFmtId="0" fontId="16" fillId="14" borderId="1" xfId="0" applyFont="1" applyFill="1" applyBorder="1" applyAlignment="1">
      <alignment horizontal="left" indent="2"/>
    </xf>
    <xf numFmtId="0" fontId="5" fillId="14" borderId="1" xfId="0" applyFont="1" applyFill="1" applyBorder="1" applyAlignment="1">
      <alignment horizontal="left" indent="1"/>
    </xf>
    <xf numFmtId="0" fontId="6" fillId="14" borderId="1" xfId="0" applyFont="1" applyFill="1" applyBorder="1" applyAlignment="1">
      <alignment horizontal="left" indent="2"/>
    </xf>
    <xf numFmtId="3" fontId="5" fillId="14" borderId="1" xfId="3" applyNumberFormat="1" applyFont="1" applyFill="1" applyBorder="1" applyAlignment="1">
      <alignment wrapText="1"/>
    </xf>
    <xf numFmtId="0" fontId="4" fillId="14" borderId="1" xfId="0" applyFont="1" applyFill="1" applyBorder="1" applyAlignment="1">
      <alignment horizontal="left" indent="1"/>
    </xf>
    <xf numFmtId="0" fontId="16" fillId="19" borderId="1" xfId="0" applyFont="1" applyFill="1" applyBorder="1" applyAlignment="1">
      <alignment horizontal="left" indent="1"/>
    </xf>
    <xf numFmtId="0" fontId="5" fillId="19" borderId="1" xfId="0" applyFont="1" applyFill="1" applyBorder="1" applyAlignment="1">
      <alignment horizontal="left" indent="1"/>
    </xf>
    <xf numFmtId="0" fontId="7" fillId="10" borderId="1" xfId="0" applyFont="1" applyFill="1" applyBorder="1"/>
    <xf numFmtId="0" fontId="6" fillId="10" borderId="1" xfId="0" applyFont="1" applyFill="1" applyBorder="1" applyAlignment="1">
      <alignment horizontal="left"/>
    </xf>
    <xf numFmtId="0" fontId="16" fillId="10" borderId="1" xfId="0" applyFont="1" applyFill="1" applyBorder="1" applyAlignment="1">
      <alignment horizontal="left" indent="1"/>
    </xf>
    <xf numFmtId="0" fontId="16" fillId="10" borderId="1" xfId="0" applyFont="1" applyFill="1" applyBorder="1" applyAlignment="1">
      <alignment horizontal="left" indent="2"/>
    </xf>
    <xf numFmtId="0" fontId="5" fillId="10" borderId="1" xfId="0" applyFont="1" applyFill="1" applyBorder="1" applyAlignment="1">
      <alignment horizontal="left" indent="1"/>
    </xf>
    <xf numFmtId="0" fontId="6" fillId="10" borderId="1" xfId="0" applyFont="1" applyFill="1" applyBorder="1" applyAlignment="1">
      <alignment horizontal="left" indent="2"/>
    </xf>
    <xf numFmtId="3" fontId="5" fillId="10" borderId="1" xfId="3" applyNumberFormat="1" applyFont="1" applyFill="1" applyBorder="1" applyAlignment="1">
      <alignment wrapText="1"/>
    </xf>
    <xf numFmtId="0" fontId="4" fillId="10" borderId="1" xfId="0" applyFont="1" applyFill="1" applyBorder="1" applyAlignment="1">
      <alignment horizontal="left" indent="1"/>
    </xf>
    <xf numFmtId="0" fontId="6" fillId="10" borderId="8" xfId="0" applyFont="1" applyFill="1" applyBorder="1" applyAlignment="1">
      <alignment horizontal="left"/>
    </xf>
    <xf numFmtId="0" fontId="6" fillId="10" borderId="1" xfId="0" applyFont="1" applyFill="1" applyBorder="1" applyAlignment="1">
      <alignment horizontal="left" indent="3"/>
    </xf>
    <xf numFmtId="0" fontId="24" fillId="0" borderId="0" xfId="5" applyFont="1"/>
    <xf numFmtId="0" fontId="18" fillId="19" borderId="0" xfId="0" applyFont="1" applyFill="1" applyBorder="1" applyAlignment="1">
      <alignment horizontal="center" vertical="center"/>
    </xf>
    <xf numFmtId="0" fontId="0" fillId="19" borderId="0" xfId="0" applyFill="1"/>
    <xf numFmtId="0" fontId="22" fillId="22" borderId="0" xfId="0" applyFont="1" applyFill="1" applyBorder="1" applyAlignment="1">
      <alignment vertical="center"/>
    </xf>
    <xf numFmtId="0" fontId="20" fillId="21" borderId="0" xfId="0" applyFont="1" applyFill="1" applyBorder="1" applyAlignment="1">
      <alignment vertical="center"/>
    </xf>
    <xf numFmtId="0" fontId="0" fillId="8" borderId="0" xfId="0" applyFill="1"/>
    <xf numFmtId="0" fontId="20" fillId="8" borderId="0" xfId="0" applyFont="1" applyFill="1" applyBorder="1" applyAlignment="1">
      <alignment horizontal="right" vertical="center"/>
    </xf>
    <xf numFmtId="0" fontId="7" fillId="23" borderId="0" xfId="0" applyFont="1" applyFill="1"/>
    <xf numFmtId="0" fontId="22" fillId="23" borderId="0" xfId="0" applyFont="1" applyFill="1" applyBorder="1" applyAlignment="1">
      <alignment vertical="center"/>
    </xf>
    <xf numFmtId="0" fontId="0" fillId="23" borderId="0" xfId="0" applyFill="1"/>
    <xf numFmtId="0" fontId="18" fillId="18" borderId="0" xfId="0" applyFont="1" applyFill="1" applyBorder="1" applyAlignment="1">
      <alignment horizontal="center" vertical="center"/>
    </xf>
    <xf numFmtId="0" fontId="20" fillId="14" borderId="0" xfId="0" applyFont="1" applyFill="1" applyBorder="1" applyAlignment="1">
      <alignment vertical="center"/>
    </xf>
    <xf numFmtId="0" fontId="16" fillId="21" borderId="1" xfId="0" applyFont="1" applyFill="1" applyBorder="1" applyAlignment="1">
      <alignment horizontal="left" indent="1"/>
    </xf>
    <xf numFmtId="0" fontId="5" fillId="21" borderId="1" xfId="0" applyFont="1" applyFill="1" applyBorder="1" applyAlignment="1">
      <alignment horizontal="left" indent="1"/>
    </xf>
    <xf numFmtId="0" fontId="4" fillId="10" borderId="8" xfId="0" applyFont="1" applyFill="1" applyBorder="1" applyAlignment="1">
      <alignment horizontal="left" indent="1"/>
    </xf>
    <xf numFmtId="3" fontId="5" fillId="20" borderId="1" xfId="3" applyNumberFormat="1" applyFont="1" applyFill="1" applyBorder="1" applyAlignment="1">
      <alignment wrapText="1"/>
    </xf>
    <xf numFmtId="3" fontId="5" fillId="22" borderId="1" xfId="3" applyNumberFormat="1" applyFont="1" applyFill="1" applyBorder="1" applyAlignment="1">
      <alignment wrapText="1"/>
    </xf>
    <xf numFmtId="0" fontId="7" fillId="11" borderId="1" xfId="0" applyFont="1" applyFill="1" applyBorder="1"/>
    <xf numFmtId="0" fontId="6" fillId="11" borderId="1" xfId="0" applyFont="1" applyFill="1" applyBorder="1" applyAlignment="1">
      <alignment horizontal="left" indent="2"/>
    </xf>
    <xf numFmtId="0" fontId="6" fillId="11" borderId="1" xfId="0" applyFont="1" applyFill="1" applyBorder="1" applyAlignment="1">
      <alignment horizontal="left" indent="3"/>
    </xf>
    <xf numFmtId="0" fontId="16" fillId="11" borderId="1" xfId="0" applyFont="1" applyFill="1" applyBorder="1" applyAlignment="1">
      <alignment horizontal="left" indent="2"/>
    </xf>
    <xf numFmtId="0" fontId="4" fillId="11" borderId="1" xfId="0" applyFont="1" applyFill="1" applyBorder="1" applyAlignment="1">
      <alignment horizontal="left" indent="1"/>
    </xf>
    <xf numFmtId="0" fontId="4" fillId="11" borderId="8" xfId="0" applyFont="1" applyFill="1" applyBorder="1" applyAlignment="1">
      <alignment horizontal="left" indent="1"/>
    </xf>
    <xf numFmtId="0" fontId="7" fillId="19" borderId="0" xfId="0" applyFont="1" applyFill="1"/>
    <xf numFmtId="0" fontId="7" fillId="9" borderId="0" xfId="0" applyFont="1" applyFill="1"/>
    <xf numFmtId="0" fontId="7" fillId="14" borderId="0" xfId="0" applyFont="1" applyFill="1"/>
    <xf numFmtId="0" fontId="7" fillId="20" borderId="0" xfId="0" applyFont="1" applyFill="1"/>
    <xf numFmtId="0" fontId="7" fillId="22" borderId="0" xfId="0" applyFont="1" applyFill="1" applyAlignment="1">
      <alignment horizontal="center"/>
    </xf>
    <xf numFmtId="0" fontId="7" fillId="21" borderId="0" xfId="0" applyFont="1" applyFill="1"/>
    <xf numFmtId="0" fontId="20" fillId="24" borderId="0" xfId="0" applyFont="1" applyFill="1" applyBorder="1" applyAlignment="1">
      <alignment vertical="center"/>
    </xf>
    <xf numFmtId="0" fontId="20" fillId="17" borderId="0" xfId="0" applyFont="1" applyFill="1" applyBorder="1" applyAlignment="1">
      <alignment vertical="center"/>
    </xf>
    <xf numFmtId="0" fontId="0" fillId="24" borderId="0" xfId="0" applyFill="1" applyBorder="1"/>
    <xf numFmtId="0" fontId="0" fillId="24" borderId="0" xfId="0" applyFill="1"/>
    <xf numFmtId="0" fontId="6" fillId="14" borderId="1" xfId="0" applyFont="1" applyFill="1" applyBorder="1" applyAlignment="1">
      <alignment horizontal="left" indent="3"/>
    </xf>
    <xf numFmtId="0" fontId="4" fillId="14" borderId="8" xfId="0" applyFont="1" applyFill="1" applyBorder="1" applyAlignment="1">
      <alignment horizontal="left" indent="1"/>
    </xf>
    <xf numFmtId="0" fontId="25" fillId="13" borderId="0" xfId="0" applyFont="1" applyFill="1"/>
    <xf numFmtId="0" fontId="18" fillId="21" borderId="0" xfId="0" applyFont="1" applyFill="1" applyBorder="1" applyAlignment="1">
      <alignment vertical="center"/>
    </xf>
    <xf numFmtId="0" fontId="0" fillId="21" borderId="0" xfId="0" applyFill="1"/>
    <xf numFmtId="0" fontId="18" fillId="19" borderId="0" xfId="0" applyFont="1" applyFill="1" applyBorder="1" applyAlignment="1">
      <alignment vertical="center"/>
    </xf>
    <xf numFmtId="0" fontId="18" fillId="12" borderId="0" xfId="0" applyFont="1" applyFill="1" applyBorder="1" applyAlignment="1">
      <alignment vertical="center"/>
    </xf>
    <xf numFmtId="0" fontId="0" fillId="14" borderId="0" xfId="0" applyFill="1" applyBorder="1"/>
    <xf numFmtId="0" fontId="17" fillId="14" borderId="0" xfId="6" applyFill="1" applyBorder="1"/>
    <xf numFmtId="0" fontId="12" fillId="14" borderId="4" xfId="4" applyFont="1" applyFill="1" applyBorder="1" applyAlignment="1">
      <alignment horizontal="left" wrapText="1"/>
    </xf>
    <xf numFmtId="0" fontId="26" fillId="14" borderId="0" xfId="0" applyFont="1" applyFill="1"/>
    <xf numFmtId="0" fontId="0" fillId="18" borderId="0" xfId="0" applyFill="1"/>
    <xf numFmtId="0" fontId="0" fillId="22" borderId="0" xfId="0" applyFill="1"/>
    <xf numFmtId="0" fontId="7" fillId="22" borderId="0" xfId="0" applyFont="1" applyFill="1"/>
    <xf numFmtId="0" fontId="0" fillId="14" borderId="0" xfId="0" applyFill="1" applyAlignment="1">
      <alignment horizontal="center"/>
    </xf>
    <xf numFmtId="0" fontId="0" fillId="25" borderId="0" xfId="0" applyFill="1" applyAlignment="1">
      <alignment horizontal="center"/>
    </xf>
    <xf numFmtId="0" fontId="0" fillId="25" borderId="0" xfId="0" applyFill="1" applyAlignment="1">
      <alignment horizontal="center" textRotation="90"/>
    </xf>
    <xf numFmtId="0" fontId="0" fillId="0" borderId="0" xfId="0" applyAlignment="1">
      <alignment horizontal="center" textRotation="90"/>
    </xf>
    <xf numFmtId="0" fontId="0" fillId="0" borderId="0" xfId="0" applyFill="1" applyAlignment="1">
      <alignment horizontal="center"/>
    </xf>
    <xf numFmtId="0" fontId="0" fillId="21" borderId="0" xfId="0" applyFont="1" applyFill="1"/>
    <xf numFmtId="0" fontId="0" fillId="10" borderId="0" xfId="0" applyFill="1" applyAlignment="1">
      <alignment horizontal="left"/>
    </xf>
    <xf numFmtId="0" fontId="0" fillId="10" borderId="0" xfId="0" applyFill="1" applyAlignment="1">
      <alignment horizontal="center"/>
    </xf>
    <xf numFmtId="0" fontId="7" fillId="10" borderId="0" xfId="0" applyFont="1" applyFill="1" applyAlignment="1">
      <alignment horizontal="left"/>
    </xf>
    <xf numFmtId="0" fontId="7" fillId="0" borderId="0" xfId="0" applyFont="1" applyAlignment="1">
      <alignment horizontal="left"/>
    </xf>
    <xf numFmtId="0" fontId="7" fillId="23" borderId="0" xfId="0" applyFont="1" applyFill="1" applyAlignment="1">
      <alignment wrapText="1"/>
    </xf>
    <xf numFmtId="0" fontId="0" fillId="0" borderId="0" xfId="0" applyBorder="1" applyAlignment="1">
      <alignment horizontal="center"/>
    </xf>
    <xf numFmtId="0" fontId="0" fillId="14" borderId="0" xfId="0" applyFill="1" applyAlignment="1">
      <alignment horizontal="left" indent="2"/>
    </xf>
    <xf numFmtId="0" fontId="0" fillId="9" borderId="0" xfId="0" applyFill="1"/>
    <xf numFmtId="0" fontId="0" fillId="24" borderId="8" xfId="0" applyFill="1" applyBorder="1"/>
    <xf numFmtId="0" fontId="18" fillId="13" borderId="0" xfId="0" applyFont="1" applyFill="1" applyBorder="1" applyAlignment="1">
      <alignment horizontal="center" vertical="center"/>
    </xf>
    <xf numFmtId="0" fontId="7" fillId="13" borderId="0" xfId="0" applyFont="1" applyFill="1" applyBorder="1" applyAlignment="1">
      <alignment horizontal="center"/>
    </xf>
    <xf numFmtId="0" fontId="18" fillId="12" borderId="0" xfId="0" applyFont="1" applyFill="1" applyBorder="1" applyAlignment="1">
      <alignment horizontal="center" vertical="center"/>
    </xf>
    <xf numFmtId="0" fontId="7" fillId="13" borderId="0" xfId="0" applyFont="1" applyFill="1" applyBorder="1" applyAlignment="1">
      <alignment horizontal="left"/>
    </xf>
    <xf numFmtId="0" fontId="27" fillId="6" borderId="4" xfId="4" applyFont="1" applyFill="1" applyBorder="1" applyAlignment="1">
      <alignment horizontal="left"/>
    </xf>
    <xf numFmtId="0" fontId="1" fillId="26" borderId="20" xfId="0" applyFont="1" applyFill="1" applyBorder="1" applyAlignment="1">
      <alignment vertical="top"/>
    </xf>
    <xf numFmtId="0" fontId="29" fillId="26" borderId="21" xfId="0" applyFont="1" applyFill="1" applyBorder="1" applyAlignment="1">
      <alignment vertical="center"/>
    </xf>
    <xf numFmtId="0" fontId="29" fillId="26" borderId="22" xfId="0" applyFont="1" applyFill="1" applyBorder="1" applyAlignment="1">
      <alignment vertical="center" wrapText="1"/>
    </xf>
    <xf numFmtId="0" fontId="30" fillId="0" borderId="23" xfId="0" applyFont="1" applyBorder="1" applyAlignment="1">
      <alignment horizontal="right" vertical="center"/>
    </xf>
    <xf numFmtId="0" fontId="31" fillId="0" borderId="24" xfId="0" applyFont="1" applyBorder="1" applyAlignment="1">
      <alignment vertical="center"/>
    </xf>
    <xf numFmtId="0" fontId="31" fillId="0" borderId="24" xfId="0" applyFont="1" applyBorder="1" applyAlignment="1">
      <alignment vertical="center" wrapText="1"/>
    </xf>
    <xf numFmtId="0" fontId="28" fillId="0" borderId="0" xfId="0" applyFont="1" applyAlignment="1">
      <alignment vertical="center"/>
    </xf>
    <xf numFmtId="0" fontId="28" fillId="0" borderId="23" xfId="0" applyFont="1" applyBorder="1" applyAlignment="1">
      <alignment vertical="center" wrapText="1"/>
    </xf>
    <xf numFmtId="14" fontId="12" fillId="6" borderId="7" xfId="4" applyNumberFormat="1" applyFont="1" applyFill="1" applyBorder="1" applyAlignment="1">
      <alignment horizontal="left"/>
    </xf>
    <xf numFmtId="14" fontId="12" fillId="6" borderId="4" xfId="4" applyNumberFormat="1" applyFont="1" applyFill="1" applyBorder="1" applyAlignment="1">
      <alignment horizontal="left"/>
    </xf>
    <xf numFmtId="0" fontId="15" fillId="5" borderId="2" xfId="4" applyFont="1" applyFill="1" applyBorder="1" applyAlignment="1">
      <alignment horizontal="left" vertical="center" wrapText="1" readingOrder="1"/>
    </xf>
    <xf numFmtId="0" fontId="15" fillId="5" borderId="5" xfId="4" applyFont="1" applyFill="1" applyBorder="1" applyAlignment="1">
      <alignment horizontal="left" vertical="center" wrapText="1" readingOrder="1"/>
    </xf>
    <xf numFmtId="0" fontId="15" fillId="5" borderId="6" xfId="4" applyFont="1" applyFill="1" applyBorder="1" applyAlignment="1">
      <alignment horizontal="left" vertical="center" wrapText="1" readingOrder="1"/>
    </xf>
    <xf numFmtId="0" fontId="7" fillId="13" borderId="0" xfId="0" applyFont="1" applyFill="1" applyBorder="1" applyAlignment="1">
      <alignment horizontal="left"/>
    </xf>
    <xf numFmtId="0" fontId="7" fillId="13" borderId="0" xfId="0" applyFont="1" applyFill="1" applyBorder="1" applyAlignment="1">
      <alignment horizontal="center"/>
    </xf>
    <xf numFmtId="0" fontId="18" fillId="13" borderId="0" xfId="0" applyFont="1" applyFill="1" applyBorder="1" applyAlignment="1">
      <alignment horizontal="center" vertical="center"/>
    </xf>
    <xf numFmtId="0" fontId="18" fillId="12" borderId="0" xfId="0" applyFont="1" applyFill="1" applyBorder="1" applyAlignment="1">
      <alignment horizontal="center" vertical="center"/>
    </xf>
    <xf numFmtId="0" fontId="7" fillId="12" borderId="0" xfId="0" applyFont="1" applyFill="1" applyBorder="1" applyAlignment="1">
      <alignment horizontal="center"/>
    </xf>
    <xf numFmtId="0" fontId="7" fillId="16" borderId="0" xfId="0" applyFont="1" applyFill="1" applyBorder="1" applyAlignment="1">
      <alignment horizontal="center"/>
    </xf>
    <xf numFmtId="0" fontId="7" fillId="16" borderId="13" xfId="0" applyFont="1" applyFill="1" applyBorder="1" applyAlignment="1">
      <alignment horizontal="center"/>
    </xf>
    <xf numFmtId="0" fontId="0" fillId="15" borderId="0" xfId="0" applyFill="1" applyBorder="1" applyAlignment="1">
      <alignment horizontal="left" wrapText="1"/>
    </xf>
    <xf numFmtId="0" fontId="0" fillId="15" borderId="13" xfId="0" applyFill="1" applyBorder="1" applyAlignment="1">
      <alignment horizontal="left" wrapText="1"/>
    </xf>
    <xf numFmtId="0" fontId="7" fillId="22" borderId="0" xfId="0" applyFont="1" applyFill="1" applyAlignment="1">
      <alignment horizontal="center"/>
    </xf>
    <xf numFmtId="0" fontId="7" fillId="14" borderId="0" xfId="0" applyFont="1" applyFill="1" applyAlignment="1">
      <alignment horizontal="center" wrapText="1"/>
    </xf>
    <xf numFmtId="0" fontId="18" fillId="18" borderId="0" xfId="0" applyFont="1" applyFill="1" applyBorder="1" applyAlignment="1">
      <alignment horizontal="center" vertical="center"/>
    </xf>
    <xf numFmtId="0" fontId="18" fillId="0" borderId="0" xfId="0" applyFont="1" applyFill="1" applyBorder="1" applyAlignment="1">
      <alignment horizontal="center" vertical="center"/>
    </xf>
    <xf numFmtId="0" fontId="7" fillId="8" borderId="0" xfId="0" applyFont="1" applyFill="1"/>
  </cellXfs>
  <cellStyles count="8">
    <cellStyle name="Hyperlink" xfId="5" builtinId="8"/>
    <cellStyle name="Normal" xfId="0" builtinId="0" customBuiltin="1"/>
    <cellStyle name="Normal 2" xfId="3" xr:uid="{00000000-0005-0000-0000-000002000000}"/>
    <cellStyle name="Normal 2 10" xfId="1" xr:uid="{00000000-0005-0000-0000-000003000000}"/>
    <cellStyle name="Normal 27" xfId="4" xr:uid="{00000000-0005-0000-0000-000004000000}"/>
    <cellStyle name="Normal 3" xfId="7" xr:uid="{00000000-0005-0000-0000-000005000000}"/>
    <cellStyle name="Normal_Sheet1" xfId="6" xr:uid="{00000000-0005-0000-0000-000006000000}"/>
    <cellStyle name="Style 1" xfId="2" xr:uid="{00000000-0005-0000-0000-000007000000}"/>
  </cellStyles>
  <dxfs count="2">
    <dxf>
      <font>
        <b/>
        <i val="0"/>
        <color theme="0"/>
      </font>
      <fill>
        <patternFill>
          <bgColor theme="3" tint="-0.24994659260841701"/>
        </patternFill>
      </fill>
      <border diagonalUp="0" diagonalDown="0">
        <left style="medium">
          <color theme="0"/>
        </left>
        <right style="medium">
          <color theme="0"/>
        </right>
        <top style="medium">
          <color theme="0"/>
        </top>
        <bottom style="medium">
          <color theme="0"/>
        </bottom>
        <vertical style="medium">
          <color theme="0"/>
        </vertical>
        <horizontal style="medium">
          <color theme="0"/>
        </horizontal>
      </border>
    </dxf>
    <dxf>
      <fill>
        <patternFill>
          <bgColor theme="3" tint="0.79998168889431442"/>
        </patternFill>
      </fill>
      <border diagonalUp="0" diagonalDown="0">
        <left style="medium">
          <color theme="0"/>
        </left>
        <right style="medium">
          <color theme="0"/>
        </right>
        <top style="medium">
          <color theme="0"/>
        </top>
        <bottom style="medium">
          <color theme="0"/>
        </bottom>
        <vertical style="medium">
          <color theme="0"/>
        </vertical>
        <horizontal style="medium">
          <color theme="0"/>
        </horizontal>
      </border>
    </dxf>
  </dxfs>
  <tableStyles count="1" defaultTableStyle="TableStyleMedium2" defaultPivotStyle="PivotStyleLight16">
    <tableStyle name="L&amp;G Table"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'Base Liability AoC'!$O$2</c:f>
              <c:strCache>
                <c:ptCount val="1"/>
                <c:pt idx="0">
                  <c:v>Balance</c:v>
                </c:pt>
              </c:strCache>
            </c:strRef>
          </c:tx>
          <c:spPr>
            <a:solidFill>
              <a:schemeClr val="accent2"/>
            </a:solidFill>
          </c:spPr>
          <c:invertIfNegative val="0"/>
          <c:cat>
            <c:strRef>
              <c:f>'Base Liability AoC'!$L$3:$L$16</c:f>
              <c:strCache>
                <c:ptCount val="14"/>
                <c:pt idx="0">
                  <c:v>Opening</c:v>
                </c:pt>
                <c:pt idx="1">
                  <c:v>Model Changes</c:v>
                </c:pt>
                <c:pt idx="2">
                  <c:v>New Business</c:v>
                </c:pt>
                <c:pt idx="3">
                  <c:v>Model Changes with IMCR</c:v>
                </c:pt>
                <c:pt idx="4">
                  <c:v>Operational Surplus generation</c:v>
                </c:pt>
                <c:pt idx="5">
                  <c:v>Experience variances - External</c:v>
                </c:pt>
                <c:pt idx="6">
                  <c:v>Valuation assumptions</c:v>
                </c:pt>
                <c:pt idx="7">
                  <c:v>Experience variances</c:v>
                </c:pt>
                <c:pt idx="8">
                  <c:v>Investment variance</c:v>
                </c:pt>
                <c:pt idx="9">
                  <c:v>Other Operating profit</c:v>
                </c:pt>
                <c:pt idx="10">
                  <c:v>Other Non Operating Surplus</c:v>
                </c:pt>
                <c:pt idx="11">
                  <c:v>Other Surplus</c:v>
                </c:pt>
                <c:pt idx="12">
                  <c:v>Untraced</c:v>
                </c:pt>
                <c:pt idx="13">
                  <c:v>Closing</c:v>
                </c:pt>
              </c:strCache>
            </c:strRef>
          </c:cat>
          <c:val>
            <c:numRef>
              <c:f>'Base Liability AoC'!$O$3:$O$16</c:f>
              <c:numCache>
                <c:formatCode>General</c:formatCode>
                <c:ptCount val="14"/>
                <c:pt idx="0">
                  <c:v>105</c:v>
                </c:pt>
                <c:pt idx="13">
                  <c:v>200</c:v>
                </c:pt>
              </c:numCache>
            </c:numRef>
          </c:val>
          <c:extLst>
            <c:ext xmlns:c16="http://schemas.microsoft.com/office/drawing/2014/chart" uri="{C3380CC4-5D6E-409C-BE32-E72D297353CC}">
              <c16:uniqueId val="{00000000-013A-4DB0-8423-5D062E950D01}"/>
            </c:ext>
          </c:extLst>
        </c:ser>
        <c:ser>
          <c:idx val="1"/>
          <c:order val="1"/>
          <c:tx>
            <c:strRef>
              <c:f>'Base Liability AoC'!$P$2</c:f>
              <c:strCache>
                <c:ptCount val="1"/>
                <c:pt idx="0">
                  <c:v>Invisible stacks</c:v>
                </c:pt>
              </c:strCache>
            </c:strRef>
          </c:tx>
          <c:spPr>
            <a:noFill/>
          </c:spPr>
          <c:invertIfNegative val="0"/>
          <c:cat>
            <c:strRef>
              <c:f>'Base Liability AoC'!$L$3:$L$16</c:f>
              <c:strCache>
                <c:ptCount val="14"/>
                <c:pt idx="0">
                  <c:v>Opening</c:v>
                </c:pt>
                <c:pt idx="1">
                  <c:v>Model Changes</c:v>
                </c:pt>
                <c:pt idx="2">
                  <c:v>New Business</c:v>
                </c:pt>
                <c:pt idx="3">
                  <c:v>Model Changes with IMCR</c:v>
                </c:pt>
                <c:pt idx="4">
                  <c:v>Operational Surplus generation</c:v>
                </c:pt>
                <c:pt idx="5">
                  <c:v>Experience variances - External</c:v>
                </c:pt>
                <c:pt idx="6">
                  <c:v>Valuation assumptions</c:v>
                </c:pt>
                <c:pt idx="7">
                  <c:v>Experience variances</c:v>
                </c:pt>
                <c:pt idx="8">
                  <c:v>Investment variance</c:v>
                </c:pt>
                <c:pt idx="9">
                  <c:v>Other Operating profit</c:v>
                </c:pt>
                <c:pt idx="10">
                  <c:v>Other Non Operating Surplus</c:v>
                </c:pt>
                <c:pt idx="11">
                  <c:v>Other Surplus</c:v>
                </c:pt>
                <c:pt idx="12">
                  <c:v>Untraced</c:v>
                </c:pt>
                <c:pt idx="13">
                  <c:v>Closing</c:v>
                </c:pt>
              </c:strCache>
            </c:strRef>
          </c:cat>
          <c:val>
            <c:numRef>
              <c:f>'Base Liability AoC'!$P$3:$P$16</c:f>
              <c:numCache>
                <c:formatCode>General</c:formatCode>
                <c:ptCount val="14"/>
                <c:pt idx="1">
                  <c:v>105</c:v>
                </c:pt>
                <c:pt idx="2">
                  <c:v>105</c:v>
                </c:pt>
                <c:pt idx="3">
                  <c:v>155</c:v>
                </c:pt>
                <c:pt idx="4">
                  <c:v>155</c:v>
                </c:pt>
                <c:pt idx="5">
                  <c:v>177</c:v>
                </c:pt>
                <c:pt idx="6">
                  <c:v>145</c:v>
                </c:pt>
                <c:pt idx="7">
                  <c:v>145</c:v>
                </c:pt>
                <c:pt idx="8">
                  <c:v>145</c:v>
                </c:pt>
                <c:pt idx="9">
                  <c:v>185</c:v>
                </c:pt>
                <c:pt idx="10">
                  <c:v>185</c:v>
                </c:pt>
                <c:pt idx="11">
                  <c:v>185</c:v>
                </c:pt>
                <c:pt idx="12">
                  <c:v>185</c:v>
                </c:pt>
              </c:numCache>
            </c:numRef>
          </c:val>
          <c:extLst>
            <c:ext xmlns:c16="http://schemas.microsoft.com/office/drawing/2014/chart" uri="{C3380CC4-5D6E-409C-BE32-E72D297353CC}">
              <c16:uniqueId val="{00000001-013A-4DB0-8423-5D062E950D01}"/>
            </c:ext>
          </c:extLst>
        </c:ser>
        <c:ser>
          <c:idx val="2"/>
          <c:order val="2"/>
          <c:tx>
            <c:strRef>
              <c:f>'Base Liability AoC'!$Q$2</c:f>
              <c:strCache>
                <c:ptCount val="1"/>
                <c:pt idx="0">
                  <c:v>Positive deltas</c:v>
                </c:pt>
              </c:strCache>
            </c:strRef>
          </c:tx>
          <c:spPr>
            <a:solidFill>
              <a:schemeClr val="accent4"/>
            </a:solidFill>
          </c:spPr>
          <c:invertIfNegative val="0"/>
          <c:cat>
            <c:strRef>
              <c:f>'Base Liability AoC'!$L$3:$L$16</c:f>
              <c:strCache>
                <c:ptCount val="14"/>
                <c:pt idx="0">
                  <c:v>Opening</c:v>
                </c:pt>
                <c:pt idx="1">
                  <c:v>Model Changes</c:v>
                </c:pt>
                <c:pt idx="2">
                  <c:v>New Business</c:v>
                </c:pt>
                <c:pt idx="3">
                  <c:v>Model Changes with IMCR</c:v>
                </c:pt>
                <c:pt idx="4">
                  <c:v>Operational Surplus generation</c:v>
                </c:pt>
                <c:pt idx="5">
                  <c:v>Experience variances - External</c:v>
                </c:pt>
                <c:pt idx="6">
                  <c:v>Valuation assumptions</c:v>
                </c:pt>
                <c:pt idx="7">
                  <c:v>Experience variances</c:v>
                </c:pt>
                <c:pt idx="8">
                  <c:v>Investment variance</c:v>
                </c:pt>
                <c:pt idx="9">
                  <c:v>Other Operating profit</c:v>
                </c:pt>
                <c:pt idx="10">
                  <c:v>Other Non Operating Surplus</c:v>
                </c:pt>
                <c:pt idx="11">
                  <c:v>Other Surplus</c:v>
                </c:pt>
                <c:pt idx="12">
                  <c:v>Untraced</c:v>
                </c:pt>
                <c:pt idx="13">
                  <c:v>Closing</c:v>
                </c:pt>
              </c:strCache>
            </c:strRef>
          </c:cat>
          <c:val>
            <c:numRef>
              <c:f>'Base Liability AoC'!$Q$3:$Q$16</c:f>
              <c:numCache>
                <c:formatCode>General</c:formatCode>
                <c:ptCount val="14"/>
                <c:pt idx="1">
                  <c:v>0</c:v>
                </c:pt>
                <c:pt idx="2">
                  <c:v>50</c:v>
                </c:pt>
                <c:pt idx="3">
                  <c:v>0</c:v>
                </c:pt>
                <c:pt idx="4">
                  <c:v>22</c:v>
                </c:pt>
                <c:pt idx="5">
                  <c:v>0</c:v>
                </c:pt>
                <c:pt idx="6">
                  <c:v>0</c:v>
                </c:pt>
                <c:pt idx="7">
                  <c:v>0</c:v>
                </c:pt>
                <c:pt idx="8">
                  <c:v>40</c:v>
                </c:pt>
                <c:pt idx="9">
                  <c:v>0</c:v>
                </c:pt>
                <c:pt idx="10">
                  <c:v>0</c:v>
                </c:pt>
                <c:pt idx="11">
                  <c:v>0</c:v>
                </c:pt>
                <c:pt idx="12">
                  <c:v>20</c:v>
                </c:pt>
              </c:numCache>
            </c:numRef>
          </c:val>
          <c:extLst>
            <c:ext xmlns:c16="http://schemas.microsoft.com/office/drawing/2014/chart" uri="{C3380CC4-5D6E-409C-BE32-E72D297353CC}">
              <c16:uniqueId val="{00000002-013A-4DB0-8423-5D062E950D01}"/>
            </c:ext>
          </c:extLst>
        </c:ser>
        <c:ser>
          <c:idx val="3"/>
          <c:order val="3"/>
          <c:tx>
            <c:strRef>
              <c:f>'Base Liability AoC'!$R$2</c:f>
              <c:strCache>
                <c:ptCount val="1"/>
                <c:pt idx="0">
                  <c:v>Negative deltas</c:v>
                </c:pt>
              </c:strCache>
            </c:strRef>
          </c:tx>
          <c:spPr>
            <a:solidFill>
              <a:schemeClr val="accent5"/>
            </a:solidFill>
          </c:spPr>
          <c:invertIfNegative val="0"/>
          <c:cat>
            <c:strRef>
              <c:f>'Base Liability AoC'!$L$3:$L$16</c:f>
              <c:strCache>
                <c:ptCount val="14"/>
                <c:pt idx="0">
                  <c:v>Opening</c:v>
                </c:pt>
                <c:pt idx="1">
                  <c:v>Model Changes</c:v>
                </c:pt>
                <c:pt idx="2">
                  <c:v>New Business</c:v>
                </c:pt>
                <c:pt idx="3">
                  <c:v>Model Changes with IMCR</c:v>
                </c:pt>
                <c:pt idx="4">
                  <c:v>Operational Surplus generation</c:v>
                </c:pt>
                <c:pt idx="5">
                  <c:v>Experience variances - External</c:v>
                </c:pt>
                <c:pt idx="6">
                  <c:v>Valuation assumptions</c:v>
                </c:pt>
                <c:pt idx="7">
                  <c:v>Experience variances</c:v>
                </c:pt>
                <c:pt idx="8">
                  <c:v>Investment variance</c:v>
                </c:pt>
                <c:pt idx="9">
                  <c:v>Other Operating profit</c:v>
                </c:pt>
                <c:pt idx="10">
                  <c:v>Other Non Operating Surplus</c:v>
                </c:pt>
                <c:pt idx="11">
                  <c:v>Other Surplus</c:v>
                </c:pt>
                <c:pt idx="12">
                  <c:v>Untraced</c:v>
                </c:pt>
                <c:pt idx="13">
                  <c:v>Closing</c:v>
                </c:pt>
              </c:strCache>
            </c:strRef>
          </c:cat>
          <c:val>
            <c:numRef>
              <c:f>'Base Liability AoC'!$R$3:$R$16</c:f>
              <c:numCache>
                <c:formatCode>General</c:formatCode>
                <c:ptCount val="14"/>
                <c:pt idx="1">
                  <c:v>5</c:v>
                </c:pt>
                <c:pt idx="2">
                  <c:v>0</c:v>
                </c:pt>
                <c:pt idx="3">
                  <c:v>0</c:v>
                </c:pt>
                <c:pt idx="4">
                  <c:v>0</c:v>
                </c:pt>
                <c:pt idx="5">
                  <c:v>0</c:v>
                </c:pt>
                <c:pt idx="6">
                  <c:v>32</c:v>
                </c:pt>
                <c:pt idx="7">
                  <c:v>0</c:v>
                </c:pt>
                <c:pt idx="8">
                  <c:v>0</c:v>
                </c:pt>
                <c:pt idx="9">
                  <c:v>0</c:v>
                </c:pt>
                <c:pt idx="10">
                  <c:v>0</c:v>
                </c:pt>
                <c:pt idx="11">
                  <c:v>0</c:v>
                </c:pt>
                <c:pt idx="12">
                  <c:v>0</c:v>
                </c:pt>
              </c:numCache>
            </c:numRef>
          </c:val>
          <c:extLst>
            <c:ext xmlns:c16="http://schemas.microsoft.com/office/drawing/2014/chart" uri="{C3380CC4-5D6E-409C-BE32-E72D297353CC}">
              <c16:uniqueId val="{00000003-013A-4DB0-8423-5D062E950D01}"/>
            </c:ext>
          </c:extLst>
        </c:ser>
        <c:dLbls>
          <c:showLegendKey val="0"/>
          <c:showVal val="0"/>
          <c:showCatName val="0"/>
          <c:showSerName val="0"/>
          <c:showPercent val="0"/>
          <c:showBubbleSize val="0"/>
        </c:dLbls>
        <c:gapWidth val="0"/>
        <c:overlap val="100"/>
        <c:axId val="347952256"/>
        <c:axId val="347953792"/>
      </c:barChart>
      <c:catAx>
        <c:axId val="347952256"/>
        <c:scaling>
          <c:orientation val="minMax"/>
        </c:scaling>
        <c:delete val="0"/>
        <c:axPos val="b"/>
        <c:numFmt formatCode="General" sourceLinked="0"/>
        <c:majorTickMark val="out"/>
        <c:minorTickMark val="none"/>
        <c:tickLblPos val="nextTo"/>
        <c:crossAx val="347953792"/>
        <c:crosses val="autoZero"/>
        <c:auto val="1"/>
        <c:lblAlgn val="ctr"/>
        <c:lblOffset val="100"/>
        <c:noMultiLvlLbl val="0"/>
      </c:catAx>
      <c:valAx>
        <c:axId val="347953792"/>
        <c:scaling>
          <c:orientation val="minMax"/>
        </c:scaling>
        <c:delete val="0"/>
        <c:axPos val="l"/>
        <c:majorGridlines/>
        <c:numFmt formatCode="General" sourceLinked="1"/>
        <c:majorTickMark val="out"/>
        <c:minorTickMark val="none"/>
        <c:tickLblPos val="nextTo"/>
        <c:crossAx val="347952256"/>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13</xdr:col>
      <xdr:colOff>254000</xdr:colOff>
      <xdr:row>0</xdr:row>
      <xdr:rowOff>137584</xdr:rowOff>
    </xdr:from>
    <xdr:to>
      <xdr:col>19</xdr:col>
      <xdr:colOff>84666</xdr:colOff>
      <xdr:row>15</xdr:row>
      <xdr:rowOff>137584</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44</xdr:row>
      <xdr:rowOff>0</xdr:rowOff>
    </xdr:from>
    <xdr:to>
      <xdr:col>5</xdr:col>
      <xdr:colOff>797558</xdr:colOff>
      <xdr:row>56</xdr:row>
      <xdr:rowOff>79013</xdr:rowOff>
    </xdr:to>
    <xdr:pic>
      <xdr:nvPicPr>
        <xdr:cNvPr id="2" name="Picture 1">
          <a:extLst>
            <a:ext uri="{FF2B5EF4-FFF2-40B4-BE49-F238E27FC236}">
              <a16:creationId xmlns:a16="http://schemas.microsoft.com/office/drawing/2014/main" id="{AEEB9088-F1CB-4972-BF30-698C25FA2F26}"/>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28800" y="8115300"/>
          <a:ext cx="5731510" cy="1976755"/>
        </a:xfrm>
        <a:prstGeom prst="rect">
          <a:avLst/>
        </a:prstGeom>
        <a:noFill/>
        <a:ln>
          <a:noFill/>
        </a:ln>
      </xdr:spPr>
    </xdr:pic>
    <xdr:clientData/>
  </xdr:twoCellAnchor>
</xdr:wsDr>
</file>

<file path=xl/theme/theme1.xml><?xml version="1.0" encoding="utf-8"?>
<a:theme xmlns:a="http://schemas.openxmlformats.org/drawingml/2006/main" name="Theme1">
  <a:themeElements>
    <a:clrScheme name="L&amp;G Red">
      <a:dk1>
        <a:srgbClr val="000000"/>
      </a:dk1>
      <a:lt1>
        <a:srgbClr val="FFFFFF"/>
      </a:lt1>
      <a:dk2>
        <a:srgbClr val="EE2222"/>
      </a:dk2>
      <a:lt2>
        <a:srgbClr val="7F7F7F"/>
      </a:lt2>
      <a:accent1>
        <a:srgbClr val="EE2222"/>
      </a:accent1>
      <a:accent2>
        <a:srgbClr val="0099CC"/>
      </a:accent2>
      <a:accent3>
        <a:srgbClr val="FFCC00"/>
      </a:accent3>
      <a:accent4>
        <a:srgbClr val="00AA55"/>
      </a:accent4>
      <a:accent5>
        <a:srgbClr val="EE2222"/>
      </a:accent5>
      <a:accent6>
        <a:srgbClr val="0099CC"/>
      </a:accent6>
      <a:hlink>
        <a:srgbClr val="FFCC00"/>
      </a:hlink>
      <a:folHlink>
        <a:srgbClr val="00AA55"/>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ile:///\\Kwdact01\grp\Transfer\Reporting_Centre\Common\LGAS_Fin_Change\Projects\105236%20Actuarial%20Results%20Repository\Building%20Blocks\Tableau\Pro%20Formas\Workings\Aoc%20Steps_v2.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file:///\\Kwdact01\grp\Transfer\Reporting_Centre\Common\LGAS_Fin_Change\Projects\105236%20Actuarial%20Results%20Repository\Building%20Blocks\Tableau\Pro%20Formas\Workings\Examples\IFRS%20SII%20matrix%20template.xlsx"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workbookViewId="0">
      <selection activeCell="C6" sqref="C6"/>
    </sheetView>
  </sheetViews>
  <sheetFormatPr defaultRowHeight="12.75" x14ac:dyDescent="0.2"/>
  <cols>
    <col min="1" max="1" width="13.140625" customWidth="1"/>
    <col min="3" max="3" width="21" customWidth="1"/>
    <col min="4" max="4" width="93.85546875" customWidth="1"/>
    <col min="5" max="5" width="19.42578125" customWidth="1"/>
  </cols>
  <sheetData>
    <row r="1" spans="1:5" ht="27" x14ac:dyDescent="0.35">
      <c r="A1" s="1" t="s">
        <v>362</v>
      </c>
      <c r="B1" s="2"/>
      <c r="C1" s="2"/>
      <c r="D1" s="2"/>
      <c r="E1" s="2"/>
    </row>
    <row r="2" spans="1:5" ht="15" x14ac:dyDescent="0.2">
      <c r="A2" s="3"/>
      <c r="B2" s="3"/>
      <c r="C2" s="4"/>
      <c r="D2" s="4"/>
      <c r="E2" s="4"/>
    </row>
    <row r="3" spans="1:5" x14ac:dyDescent="0.2">
      <c r="A3" s="5" t="s">
        <v>98</v>
      </c>
      <c r="B3" s="6"/>
      <c r="C3" s="7">
        <v>109148</v>
      </c>
      <c r="D3" s="6"/>
      <c r="E3" s="6"/>
    </row>
    <row r="4" spans="1:5" x14ac:dyDescent="0.2">
      <c r="A4" s="5" t="s">
        <v>99</v>
      </c>
      <c r="B4" s="6"/>
      <c r="C4" s="7" t="s">
        <v>100</v>
      </c>
      <c r="D4" s="6"/>
      <c r="E4" s="6"/>
    </row>
    <row r="5" spans="1:5" x14ac:dyDescent="0.2">
      <c r="A5" s="5" t="s">
        <v>101</v>
      </c>
      <c r="B5" s="6"/>
      <c r="C5" s="7" t="s">
        <v>750</v>
      </c>
      <c r="D5" s="5"/>
      <c r="E5" s="5"/>
    </row>
    <row r="6" spans="1:5" ht="14.25" x14ac:dyDescent="0.2">
      <c r="A6" s="8"/>
      <c r="B6" s="8"/>
      <c r="C6" s="8"/>
      <c r="D6" s="6"/>
      <c r="E6" s="6"/>
    </row>
    <row r="7" spans="1:5" x14ac:dyDescent="0.2">
      <c r="A7" s="5" t="s">
        <v>102</v>
      </c>
      <c r="B7" s="6"/>
      <c r="C7" s="6" t="s">
        <v>119</v>
      </c>
      <c r="D7" s="9" t="s">
        <v>122</v>
      </c>
      <c r="E7" s="9"/>
    </row>
    <row r="8" spans="1:5" x14ac:dyDescent="0.2">
      <c r="A8" s="6"/>
      <c r="B8" s="6"/>
      <c r="C8" s="6" t="s">
        <v>120</v>
      </c>
      <c r="D8" s="9" t="s">
        <v>392</v>
      </c>
      <c r="E8" s="9"/>
    </row>
    <row r="9" spans="1:5" x14ac:dyDescent="0.2">
      <c r="A9" s="6"/>
      <c r="B9" s="6"/>
      <c r="C9" s="6" t="s">
        <v>361</v>
      </c>
      <c r="D9" s="9" t="s">
        <v>121</v>
      </c>
      <c r="E9" s="9"/>
    </row>
    <row r="10" spans="1:5" x14ac:dyDescent="0.2">
      <c r="A10" s="5"/>
      <c r="B10" s="6"/>
      <c r="C10" s="6"/>
      <c r="D10" s="6"/>
      <c r="E10" s="6"/>
    </row>
    <row r="11" spans="1:5" ht="15.75" thickBot="1" x14ac:dyDescent="0.25">
      <c r="A11" s="196" t="s">
        <v>103</v>
      </c>
      <c r="B11" s="196"/>
      <c r="C11" s="196"/>
      <c r="D11" s="196"/>
    </row>
    <row r="12" spans="1:5" ht="15" x14ac:dyDescent="0.2">
      <c r="A12" s="10" t="s">
        <v>104</v>
      </c>
      <c r="B12" s="11" t="s">
        <v>105</v>
      </c>
      <c r="C12" s="10" t="s">
        <v>106</v>
      </c>
      <c r="D12" s="10" t="s">
        <v>107</v>
      </c>
      <c r="E12" s="10"/>
    </row>
    <row r="13" spans="1:5" ht="38.25" x14ac:dyDescent="0.2">
      <c r="A13" s="12">
        <v>43903</v>
      </c>
      <c r="B13" s="13">
        <v>3</v>
      </c>
      <c r="C13" s="14" t="s">
        <v>108</v>
      </c>
      <c r="D13" s="15" t="s">
        <v>360</v>
      </c>
      <c r="E13" s="14"/>
    </row>
    <row r="14" spans="1:5" x14ac:dyDescent="0.2">
      <c r="A14" s="12">
        <v>43924</v>
      </c>
      <c r="B14" s="13">
        <v>4</v>
      </c>
      <c r="C14" s="14" t="s">
        <v>108</v>
      </c>
      <c r="D14" s="14" t="s">
        <v>387</v>
      </c>
      <c r="E14" s="14"/>
    </row>
    <row r="15" spans="1:5" x14ac:dyDescent="0.2">
      <c r="A15" s="12"/>
      <c r="B15" s="13"/>
      <c r="C15" s="14"/>
      <c r="D15" s="14" t="s">
        <v>388</v>
      </c>
      <c r="E15" s="14"/>
    </row>
    <row r="16" spans="1:5" x14ac:dyDescent="0.2">
      <c r="A16" s="12"/>
      <c r="B16" s="13"/>
      <c r="C16" s="14"/>
      <c r="D16" s="14" t="s">
        <v>389</v>
      </c>
      <c r="E16" s="14"/>
    </row>
    <row r="17" spans="1:5" x14ac:dyDescent="0.2">
      <c r="A17" s="12">
        <v>43956</v>
      </c>
      <c r="B17" s="13">
        <v>5</v>
      </c>
      <c r="C17" s="14" t="s">
        <v>108</v>
      </c>
      <c r="D17" s="14" t="s">
        <v>423</v>
      </c>
      <c r="E17" s="14"/>
    </row>
    <row r="18" spans="1:5" ht="63.75" x14ac:dyDescent="0.2">
      <c r="A18" s="12">
        <v>44006</v>
      </c>
      <c r="B18" s="13">
        <v>6</v>
      </c>
      <c r="C18" s="14" t="s">
        <v>108</v>
      </c>
      <c r="D18" s="15" t="s">
        <v>483</v>
      </c>
      <c r="E18" s="161" t="s">
        <v>484</v>
      </c>
    </row>
    <row r="19" spans="1:5" x14ac:dyDescent="0.2">
      <c r="A19" s="12">
        <v>44008</v>
      </c>
      <c r="B19" s="13">
        <v>7</v>
      </c>
      <c r="C19" s="14" t="s">
        <v>108</v>
      </c>
      <c r="D19" s="14" t="s">
        <v>486</v>
      </c>
      <c r="E19" s="14"/>
    </row>
    <row r="20" spans="1:5" x14ac:dyDescent="0.2">
      <c r="A20" s="12">
        <v>44132</v>
      </c>
      <c r="B20" s="13">
        <v>8</v>
      </c>
      <c r="C20" s="14" t="s">
        <v>108</v>
      </c>
      <c r="D20" s="14" t="s">
        <v>592</v>
      </c>
      <c r="E20" s="14"/>
    </row>
    <row r="21" spans="1:5" x14ac:dyDescent="0.2">
      <c r="A21" s="12">
        <v>44383</v>
      </c>
      <c r="B21" s="13">
        <v>9</v>
      </c>
      <c r="C21" s="14" t="s">
        <v>108</v>
      </c>
      <c r="D21" s="14" t="s">
        <v>593</v>
      </c>
      <c r="E21" s="14"/>
    </row>
    <row r="22" spans="1:5" x14ac:dyDescent="0.2">
      <c r="A22" s="12">
        <v>44393</v>
      </c>
      <c r="B22" s="13">
        <v>9</v>
      </c>
      <c r="C22" s="14" t="s">
        <v>108</v>
      </c>
      <c r="D22" s="14" t="s">
        <v>749</v>
      </c>
      <c r="E22" s="14"/>
    </row>
    <row r="23" spans="1:5" x14ac:dyDescent="0.2">
      <c r="A23" s="12"/>
      <c r="B23" s="13"/>
      <c r="C23" s="14"/>
      <c r="D23" s="185" t="s">
        <v>640</v>
      </c>
      <c r="E23" s="14"/>
    </row>
    <row r="24" spans="1:5" x14ac:dyDescent="0.2">
      <c r="A24" s="12"/>
      <c r="B24" s="13"/>
      <c r="C24" s="14"/>
      <c r="D24" s="14"/>
      <c r="E24" s="14"/>
    </row>
    <row r="25" spans="1:5" ht="14.25" x14ac:dyDescent="0.2">
      <c r="A25" s="8"/>
      <c r="B25" s="8"/>
      <c r="C25" s="8"/>
      <c r="D25" s="8"/>
      <c r="E25" s="8"/>
    </row>
    <row r="26" spans="1:5" ht="14.25" x14ac:dyDescent="0.2">
      <c r="A26" s="8"/>
      <c r="B26" s="8"/>
      <c r="C26" s="8"/>
      <c r="D26" s="8"/>
      <c r="E26" s="8"/>
    </row>
    <row r="27" spans="1:5" ht="14.25" x14ac:dyDescent="0.2">
      <c r="A27" s="8"/>
      <c r="B27" s="8"/>
      <c r="C27" s="8"/>
      <c r="D27" s="8"/>
      <c r="E27" s="8"/>
    </row>
    <row r="28" spans="1:5" ht="14.25" x14ac:dyDescent="0.2">
      <c r="A28" s="8"/>
      <c r="B28" s="8"/>
      <c r="C28" s="8"/>
      <c r="D28" s="8"/>
      <c r="E28" s="8"/>
    </row>
    <row r="29" spans="1:5" ht="15.75" thickBot="1" x14ac:dyDescent="0.25">
      <c r="A29" s="196" t="s">
        <v>109</v>
      </c>
      <c r="B29" s="196"/>
      <c r="C29" s="196"/>
      <c r="D29" s="196"/>
    </row>
    <row r="30" spans="1:5" ht="15" x14ac:dyDescent="0.2">
      <c r="A30" s="197" t="s">
        <v>110</v>
      </c>
      <c r="B30" s="198"/>
      <c r="C30" s="10" t="s">
        <v>111</v>
      </c>
      <c r="D30" s="10" t="s">
        <v>112</v>
      </c>
      <c r="E30" s="10"/>
    </row>
    <row r="31" spans="1:5" x14ac:dyDescent="0.2">
      <c r="A31" s="194" t="s">
        <v>113</v>
      </c>
      <c r="B31" s="195"/>
      <c r="C31" s="14" t="s">
        <v>114</v>
      </c>
      <c r="D31" s="14" t="s">
        <v>115</v>
      </c>
      <c r="E31" s="14"/>
    </row>
    <row r="32" spans="1:5" x14ac:dyDescent="0.2">
      <c r="A32" s="18" t="s">
        <v>344</v>
      </c>
      <c r="B32" s="19"/>
      <c r="C32" s="14" t="s">
        <v>116</v>
      </c>
      <c r="D32" s="14"/>
      <c r="E32" s="14"/>
    </row>
    <row r="33" spans="1:5" x14ac:dyDescent="0.2">
      <c r="A33" s="194" t="s">
        <v>342</v>
      </c>
      <c r="B33" s="195"/>
      <c r="C33" s="14" t="s">
        <v>116</v>
      </c>
      <c r="D33" s="14"/>
      <c r="E33" s="14"/>
    </row>
    <row r="34" spans="1:5" x14ac:dyDescent="0.2">
      <c r="A34" s="194" t="s">
        <v>343</v>
      </c>
      <c r="B34" s="195"/>
      <c r="C34" s="14" t="s">
        <v>116</v>
      </c>
      <c r="D34" s="14"/>
      <c r="E34" s="14"/>
    </row>
    <row r="35" spans="1:5" x14ac:dyDescent="0.2">
      <c r="A35" s="194" t="s">
        <v>117</v>
      </c>
      <c r="B35" s="195"/>
      <c r="C35" s="14" t="s">
        <v>116</v>
      </c>
      <c r="D35" s="14"/>
      <c r="E35" s="14"/>
    </row>
    <row r="36" spans="1:5" x14ac:dyDescent="0.2">
      <c r="A36" s="16" t="s">
        <v>118</v>
      </c>
      <c r="B36" s="17"/>
      <c r="C36" s="14" t="s">
        <v>116</v>
      </c>
      <c r="D36" s="14"/>
      <c r="E36" s="14"/>
    </row>
    <row r="37" spans="1:5" x14ac:dyDescent="0.2">
      <c r="A37" s="16" t="s">
        <v>302</v>
      </c>
      <c r="B37" s="17"/>
      <c r="C37" s="14" t="s">
        <v>116</v>
      </c>
      <c r="D37" s="14"/>
      <c r="E37" s="14"/>
    </row>
    <row r="38" spans="1:5" x14ac:dyDescent="0.2">
      <c r="A38" s="18" t="s">
        <v>345</v>
      </c>
      <c r="B38" s="19"/>
      <c r="C38" s="14" t="s">
        <v>116</v>
      </c>
      <c r="D38" s="14"/>
      <c r="E38" s="14"/>
    </row>
    <row r="39" spans="1:5" x14ac:dyDescent="0.2">
      <c r="A39" s="18"/>
      <c r="B39" s="19"/>
      <c r="C39" s="14"/>
      <c r="D39" s="14"/>
      <c r="E39" s="14"/>
    </row>
    <row r="40" spans="1:5" x14ac:dyDescent="0.2">
      <c r="A40" s="18"/>
      <c r="B40" s="19"/>
      <c r="C40" s="14"/>
      <c r="D40" s="14"/>
      <c r="E40" s="14"/>
    </row>
    <row r="41" spans="1:5" x14ac:dyDescent="0.2">
      <c r="A41" s="18"/>
      <c r="B41" s="19"/>
      <c r="C41" s="14"/>
      <c r="D41" s="14"/>
      <c r="E41" s="14"/>
    </row>
    <row r="42" spans="1:5" x14ac:dyDescent="0.2">
      <c r="A42" s="18"/>
      <c r="B42" s="19"/>
      <c r="C42" s="14"/>
      <c r="D42" s="14"/>
      <c r="E42" s="14"/>
    </row>
    <row r="43" spans="1:5" x14ac:dyDescent="0.2">
      <c r="A43" s="194"/>
      <c r="B43" s="195"/>
      <c r="C43" s="14"/>
      <c r="D43" s="14"/>
      <c r="E43" s="14"/>
    </row>
  </sheetData>
  <mergeCells count="8">
    <mergeCell ref="A35:B35"/>
    <mergeCell ref="A43:B43"/>
    <mergeCell ref="A11:D11"/>
    <mergeCell ref="A29:D29"/>
    <mergeCell ref="A30:B30"/>
    <mergeCell ref="A31:B31"/>
    <mergeCell ref="A33:B33"/>
    <mergeCell ref="A34:B34"/>
  </mergeCells>
  <hyperlinks>
    <hyperlink ref="D8" r:id="rId1" display="\\Kwdact01\grp\Transfer\Reporting_Centre\Common\LGAS_Fin_Change\Projects\105236 Actuarial Results Repository\Building Blocks\Tableau\Pro Formas\Workings\Aoc Steps_v2.xlsx" xr:uid="{00000000-0004-0000-0000-000000000000}"/>
  </hyperlinks>
  <pageMargins left="0.7" right="0.7" top="0.75" bottom="0.75" header="0.3" footer="0.3"/>
  <pageSetup paperSize="9" orientation="portrait" r:id="rId2"/>
  <headerFooter>
    <oddHeader>&amp;R&amp;"Arial"&amp;10&amp;KFF8C00Confidential&amp;1#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F0DA4-D9D9-490B-84F8-944AF91D8969}">
  <dimension ref="A1:S79"/>
  <sheetViews>
    <sheetView tabSelected="1" zoomScale="85" zoomScaleNormal="85" workbookViewId="0">
      <pane ySplit="1" topLeftCell="A2" activePane="bottomLeft" state="frozen"/>
      <selection pane="bottomLeft" activeCell="A2" sqref="A2"/>
    </sheetView>
  </sheetViews>
  <sheetFormatPr defaultRowHeight="12.75" x14ac:dyDescent="0.2"/>
  <cols>
    <col min="1" max="1" width="6.85546875" bestFit="1" customWidth="1"/>
    <col min="2" max="2" width="20.5703125" bestFit="1" customWidth="1"/>
    <col min="3" max="3" width="25.28515625" bestFit="1" customWidth="1"/>
    <col min="4" max="4" width="35.42578125" bestFit="1" customWidth="1"/>
    <col min="5" max="5" width="39.7109375" bestFit="1" customWidth="1"/>
    <col min="6" max="6" width="44.140625" bestFit="1" customWidth="1"/>
    <col min="7" max="8" width="39.7109375" bestFit="1" customWidth="1"/>
    <col min="9" max="9" width="49.85546875" style="124" bestFit="1" customWidth="1"/>
    <col min="10" max="10" width="16.7109375" bestFit="1" customWidth="1"/>
    <col min="11" max="11" width="17.85546875" bestFit="1" customWidth="1"/>
    <col min="12" max="12" width="6.5703125" bestFit="1" customWidth="1"/>
    <col min="13" max="13" width="18.28515625" bestFit="1" customWidth="1"/>
    <col min="14" max="14" width="11.85546875" bestFit="1" customWidth="1"/>
    <col min="15" max="15" width="15.140625" style="124" bestFit="1" customWidth="1"/>
    <col min="16" max="16" width="25.28515625" style="124" bestFit="1" customWidth="1"/>
    <col min="17" max="17" width="35.42578125" style="124" bestFit="1" customWidth="1"/>
    <col min="18" max="18" width="39.7109375" style="124" bestFit="1" customWidth="1"/>
    <col min="19" max="19" width="44.140625" style="124" bestFit="1" customWidth="1"/>
  </cols>
  <sheetData>
    <row r="1" spans="1:19" s="20" customFormat="1" x14ac:dyDescent="0.2">
      <c r="A1" s="20" t="s">
        <v>753</v>
      </c>
      <c r="B1" s="20" t="s">
        <v>232</v>
      </c>
      <c r="C1" s="20" t="s">
        <v>233</v>
      </c>
      <c r="D1" s="20" t="s">
        <v>234</v>
      </c>
      <c r="E1" s="20" t="s">
        <v>235</v>
      </c>
      <c r="F1" s="20" t="s">
        <v>236</v>
      </c>
      <c r="G1" s="20" t="s">
        <v>754</v>
      </c>
      <c r="H1" s="20" t="s">
        <v>755</v>
      </c>
      <c r="I1" s="212" t="s">
        <v>756</v>
      </c>
      <c r="J1" s="20" t="s">
        <v>757</v>
      </c>
      <c r="K1" s="20" t="s">
        <v>758</v>
      </c>
      <c r="L1" s="20" t="s">
        <v>759</v>
      </c>
      <c r="M1" s="20" t="s">
        <v>760</v>
      </c>
      <c r="N1" s="20" t="s">
        <v>761</v>
      </c>
      <c r="O1" s="212" t="s">
        <v>762</v>
      </c>
      <c r="P1" s="212" t="s">
        <v>763</v>
      </c>
      <c r="Q1" s="212" t="s">
        <v>764</v>
      </c>
      <c r="R1" s="212" t="s">
        <v>765</v>
      </c>
      <c r="S1" s="212" t="s">
        <v>766</v>
      </c>
    </row>
    <row r="2" spans="1:19" x14ac:dyDescent="0.2">
      <c r="A2" t="s">
        <v>768</v>
      </c>
      <c r="B2" t="s">
        <v>156</v>
      </c>
      <c r="C2" t="s">
        <v>156</v>
      </c>
      <c r="D2" t="s">
        <v>156</v>
      </c>
      <c r="E2" t="s">
        <v>156</v>
      </c>
      <c r="F2" t="s">
        <v>156</v>
      </c>
      <c r="G2" t="s">
        <v>156</v>
      </c>
      <c r="H2" t="s">
        <v>156</v>
      </c>
      <c r="I2" s="124" t="str">
        <f>IF(J2=J1,J2 &amp; " + " &amp; F2,J2)</f>
        <v>J10_PYE</v>
      </c>
      <c r="J2" t="s">
        <v>157</v>
      </c>
      <c r="K2" t="s">
        <v>767</v>
      </c>
      <c r="L2" t="s">
        <v>147</v>
      </c>
      <c r="M2" t="s">
        <v>152</v>
      </c>
      <c r="N2">
        <v>1</v>
      </c>
      <c r="O2" s="124" t="str">
        <f>B2</f>
        <v>Opening</v>
      </c>
      <c r="P2" s="124" t="str">
        <f t="shared" ref="P2:S2" si="0">C2</f>
        <v>Opening</v>
      </c>
      <c r="Q2" s="124" t="str">
        <f t="shared" si="0"/>
        <v>Opening</v>
      </c>
      <c r="R2" s="124" t="str">
        <f t="shared" si="0"/>
        <v>Opening</v>
      </c>
      <c r="S2" s="124" t="str">
        <f t="shared" si="0"/>
        <v>Opening</v>
      </c>
    </row>
    <row r="3" spans="1:19" x14ac:dyDescent="0.2">
      <c r="A3" t="s">
        <v>768</v>
      </c>
      <c r="B3" t="s">
        <v>238</v>
      </c>
      <c r="C3" t="s">
        <v>239</v>
      </c>
      <c r="D3" t="s">
        <v>751</v>
      </c>
      <c r="E3" t="s">
        <v>159</v>
      </c>
      <c r="F3" t="s">
        <v>328</v>
      </c>
      <c r="G3" t="s">
        <v>328</v>
      </c>
      <c r="H3" t="s">
        <v>328</v>
      </c>
      <c r="I3" s="124" t="str">
        <f t="shared" ref="I3:I66" si="1">IF(J3=J2,J3 &amp; " + " &amp; F3,J3)</f>
        <v>J10_PYE + Correction to opening</v>
      </c>
      <c r="J3" t="s">
        <v>157</v>
      </c>
      <c r="K3" t="s">
        <v>767</v>
      </c>
      <c r="L3" t="s">
        <v>147</v>
      </c>
      <c r="M3" t="s">
        <v>152</v>
      </c>
      <c r="N3">
        <v>2</v>
      </c>
      <c r="O3" s="124" t="str">
        <f t="shared" ref="O3:O66" si="2">B3</f>
        <v>Total Surplus</v>
      </c>
      <c r="P3" s="124" t="str">
        <f t="shared" ref="P3:P66" si="3">C3</f>
        <v>Operating Surplus</v>
      </c>
      <c r="Q3" s="124" t="str">
        <f t="shared" ref="Q3:Q66" si="4">D3</f>
        <v>Opening model changes</v>
      </c>
      <c r="R3" s="124" t="str">
        <f t="shared" ref="R3:R66" si="5">E3</f>
        <v>Model Changes</v>
      </c>
      <c r="S3" s="124" t="str">
        <f t="shared" ref="S3:S66" si="6">F3</f>
        <v>Correction to opening</v>
      </c>
    </row>
    <row r="4" spans="1:19" x14ac:dyDescent="0.2">
      <c r="A4" t="s">
        <v>768</v>
      </c>
      <c r="B4" t="s">
        <v>238</v>
      </c>
      <c r="C4" t="s">
        <v>239</v>
      </c>
      <c r="D4" t="s">
        <v>751</v>
      </c>
      <c r="E4" t="s">
        <v>159</v>
      </c>
      <c r="F4" t="s">
        <v>134</v>
      </c>
      <c r="G4" t="s">
        <v>159</v>
      </c>
      <c r="H4" t="s">
        <v>159</v>
      </c>
      <c r="I4" s="124" t="str">
        <f t="shared" si="1"/>
        <v>A0</v>
      </c>
      <c r="J4" t="s">
        <v>594</v>
      </c>
      <c r="K4" t="s">
        <v>767</v>
      </c>
      <c r="L4" t="s">
        <v>147</v>
      </c>
      <c r="M4" t="s">
        <v>152</v>
      </c>
      <c r="N4">
        <v>3</v>
      </c>
      <c r="O4" s="124" t="str">
        <f t="shared" si="2"/>
        <v>Total Surplus</v>
      </c>
      <c r="P4" s="124" t="str">
        <f t="shared" si="3"/>
        <v>Operating Surplus</v>
      </c>
      <c r="Q4" s="124" t="str">
        <f t="shared" si="4"/>
        <v>Opening model changes</v>
      </c>
      <c r="R4" s="124" t="str">
        <f t="shared" si="5"/>
        <v>Model Changes</v>
      </c>
      <c r="S4" s="124" t="str">
        <f t="shared" si="6"/>
        <v>Model Changes without IMCR</v>
      </c>
    </row>
    <row r="5" spans="1:19" x14ac:dyDescent="0.2">
      <c r="A5" t="s">
        <v>768</v>
      </c>
      <c r="B5" t="s">
        <v>238</v>
      </c>
      <c r="C5" t="s">
        <v>239</v>
      </c>
      <c r="D5" t="s">
        <v>589</v>
      </c>
      <c r="E5" t="s">
        <v>589</v>
      </c>
      <c r="F5" t="s">
        <v>596</v>
      </c>
      <c r="G5" t="s">
        <v>589</v>
      </c>
      <c r="H5" t="s">
        <v>596</v>
      </c>
      <c r="I5" s="124" t="str">
        <f t="shared" si="1"/>
        <v>A10</v>
      </c>
      <c r="J5" t="s">
        <v>595</v>
      </c>
      <c r="K5" t="s">
        <v>767</v>
      </c>
      <c r="L5" t="s">
        <v>147</v>
      </c>
      <c r="M5" t="s">
        <v>153</v>
      </c>
      <c r="N5">
        <v>4</v>
      </c>
      <c r="O5" s="124" t="str">
        <f t="shared" si="2"/>
        <v>Total Surplus</v>
      </c>
      <c r="P5" s="124" t="str">
        <f t="shared" si="3"/>
        <v>Operating Surplus</v>
      </c>
      <c r="Q5" s="124" t="str">
        <f t="shared" si="4"/>
        <v>New Business</v>
      </c>
      <c r="R5" s="124" t="str">
        <f t="shared" si="5"/>
        <v>New Business</v>
      </c>
      <c r="S5" s="124" t="str">
        <f t="shared" si="6"/>
        <v>New insurance and reinsurance contracts</v>
      </c>
    </row>
    <row r="6" spans="1:19" x14ac:dyDescent="0.2">
      <c r="A6" t="s">
        <v>768</v>
      </c>
      <c r="B6" t="s">
        <v>238</v>
      </c>
      <c r="C6" t="s">
        <v>239</v>
      </c>
      <c r="D6" t="s">
        <v>589</v>
      </c>
      <c r="E6" t="s">
        <v>589</v>
      </c>
      <c r="F6" t="s">
        <v>598</v>
      </c>
      <c r="G6" t="s">
        <v>589</v>
      </c>
      <c r="H6" t="s">
        <v>598</v>
      </c>
      <c r="I6" s="124" t="str">
        <f t="shared" si="1"/>
        <v>A20</v>
      </c>
      <c r="J6" t="s">
        <v>597</v>
      </c>
      <c r="K6" t="s">
        <v>767</v>
      </c>
      <c r="L6" t="s">
        <v>147</v>
      </c>
      <c r="M6" t="s">
        <v>153</v>
      </c>
      <c r="N6">
        <v>5</v>
      </c>
      <c r="O6" s="124" t="str">
        <f t="shared" si="2"/>
        <v>Total Surplus</v>
      </c>
      <c r="P6" s="124" t="str">
        <f t="shared" si="3"/>
        <v>Operating Surplus</v>
      </c>
      <c r="Q6" s="124" t="str">
        <f t="shared" si="4"/>
        <v>New Business</v>
      </c>
      <c r="R6" s="124" t="str">
        <f t="shared" si="5"/>
        <v>New Business</v>
      </c>
      <c r="S6" s="124" t="str">
        <f t="shared" si="6"/>
        <v>Locked in rates</v>
      </c>
    </row>
    <row r="7" spans="1:19" x14ac:dyDescent="0.2">
      <c r="A7" t="s">
        <v>768</v>
      </c>
      <c r="B7" t="s">
        <v>238</v>
      </c>
      <c r="C7" t="s">
        <v>239</v>
      </c>
      <c r="D7" t="s">
        <v>391</v>
      </c>
      <c r="E7" t="s">
        <v>244</v>
      </c>
      <c r="F7" t="s">
        <v>159</v>
      </c>
      <c r="G7" t="s">
        <v>159</v>
      </c>
      <c r="H7" t="s">
        <v>159</v>
      </c>
      <c r="I7" s="124" t="str">
        <f t="shared" si="1"/>
        <v>C5</v>
      </c>
      <c r="J7" t="s">
        <v>599</v>
      </c>
      <c r="K7" t="s">
        <v>767</v>
      </c>
      <c r="L7" t="s">
        <v>147</v>
      </c>
      <c r="M7" t="s">
        <v>152</v>
      </c>
      <c r="N7">
        <v>6</v>
      </c>
      <c r="O7" s="124" t="str">
        <f t="shared" si="2"/>
        <v>Total Surplus</v>
      </c>
      <c r="P7" s="124" t="str">
        <f t="shared" si="3"/>
        <v>Operating Surplus</v>
      </c>
      <c r="Q7" s="124" t="str">
        <f t="shared" si="4"/>
        <v>Experience variances - Model</v>
      </c>
      <c r="R7" s="124" t="str">
        <f t="shared" si="5"/>
        <v>Model Changes with IMCR</v>
      </c>
      <c r="S7" s="124" t="str">
        <f t="shared" si="6"/>
        <v>Model Changes</v>
      </c>
    </row>
    <row r="8" spans="1:19" x14ac:dyDescent="0.2">
      <c r="A8" t="s">
        <v>768</v>
      </c>
      <c r="B8" t="s">
        <v>238</v>
      </c>
      <c r="C8" t="s">
        <v>239</v>
      </c>
      <c r="D8" t="s">
        <v>391</v>
      </c>
      <c r="E8" t="s">
        <v>244</v>
      </c>
      <c r="F8" t="s">
        <v>600</v>
      </c>
      <c r="G8" t="s">
        <v>159</v>
      </c>
      <c r="H8" t="s">
        <v>600</v>
      </c>
      <c r="I8" s="124" t="str">
        <f t="shared" si="1"/>
        <v>C10</v>
      </c>
      <c r="J8" t="s">
        <v>160</v>
      </c>
      <c r="K8" t="s">
        <v>767</v>
      </c>
      <c r="L8" t="s">
        <v>147</v>
      </c>
      <c r="M8" t="s">
        <v>152</v>
      </c>
      <c r="N8">
        <v>7</v>
      </c>
      <c r="O8" s="124" t="str">
        <f t="shared" si="2"/>
        <v>Total Surplus</v>
      </c>
      <c r="P8" s="124" t="str">
        <f t="shared" si="3"/>
        <v>Operating Surplus</v>
      </c>
      <c r="Q8" s="124" t="str">
        <f t="shared" si="4"/>
        <v>Experience variances - Model</v>
      </c>
      <c r="R8" s="124" t="str">
        <f t="shared" si="5"/>
        <v>Model Changes with IMCR</v>
      </c>
      <c r="S8" s="124" t="str">
        <f t="shared" si="6"/>
        <v>Product model changes</v>
      </c>
    </row>
    <row r="9" spans="1:19" x14ac:dyDescent="0.2">
      <c r="A9" t="s">
        <v>768</v>
      </c>
      <c r="B9" t="s">
        <v>238</v>
      </c>
      <c r="C9" t="s">
        <v>239</v>
      </c>
      <c r="D9" t="s">
        <v>391</v>
      </c>
      <c r="E9" t="s">
        <v>244</v>
      </c>
      <c r="F9" t="s">
        <v>601</v>
      </c>
      <c r="G9" t="s">
        <v>159</v>
      </c>
      <c r="H9" t="s">
        <v>601</v>
      </c>
      <c r="I9" s="124" t="str">
        <f t="shared" si="1"/>
        <v>C15</v>
      </c>
      <c r="J9" t="s">
        <v>603</v>
      </c>
      <c r="K9" t="s">
        <v>767</v>
      </c>
      <c r="L9" t="s">
        <v>147</v>
      </c>
      <c r="M9" t="s">
        <v>152</v>
      </c>
      <c r="N9">
        <v>8</v>
      </c>
      <c r="O9" s="124" t="str">
        <f t="shared" si="2"/>
        <v>Total Surplus</v>
      </c>
      <c r="P9" s="124" t="str">
        <f t="shared" si="3"/>
        <v>Operating Surplus</v>
      </c>
      <c r="Q9" s="124" t="str">
        <f t="shared" si="4"/>
        <v>Experience variances - Model</v>
      </c>
      <c r="R9" s="124" t="str">
        <f t="shared" si="5"/>
        <v>Model Changes with IMCR</v>
      </c>
      <c r="S9" s="124" t="str">
        <f t="shared" si="6"/>
        <v>IT infrastructre changes</v>
      </c>
    </row>
    <row r="10" spans="1:19" x14ac:dyDescent="0.2">
      <c r="A10" t="s">
        <v>768</v>
      </c>
      <c r="B10" t="s">
        <v>238</v>
      </c>
      <c r="C10" t="s">
        <v>239</v>
      </c>
      <c r="D10" t="s">
        <v>391</v>
      </c>
      <c r="E10" t="s">
        <v>244</v>
      </c>
      <c r="F10" t="s">
        <v>602</v>
      </c>
      <c r="G10" t="s">
        <v>159</v>
      </c>
      <c r="H10" t="s">
        <v>602</v>
      </c>
      <c r="I10" s="124" t="str">
        <f t="shared" si="1"/>
        <v>C20</v>
      </c>
      <c r="J10" t="s">
        <v>604</v>
      </c>
      <c r="K10" t="s">
        <v>767</v>
      </c>
      <c r="L10" t="s">
        <v>147</v>
      </c>
      <c r="M10" t="s">
        <v>152</v>
      </c>
      <c r="N10">
        <v>9</v>
      </c>
      <c r="O10" s="124" t="str">
        <f t="shared" si="2"/>
        <v>Total Surplus</v>
      </c>
      <c r="P10" s="124" t="str">
        <f t="shared" si="3"/>
        <v>Operating Surplus</v>
      </c>
      <c r="Q10" s="124" t="str">
        <f t="shared" si="4"/>
        <v>Experience variances - Model</v>
      </c>
      <c r="R10" s="124" t="str">
        <f t="shared" si="5"/>
        <v>Model Changes with IMCR</v>
      </c>
      <c r="S10" s="124" t="str">
        <f t="shared" si="6"/>
        <v>Final opening changes</v>
      </c>
    </row>
    <row r="11" spans="1:19" x14ac:dyDescent="0.2">
      <c r="A11" t="s">
        <v>768</v>
      </c>
      <c r="B11" t="s">
        <v>238</v>
      </c>
      <c r="C11" t="s">
        <v>239</v>
      </c>
      <c r="D11" t="s">
        <v>240</v>
      </c>
      <c r="E11" t="s">
        <v>241</v>
      </c>
      <c r="F11" t="s">
        <v>135</v>
      </c>
      <c r="G11" t="s">
        <v>608</v>
      </c>
      <c r="H11" t="s">
        <v>609</v>
      </c>
      <c r="I11" s="124" t="str">
        <f t="shared" si="1"/>
        <v>D10</v>
      </c>
      <c r="J11" t="s">
        <v>605</v>
      </c>
      <c r="K11" t="s">
        <v>767</v>
      </c>
      <c r="L11" t="s">
        <v>147</v>
      </c>
      <c r="M11" t="s">
        <v>152</v>
      </c>
      <c r="N11">
        <v>10</v>
      </c>
      <c r="O11" s="124" t="str">
        <f t="shared" si="2"/>
        <v>Total Surplus</v>
      </c>
      <c r="P11" s="124" t="str">
        <f t="shared" si="3"/>
        <v>Operating Surplus</v>
      </c>
      <c r="Q11" s="124" t="str">
        <f t="shared" si="4"/>
        <v>Net Cash</v>
      </c>
      <c r="R11" s="124" t="str">
        <f t="shared" si="5"/>
        <v>Operational Surplus generation</v>
      </c>
      <c r="S11" s="124" t="str">
        <f t="shared" si="6"/>
        <v>Data Changes</v>
      </c>
    </row>
    <row r="12" spans="1:19" x14ac:dyDescent="0.2">
      <c r="A12" t="s">
        <v>768</v>
      </c>
      <c r="B12" t="s">
        <v>238</v>
      </c>
      <c r="C12" t="s">
        <v>239</v>
      </c>
      <c r="D12" t="s">
        <v>240</v>
      </c>
      <c r="E12" t="s">
        <v>241</v>
      </c>
      <c r="F12" t="s">
        <v>135</v>
      </c>
      <c r="G12" t="s">
        <v>608</v>
      </c>
      <c r="H12" t="s">
        <v>610</v>
      </c>
      <c r="I12" s="124" t="str">
        <f t="shared" si="1"/>
        <v>D20</v>
      </c>
      <c r="J12" t="s">
        <v>606</v>
      </c>
      <c r="K12" t="s">
        <v>767</v>
      </c>
      <c r="L12" t="s">
        <v>147</v>
      </c>
      <c r="M12" t="s">
        <v>152</v>
      </c>
      <c r="N12">
        <v>11</v>
      </c>
      <c r="O12" s="124" t="str">
        <f t="shared" si="2"/>
        <v>Total Surplus</v>
      </c>
      <c r="P12" s="124" t="str">
        <f t="shared" si="3"/>
        <v>Operating Surplus</v>
      </c>
      <c r="Q12" s="124" t="str">
        <f t="shared" si="4"/>
        <v>Net Cash</v>
      </c>
      <c r="R12" s="124" t="str">
        <f t="shared" si="5"/>
        <v>Operational Surplus generation</v>
      </c>
      <c r="S12" s="124" t="str">
        <f t="shared" si="6"/>
        <v>Data Changes</v>
      </c>
    </row>
    <row r="13" spans="1:19" x14ac:dyDescent="0.2">
      <c r="A13" t="s">
        <v>768</v>
      </c>
      <c r="B13" t="s">
        <v>238</v>
      </c>
      <c r="C13" t="s">
        <v>239</v>
      </c>
      <c r="D13" t="s">
        <v>240</v>
      </c>
      <c r="E13" t="s">
        <v>241</v>
      </c>
      <c r="F13" t="s">
        <v>611</v>
      </c>
      <c r="G13" t="s">
        <v>587</v>
      </c>
      <c r="H13" t="s">
        <v>158</v>
      </c>
      <c r="I13" s="124" t="str">
        <f t="shared" si="1"/>
        <v>D30</v>
      </c>
      <c r="J13" t="s">
        <v>607</v>
      </c>
      <c r="K13" t="s">
        <v>767</v>
      </c>
      <c r="L13" t="s">
        <v>147</v>
      </c>
      <c r="M13" t="s">
        <v>152</v>
      </c>
      <c r="N13">
        <v>12</v>
      </c>
      <c r="O13" s="124" t="str">
        <f t="shared" si="2"/>
        <v>Total Surplus</v>
      </c>
      <c r="P13" s="124" t="str">
        <f t="shared" si="3"/>
        <v>Operating Surplus</v>
      </c>
      <c r="Q13" s="124" t="str">
        <f t="shared" si="4"/>
        <v>Net Cash</v>
      </c>
      <c r="R13" s="124" t="str">
        <f t="shared" si="5"/>
        <v>Operational Surplus generation</v>
      </c>
      <c r="S13" s="124" t="str">
        <f t="shared" si="6"/>
        <v>OSG Release</v>
      </c>
    </row>
    <row r="14" spans="1:19" x14ac:dyDescent="0.2">
      <c r="A14" t="s">
        <v>768</v>
      </c>
      <c r="B14" t="s">
        <v>238</v>
      </c>
      <c r="C14" t="s">
        <v>239</v>
      </c>
      <c r="D14" t="s">
        <v>616</v>
      </c>
      <c r="E14" t="s">
        <v>136</v>
      </c>
      <c r="F14" t="s">
        <v>245</v>
      </c>
      <c r="G14" t="s">
        <v>165</v>
      </c>
      <c r="H14" t="s">
        <v>165</v>
      </c>
      <c r="I14" s="124" t="str">
        <f t="shared" si="1"/>
        <v>E10</v>
      </c>
      <c r="J14" t="s">
        <v>612</v>
      </c>
      <c r="K14" t="s">
        <v>767</v>
      </c>
      <c r="L14" t="s">
        <v>147</v>
      </c>
      <c r="M14" t="s">
        <v>152</v>
      </c>
      <c r="N14">
        <v>13</v>
      </c>
      <c r="O14" s="124" t="str">
        <f t="shared" si="2"/>
        <v>Total Surplus</v>
      </c>
      <c r="P14" s="124" t="str">
        <f t="shared" si="3"/>
        <v>Operating Surplus</v>
      </c>
      <c r="Q14" s="124" t="str">
        <f t="shared" si="4"/>
        <v>Experience variances - External</v>
      </c>
      <c r="R14" s="124" t="str">
        <f t="shared" si="5"/>
        <v>RF Other</v>
      </c>
      <c r="S14" s="124" t="str">
        <f t="shared" si="6"/>
        <v>Effect of tax rate change</v>
      </c>
    </row>
    <row r="15" spans="1:19" x14ac:dyDescent="0.2">
      <c r="A15" t="s">
        <v>768</v>
      </c>
      <c r="B15" t="s">
        <v>238</v>
      </c>
      <c r="C15" t="s">
        <v>239</v>
      </c>
      <c r="D15" t="s">
        <v>616</v>
      </c>
      <c r="E15" t="s">
        <v>619</v>
      </c>
      <c r="F15" t="s">
        <v>617</v>
      </c>
      <c r="G15" t="s">
        <v>619</v>
      </c>
      <c r="H15" t="s">
        <v>617</v>
      </c>
      <c r="I15" s="124" t="str">
        <f t="shared" si="1"/>
        <v>E20</v>
      </c>
      <c r="J15" t="s">
        <v>613</v>
      </c>
      <c r="K15" t="s">
        <v>767</v>
      </c>
      <c r="L15" t="s">
        <v>147</v>
      </c>
      <c r="M15" t="s">
        <v>152</v>
      </c>
      <c r="N15">
        <v>14</v>
      </c>
      <c r="O15" s="124" t="str">
        <f t="shared" si="2"/>
        <v>Total Surplus</v>
      </c>
      <c r="P15" s="124" t="str">
        <f t="shared" si="3"/>
        <v>Operating Surplus</v>
      </c>
      <c r="Q15" s="124" t="str">
        <f t="shared" si="4"/>
        <v>Experience variances - External</v>
      </c>
      <c r="R15" s="124" t="str">
        <f t="shared" si="5"/>
        <v>Method changes</v>
      </c>
      <c r="S15" s="124" t="str">
        <f t="shared" si="6"/>
        <v>Regulatory methodology changes</v>
      </c>
    </row>
    <row r="16" spans="1:19" x14ac:dyDescent="0.2">
      <c r="A16" t="s">
        <v>768</v>
      </c>
      <c r="B16" t="s">
        <v>238</v>
      </c>
      <c r="C16" t="s">
        <v>239</v>
      </c>
      <c r="D16" t="s">
        <v>616</v>
      </c>
      <c r="E16" t="s">
        <v>619</v>
      </c>
      <c r="F16" t="s">
        <v>618</v>
      </c>
      <c r="G16" t="s">
        <v>619</v>
      </c>
      <c r="H16" t="s">
        <v>618</v>
      </c>
      <c r="I16" s="124" t="str">
        <f t="shared" si="1"/>
        <v>E30</v>
      </c>
      <c r="J16" t="s">
        <v>614</v>
      </c>
      <c r="K16" t="s">
        <v>767</v>
      </c>
      <c r="L16" t="s">
        <v>147</v>
      </c>
      <c r="M16" t="s">
        <v>152</v>
      </c>
      <c r="N16">
        <v>15</v>
      </c>
      <c r="O16" s="124" t="str">
        <f t="shared" si="2"/>
        <v>Total Surplus</v>
      </c>
      <c r="P16" s="124" t="str">
        <f t="shared" si="3"/>
        <v>Operating Surplus</v>
      </c>
      <c r="Q16" s="124" t="str">
        <f t="shared" si="4"/>
        <v>Experience variances - External</v>
      </c>
      <c r="R16" s="124" t="str">
        <f t="shared" si="5"/>
        <v>Method changes</v>
      </c>
      <c r="S16" s="124" t="str">
        <f t="shared" si="6"/>
        <v>Non-regulatory methodology changes</v>
      </c>
    </row>
    <row r="17" spans="1:19" x14ac:dyDescent="0.2">
      <c r="A17" t="s">
        <v>768</v>
      </c>
      <c r="B17" t="s">
        <v>238</v>
      </c>
      <c r="C17" t="s">
        <v>239</v>
      </c>
      <c r="D17" t="s">
        <v>616</v>
      </c>
      <c r="E17" t="s">
        <v>133</v>
      </c>
      <c r="F17" t="s">
        <v>133</v>
      </c>
      <c r="G17" t="s">
        <v>133</v>
      </c>
      <c r="H17" t="s">
        <v>133</v>
      </c>
      <c r="I17" s="124" t="str">
        <f t="shared" si="1"/>
        <v>E40</v>
      </c>
      <c r="J17" t="s">
        <v>615</v>
      </c>
      <c r="K17" t="s">
        <v>767</v>
      </c>
      <c r="L17" t="s">
        <v>147</v>
      </c>
      <c r="M17" t="s">
        <v>152</v>
      </c>
      <c r="N17">
        <v>16</v>
      </c>
      <c r="O17" s="124" t="str">
        <f t="shared" si="2"/>
        <v>Total Surplus</v>
      </c>
      <c r="P17" s="124" t="str">
        <f t="shared" si="3"/>
        <v>Operating Surplus</v>
      </c>
      <c r="Q17" s="124" t="str">
        <f t="shared" si="4"/>
        <v>Experience variances - External</v>
      </c>
      <c r="R17" s="124" t="str">
        <f t="shared" si="5"/>
        <v>BPA Data Loading</v>
      </c>
      <c r="S17" s="124" t="str">
        <f t="shared" si="6"/>
        <v>BPA Data Loading</v>
      </c>
    </row>
    <row r="18" spans="1:19" x14ac:dyDescent="0.2">
      <c r="A18" t="s">
        <v>768</v>
      </c>
      <c r="B18" t="s">
        <v>238</v>
      </c>
      <c r="C18" t="s">
        <v>239</v>
      </c>
      <c r="D18" t="s">
        <v>246</v>
      </c>
      <c r="E18" t="s">
        <v>138</v>
      </c>
      <c r="F18" t="s">
        <v>138</v>
      </c>
      <c r="G18" t="s">
        <v>138</v>
      </c>
      <c r="H18" t="s">
        <v>138</v>
      </c>
      <c r="I18" s="124" t="str">
        <f t="shared" si="1"/>
        <v>F10</v>
      </c>
      <c r="J18" t="s">
        <v>173</v>
      </c>
      <c r="K18" t="s">
        <v>767</v>
      </c>
      <c r="L18" t="s">
        <v>147</v>
      </c>
      <c r="M18" t="s">
        <v>152</v>
      </c>
      <c r="N18">
        <v>17</v>
      </c>
      <c r="O18" s="124" t="str">
        <f t="shared" si="2"/>
        <v>Total Surplus</v>
      </c>
      <c r="P18" s="124" t="str">
        <f t="shared" si="3"/>
        <v>Operating Surplus</v>
      </c>
      <c r="Q18" s="124" t="str">
        <f t="shared" si="4"/>
        <v>Valuation assumptions</v>
      </c>
      <c r="R18" s="124" t="str">
        <f t="shared" si="5"/>
        <v>LT Mortality and Morbidity</v>
      </c>
      <c r="S18" s="124" t="str">
        <f t="shared" si="6"/>
        <v>LT Mortality and Morbidity</v>
      </c>
    </row>
    <row r="19" spans="1:19" x14ac:dyDescent="0.2">
      <c r="A19" t="s">
        <v>768</v>
      </c>
      <c r="B19" t="s">
        <v>238</v>
      </c>
      <c r="C19" t="s">
        <v>239</v>
      </c>
      <c r="D19" t="s">
        <v>246</v>
      </c>
      <c r="E19" t="s">
        <v>138</v>
      </c>
      <c r="F19" t="s">
        <v>169</v>
      </c>
      <c r="G19" t="s">
        <v>169</v>
      </c>
      <c r="H19" t="s">
        <v>169</v>
      </c>
      <c r="I19" s="124" t="str">
        <f t="shared" si="1"/>
        <v>F20</v>
      </c>
      <c r="J19" t="s">
        <v>620</v>
      </c>
      <c r="K19" t="s">
        <v>767</v>
      </c>
      <c r="L19" t="s">
        <v>147</v>
      </c>
      <c r="M19" t="s">
        <v>152</v>
      </c>
      <c r="N19">
        <v>18</v>
      </c>
      <c r="O19" s="124" t="str">
        <f t="shared" si="2"/>
        <v>Total Surplus</v>
      </c>
      <c r="P19" s="124" t="str">
        <f t="shared" si="3"/>
        <v>Operating Surplus</v>
      </c>
      <c r="Q19" s="124" t="str">
        <f t="shared" si="4"/>
        <v>Valuation assumptions</v>
      </c>
      <c r="R19" s="124" t="str">
        <f t="shared" si="5"/>
        <v>LT Mortality and Morbidity</v>
      </c>
      <c r="S19" s="124" t="str">
        <f t="shared" si="6"/>
        <v>LT Mortality Trend</v>
      </c>
    </row>
    <row r="20" spans="1:19" x14ac:dyDescent="0.2">
      <c r="A20" t="s">
        <v>768</v>
      </c>
      <c r="B20" t="s">
        <v>238</v>
      </c>
      <c r="C20" t="s">
        <v>239</v>
      </c>
      <c r="D20" t="s">
        <v>246</v>
      </c>
      <c r="E20" t="s">
        <v>138</v>
      </c>
      <c r="F20" t="s">
        <v>171</v>
      </c>
      <c r="G20" t="s">
        <v>171</v>
      </c>
      <c r="H20" t="s">
        <v>171</v>
      </c>
      <c r="I20" s="124" t="str">
        <f t="shared" si="1"/>
        <v>F25</v>
      </c>
      <c r="J20" t="s">
        <v>621</v>
      </c>
      <c r="K20" t="s">
        <v>767</v>
      </c>
      <c r="L20" t="s">
        <v>147</v>
      </c>
      <c r="M20" t="s">
        <v>152</v>
      </c>
      <c r="N20">
        <v>19</v>
      </c>
      <c r="O20" s="124" t="str">
        <f t="shared" si="2"/>
        <v>Total Surplus</v>
      </c>
      <c r="P20" s="124" t="str">
        <f t="shared" si="3"/>
        <v>Operating Surplus</v>
      </c>
      <c r="Q20" s="124" t="str">
        <f t="shared" si="4"/>
        <v>Valuation assumptions</v>
      </c>
      <c r="R20" s="124" t="str">
        <f t="shared" si="5"/>
        <v>LT Mortality and Morbidity</v>
      </c>
      <c r="S20" s="124" t="str">
        <f t="shared" si="6"/>
        <v>LT Mortality SSM</v>
      </c>
    </row>
    <row r="21" spans="1:19" x14ac:dyDescent="0.2">
      <c r="A21" t="s">
        <v>768</v>
      </c>
      <c r="B21" t="s">
        <v>238</v>
      </c>
      <c r="C21" t="s">
        <v>239</v>
      </c>
      <c r="D21" t="s">
        <v>246</v>
      </c>
      <c r="E21" t="s">
        <v>138</v>
      </c>
      <c r="F21" t="s">
        <v>624</v>
      </c>
      <c r="G21" t="s">
        <v>624</v>
      </c>
      <c r="H21" t="s">
        <v>624</v>
      </c>
      <c r="I21" s="124" t="str">
        <f t="shared" si="1"/>
        <v>F30</v>
      </c>
      <c r="J21" t="s">
        <v>622</v>
      </c>
      <c r="K21" t="s">
        <v>767</v>
      </c>
      <c r="L21" t="s">
        <v>147</v>
      </c>
      <c r="M21" t="s">
        <v>152</v>
      </c>
      <c r="N21">
        <v>20</v>
      </c>
      <c r="O21" s="124" t="str">
        <f t="shared" si="2"/>
        <v>Total Surplus</v>
      </c>
      <c r="P21" s="124" t="str">
        <f t="shared" si="3"/>
        <v>Operating Surplus</v>
      </c>
      <c r="Q21" s="124" t="str">
        <f t="shared" si="4"/>
        <v>Valuation assumptions</v>
      </c>
      <c r="R21" s="124" t="str">
        <f t="shared" si="5"/>
        <v>LT Mortality and Morbidity</v>
      </c>
      <c r="S21" s="124" t="str">
        <f t="shared" si="6"/>
        <v>LT Proportion Married</v>
      </c>
    </row>
    <row r="22" spans="1:19" x14ac:dyDescent="0.2">
      <c r="A22" t="s">
        <v>768</v>
      </c>
      <c r="B22" t="s">
        <v>238</v>
      </c>
      <c r="C22" t="s">
        <v>239</v>
      </c>
      <c r="D22" t="s">
        <v>246</v>
      </c>
      <c r="E22" t="s">
        <v>137</v>
      </c>
      <c r="F22" t="s">
        <v>625</v>
      </c>
      <c r="G22" t="s">
        <v>625</v>
      </c>
      <c r="H22" t="s">
        <v>625</v>
      </c>
      <c r="I22" s="124" t="str">
        <f t="shared" si="1"/>
        <v>F35</v>
      </c>
      <c r="J22" t="s">
        <v>623</v>
      </c>
      <c r="K22" t="s">
        <v>767</v>
      </c>
      <c r="L22" t="s">
        <v>147</v>
      </c>
      <c r="M22" t="s">
        <v>152</v>
      </c>
      <c r="N22">
        <v>21</v>
      </c>
      <c r="O22" s="124" t="str">
        <f t="shared" si="2"/>
        <v>Total Surplus</v>
      </c>
      <c r="P22" s="124" t="str">
        <f t="shared" si="3"/>
        <v>Operating Surplus</v>
      </c>
      <c r="Q22" s="124" t="str">
        <f t="shared" si="4"/>
        <v>Valuation assumptions</v>
      </c>
      <c r="R22" s="124" t="str">
        <f t="shared" si="5"/>
        <v>LT Persistency</v>
      </c>
      <c r="S22" s="124" t="str">
        <f t="shared" si="6"/>
        <v>LT Late retirement factors</v>
      </c>
    </row>
    <row r="23" spans="1:19" x14ac:dyDescent="0.2">
      <c r="A23" t="s">
        <v>768</v>
      </c>
      <c r="B23" t="s">
        <v>238</v>
      </c>
      <c r="C23" t="s">
        <v>239</v>
      </c>
      <c r="D23" t="s">
        <v>246</v>
      </c>
      <c r="E23" t="s">
        <v>137</v>
      </c>
      <c r="F23" t="s">
        <v>137</v>
      </c>
      <c r="G23" t="s">
        <v>137</v>
      </c>
      <c r="H23" t="s">
        <v>137</v>
      </c>
      <c r="I23" s="124" t="str">
        <f t="shared" si="1"/>
        <v>F40</v>
      </c>
      <c r="J23" t="s">
        <v>177</v>
      </c>
      <c r="K23" t="s">
        <v>767</v>
      </c>
      <c r="L23" t="s">
        <v>147</v>
      </c>
      <c r="M23" t="s">
        <v>152</v>
      </c>
      <c r="N23">
        <v>22</v>
      </c>
      <c r="O23" s="124" t="str">
        <f t="shared" si="2"/>
        <v>Total Surplus</v>
      </c>
      <c r="P23" s="124" t="str">
        <f t="shared" si="3"/>
        <v>Operating Surplus</v>
      </c>
      <c r="Q23" s="124" t="str">
        <f t="shared" si="4"/>
        <v>Valuation assumptions</v>
      </c>
      <c r="R23" s="124" t="str">
        <f t="shared" si="5"/>
        <v>LT Persistency</v>
      </c>
      <c r="S23" s="124" t="str">
        <f t="shared" si="6"/>
        <v>LT Persistency</v>
      </c>
    </row>
    <row r="24" spans="1:19" x14ac:dyDescent="0.2">
      <c r="A24" t="s">
        <v>768</v>
      </c>
      <c r="B24" t="s">
        <v>238</v>
      </c>
      <c r="C24" t="s">
        <v>239</v>
      </c>
      <c r="D24" t="s">
        <v>246</v>
      </c>
      <c r="E24" t="s">
        <v>140</v>
      </c>
      <c r="F24" t="s">
        <v>140</v>
      </c>
      <c r="G24" t="s">
        <v>140</v>
      </c>
      <c r="H24" t="s">
        <v>140</v>
      </c>
      <c r="I24" s="124" t="str">
        <f t="shared" si="1"/>
        <v>F50</v>
      </c>
      <c r="J24" t="s">
        <v>179</v>
      </c>
      <c r="K24" t="s">
        <v>767</v>
      </c>
      <c r="L24" t="s">
        <v>147</v>
      </c>
      <c r="M24" t="s">
        <v>152</v>
      </c>
      <c r="N24">
        <v>23</v>
      </c>
      <c r="O24" s="124" t="str">
        <f t="shared" si="2"/>
        <v>Total Surplus</v>
      </c>
      <c r="P24" s="124" t="str">
        <f t="shared" si="3"/>
        <v>Operating Surplus</v>
      </c>
      <c r="Q24" s="124" t="str">
        <f t="shared" si="4"/>
        <v>Valuation assumptions</v>
      </c>
      <c r="R24" s="124" t="str">
        <f t="shared" si="5"/>
        <v>LT Other</v>
      </c>
      <c r="S24" s="124" t="str">
        <f t="shared" si="6"/>
        <v>LT Other</v>
      </c>
    </row>
    <row r="25" spans="1:19" x14ac:dyDescent="0.2">
      <c r="A25" t="s">
        <v>768</v>
      </c>
      <c r="B25" t="s">
        <v>238</v>
      </c>
      <c r="C25" t="s">
        <v>239</v>
      </c>
      <c r="D25" t="s">
        <v>246</v>
      </c>
      <c r="E25" t="s">
        <v>626</v>
      </c>
      <c r="F25" t="s">
        <v>626</v>
      </c>
      <c r="G25" t="s">
        <v>626</v>
      </c>
      <c r="H25" t="s">
        <v>626</v>
      </c>
      <c r="I25" s="124" t="str">
        <f t="shared" si="1"/>
        <v>F60</v>
      </c>
      <c r="J25" t="s">
        <v>181</v>
      </c>
      <c r="K25" t="s">
        <v>767</v>
      </c>
      <c r="L25" t="s">
        <v>147</v>
      </c>
      <c r="M25" t="s">
        <v>152</v>
      </c>
      <c r="N25">
        <v>24</v>
      </c>
      <c r="O25" s="124" t="str">
        <f t="shared" si="2"/>
        <v>Total Surplus</v>
      </c>
      <c r="P25" s="124" t="str">
        <f t="shared" si="3"/>
        <v>Operating Surplus</v>
      </c>
      <c r="Q25" s="124" t="str">
        <f t="shared" si="4"/>
        <v>Valuation assumptions</v>
      </c>
      <c r="R25" s="124" t="str">
        <f t="shared" si="5"/>
        <v>LT Change in risk assessment biting scenario</v>
      </c>
      <c r="S25" s="124" t="str">
        <f t="shared" si="6"/>
        <v>LT Change in risk assessment biting scenario</v>
      </c>
    </row>
    <row r="26" spans="1:19" x14ac:dyDescent="0.2">
      <c r="A26" t="s">
        <v>768</v>
      </c>
      <c r="B26" t="s">
        <v>238</v>
      </c>
      <c r="C26" t="s">
        <v>239</v>
      </c>
      <c r="D26" t="s">
        <v>246</v>
      </c>
      <c r="E26" t="s">
        <v>139</v>
      </c>
      <c r="F26" t="s">
        <v>139</v>
      </c>
      <c r="G26" t="s">
        <v>139</v>
      </c>
      <c r="H26" t="s">
        <v>139</v>
      </c>
      <c r="I26" s="124" t="str">
        <f t="shared" si="1"/>
        <v>F70</v>
      </c>
      <c r="J26" t="s">
        <v>184</v>
      </c>
      <c r="K26" t="s">
        <v>767</v>
      </c>
      <c r="L26" t="s">
        <v>147</v>
      </c>
      <c r="M26" t="s">
        <v>152</v>
      </c>
      <c r="N26">
        <v>25</v>
      </c>
      <c r="O26" s="124" t="str">
        <f t="shared" si="2"/>
        <v>Total Surplus</v>
      </c>
      <c r="P26" s="124" t="str">
        <f t="shared" si="3"/>
        <v>Operating Surplus</v>
      </c>
      <c r="Q26" s="124" t="str">
        <f t="shared" si="4"/>
        <v>Valuation assumptions</v>
      </c>
      <c r="R26" s="124" t="str">
        <f t="shared" si="5"/>
        <v>LT Expenses</v>
      </c>
      <c r="S26" s="124" t="str">
        <f t="shared" si="6"/>
        <v>LT Expenses</v>
      </c>
    </row>
    <row r="27" spans="1:19" x14ac:dyDescent="0.2">
      <c r="A27" t="s">
        <v>768</v>
      </c>
      <c r="B27" t="s">
        <v>238</v>
      </c>
      <c r="C27" t="s">
        <v>239</v>
      </c>
      <c r="D27" t="s">
        <v>246</v>
      </c>
      <c r="E27" t="s">
        <v>139</v>
      </c>
      <c r="F27" t="s">
        <v>627</v>
      </c>
      <c r="G27" t="s">
        <v>627</v>
      </c>
      <c r="H27" t="s">
        <v>627</v>
      </c>
      <c r="I27" s="124" t="str">
        <f t="shared" si="1"/>
        <v>F80</v>
      </c>
      <c r="J27" t="s">
        <v>628</v>
      </c>
      <c r="K27" t="s">
        <v>767</v>
      </c>
      <c r="L27" t="s">
        <v>147</v>
      </c>
      <c r="M27" t="s">
        <v>152</v>
      </c>
      <c r="N27">
        <v>26</v>
      </c>
      <c r="O27" s="124" t="str">
        <f t="shared" si="2"/>
        <v>Total Surplus</v>
      </c>
      <c r="P27" s="124" t="str">
        <f t="shared" si="3"/>
        <v>Operating Surplus</v>
      </c>
      <c r="Q27" s="124" t="str">
        <f t="shared" si="4"/>
        <v>Valuation assumptions</v>
      </c>
      <c r="R27" s="124" t="str">
        <f t="shared" si="5"/>
        <v>LT Expenses</v>
      </c>
      <c r="S27" s="124" t="str">
        <f t="shared" si="6"/>
        <v>LT Expense Inflation</v>
      </c>
    </row>
    <row r="28" spans="1:19" x14ac:dyDescent="0.2">
      <c r="A28" t="s">
        <v>768</v>
      </c>
      <c r="B28" t="s">
        <v>238</v>
      </c>
      <c r="C28" t="s">
        <v>239</v>
      </c>
      <c r="D28" t="s">
        <v>246</v>
      </c>
      <c r="E28" t="s">
        <v>139</v>
      </c>
      <c r="F28" t="s">
        <v>183</v>
      </c>
      <c r="G28" t="s">
        <v>183</v>
      </c>
      <c r="H28" t="s">
        <v>183</v>
      </c>
      <c r="I28" s="124" t="str">
        <f t="shared" si="1"/>
        <v>F90</v>
      </c>
      <c r="J28" t="s">
        <v>629</v>
      </c>
      <c r="K28" t="s">
        <v>767</v>
      </c>
      <c r="L28" t="s">
        <v>147</v>
      </c>
      <c r="M28" t="s">
        <v>152</v>
      </c>
      <c r="N28">
        <v>27</v>
      </c>
      <c r="O28" s="124" t="str">
        <f t="shared" si="2"/>
        <v>Total Surplus</v>
      </c>
      <c r="P28" s="124" t="str">
        <f t="shared" si="3"/>
        <v>Operating Surplus</v>
      </c>
      <c r="Q28" s="124" t="str">
        <f t="shared" si="4"/>
        <v>Valuation assumptions</v>
      </c>
      <c r="R28" s="124" t="str">
        <f t="shared" si="5"/>
        <v>LT Expenses</v>
      </c>
      <c r="S28" s="124" t="str">
        <f t="shared" si="6"/>
        <v>LT Investment Expense</v>
      </c>
    </row>
    <row r="29" spans="1:19" x14ac:dyDescent="0.2">
      <c r="A29" t="s">
        <v>768</v>
      </c>
      <c r="B29" t="s">
        <v>238</v>
      </c>
      <c r="C29" t="s">
        <v>239</v>
      </c>
      <c r="D29" t="s">
        <v>246</v>
      </c>
      <c r="E29" t="s">
        <v>140</v>
      </c>
      <c r="F29" t="s">
        <v>17</v>
      </c>
      <c r="G29" t="s">
        <v>17</v>
      </c>
      <c r="H29" t="s">
        <v>17</v>
      </c>
      <c r="I29" s="124" t="str">
        <f t="shared" si="1"/>
        <v>F90 + Operational risk</v>
      </c>
      <c r="J29" t="s">
        <v>629</v>
      </c>
      <c r="K29" t="s">
        <v>767</v>
      </c>
      <c r="L29" t="s">
        <v>147</v>
      </c>
      <c r="M29" t="s">
        <v>152</v>
      </c>
      <c r="N29">
        <v>28</v>
      </c>
      <c r="O29" s="124" t="str">
        <f t="shared" si="2"/>
        <v>Total Surplus</v>
      </c>
      <c r="P29" s="124" t="str">
        <f t="shared" si="3"/>
        <v>Operating Surplus</v>
      </c>
      <c r="Q29" s="124" t="str">
        <f t="shared" si="4"/>
        <v>Valuation assumptions</v>
      </c>
      <c r="R29" s="124" t="str">
        <f t="shared" si="5"/>
        <v>LT Other</v>
      </c>
      <c r="S29" s="124" t="str">
        <f t="shared" si="6"/>
        <v>Operational risk</v>
      </c>
    </row>
    <row r="30" spans="1:19" x14ac:dyDescent="0.2">
      <c r="A30" t="s">
        <v>768</v>
      </c>
      <c r="B30" t="s">
        <v>238</v>
      </c>
      <c r="C30" t="s">
        <v>239</v>
      </c>
      <c r="D30" t="s">
        <v>246</v>
      </c>
      <c r="E30" t="s">
        <v>140</v>
      </c>
      <c r="F30" t="s">
        <v>9</v>
      </c>
      <c r="G30" t="s">
        <v>9</v>
      </c>
      <c r="H30" t="s">
        <v>9</v>
      </c>
      <c r="I30" s="124" t="str">
        <f t="shared" si="1"/>
        <v>F90 + Premium and reserve (non life)</v>
      </c>
      <c r="J30" t="s">
        <v>629</v>
      </c>
      <c r="K30" t="s">
        <v>767</v>
      </c>
      <c r="L30" t="s">
        <v>147</v>
      </c>
      <c r="M30" t="s">
        <v>152</v>
      </c>
      <c r="N30">
        <v>29</v>
      </c>
      <c r="O30" s="124" t="str">
        <f t="shared" si="2"/>
        <v>Total Surplus</v>
      </c>
      <c r="P30" s="124" t="str">
        <f t="shared" si="3"/>
        <v>Operating Surplus</v>
      </c>
      <c r="Q30" s="124" t="str">
        <f t="shared" si="4"/>
        <v>Valuation assumptions</v>
      </c>
      <c r="R30" s="124" t="str">
        <f t="shared" si="5"/>
        <v>LT Other</v>
      </c>
      <c r="S30" s="124" t="str">
        <f t="shared" si="6"/>
        <v>Premium and reserve (non life)</v>
      </c>
    </row>
    <row r="31" spans="1:19" x14ac:dyDescent="0.2">
      <c r="A31" t="s">
        <v>768</v>
      </c>
      <c r="B31" t="s">
        <v>238</v>
      </c>
      <c r="C31" t="s">
        <v>239</v>
      </c>
      <c r="D31" t="s">
        <v>246</v>
      </c>
      <c r="E31" t="s">
        <v>140</v>
      </c>
      <c r="F31" t="s">
        <v>10</v>
      </c>
      <c r="G31" t="s">
        <v>10</v>
      </c>
      <c r="H31" t="s">
        <v>10</v>
      </c>
      <c r="I31" s="124" t="str">
        <f t="shared" si="1"/>
        <v>F90 + Catastrophe (non life)</v>
      </c>
      <c r="J31" t="s">
        <v>629</v>
      </c>
      <c r="K31" t="s">
        <v>767</v>
      </c>
      <c r="L31" t="s">
        <v>147</v>
      </c>
      <c r="M31" t="s">
        <v>152</v>
      </c>
      <c r="N31">
        <v>30</v>
      </c>
      <c r="O31" s="124" t="str">
        <f t="shared" si="2"/>
        <v>Total Surplus</v>
      </c>
      <c r="P31" s="124" t="str">
        <f t="shared" si="3"/>
        <v>Operating Surplus</v>
      </c>
      <c r="Q31" s="124" t="str">
        <f t="shared" si="4"/>
        <v>Valuation assumptions</v>
      </c>
      <c r="R31" s="124" t="str">
        <f t="shared" si="5"/>
        <v>LT Other</v>
      </c>
      <c r="S31" s="124" t="str">
        <f t="shared" si="6"/>
        <v>Catastrophe (non life)</v>
      </c>
    </row>
    <row r="32" spans="1:19" x14ac:dyDescent="0.2">
      <c r="A32" t="s">
        <v>768</v>
      </c>
      <c r="B32" t="s">
        <v>238</v>
      </c>
      <c r="C32" t="s">
        <v>239</v>
      </c>
      <c r="D32" t="s">
        <v>246</v>
      </c>
      <c r="E32" t="s">
        <v>140</v>
      </c>
      <c r="F32" t="s">
        <v>18</v>
      </c>
      <c r="G32" t="s">
        <v>84</v>
      </c>
      <c r="H32" t="s">
        <v>84</v>
      </c>
      <c r="I32" s="124" t="str">
        <f t="shared" si="1"/>
        <v>F90 + Other</v>
      </c>
      <c r="J32" t="s">
        <v>629</v>
      </c>
      <c r="K32" t="s">
        <v>767</v>
      </c>
      <c r="L32" t="s">
        <v>147</v>
      </c>
      <c r="M32" t="s">
        <v>152</v>
      </c>
      <c r="N32">
        <v>31</v>
      </c>
      <c r="O32" s="124" t="str">
        <f t="shared" si="2"/>
        <v>Total Surplus</v>
      </c>
      <c r="P32" s="124" t="str">
        <f t="shared" si="3"/>
        <v>Operating Surplus</v>
      </c>
      <c r="Q32" s="124" t="str">
        <f t="shared" si="4"/>
        <v>Valuation assumptions</v>
      </c>
      <c r="R32" s="124" t="str">
        <f t="shared" si="5"/>
        <v>LT Other</v>
      </c>
      <c r="S32" s="124" t="str">
        <f t="shared" si="6"/>
        <v>Other</v>
      </c>
    </row>
    <row r="33" spans="1:19" x14ac:dyDescent="0.2">
      <c r="A33" t="s">
        <v>768</v>
      </c>
      <c r="B33" t="s">
        <v>238</v>
      </c>
      <c r="C33" t="s">
        <v>239</v>
      </c>
      <c r="D33" t="s">
        <v>3</v>
      </c>
      <c r="E33" t="s">
        <v>131</v>
      </c>
      <c r="F33" t="s">
        <v>131</v>
      </c>
      <c r="G33" t="s">
        <v>131</v>
      </c>
      <c r="H33" t="s">
        <v>131</v>
      </c>
      <c r="I33" s="124" t="str">
        <f t="shared" si="1"/>
        <v>F100</v>
      </c>
      <c r="J33" t="s">
        <v>186</v>
      </c>
      <c r="K33" t="s">
        <v>767</v>
      </c>
      <c r="L33" t="s">
        <v>147</v>
      </c>
      <c r="M33" t="s">
        <v>152</v>
      </c>
      <c r="N33">
        <v>32</v>
      </c>
      <c r="O33" s="124" t="str">
        <f t="shared" si="2"/>
        <v>Total Surplus</v>
      </c>
      <c r="P33" s="124" t="str">
        <f t="shared" si="3"/>
        <v>Operating Surplus</v>
      </c>
      <c r="Q33" s="124" t="str">
        <f t="shared" si="4"/>
        <v>Experience variances</v>
      </c>
      <c r="R33" s="124" t="str">
        <f t="shared" si="5"/>
        <v>RF Mortality and Morbidity</v>
      </c>
      <c r="S33" s="124" t="str">
        <f t="shared" si="6"/>
        <v>RF Mortality and Morbidity</v>
      </c>
    </row>
    <row r="34" spans="1:19" x14ac:dyDescent="0.2">
      <c r="A34" t="s">
        <v>768</v>
      </c>
      <c r="B34" t="s">
        <v>238</v>
      </c>
      <c r="C34" t="s">
        <v>239</v>
      </c>
      <c r="D34" t="s">
        <v>3</v>
      </c>
      <c r="E34" t="s">
        <v>130</v>
      </c>
      <c r="F34" t="s">
        <v>188</v>
      </c>
      <c r="G34" t="s">
        <v>130</v>
      </c>
      <c r="H34" t="s">
        <v>188</v>
      </c>
      <c r="I34" s="124" t="str">
        <f t="shared" si="1"/>
        <v>F110</v>
      </c>
      <c r="J34" t="s">
        <v>189</v>
      </c>
      <c r="K34" t="s">
        <v>767</v>
      </c>
      <c r="L34" t="s">
        <v>147</v>
      </c>
      <c r="M34" t="s">
        <v>152</v>
      </c>
      <c r="N34">
        <v>33</v>
      </c>
      <c r="O34" s="124" t="str">
        <f t="shared" si="2"/>
        <v>Total Surplus</v>
      </c>
      <c r="P34" s="124" t="str">
        <f t="shared" si="3"/>
        <v>Operating Surplus</v>
      </c>
      <c r="Q34" s="124" t="str">
        <f t="shared" si="4"/>
        <v>Experience variances</v>
      </c>
      <c r="R34" s="124" t="str">
        <f t="shared" si="5"/>
        <v>RF Persistency</v>
      </c>
      <c r="S34" s="124" t="str">
        <f t="shared" si="6"/>
        <v>RF Premium Paying to Exits</v>
      </c>
    </row>
    <row r="35" spans="1:19" x14ac:dyDescent="0.2">
      <c r="A35" t="s">
        <v>768</v>
      </c>
      <c r="B35" t="s">
        <v>238</v>
      </c>
      <c r="C35" t="s">
        <v>239</v>
      </c>
      <c r="D35" t="s">
        <v>3</v>
      </c>
      <c r="E35" t="s">
        <v>130</v>
      </c>
      <c r="F35" t="s">
        <v>191</v>
      </c>
      <c r="G35" t="s">
        <v>130</v>
      </c>
      <c r="H35" t="s">
        <v>191</v>
      </c>
      <c r="I35" s="124" t="str">
        <f t="shared" si="1"/>
        <v>F110 + RF Paid Up to Exits</v>
      </c>
      <c r="J35" t="s">
        <v>189</v>
      </c>
      <c r="K35" t="s">
        <v>767</v>
      </c>
      <c r="L35" t="s">
        <v>147</v>
      </c>
      <c r="M35" t="s">
        <v>152</v>
      </c>
      <c r="N35">
        <v>34</v>
      </c>
      <c r="O35" s="124" t="str">
        <f t="shared" si="2"/>
        <v>Total Surplus</v>
      </c>
      <c r="P35" s="124" t="str">
        <f t="shared" si="3"/>
        <v>Operating Surplus</v>
      </c>
      <c r="Q35" s="124" t="str">
        <f t="shared" si="4"/>
        <v>Experience variances</v>
      </c>
      <c r="R35" s="124" t="str">
        <f t="shared" si="5"/>
        <v>RF Persistency</v>
      </c>
      <c r="S35" s="124" t="str">
        <f t="shared" si="6"/>
        <v>RF Paid Up to Exits</v>
      </c>
    </row>
    <row r="36" spans="1:19" x14ac:dyDescent="0.2">
      <c r="A36" t="s">
        <v>768</v>
      </c>
      <c r="B36" t="s">
        <v>238</v>
      </c>
      <c r="C36" t="s">
        <v>239</v>
      </c>
      <c r="D36" t="s">
        <v>3</v>
      </c>
      <c r="E36" t="s">
        <v>130</v>
      </c>
      <c r="F36" t="s">
        <v>193</v>
      </c>
      <c r="G36" t="s">
        <v>130</v>
      </c>
      <c r="H36" t="s">
        <v>193</v>
      </c>
      <c r="I36" s="124" t="str">
        <f t="shared" si="1"/>
        <v>F110 + RF Pups</v>
      </c>
      <c r="J36" t="s">
        <v>189</v>
      </c>
      <c r="K36" t="s">
        <v>767</v>
      </c>
      <c r="L36" t="s">
        <v>147</v>
      </c>
      <c r="M36" t="s">
        <v>152</v>
      </c>
      <c r="N36">
        <v>35</v>
      </c>
      <c r="O36" s="124" t="str">
        <f t="shared" si="2"/>
        <v>Total Surplus</v>
      </c>
      <c r="P36" s="124" t="str">
        <f t="shared" si="3"/>
        <v>Operating Surplus</v>
      </c>
      <c r="Q36" s="124" t="str">
        <f t="shared" si="4"/>
        <v>Experience variances</v>
      </c>
      <c r="R36" s="124" t="str">
        <f t="shared" si="5"/>
        <v>RF Persistency</v>
      </c>
      <c r="S36" s="124" t="str">
        <f t="shared" si="6"/>
        <v>RF Pups</v>
      </c>
    </row>
    <row r="37" spans="1:19" x14ac:dyDescent="0.2">
      <c r="A37" t="s">
        <v>768</v>
      </c>
      <c r="B37" t="s">
        <v>238</v>
      </c>
      <c r="C37" t="s">
        <v>239</v>
      </c>
      <c r="D37" t="s">
        <v>3</v>
      </c>
      <c r="E37" t="s">
        <v>130</v>
      </c>
      <c r="F37" t="s">
        <v>195</v>
      </c>
      <c r="G37" t="s">
        <v>130</v>
      </c>
      <c r="H37" t="s">
        <v>195</v>
      </c>
      <c r="I37" s="124" t="str">
        <f t="shared" si="1"/>
        <v>F110 + RF Maturities</v>
      </c>
      <c r="J37" t="s">
        <v>189</v>
      </c>
      <c r="K37" t="s">
        <v>767</v>
      </c>
      <c r="L37" t="s">
        <v>147</v>
      </c>
      <c r="M37" t="s">
        <v>152</v>
      </c>
      <c r="N37">
        <v>36</v>
      </c>
      <c r="O37" s="124" t="str">
        <f t="shared" si="2"/>
        <v>Total Surplus</v>
      </c>
      <c r="P37" s="124" t="str">
        <f t="shared" si="3"/>
        <v>Operating Surplus</v>
      </c>
      <c r="Q37" s="124" t="str">
        <f t="shared" si="4"/>
        <v>Experience variances</v>
      </c>
      <c r="R37" s="124" t="str">
        <f t="shared" si="5"/>
        <v>RF Persistency</v>
      </c>
      <c r="S37" s="124" t="str">
        <f t="shared" si="6"/>
        <v>RF Maturities</v>
      </c>
    </row>
    <row r="38" spans="1:19" x14ac:dyDescent="0.2">
      <c r="A38" t="s">
        <v>768</v>
      </c>
      <c r="B38" t="s">
        <v>238</v>
      </c>
      <c r="C38" t="s">
        <v>239</v>
      </c>
      <c r="D38" t="s">
        <v>3</v>
      </c>
      <c r="E38" t="s">
        <v>130</v>
      </c>
      <c r="F38" t="s">
        <v>197</v>
      </c>
      <c r="G38" t="s">
        <v>130</v>
      </c>
      <c r="H38" t="s">
        <v>197</v>
      </c>
      <c r="I38" s="124" t="str">
        <f t="shared" si="1"/>
        <v>F110 + RF Partial Surrenders</v>
      </c>
      <c r="J38" t="s">
        <v>189</v>
      </c>
      <c r="K38" t="s">
        <v>767</v>
      </c>
      <c r="L38" t="s">
        <v>147</v>
      </c>
      <c r="M38" t="s">
        <v>152</v>
      </c>
      <c r="N38">
        <v>37</v>
      </c>
      <c r="O38" s="124" t="str">
        <f t="shared" si="2"/>
        <v>Total Surplus</v>
      </c>
      <c r="P38" s="124" t="str">
        <f t="shared" si="3"/>
        <v>Operating Surplus</v>
      </c>
      <c r="Q38" s="124" t="str">
        <f t="shared" si="4"/>
        <v>Experience variances</v>
      </c>
      <c r="R38" s="124" t="str">
        <f t="shared" si="5"/>
        <v>RF Persistency</v>
      </c>
      <c r="S38" s="124" t="str">
        <f t="shared" si="6"/>
        <v>RF Partial Surrenders</v>
      </c>
    </row>
    <row r="39" spans="1:19" x14ac:dyDescent="0.2">
      <c r="A39" t="s">
        <v>768</v>
      </c>
      <c r="B39" t="s">
        <v>238</v>
      </c>
      <c r="C39" t="s">
        <v>239</v>
      </c>
      <c r="D39" t="s">
        <v>3</v>
      </c>
      <c r="E39" t="s">
        <v>136</v>
      </c>
      <c r="F39" t="s">
        <v>136</v>
      </c>
      <c r="G39" t="s">
        <v>136</v>
      </c>
      <c r="H39" t="s">
        <v>136</v>
      </c>
      <c r="I39" s="124" t="str">
        <f t="shared" si="1"/>
        <v>F120</v>
      </c>
      <c r="J39" t="s">
        <v>630</v>
      </c>
      <c r="K39" t="s">
        <v>767</v>
      </c>
      <c r="L39" t="s">
        <v>147</v>
      </c>
      <c r="M39" t="s">
        <v>152</v>
      </c>
      <c r="N39">
        <v>38</v>
      </c>
      <c r="O39" s="124" t="str">
        <f t="shared" si="2"/>
        <v>Total Surplus</v>
      </c>
      <c r="P39" s="124" t="str">
        <f t="shared" si="3"/>
        <v>Operating Surplus</v>
      </c>
      <c r="Q39" s="124" t="str">
        <f t="shared" si="4"/>
        <v>Experience variances</v>
      </c>
      <c r="R39" s="124" t="str">
        <f t="shared" si="5"/>
        <v>RF Other</v>
      </c>
      <c r="S39" s="124" t="str">
        <f t="shared" si="6"/>
        <v>RF Other</v>
      </c>
    </row>
    <row r="40" spans="1:19" x14ac:dyDescent="0.2">
      <c r="A40" t="s">
        <v>768</v>
      </c>
      <c r="B40" t="s">
        <v>238</v>
      </c>
      <c r="C40" t="s">
        <v>239</v>
      </c>
      <c r="D40" t="s">
        <v>3</v>
      </c>
      <c r="E40" t="s">
        <v>132</v>
      </c>
      <c r="F40" t="s">
        <v>633</v>
      </c>
      <c r="G40" t="s">
        <v>633</v>
      </c>
      <c r="H40" t="s">
        <v>633</v>
      </c>
      <c r="I40" s="124" t="str">
        <f t="shared" si="1"/>
        <v>F130</v>
      </c>
      <c r="J40" t="s">
        <v>631</v>
      </c>
      <c r="K40" t="s">
        <v>767</v>
      </c>
      <c r="L40" t="s">
        <v>147</v>
      </c>
      <c r="M40" t="s">
        <v>152</v>
      </c>
      <c r="N40">
        <v>39</v>
      </c>
      <c r="O40" s="124" t="str">
        <f t="shared" si="2"/>
        <v>Total Surplus</v>
      </c>
      <c r="P40" s="124" t="str">
        <f t="shared" si="3"/>
        <v>Operating Surplus</v>
      </c>
      <c r="Q40" s="124" t="str">
        <f t="shared" si="4"/>
        <v>Experience variances</v>
      </c>
      <c r="R40" s="124" t="str">
        <f t="shared" si="5"/>
        <v>RF Expenses</v>
      </c>
      <c r="S40" s="124" t="str">
        <f t="shared" si="6"/>
        <v>RF Non-attributable expenses &amp; op cost</v>
      </c>
    </row>
    <row r="41" spans="1:19" x14ac:dyDescent="0.2">
      <c r="A41" t="s">
        <v>768</v>
      </c>
      <c r="B41" t="s">
        <v>238</v>
      </c>
      <c r="C41" t="s">
        <v>239</v>
      </c>
      <c r="D41" t="s">
        <v>3</v>
      </c>
      <c r="E41" t="s">
        <v>132</v>
      </c>
      <c r="F41" t="s">
        <v>634</v>
      </c>
      <c r="G41" t="s">
        <v>634</v>
      </c>
      <c r="H41" t="s">
        <v>634</v>
      </c>
      <c r="I41" s="124" t="str">
        <f t="shared" si="1"/>
        <v>F140</v>
      </c>
      <c r="J41" t="s">
        <v>200</v>
      </c>
      <c r="K41" t="s">
        <v>767</v>
      </c>
      <c r="L41" t="s">
        <v>147</v>
      </c>
      <c r="M41" t="s">
        <v>152</v>
      </c>
      <c r="N41">
        <v>40</v>
      </c>
      <c r="O41" s="124" t="str">
        <f t="shared" si="2"/>
        <v>Total Surplus</v>
      </c>
      <c r="P41" s="124" t="str">
        <f t="shared" si="3"/>
        <v>Operating Surplus</v>
      </c>
      <c r="Q41" s="124" t="str">
        <f t="shared" si="4"/>
        <v>Experience variances</v>
      </c>
      <c r="R41" s="124" t="str">
        <f t="shared" si="5"/>
        <v>RF Expenses</v>
      </c>
      <c r="S41" s="124" t="str">
        <f t="shared" si="6"/>
        <v>RF Attributable expenses</v>
      </c>
    </row>
    <row r="42" spans="1:19" x14ac:dyDescent="0.2">
      <c r="A42" t="s">
        <v>768</v>
      </c>
      <c r="B42" t="s">
        <v>238</v>
      </c>
      <c r="C42" t="s">
        <v>239</v>
      </c>
      <c r="D42" t="s">
        <v>3</v>
      </c>
      <c r="E42" t="s">
        <v>132</v>
      </c>
      <c r="F42" t="s">
        <v>635</v>
      </c>
      <c r="G42" t="s">
        <v>635</v>
      </c>
      <c r="H42" t="s">
        <v>635</v>
      </c>
      <c r="I42" s="124" t="str">
        <f t="shared" si="1"/>
        <v>F150</v>
      </c>
      <c r="J42" t="s">
        <v>632</v>
      </c>
      <c r="K42" t="s">
        <v>767</v>
      </c>
      <c r="L42" t="s">
        <v>147</v>
      </c>
      <c r="M42" t="s">
        <v>152</v>
      </c>
      <c r="N42">
        <v>41</v>
      </c>
      <c r="O42" s="124" t="str">
        <f t="shared" si="2"/>
        <v>Total Surplus</v>
      </c>
      <c r="P42" s="124" t="str">
        <f t="shared" si="3"/>
        <v>Operating Surplus</v>
      </c>
      <c r="Q42" s="124" t="str">
        <f t="shared" si="4"/>
        <v>Experience variances</v>
      </c>
      <c r="R42" s="124" t="str">
        <f t="shared" si="5"/>
        <v>RF Expenses</v>
      </c>
      <c r="S42" s="124" t="str">
        <f t="shared" si="6"/>
        <v>RF Investment Expenses</v>
      </c>
    </row>
    <row r="43" spans="1:19" x14ac:dyDescent="0.2">
      <c r="A43" t="s">
        <v>768</v>
      </c>
      <c r="B43" t="s">
        <v>238</v>
      </c>
      <c r="C43" t="s">
        <v>239</v>
      </c>
      <c r="D43" t="s">
        <v>3</v>
      </c>
      <c r="E43" t="s">
        <v>132</v>
      </c>
      <c r="F43" t="s">
        <v>11</v>
      </c>
      <c r="G43" t="s">
        <v>635</v>
      </c>
      <c r="H43" t="s">
        <v>635</v>
      </c>
      <c r="I43" s="124" t="str">
        <f t="shared" si="1"/>
        <v>F150 + Project and development costs</v>
      </c>
      <c r="J43" t="s">
        <v>632</v>
      </c>
      <c r="K43" t="s">
        <v>767</v>
      </c>
      <c r="L43" t="s">
        <v>147</v>
      </c>
      <c r="M43" t="s">
        <v>152</v>
      </c>
      <c r="N43">
        <v>42</v>
      </c>
      <c r="O43" s="124" t="str">
        <f t="shared" si="2"/>
        <v>Total Surplus</v>
      </c>
      <c r="P43" s="124" t="str">
        <f t="shared" si="3"/>
        <v>Operating Surplus</v>
      </c>
      <c r="Q43" s="124" t="str">
        <f t="shared" si="4"/>
        <v>Experience variances</v>
      </c>
      <c r="R43" s="124" t="str">
        <f t="shared" si="5"/>
        <v>RF Expenses</v>
      </c>
      <c r="S43" s="124" t="str">
        <f t="shared" si="6"/>
        <v>Project and development costs</v>
      </c>
    </row>
    <row r="44" spans="1:19" x14ac:dyDescent="0.2">
      <c r="A44" t="s">
        <v>768</v>
      </c>
      <c r="B44" t="s">
        <v>238</v>
      </c>
      <c r="C44" t="s">
        <v>71</v>
      </c>
      <c r="D44" t="s">
        <v>71</v>
      </c>
      <c r="E44" t="s">
        <v>143</v>
      </c>
      <c r="F44" t="s">
        <v>247</v>
      </c>
      <c r="G44" t="s">
        <v>203</v>
      </c>
      <c r="H44" t="s">
        <v>203</v>
      </c>
      <c r="I44" s="124" t="str">
        <f t="shared" si="1"/>
        <v>G10</v>
      </c>
      <c r="J44" t="s">
        <v>204</v>
      </c>
      <c r="K44" t="s">
        <v>767</v>
      </c>
      <c r="L44" t="s">
        <v>147</v>
      </c>
      <c r="M44" t="s">
        <v>152</v>
      </c>
      <c r="N44">
        <v>43</v>
      </c>
      <c r="O44" s="124" t="str">
        <f t="shared" si="2"/>
        <v>Total Surplus</v>
      </c>
      <c r="P44" s="124" t="str">
        <f t="shared" si="3"/>
        <v>Investment variance</v>
      </c>
      <c r="Q44" s="124" t="str">
        <f t="shared" si="4"/>
        <v>Investment variance</v>
      </c>
      <c r="R44" s="124" t="str">
        <f t="shared" si="5"/>
        <v>Equity Risk</v>
      </c>
      <c r="S44" s="124" t="str">
        <f t="shared" si="6"/>
        <v>Investment Returns</v>
      </c>
    </row>
    <row r="45" spans="1:19" x14ac:dyDescent="0.2">
      <c r="A45" t="s">
        <v>768</v>
      </c>
      <c r="B45" t="s">
        <v>238</v>
      </c>
      <c r="C45" t="s">
        <v>71</v>
      </c>
      <c r="D45" t="s">
        <v>71</v>
      </c>
      <c r="E45" t="s">
        <v>143</v>
      </c>
      <c r="F45" t="s">
        <v>248</v>
      </c>
      <c r="G45" t="s">
        <v>205</v>
      </c>
      <c r="H45" t="s">
        <v>205</v>
      </c>
      <c r="I45" s="124" t="str">
        <f t="shared" si="1"/>
        <v>G10 + Investment Returns Other</v>
      </c>
      <c r="J45" t="s">
        <v>204</v>
      </c>
      <c r="K45" t="s">
        <v>767</v>
      </c>
      <c r="L45" t="s">
        <v>147</v>
      </c>
      <c r="M45" t="s">
        <v>152</v>
      </c>
      <c r="N45">
        <v>44</v>
      </c>
      <c r="O45" s="124" t="str">
        <f t="shared" si="2"/>
        <v>Total Surplus</v>
      </c>
      <c r="P45" s="124" t="str">
        <f t="shared" si="3"/>
        <v>Investment variance</v>
      </c>
      <c r="Q45" s="124" t="str">
        <f t="shared" si="4"/>
        <v>Investment variance</v>
      </c>
      <c r="R45" s="124" t="str">
        <f t="shared" si="5"/>
        <v>Equity Risk</v>
      </c>
      <c r="S45" s="124" t="str">
        <f t="shared" si="6"/>
        <v>Investment Returns Other</v>
      </c>
    </row>
    <row r="46" spans="1:19" x14ac:dyDescent="0.2">
      <c r="A46" t="s">
        <v>768</v>
      </c>
      <c r="B46" t="s">
        <v>238</v>
      </c>
      <c r="C46" t="s">
        <v>71</v>
      </c>
      <c r="D46" t="s">
        <v>71</v>
      </c>
      <c r="E46" t="s">
        <v>28</v>
      </c>
      <c r="F46" t="s">
        <v>216</v>
      </c>
      <c r="G46" t="s">
        <v>216</v>
      </c>
      <c r="H46" t="s">
        <v>216</v>
      </c>
      <c r="I46" s="124" t="str">
        <f t="shared" si="1"/>
        <v>G20</v>
      </c>
      <c r="J46" t="s">
        <v>636</v>
      </c>
      <c r="K46" t="s">
        <v>767</v>
      </c>
      <c r="L46" t="s">
        <v>147</v>
      </c>
      <c r="M46" t="s">
        <v>152</v>
      </c>
      <c r="N46">
        <v>45</v>
      </c>
      <c r="O46" s="124" t="str">
        <f t="shared" si="2"/>
        <v>Total Surplus</v>
      </c>
      <c r="P46" s="124" t="str">
        <f t="shared" si="3"/>
        <v>Investment variance</v>
      </c>
      <c r="Q46" s="124" t="str">
        <f t="shared" si="4"/>
        <v>Investment variance</v>
      </c>
      <c r="R46" s="124" t="str">
        <f t="shared" si="5"/>
        <v>Inflation risk</v>
      </c>
      <c r="S46" s="124" t="str">
        <f t="shared" si="6"/>
        <v>RF Inflation</v>
      </c>
    </row>
    <row r="47" spans="1:19" x14ac:dyDescent="0.2">
      <c r="A47" t="s">
        <v>768</v>
      </c>
      <c r="B47" t="s">
        <v>238</v>
      </c>
      <c r="C47" t="s">
        <v>71</v>
      </c>
      <c r="D47" t="s">
        <v>71</v>
      </c>
      <c r="E47" t="s">
        <v>28</v>
      </c>
      <c r="F47" t="s">
        <v>219</v>
      </c>
      <c r="G47" t="s">
        <v>219</v>
      </c>
      <c r="H47" t="s">
        <v>219</v>
      </c>
      <c r="I47" s="124" t="str">
        <f t="shared" si="1"/>
        <v>H10</v>
      </c>
      <c r="J47" t="s">
        <v>208</v>
      </c>
      <c r="K47" t="s">
        <v>767</v>
      </c>
      <c r="L47" t="s">
        <v>147</v>
      </c>
      <c r="M47" t="s">
        <v>152</v>
      </c>
      <c r="N47">
        <v>46</v>
      </c>
      <c r="O47" s="124" t="str">
        <f t="shared" si="2"/>
        <v>Total Surplus</v>
      </c>
      <c r="P47" s="124" t="str">
        <f t="shared" si="3"/>
        <v>Investment variance</v>
      </c>
      <c r="Q47" s="124" t="str">
        <f t="shared" si="4"/>
        <v>Investment variance</v>
      </c>
      <c r="R47" s="124" t="str">
        <f t="shared" si="5"/>
        <v>Inflation risk</v>
      </c>
      <c r="S47" s="124" t="str">
        <f t="shared" si="6"/>
        <v>LT Inflation</v>
      </c>
    </row>
    <row r="48" spans="1:19" x14ac:dyDescent="0.2">
      <c r="A48" t="s">
        <v>768</v>
      </c>
      <c r="B48" t="s">
        <v>238</v>
      </c>
      <c r="C48" t="s">
        <v>71</v>
      </c>
      <c r="D48" t="s">
        <v>71</v>
      </c>
      <c r="E48" t="s">
        <v>252</v>
      </c>
      <c r="F48" t="s">
        <v>27</v>
      </c>
      <c r="G48" t="s">
        <v>27</v>
      </c>
      <c r="H48" t="s">
        <v>219</v>
      </c>
      <c r="I48" s="124" t="str">
        <f t="shared" si="1"/>
        <v>H10 + Property risk</v>
      </c>
      <c r="J48" t="s">
        <v>208</v>
      </c>
      <c r="K48" t="s">
        <v>767</v>
      </c>
      <c r="L48" t="s">
        <v>147</v>
      </c>
      <c r="M48" t="s">
        <v>152</v>
      </c>
      <c r="N48">
        <v>47</v>
      </c>
      <c r="O48" s="124" t="str">
        <f t="shared" si="2"/>
        <v>Total Surplus</v>
      </c>
      <c r="P48" s="124" t="str">
        <f t="shared" si="3"/>
        <v>Investment variance</v>
      </c>
      <c r="Q48" s="124" t="str">
        <f t="shared" si="4"/>
        <v>Investment variance</v>
      </c>
      <c r="R48" s="124" t="str">
        <f t="shared" si="5"/>
        <v>Investment variance Other</v>
      </c>
      <c r="S48" s="124" t="str">
        <f t="shared" si="6"/>
        <v>Property risk</v>
      </c>
    </row>
    <row r="49" spans="1:19" x14ac:dyDescent="0.2">
      <c r="A49" t="s">
        <v>768</v>
      </c>
      <c r="B49" t="s">
        <v>238</v>
      </c>
      <c r="C49" t="s">
        <v>71</v>
      </c>
      <c r="D49" t="s">
        <v>71</v>
      </c>
      <c r="E49" t="s">
        <v>252</v>
      </c>
      <c r="F49" t="s">
        <v>25</v>
      </c>
      <c r="G49" t="s">
        <v>25</v>
      </c>
      <c r="H49" t="s">
        <v>219</v>
      </c>
      <c r="I49" s="124" t="str">
        <f t="shared" si="1"/>
        <v>H10 + Spread risk</v>
      </c>
      <c r="J49" t="s">
        <v>208</v>
      </c>
      <c r="K49" t="s">
        <v>767</v>
      </c>
      <c r="L49" t="s">
        <v>147</v>
      </c>
      <c r="M49" t="s">
        <v>152</v>
      </c>
      <c r="N49">
        <v>48</v>
      </c>
      <c r="O49" s="124" t="str">
        <f t="shared" si="2"/>
        <v>Total Surplus</v>
      </c>
      <c r="P49" s="124" t="str">
        <f t="shared" si="3"/>
        <v>Investment variance</v>
      </c>
      <c r="Q49" s="124" t="str">
        <f t="shared" si="4"/>
        <v>Investment variance</v>
      </c>
      <c r="R49" s="124" t="str">
        <f t="shared" si="5"/>
        <v>Investment variance Other</v>
      </c>
      <c r="S49" s="124" t="str">
        <f t="shared" si="6"/>
        <v>Spread risk</v>
      </c>
    </row>
    <row r="50" spans="1:19" x14ac:dyDescent="0.2">
      <c r="A50" t="s">
        <v>768</v>
      </c>
      <c r="B50" t="s">
        <v>238</v>
      </c>
      <c r="C50" t="s">
        <v>71</v>
      </c>
      <c r="D50" t="s">
        <v>71</v>
      </c>
      <c r="E50" t="s">
        <v>252</v>
      </c>
      <c r="F50" t="s">
        <v>144</v>
      </c>
      <c r="G50" t="s">
        <v>144</v>
      </c>
      <c r="H50" t="s">
        <v>219</v>
      </c>
      <c r="I50" s="124" t="str">
        <f t="shared" si="1"/>
        <v>H10 + Currency Risk</v>
      </c>
      <c r="J50" t="s">
        <v>208</v>
      </c>
      <c r="K50" t="s">
        <v>767</v>
      </c>
      <c r="L50" t="s">
        <v>147</v>
      </c>
      <c r="M50" t="s">
        <v>152</v>
      </c>
      <c r="N50">
        <v>49</v>
      </c>
      <c r="O50" s="124" t="str">
        <f t="shared" si="2"/>
        <v>Total Surplus</v>
      </c>
      <c r="P50" s="124" t="str">
        <f t="shared" si="3"/>
        <v>Investment variance</v>
      </c>
      <c r="Q50" s="124" t="str">
        <f t="shared" si="4"/>
        <v>Investment variance</v>
      </c>
      <c r="R50" s="124" t="str">
        <f t="shared" si="5"/>
        <v>Investment variance Other</v>
      </c>
      <c r="S50" s="124" t="str">
        <f t="shared" si="6"/>
        <v>Currency Risk</v>
      </c>
    </row>
    <row r="51" spans="1:19" x14ac:dyDescent="0.2">
      <c r="A51" t="s">
        <v>768</v>
      </c>
      <c r="B51" t="s">
        <v>238</v>
      </c>
      <c r="C51" t="s">
        <v>71</v>
      </c>
      <c r="D51" t="s">
        <v>71</v>
      </c>
      <c r="E51" t="s">
        <v>142</v>
      </c>
      <c r="F51" t="s">
        <v>213</v>
      </c>
      <c r="G51" t="s">
        <v>213</v>
      </c>
      <c r="H51" t="s">
        <v>213</v>
      </c>
      <c r="I51" s="124" t="str">
        <f t="shared" si="1"/>
        <v>H20</v>
      </c>
      <c r="J51" t="s">
        <v>211</v>
      </c>
      <c r="K51" t="s">
        <v>767</v>
      </c>
      <c r="L51" t="s">
        <v>147</v>
      </c>
      <c r="M51" t="s">
        <v>152</v>
      </c>
      <c r="N51">
        <v>50</v>
      </c>
      <c r="O51" s="124" t="str">
        <f t="shared" si="2"/>
        <v>Total Surplus</v>
      </c>
      <c r="P51" s="124" t="str">
        <f t="shared" si="3"/>
        <v>Investment variance</v>
      </c>
      <c r="Q51" s="124" t="str">
        <f t="shared" si="4"/>
        <v>Investment variance</v>
      </c>
      <c r="R51" s="124" t="str">
        <f t="shared" si="5"/>
        <v>Interest rate risk</v>
      </c>
      <c r="S51" s="124" t="str">
        <f t="shared" si="6"/>
        <v>Interest rate</v>
      </c>
    </row>
    <row r="52" spans="1:19" x14ac:dyDescent="0.2">
      <c r="A52" t="s">
        <v>768</v>
      </c>
      <c r="B52" t="s">
        <v>238</v>
      </c>
      <c r="C52" t="s">
        <v>71</v>
      </c>
      <c r="D52" t="s">
        <v>71</v>
      </c>
      <c r="E52" t="s">
        <v>637</v>
      </c>
      <c r="F52" t="s">
        <v>638</v>
      </c>
      <c r="G52" t="s">
        <v>638</v>
      </c>
      <c r="H52" t="s">
        <v>638</v>
      </c>
      <c r="I52" s="124" t="str">
        <f t="shared" si="1"/>
        <v>H30</v>
      </c>
      <c r="J52" t="s">
        <v>217</v>
      </c>
      <c r="K52" t="s">
        <v>767</v>
      </c>
      <c r="L52" t="s">
        <v>147</v>
      </c>
      <c r="M52" t="s">
        <v>152</v>
      </c>
      <c r="N52">
        <v>51</v>
      </c>
      <c r="O52" s="124" t="str">
        <f t="shared" si="2"/>
        <v>Total Surplus</v>
      </c>
      <c r="P52" s="124" t="str">
        <f t="shared" si="3"/>
        <v>Investment variance</v>
      </c>
      <c r="Q52" s="124" t="str">
        <f t="shared" si="4"/>
        <v>Investment variance</v>
      </c>
      <c r="R52" s="124" t="str">
        <f t="shared" si="5"/>
        <v>Liquidity Premium</v>
      </c>
      <c r="S52" s="124" t="str">
        <f t="shared" si="6"/>
        <v>LT liquidity premium</v>
      </c>
    </row>
    <row r="53" spans="1:19" x14ac:dyDescent="0.2">
      <c r="A53" t="s">
        <v>768</v>
      </c>
      <c r="B53" t="s">
        <v>238</v>
      </c>
      <c r="C53" t="s">
        <v>71</v>
      </c>
      <c r="D53" t="s">
        <v>71</v>
      </c>
      <c r="E53" t="s">
        <v>639</v>
      </c>
      <c r="F53" t="s">
        <v>639</v>
      </c>
      <c r="G53" t="s">
        <v>639</v>
      </c>
      <c r="H53" t="s">
        <v>639</v>
      </c>
      <c r="I53" s="124" t="str">
        <f t="shared" si="1"/>
        <v>H40</v>
      </c>
      <c r="J53" t="s">
        <v>220</v>
      </c>
      <c r="K53" t="s">
        <v>767</v>
      </c>
      <c r="L53" t="s">
        <v>147</v>
      </c>
      <c r="M53" t="s">
        <v>152</v>
      </c>
      <c r="N53">
        <v>52</v>
      </c>
      <c r="O53" s="124" t="str">
        <f t="shared" si="2"/>
        <v>Total Surplus</v>
      </c>
      <c r="P53" s="124" t="str">
        <f t="shared" si="3"/>
        <v>Investment variance</v>
      </c>
      <c r="Q53" s="124" t="str">
        <f t="shared" si="4"/>
        <v>Investment variance</v>
      </c>
      <c r="R53" s="124" t="str">
        <f t="shared" si="5"/>
        <v>Reinsurer risk</v>
      </c>
      <c r="S53" s="124" t="str">
        <f t="shared" si="6"/>
        <v>Reinsurer risk</v>
      </c>
    </row>
    <row r="54" spans="1:19" x14ac:dyDescent="0.2">
      <c r="A54" t="s">
        <v>768</v>
      </c>
      <c r="B54" t="s">
        <v>238</v>
      </c>
      <c r="C54" t="s">
        <v>71</v>
      </c>
      <c r="D54" t="s">
        <v>71</v>
      </c>
      <c r="E54" t="s">
        <v>253</v>
      </c>
      <c r="F54" t="s">
        <v>224</v>
      </c>
      <c r="G54" t="s">
        <v>224</v>
      </c>
      <c r="H54" t="s">
        <v>224</v>
      </c>
      <c r="I54" s="124" t="str">
        <f t="shared" si="1"/>
        <v>H40 + Fund Level Return removed</v>
      </c>
      <c r="J54" t="s">
        <v>220</v>
      </c>
      <c r="K54" t="s">
        <v>767</v>
      </c>
      <c r="L54" t="s">
        <v>147</v>
      </c>
      <c r="M54" t="s">
        <v>152</v>
      </c>
      <c r="N54">
        <v>53</v>
      </c>
      <c r="O54" s="124" t="str">
        <f t="shared" si="2"/>
        <v>Total Surplus</v>
      </c>
      <c r="P54" s="124" t="str">
        <f t="shared" si="3"/>
        <v>Investment variance</v>
      </c>
      <c r="Q54" s="124" t="str">
        <f t="shared" si="4"/>
        <v>Investment variance</v>
      </c>
      <c r="R54" s="124" t="str">
        <f t="shared" si="5"/>
        <v>FC Interest rate risk</v>
      </c>
      <c r="S54" s="124" t="str">
        <f t="shared" si="6"/>
        <v>Fund Level Return removed</v>
      </c>
    </row>
    <row r="55" spans="1:19" x14ac:dyDescent="0.2">
      <c r="A55" t="s">
        <v>768</v>
      </c>
      <c r="B55" t="s">
        <v>238</v>
      </c>
      <c r="C55" t="s">
        <v>71</v>
      </c>
      <c r="D55" t="s">
        <v>71</v>
      </c>
      <c r="E55" t="s">
        <v>254</v>
      </c>
      <c r="F55" t="s">
        <v>72</v>
      </c>
      <c r="G55" t="s">
        <v>226</v>
      </c>
      <c r="H55" t="s">
        <v>226</v>
      </c>
      <c r="I55" s="124" t="str">
        <f t="shared" si="1"/>
        <v>H40 + Linked Investment Returns</v>
      </c>
      <c r="J55" t="s">
        <v>220</v>
      </c>
      <c r="K55" t="s">
        <v>767</v>
      </c>
      <c r="L55" t="s">
        <v>147</v>
      </c>
      <c r="M55" t="s">
        <v>152</v>
      </c>
      <c r="N55">
        <v>54</v>
      </c>
      <c r="O55" s="124" t="str">
        <f t="shared" si="2"/>
        <v>Total Surplus</v>
      </c>
      <c r="P55" s="124" t="str">
        <f t="shared" si="3"/>
        <v>Investment variance</v>
      </c>
      <c r="Q55" s="124" t="str">
        <f t="shared" si="4"/>
        <v>Investment variance</v>
      </c>
      <c r="R55" s="124" t="str">
        <f t="shared" si="5"/>
        <v>FC Equity risk</v>
      </c>
      <c r="S55" s="124" t="str">
        <f t="shared" si="6"/>
        <v>Linked Investment Returns</v>
      </c>
    </row>
    <row r="56" spans="1:19" x14ac:dyDescent="0.2">
      <c r="A56" t="s">
        <v>768</v>
      </c>
      <c r="B56" t="s">
        <v>238</v>
      </c>
      <c r="C56" t="s">
        <v>239</v>
      </c>
      <c r="D56" t="s">
        <v>752</v>
      </c>
      <c r="E56" t="s">
        <v>255</v>
      </c>
      <c r="F56" t="s">
        <v>255</v>
      </c>
      <c r="G56" t="s">
        <v>229</v>
      </c>
      <c r="H56" t="s">
        <v>229</v>
      </c>
      <c r="I56" s="124" t="str">
        <f t="shared" si="1"/>
        <v>H40 + FC Mortality and Morbidity</v>
      </c>
      <c r="J56" t="s">
        <v>220</v>
      </c>
      <c r="K56" t="s">
        <v>767</v>
      </c>
      <c r="L56" t="s">
        <v>147</v>
      </c>
      <c r="M56" t="s">
        <v>152</v>
      </c>
      <c r="N56">
        <v>55</v>
      </c>
      <c r="O56" s="124" t="str">
        <f t="shared" si="2"/>
        <v>Total Surplus</v>
      </c>
      <c r="P56" s="124" t="str">
        <f t="shared" si="3"/>
        <v>Operating Surplus</v>
      </c>
      <c r="Q56" s="124" t="str">
        <f t="shared" si="4"/>
        <v>Experience variances - Forecast</v>
      </c>
      <c r="R56" s="124" t="str">
        <f t="shared" si="5"/>
        <v>FC Mortality and Morbidity</v>
      </c>
      <c r="S56" s="124" t="str">
        <f t="shared" si="6"/>
        <v>FC Mortality and Morbidity</v>
      </c>
    </row>
    <row r="57" spans="1:19" x14ac:dyDescent="0.2">
      <c r="A57" t="s">
        <v>768</v>
      </c>
      <c r="B57" t="s">
        <v>238</v>
      </c>
      <c r="C57" t="s">
        <v>239</v>
      </c>
      <c r="D57" t="s">
        <v>336</v>
      </c>
      <c r="E57" t="s">
        <v>337</v>
      </c>
      <c r="F57" t="s">
        <v>19</v>
      </c>
      <c r="G57" t="s">
        <v>229</v>
      </c>
      <c r="H57" t="s">
        <v>229</v>
      </c>
      <c r="I57" s="124" t="str">
        <f t="shared" si="1"/>
        <v>H40 + Movement in non-cash items</v>
      </c>
      <c r="J57" t="s">
        <v>220</v>
      </c>
      <c r="K57" t="s">
        <v>767</v>
      </c>
      <c r="L57" t="s">
        <v>147</v>
      </c>
      <c r="M57" t="s">
        <v>152</v>
      </c>
      <c r="N57">
        <v>56</v>
      </c>
      <c r="O57" s="124" t="str">
        <f t="shared" si="2"/>
        <v>Total Surplus</v>
      </c>
      <c r="P57" s="124" t="str">
        <f t="shared" si="3"/>
        <v>Operating Surplus</v>
      </c>
      <c r="Q57" s="124" t="str">
        <f t="shared" si="4"/>
        <v>Other Operating profit</v>
      </c>
      <c r="R57" s="124" t="str">
        <f t="shared" si="5"/>
        <v>Non cash items</v>
      </c>
      <c r="S57" s="124" t="str">
        <f t="shared" si="6"/>
        <v>Movement in non-cash items</v>
      </c>
    </row>
    <row r="58" spans="1:19" x14ac:dyDescent="0.2">
      <c r="A58" t="s">
        <v>768</v>
      </c>
      <c r="B58" t="s">
        <v>238</v>
      </c>
      <c r="C58" t="s">
        <v>239</v>
      </c>
      <c r="D58" t="s">
        <v>336</v>
      </c>
      <c r="E58" t="s">
        <v>337</v>
      </c>
      <c r="F58" t="s">
        <v>87</v>
      </c>
      <c r="G58" t="s">
        <v>229</v>
      </c>
      <c r="H58" t="s">
        <v>229</v>
      </c>
      <c r="I58" s="124" t="str">
        <f t="shared" si="1"/>
        <v>H40 + Movement in Deferred Tax</v>
      </c>
      <c r="J58" t="s">
        <v>220</v>
      </c>
      <c r="K58" t="s">
        <v>767</v>
      </c>
      <c r="L58" t="s">
        <v>147</v>
      </c>
      <c r="M58" t="s">
        <v>152</v>
      </c>
      <c r="N58">
        <v>57</v>
      </c>
      <c r="O58" s="124" t="str">
        <f t="shared" si="2"/>
        <v>Total Surplus</v>
      </c>
      <c r="P58" s="124" t="str">
        <f t="shared" si="3"/>
        <v>Operating Surplus</v>
      </c>
      <c r="Q58" s="124" t="str">
        <f t="shared" si="4"/>
        <v>Other Operating profit</v>
      </c>
      <c r="R58" s="124" t="str">
        <f t="shared" si="5"/>
        <v>Non cash items</v>
      </c>
      <c r="S58" s="124" t="str">
        <f t="shared" si="6"/>
        <v>Movement in Deferred Tax</v>
      </c>
    </row>
    <row r="59" spans="1:19" x14ac:dyDescent="0.2">
      <c r="A59" t="s">
        <v>768</v>
      </c>
      <c r="B59" t="s">
        <v>238</v>
      </c>
      <c r="C59" t="s">
        <v>239</v>
      </c>
      <c r="D59" t="s">
        <v>336</v>
      </c>
      <c r="E59" t="s">
        <v>337</v>
      </c>
      <c r="F59" t="s">
        <v>88</v>
      </c>
      <c r="G59" t="s">
        <v>229</v>
      </c>
      <c r="H59" t="s">
        <v>229</v>
      </c>
      <c r="I59" s="124" t="str">
        <f t="shared" si="1"/>
        <v>H40 + Movement in DAC</v>
      </c>
      <c r="J59" t="s">
        <v>220</v>
      </c>
      <c r="K59" t="s">
        <v>767</v>
      </c>
      <c r="L59" t="s">
        <v>147</v>
      </c>
      <c r="M59" t="s">
        <v>152</v>
      </c>
      <c r="N59">
        <v>58</v>
      </c>
      <c r="O59" s="124" t="str">
        <f t="shared" si="2"/>
        <v>Total Surplus</v>
      </c>
      <c r="P59" s="124" t="str">
        <f t="shared" si="3"/>
        <v>Operating Surplus</v>
      </c>
      <c r="Q59" s="124" t="str">
        <f t="shared" si="4"/>
        <v>Other Operating profit</v>
      </c>
      <c r="R59" s="124" t="str">
        <f t="shared" si="5"/>
        <v>Non cash items</v>
      </c>
      <c r="S59" s="124" t="str">
        <f t="shared" si="6"/>
        <v>Movement in DAC</v>
      </c>
    </row>
    <row r="60" spans="1:19" x14ac:dyDescent="0.2">
      <c r="A60" t="s">
        <v>768</v>
      </c>
      <c r="B60" t="s">
        <v>238</v>
      </c>
      <c r="C60" t="s">
        <v>239</v>
      </c>
      <c r="D60" t="s">
        <v>336</v>
      </c>
      <c r="E60" t="s">
        <v>337</v>
      </c>
      <c r="F60" t="s">
        <v>89</v>
      </c>
      <c r="G60" t="s">
        <v>229</v>
      </c>
      <c r="H60" t="s">
        <v>229</v>
      </c>
      <c r="I60" s="124" t="str">
        <f t="shared" si="1"/>
        <v>H40 + Movement in Trail Commission DOC</v>
      </c>
      <c r="J60" t="s">
        <v>220</v>
      </c>
      <c r="K60" t="s">
        <v>767</v>
      </c>
      <c r="L60" t="s">
        <v>147</v>
      </c>
      <c r="M60" t="s">
        <v>152</v>
      </c>
      <c r="N60">
        <v>59</v>
      </c>
      <c r="O60" s="124" t="str">
        <f t="shared" si="2"/>
        <v>Total Surplus</v>
      </c>
      <c r="P60" s="124" t="str">
        <f t="shared" si="3"/>
        <v>Operating Surplus</v>
      </c>
      <c r="Q60" s="124" t="str">
        <f t="shared" si="4"/>
        <v>Other Operating profit</v>
      </c>
      <c r="R60" s="124" t="str">
        <f t="shared" si="5"/>
        <v>Non cash items</v>
      </c>
      <c r="S60" s="124" t="str">
        <f t="shared" si="6"/>
        <v>Movement in Trail Commission DOC</v>
      </c>
    </row>
    <row r="61" spans="1:19" x14ac:dyDescent="0.2">
      <c r="A61" t="s">
        <v>768</v>
      </c>
      <c r="B61" t="s">
        <v>238</v>
      </c>
      <c r="C61" t="s">
        <v>239</v>
      </c>
      <c r="D61" t="s">
        <v>336</v>
      </c>
      <c r="E61" t="s">
        <v>337</v>
      </c>
      <c r="F61" t="s">
        <v>90</v>
      </c>
      <c r="G61" t="s">
        <v>229</v>
      </c>
      <c r="H61" t="s">
        <v>229</v>
      </c>
      <c r="I61" s="124" t="str">
        <f t="shared" si="1"/>
        <v>H40 + Movement in DIL</v>
      </c>
      <c r="J61" t="s">
        <v>220</v>
      </c>
      <c r="K61" t="s">
        <v>767</v>
      </c>
      <c r="L61" t="s">
        <v>147</v>
      </c>
      <c r="M61" t="s">
        <v>152</v>
      </c>
      <c r="N61">
        <v>60</v>
      </c>
      <c r="O61" s="124" t="str">
        <f t="shared" si="2"/>
        <v>Total Surplus</v>
      </c>
      <c r="P61" s="124" t="str">
        <f t="shared" si="3"/>
        <v>Operating Surplus</v>
      </c>
      <c r="Q61" s="124" t="str">
        <f t="shared" si="4"/>
        <v>Other Operating profit</v>
      </c>
      <c r="R61" s="124" t="str">
        <f t="shared" si="5"/>
        <v>Non cash items</v>
      </c>
      <c r="S61" s="124" t="str">
        <f t="shared" si="6"/>
        <v>Movement in DIL</v>
      </c>
    </row>
    <row r="62" spans="1:19" x14ac:dyDescent="0.2">
      <c r="A62" t="s">
        <v>768</v>
      </c>
      <c r="B62" t="s">
        <v>238</v>
      </c>
      <c r="C62" t="s">
        <v>239</v>
      </c>
      <c r="D62" t="s">
        <v>336</v>
      </c>
      <c r="E62" t="s">
        <v>337</v>
      </c>
      <c r="F62" t="s">
        <v>91</v>
      </c>
      <c r="G62" t="s">
        <v>229</v>
      </c>
      <c r="H62" t="s">
        <v>229</v>
      </c>
      <c r="I62" s="124" t="str">
        <f t="shared" si="1"/>
        <v>H40 + Movement in Trail Commission Accounting Liability</v>
      </c>
      <c r="J62" t="s">
        <v>220</v>
      </c>
      <c r="K62" t="s">
        <v>767</v>
      </c>
      <c r="L62" t="s">
        <v>147</v>
      </c>
      <c r="M62" t="s">
        <v>152</v>
      </c>
      <c r="N62">
        <v>61</v>
      </c>
      <c r="O62" s="124" t="str">
        <f t="shared" si="2"/>
        <v>Total Surplus</v>
      </c>
      <c r="P62" s="124" t="str">
        <f t="shared" si="3"/>
        <v>Operating Surplus</v>
      </c>
      <c r="Q62" s="124" t="str">
        <f t="shared" si="4"/>
        <v>Other Operating profit</v>
      </c>
      <c r="R62" s="124" t="str">
        <f t="shared" si="5"/>
        <v>Non cash items</v>
      </c>
      <c r="S62" s="124" t="str">
        <f t="shared" si="6"/>
        <v>Movement in Trail Commission Accounting Liability</v>
      </c>
    </row>
    <row r="63" spans="1:19" x14ac:dyDescent="0.2">
      <c r="A63" t="s">
        <v>768</v>
      </c>
      <c r="B63" t="s">
        <v>238</v>
      </c>
      <c r="C63" t="s">
        <v>239</v>
      </c>
      <c r="D63" t="s">
        <v>336</v>
      </c>
      <c r="E63" t="s">
        <v>337</v>
      </c>
      <c r="F63" t="s">
        <v>92</v>
      </c>
      <c r="G63" t="s">
        <v>229</v>
      </c>
      <c r="H63" t="s">
        <v>229</v>
      </c>
      <c r="I63" s="124" t="str">
        <f t="shared" si="1"/>
        <v>H40 + Movement re NP Reserve</v>
      </c>
      <c r="J63" t="s">
        <v>220</v>
      </c>
      <c r="K63" t="s">
        <v>767</v>
      </c>
      <c r="L63" t="s">
        <v>147</v>
      </c>
      <c r="M63" t="s">
        <v>152</v>
      </c>
      <c r="N63">
        <v>62</v>
      </c>
      <c r="O63" s="124" t="str">
        <f t="shared" si="2"/>
        <v>Total Surplus</v>
      </c>
      <c r="P63" s="124" t="str">
        <f t="shared" si="3"/>
        <v>Operating Surplus</v>
      </c>
      <c r="Q63" s="124" t="str">
        <f t="shared" si="4"/>
        <v>Other Operating profit</v>
      </c>
      <c r="R63" s="124" t="str">
        <f t="shared" si="5"/>
        <v>Non cash items</v>
      </c>
      <c r="S63" s="124" t="str">
        <f t="shared" si="6"/>
        <v>Movement re NP Reserve</v>
      </c>
    </row>
    <row r="64" spans="1:19" x14ac:dyDescent="0.2">
      <c r="A64" t="s">
        <v>768</v>
      </c>
      <c r="B64" t="s">
        <v>238</v>
      </c>
      <c r="C64" t="s">
        <v>239</v>
      </c>
      <c r="D64" t="s">
        <v>336</v>
      </c>
      <c r="E64" t="s">
        <v>337</v>
      </c>
      <c r="F64" t="s">
        <v>93</v>
      </c>
      <c r="G64" t="s">
        <v>229</v>
      </c>
      <c r="H64" t="s">
        <v>229</v>
      </c>
      <c r="I64" s="124" t="str">
        <f t="shared" si="1"/>
        <v>H40 + Investment Principal loss</v>
      </c>
      <c r="J64" t="s">
        <v>220</v>
      </c>
      <c r="K64" t="s">
        <v>767</v>
      </c>
      <c r="L64" t="s">
        <v>147</v>
      </c>
      <c r="M64" t="s">
        <v>152</v>
      </c>
      <c r="N64">
        <v>63</v>
      </c>
      <c r="O64" s="124" t="str">
        <f t="shared" si="2"/>
        <v>Total Surplus</v>
      </c>
      <c r="P64" s="124" t="str">
        <f t="shared" si="3"/>
        <v>Operating Surplus</v>
      </c>
      <c r="Q64" s="124" t="str">
        <f t="shared" si="4"/>
        <v>Other Operating profit</v>
      </c>
      <c r="R64" s="124" t="str">
        <f t="shared" si="5"/>
        <v>Non cash items</v>
      </c>
      <c r="S64" s="124" t="str">
        <f t="shared" si="6"/>
        <v>Investment Principal loss</v>
      </c>
    </row>
    <row r="65" spans="1:19" x14ac:dyDescent="0.2">
      <c r="A65" t="s">
        <v>768</v>
      </c>
      <c r="B65" t="s">
        <v>238</v>
      </c>
      <c r="C65" t="s">
        <v>239</v>
      </c>
      <c r="D65" t="s">
        <v>336</v>
      </c>
      <c r="E65" t="s">
        <v>337</v>
      </c>
      <c r="F65" t="s">
        <v>94</v>
      </c>
      <c r="G65" t="s">
        <v>229</v>
      </c>
      <c r="H65" t="s">
        <v>229</v>
      </c>
      <c r="I65" s="124" t="str">
        <f t="shared" si="1"/>
        <v>H40 + Removal of sterling reserves for IFRS</v>
      </c>
      <c r="J65" t="s">
        <v>220</v>
      </c>
      <c r="K65" t="s">
        <v>767</v>
      </c>
      <c r="L65" t="s">
        <v>147</v>
      </c>
      <c r="M65" t="s">
        <v>152</v>
      </c>
      <c r="N65">
        <v>64</v>
      </c>
      <c r="O65" s="124" t="str">
        <f t="shared" si="2"/>
        <v>Total Surplus</v>
      </c>
      <c r="P65" s="124" t="str">
        <f t="shared" si="3"/>
        <v>Operating Surplus</v>
      </c>
      <c r="Q65" s="124" t="str">
        <f t="shared" si="4"/>
        <v>Other Operating profit</v>
      </c>
      <c r="R65" s="124" t="str">
        <f t="shared" si="5"/>
        <v>Non cash items</v>
      </c>
      <c r="S65" s="124" t="str">
        <f t="shared" si="6"/>
        <v>Removal of sterling reserves for IFRS</v>
      </c>
    </row>
    <row r="66" spans="1:19" x14ac:dyDescent="0.2">
      <c r="A66" t="s">
        <v>768</v>
      </c>
      <c r="B66" t="s">
        <v>238</v>
      </c>
      <c r="C66" t="s">
        <v>239</v>
      </c>
      <c r="D66" t="s">
        <v>336</v>
      </c>
      <c r="E66" t="s">
        <v>337</v>
      </c>
      <c r="F66" t="s">
        <v>95</v>
      </c>
      <c r="G66" t="s">
        <v>229</v>
      </c>
      <c r="H66" t="s">
        <v>229</v>
      </c>
      <c r="I66" s="124" t="str">
        <f t="shared" si="1"/>
        <v>H40 + Nationwide Life</v>
      </c>
      <c r="J66" t="s">
        <v>220</v>
      </c>
      <c r="K66" t="s">
        <v>767</v>
      </c>
      <c r="L66" t="s">
        <v>147</v>
      </c>
      <c r="M66" t="s">
        <v>152</v>
      </c>
      <c r="N66">
        <v>65</v>
      </c>
      <c r="O66" s="124" t="str">
        <f t="shared" si="2"/>
        <v>Total Surplus</v>
      </c>
      <c r="P66" s="124" t="str">
        <f t="shared" si="3"/>
        <v>Operating Surplus</v>
      </c>
      <c r="Q66" s="124" t="str">
        <f t="shared" si="4"/>
        <v>Other Operating profit</v>
      </c>
      <c r="R66" s="124" t="str">
        <f t="shared" si="5"/>
        <v>Non cash items</v>
      </c>
      <c r="S66" s="124" t="str">
        <f t="shared" si="6"/>
        <v>Nationwide Life</v>
      </c>
    </row>
    <row r="67" spans="1:19" x14ac:dyDescent="0.2">
      <c r="A67" t="s">
        <v>768</v>
      </c>
      <c r="B67" t="s">
        <v>238</v>
      </c>
      <c r="C67" t="s">
        <v>239</v>
      </c>
      <c r="D67" t="s">
        <v>336</v>
      </c>
      <c r="E67" t="s">
        <v>337</v>
      </c>
      <c r="F67" t="s">
        <v>339</v>
      </c>
      <c r="G67" t="s">
        <v>229</v>
      </c>
      <c r="H67" t="s">
        <v>229</v>
      </c>
      <c r="I67" s="124" t="str">
        <f t="shared" ref="I67:I80" si="7">IF(J67=J66,J67 &amp; " + " &amp; F67,J67)</f>
        <v>H40 + Unexplained</v>
      </c>
      <c r="J67" t="s">
        <v>220</v>
      </c>
      <c r="K67" t="s">
        <v>767</v>
      </c>
      <c r="L67" t="s">
        <v>147</v>
      </c>
      <c r="M67" t="s">
        <v>152</v>
      </c>
      <c r="N67">
        <v>66</v>
      </c>
      <c r="O67" s="124" t="str">
        <f t="shared" ref="O67:O79" si="8">B67</f>
        <v>Total Surplus</v>
      </c>
      <c r="P67" s="124" t="str">
        <f t="shared" ref="P67:P79" si="9">C67</f>
        <v>Operating Surplus</v>
      </c>
      <c r="Q67" s="124" t="str">
        <f t="shared" ref="Q67:Q79" si="10">D67</f>
        <v>Other Operating profit</v>
      </c>
      <c r="R67" s="124" t="str">
        <f t="shared" ref="R67:R79" si="11">E67</f>
        <v>Non cash items</v>
      </c>
      <c r="S67" s="124" t="str">
        <f t="shared" ref="S67:S79" si="12">F67</f>
        <v>Unexplained</v>
      </c>
    </row>
    <row r="68" spans="1:19" x14ac:dyDescent="0.2">
      <c r="A68" t="s">
        <v>768</v>
      </c>
      <c r="B68" t="s">
        <v>238</v>
      </c>
      <c r="C68" t="s">
        <v>239</v>
      </c>
      <c r="D68" t="s">
        <v>336</v>
      </c>
      <c r="E68" t="s">
        <v>337</v>
      </c>
      <c r="F68" t="s">
        <v>70</v>
      </c>
      <c r="G68" t="s">
        <v>229</v>
      </c>
      <c r="H68" t="s">
        <v>229</v>
      </c>
      <c r="I68" s="124" t="str">
        <f t="shared" si="7"/>
        <v>H40 + Other IFRS adjustments</v>
      </c>
      <c r="J68" t="s">
        <v>220</v>
      </c>
      <c r="K68" t="s">
        <v>767</v>
      </c>
      <c r="L68" t="s">
        <v>147</v>
      </c>
      <c r="M68" t="s">
        <v>152</v>
      </c>
      <c r="N68">
        <v>67</v>
      </c>
      <c r="O68" s="124" t="str">
        <f t="shared" si="8"/>
        <v>Total Surplus</v>
      </c>
      <c r="P68" s="124" t="str">
        <f t="shared" si="9"/>
        <v>Operating Surplus</v>
      </c>
      <c r="Q68" s="124" t="str">
        <f t="shared" si="10"/>
        <v>Other Operating profit</v>
      </c>
      <c r="R68" s="124" t="str">
        <f t="shared" si="11"/>
        <v>Non cash items</v>
      </c>
      <c r="S68" s="124" t="str">
        <f t="shared" si="12"/>
        <v>Other IFRS adjustments</v>
      </c>
    </row>
    <row r="69" spans="1:19" x14ac:dyDescent="0.2">
      <c r="A69" t="s">
        <v>768</v>
      </c>
      <c r="B69" t="s">
        <v>238</v>
      </c>
      <c r="C69" t="s">
        <v>239</v>
      </c>
      <c r="D69" t="s">
        <v>336</v>
      </c>
      <c r="E69" t="s">
        <v>338</v>
      </c>
      <c r="F69" t="s">
        <v>20</v>
      </c>
      <c r="G69" t="s">
        <v>229</v>
      </c>
      <c r="H69" t="s">
        <v>229</v>
      </c>
      <c r="I69" s="124" t="str">
        <f t="shared" si="7"/>
        <v>H40 + Intra-group transactions</v>
      </c>
      <c r="J69" t="s">
        <v>220</v>
      </c>
      <c r="K69" t="s">
        <v>767</v>
      </c>
      <c r="L69" t="s">
        <v>147</v>
      </c>
      <c r="M69" t="s">
        <v>152</v>
      </c>
      <c r="N69">
        <v>68</v>
      </c>
      <c r="O69" s="124" t="str">
        <f t="shared" si="8"/>
        <v>Total Surplus</v>
      </c>
      <c r="P69" s="124" t="str">
        <f t="shared" si="9"/>
        <v>Operating Surplus</v>
      </c>
      <c r="Q69" s="124" t="str">
        <f t="shared" si="10"/>
        <v>Other Operating profit</v>
      </c>
      <c r="R69" s="124" t="str">
        <f t="shared" si="11"/>
        <v>Intra group transactions</v>
      </c>
      <c r="S69" s="124" t="str">
        <f t="shared" si="12"/>
        <v>Intra-group transactions</v>
      </c>
    </row>
    <row r="70" spans="1:19" x14ac:dyDescent="0.2">
      <c r="A70" t="s">
        <v>768</v>
      </c>
      <c r="B70" t="s">
        <v>238</v>
      </c>
      <c r="C70" t="s">
        <v>239</v>
      </c>
      <c r="D70" t="s">
        <v>336</v>
      </c>
      <c r="E70" t="s">
        <v>21</v>
      </c>
      <c r="F70" t="s">
        <v>21</v>
      </c>
      <c r="G70" t="s">
        <v>229</v>
      </c>
      <c r="H70" t="s">
        <v>229</v>
      </c>
      <c r="I70" s="124" t="str">
        <f t="shared" si="7"/>
        <v>H40 + Other operating movements</v>
      </c>
      <c r="J70" t="s">
        <v>220</v>
      </c>
      <c r="K70" t="s">
        <v>767</v>
      </c>
      <c r="L70" t="s">
        <v>147</v>
      </c>
      <c r="M70" t="s">
        <v>152</v>
      </c>
      <c r="N70">
        <v>69</v>
      </c>
      <c r="O70" s="124" t="str">
        <f t="shared" si="8"/>
        <v>Total Surplus</v>
      </c>
      <c r="P70" s="124" t="str">
        <f t="shared" si="9"/>
        <v>Operating Surplus</v>
      </c>
      <c r="Q70" s="124" t="str">
        <f t="shared" si="10"/>
        <v>Other Operating profit</v>
      </c>
      <c r="R70" s="124" t="str">
        <f t="shared" si="11"/>
        <v>Other operating movements</v>
      </c>
      <c r="S70" s="124" t="str">
        <f t="shared" si="12"/>
        <v>Other operating movements</v>
      </c>
    </row>
    <row r="71" spans="1:19" x14ac:dyDescent="0.2">
      <c r="A71" t="s">
        <v>768</v>
      </c>
      <c r="B71" t="s">
        <v>238</v>
      </c>
      <c r="C71" t="s">
        <v>239</v>
      </c>
      <c r="D71" t="s">
        <v>230</v>
      </c>
      <c r="E71" t="s">
        <v>230</v>
      </c>
      <c r="F71" t="s">
        <v>230</v>
      </c>
      <c r="G71" t="s">
        <v>260</v>
      </c>
      <c r="H71" t="s">
        <v>260</v>
      </c>
      <c r="I71" s="124" t="str">
        <f t="shared" si="7"/>
        <v>J10</v>
      </c>
      <c r="J71" t="s">
        <v>231</v>
      </c>
      <c r="K71" t="s">
        <v>597</v>
      </c>
      <c r="L71" t="s">
        <v>147</v>
      </c>
      <c r="M71" t="s">
        <v>152</v>
      </c>
      <c r="N71">
        <v>70</v>
      </c>
      <c r="O71" s="124" t="str">
        <f t="shared" si="8"/>
        <v>Total Surplus</v>
      </c>
      <c r="P71" s="124" t="str">
        <f t="shared" si="9"/>
        <v>Operating Surplus</v>
      </c>
      <c r="Q71" s="124" t="str">
        <f t="shared" si="10"/>
        <v>Untraced</v>
      </c>
      <c r="R71" s="124" t="str">
        <f t="shared" si="11"/>
        <v>Untraced</v>
      </c>
      <c r="S71" s="124" t="str">
        <f t="shared" si="12"/>
        <v>Untraced</v>
      </c>
    </row>
    <row r="72" spans="1:19" x14ac:dyDescent="0.2">
      <c r="A72" t="s">
        <v>768</v>
      </c>
      <c r="B72" t="s">
        <v>238</v>
      </c>
      <c r="C72" t="s">
        <v>256</v>
      </c>
      <c r="D72" t="s">
        <v>33</v>
      </c>
      <c r="E72" t="s">
        <v>33</v>
      </c>
      <c r="F72" t="s">
        <v>33</v>
      </c>
      <c r="G72" t="s">
        <v>260</v>
      </c>
      <c r="H72" t="s">
        <v>260</v>
      </c>
      <c r="I72" s="124" t="str">
        <f t="shared" si="7"/>
        <v>J10 + Regulatory changes</v>
      </c>
      <c r="J72" t="s">
        <v>231</v>
      </c>
      <c r="K72" t="s">
        <v>767</v>
      </c>
      <c r="L72" t="s">
        <v>147</v>
      </c>
      <c r="M72" t="s">
        <v>152</v>
      </c>
      <c r="N72">
        <v>71</v>
      </c>
      <c r="O72" s="124" t="str">
        <f t="shared" si="8"/>
        <v>Total Surplus</v>
      </c>
      <c r="P72" s="124" t="str">
        <f t="shared" si="9"/>
        <v>Other Non Operating Surplus</v>
      </c>
      <c r="Q72" s="124" t="str">
        <f t="shared" si="10"/>
        <v>Regulatory changes</v>
      </c>
      <c r="R72" s="124" t="str">
        <f t="shared" si="11"/>
        <v>Regulatory changes</v>
      </c>
      <c r="S72" s="124" t="str">
        <f t="shared" si="12"/>
        <v>Regulatory changes</v>
      </c>
    </row>
    <row r="73" spans="1:19" x14ac:dyDescent="0.2">
      <c r="A73" t="s">
        <v>768</v>
      </c>
      <c r="B73" t="s">
        <v>238</v>
      </c>
      <c r="C73" t="s">
        <v>256</v>
      </c>
      <c r="D73" t="s">
        <v>257</v>
      </c>
      <c r="E73" t="s">
        <v>257</v>
      </c>
      <c r="F73" t="s">
        <v>257</v>
      </c>
      <c r="G73" t="s">
        <v>260</v>
      </c>
      <c r="H73" t="s">
        <v>260</v>
      </c>
      <c r="I73" s="124" t="str">
        <f t="shared" si="7"/>
        <v>J10 + Other non operating movements</v>
      </c>
      <c r="J73" t="s">
        <v>231</v>
      </c>
      <c r="K73" t="s">
        <v>767</v>
      </c>
      <c r="L73" t="s">
        <v>147</v>
      </c>
      <c r="M73" t="s">
        <v>152</v>
      </c>
      <c r="N73">
        <v>72</v>
      </c>
      <c r="O73" s="124" t="str">
        <f t="shared" si="8"/>
        <v>Total Surplus</v>
      </c>
      <c r="P73" s="124" t="str">
        <f t="shared" si="9"/>
        <v>Other Non Operating Surplus</v>
      </c>
      <c r="Q73" s="124" t="str">
        <f t="shared" si="10"/>
        <v>Other non operating movements</v>
      </c>
      <c r="R73" s="124" t="str">
        <f t="shared" si="11"/>
        <v>Other non operating movements</v>
      </c>
      <c r="S73" s="124" t="str">
        <f t="shared" si="12"/>
        <v>Other non operating movements</v>
      </c>
    </row>
    <row r="74" spans="1:19" x14ac:dyDescent="0.2">
      <c r="A74" t="s">
        <v>768</v>
      </c>
      <c r="B74" t="s">
        <v>238</v>
      </c>
      <c r="C74" t="s">
        <v>256</v>
      </c>
      <c r="D74" t="s">
        <v>35</v>
      </c>
      <c r="E74" t="s">
        <v>35</v>
      </c>
      <c r="F74" t="s">
        <v>35</v>
      </c>
      <c r="G74" t="s">
        <v>260</v>
      </c>
      <c r="H74" t="s">
        <v>260</v>
      </c>
      <c r="I74" s="124" t="str">
        <f t="shared" si="7"/>
        <v>J10 + Change in value of subsidiaries</v>
      </c>
      <c r="J74" t="s">
        <v>231</v>
      </c>
      <c r="K74" t="s">
        <v>767</v>
      </c>
      <c r="L74" t="s">
        <v>147</v>
      </c>
      <c r="M74" t="s">
        <v>152</v>
      </c>
      <c r="N74">
        <v>73</v>
      </c>
      <c r="O74" s="124" t="str">
        <f t="shared" si="8"/>
        <v>Total Surplus</v>
      </c>
      <c r="P74" s="124" t="str">
        <f t="shared" si="9"/>
        <v>Other Non Operating Surplus</v>
      </c>
      <c r="Q74" s="124" t="str">
        <f t="shared" si="10"/>
        <v>Change in value of subsidiaries</v>
      </c>
      <c r="R74" s="124" t="str">
        <f t="shared" si="11"/>
        <v>Change in value of subsidiaries</v>
      </c>
      <c r="S74" s="124" t="str">
        <f t="shared" si="12"/>
        <v>Change in value of subsidiaries</v>
      </c>
    </row>
    <row r="75" spans="1:19" x14ac:dyDescent="0.2">
      <c r="A75" t="s">
        <v>768</v>
      </c>
      <c r="B75" t="s">
        <v>238</v>
      </c>
      <c r="C75" t="s">
        <v>96</v>
      </c>
      <c r="D75" t="s">
        <v>37</v>
      </c>
      <c r="E75" t="s">
        <v>37</v>
      </c>
      <c r="F75" t="s">
        <v>37</v>
      </c>
      <c r="G75" t="s">
        <v>260</v>
      </c>
      <c r="H75" t="s">
        <v>260</v>
      </c>
      <c r="I75" s="124" t="str">
        <f t="shared" si="7"/>
        <v>J10 + Dividends</v>
      </c>
      <c r="J75" t="s">
        <v>231</v>
      </c>
      <c r="K75" t="s">
        <v>767</v>
      </c>
      <c r="L75" t="s">
        <v>147</v>
      </c>
      <c r="M75" t="s">
        <v>152</v>
      </c>
      <c r="N75">
        <v>74</v>
      </c>
      <c r="O75" s="124" t="str">
        <f t="shared" si="8"/>
        <v>Total Surplus</v>
      </c>
      <c r="P75" s="124" t="str">
        <f t="shared" si="9"/>
        <v>Other Surplus</v>
      </c>
      <c r="Q75" s="124" t="str">
        <f t="shared" si="10"/>
        <v>Dividends</v>
      </c>
      <c r="R75" s="124" t="str">
        <f t="shared" si="11"/>
        <v>Dividends</v>
      </c>
      <c r="S75" s="124" t="str">
        <f t="shared" si="12"/>
        <v>Dividends</v>
      </c>
    </row>
    <row r="76" spans="1:19" x14ac:dyDescent="0.2">
      <c r="A76" t="s">
        <v>768</v>
      </c>
      <c r="B76" t="s">
        <v>238</v>
      </c>
      <c r="C76" t="s">
        <v>96</v>
      </c>
      <c r="D76" t="s">
        <v>258</v>
      </c>
      <c r="E76" t="s">
        <v>258</v>
      </c>
      <c r="F76" t="s">
        <v>258</v>
      </c>
      <c r="G76" t="s">
        <v>260</v>
      </c>
      <c r="H76" t="s">
        <v>260</v>
      </c>
      <c r="I76" s="124" t="str">
        <f t="shared" si="7"/>
        <v>J10 + Issue or redemption of subordinated debt</v>
      </c>
      <c r="J76" t="s">
        <v>231</v>
      </c>
      <c r="K76" t="s">
        <v>767</v>
      </c>
      <c r="L76" t="s">
        <v>147</v>
      </c>
      <c r="M76" t="s">
        <v>152</v>
      </c>
      <c r="N76">
        <v>75</v>
      </c>
      <c r="O76" s="124" t="str">
        <f t="shared" si="8"/>
        <v>Total Surplus</v>
      </c>
      <c r="P76" s="124" t="str">
        <f t="shared" si="9"/>
        <v>Other Surplus</v>
      </c>
      <c r="Q76" s="124" t="str">
        <f t="shared" si="10"/>
        <v>Issue or redemption of subordinated debt</v>
      </c>
      <c r="R76" s="124" t="str">
        <f t="shared" si="11"/>
        <v>Issue or redemption of subordinated debt</v>
      </c>
      <c r="S76" s="124" t="str">
        <f t="shared" si="12"/>
        <v>Issue or redemption of subordinated debt</v>
      </c>
    </row>
    <row r="77" spans="1:19" x14ac:dyDescent="0.2">
      <c r="A77" t="s">
        <v>768</v>
      </c>
      <c r="B77" t="s">
        <v>238</v>
      </c>
      <c r="C77" t="s">
        <v>96</v>
      </c>
      <c r="D77" t="s">
        <v>259</v>
      </c>
      <c r="E77" t="s">
        <v>259</v>
      </c>
      <c r="F77" t="s">
        <v>259</v>
      </c>
      <c r="G77" t="s">
        <v>260</v>
      </c>
      <c r="H77" t="s">
        <v>260</v>
      </c>
      <c r="I77" s="124" t="str">
        <f t="shared" si="7"/>
        <v>J10 + Mergers or acquisitions or disposals</v>
      </c>
      <c r="J77" t="s">
        <v>231</v>
      </c>
      <c r="K77" t="s">
        <v>767</v>
      </c>
      <c r="L77" t="s">
        <v>147</v>
      </c>
      <c r="M77" t="s">
        <v>152</v>
      </c>
      <c r="N77">
        <v>76</v>
      </c>
      <c r="O77" s="124" t="str">
        <f t="shared" si="8"/>
        <v>Total Surplus</v>
      </c>
      <c r="P77" s="124" t="str">
        <f t="shared" si="9"/>
        <v>Other Surplus</v>
      </c>
      <c r="Q77" s="124" t="str">
        <f t="shared" si="10"/>
        <v>Mergers or acquisitions or disposals</v>
      </c>
      <c r="R77" s="124" t="str">
        <f t="shared" si="11"/>
        <v>Mergers or acquisitions or disposals</v>
      </c>
      <c r="S77" s="124" t="str">
        <f t="shared" si="12"/>
        <v>Mergers or acquisitions or disposals</v>
      </c>
    </row>
    <row r="78" spans="1:19" x14ac:dyDescent="0.2">
      <c r="A78" t="s">
        <v>768</v>
      </c>
      <c r="B78" t="s">
        <v>238</v>
      </c>
      <c r="C78" t="s">
        <v>96</v>
      </c>
      <c r="D78" t="s">
        <v>40</v>
      </c>
      <c r="E78" t="s">
        <v>40</v>
      </c>
      <c r="F78" t="s">
        <v>40</v>
      </c>
      <c r="G78" t="s">
        <v>260</v>
      </c>
      <c r="H78" t="s">
        <v>260</v>
      </c>
      <c r="I78" s="124" t="str">
        <f t="shared" si="7"/>
        <v>J10 + Change in eligibility restrictions</v>
      </c>
      <c r="J78" t="s">
        <v>231</v>
      </c>
      <c r="K78" t="s">
        <v>767</v>
      </c>
      <c r="L78" t="s">
        <v>147</v>
      </c>
      <c r="M78" t="s">
        <v>152</v>
      </c>
      <c r="N78">
        <v>77</v>
      </c>
      <c r="O78" s="124" t="str">
        <f t="shared" si="8"/>
        <v>Total Surplus</v>
      </c>
      <c r="P78" s="124" t="str">
        <f t="shared" si="9"/>
        <v>Other Surplus</v>
      </c>
      <c r="Q78" s="124" t="str">
        <f t="shared" si="10"/>
        <v>Change in eligibility restrictions</v>
      </c>
      <c r="R78" s="124" t="str">
        <f t="shared" si="11"/>
        <v>Change in eligibility restrictions</v>
      </c>
      <c r="S78" s="124" t="str">
        <f t="shared" si="12"/>
        <v>Change in eligibility restrictions</v>
      </c>
    </row>
    <row r="79" spans="1:19" x14ac:dyDescent="0.2">
      <c r="A79" t="s">
        <v>768</v>
      </c>
      <c r="B79" t="s">
        <v>260</v>
      </c>
      <c r="C79" t="s">
        <v>260</v>
      </c>
      <c r="D79" t="s">
        <v>260</v>
      </c>
      <c r="E79" t="s">
        <v>260</v>
      </c>
      <c r="F79" t="s">
        <v>260</v>
      </c>
      <c r="G79" t="s">
        <v>260</v>
      </c>
      <c r="H79" t="s">
        <v>260</v>
      </c>
      <c r="I79" s="124" t="str">
        <f t="shared" si="7"/>
        <v>J10 + Closing</v>
      </c>
      <c r="J79" t="s">
        <v>231</v>
      </c>
      <c r="K79" t="s">
        <v>767</v>
      </c>
      <c r="L79" t="s">
        <v>147</v>
      </c>
      <c r="M79" t="s">
        <v>152</v>
      </c>
      <c r="N79">
        <v>78</v>
      </c>
      <c r="O79" s="163" t="s">
        <v>769</v>
      </c>
      <c r="P79" s="163" t="s">
        <v>769</v>
      </c>
      <c r="Q79" s="163" t="s">
        <v>769</v>
      </c>
      <c r="R79" s="163" t="s">
        <v>769</v>
      </c>
      <c r="S79" s="163" t="s">
        <v>769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87"/>
  <sheetViews>
    <sheetView topLeftCell="F1" zoomScale="90" zoomScaleNormal="90" workbookViewId="0">
      <pane ySplit="8" topLeftCell="A54" activePane="bottomLeft" state="frozen"/>
      <selection pane="bottomLeft" activeCell="J47" sqref="J47:J86"/>
    </sheetView>
  </sheetViews>
  <sheetFormatPr defaultColWidth="9.140625" defaultRowHeight="12.75" x14ac:dyDescent="0.2"/>
  <cols>
    <col min="1" max="1" width="20.42578125" style="32" customWidth="1"/>
    <col min="2" max="2" width="11.42578125" style="32" bestFit="1" customWidth="1"/>
    <col min="3" max="3" width="24.140625" style="32" bestFit="1" customWidth="1"/>
    <col min="4" max="4" width="34.28515625" style="32" bestFit="1" customWidth="1"/>
    <col min="5" max="6" width="35.42578125" style="32" bestFit="1" customWidth="1"/>
    <col min="7" max="8" width="30.7109375" style="32" bestFit="1" customWidth="1"/>
    <col min="9" max="9" width="10.42578125" style="39" bestFit="1" customWidth="1"/>
    <col min="10" max="19" width="9.140625" style="32"/>
    <col min="20" max="20" width="13.28515625" style="32" bestFit="1" customWidth="1"/>
    <col min="21" max="21" width="9.28515625" style="32" bestFit="1" customWidth="1"/>
    <col min="22" max="22" width="13.28515625" style="32" bestFit="1" customWidth="1"/>
    <col min="23" max="23" width="9.28515625" style="32" bestFit="1" customWidth="1"/>
    <col min="24" max="24" width="13.28515625" style="32" bestFit="1" customWidth="1"/>
    <col min="25" max="25" width="9.28515625" style="32" bestFit="1" customWidth="1"/>
    <col min="26" max="26" width="13.28515625" style="32" bestFit="1" customWidth="1"/>
    <col min="27" max="27" width="9.28515625" style="32" bestFit="1" customWidth="1"/>
    <col min="28" max="28" width="13.28515625" style="32" bestFit="1" customWidth="1"/>
    <col min="29" max="29" width="9.28515625" style="32" bestFit="1" customWidth="1"/>
    <col min="30" max="31" width="2.140625" style="32" customWidth="1"/>
    <col min="32" max="37" width="12.5703125" style="32" customWidth="1"/>
    <col min="38" max="38" width="4.7109375" style="32" customWidth="1"/>
    <col min="39" max="39" width="15.7109375" style="32" bestFit="1" customWidth="1"/>
    <col min="40" max="40" width="12.85546875" style="32" bestFit="1" customWidth="1"/>
    <col min="41" max="41" width="14.28515625" style="32" bestFit="1" customWidth="1"/>
    <col min="42" max="42" width="17.28515625" style="32" bestFit="1" customWidth="1"/>
    <col min="43" max="43" width="3.28515625" style="32" customWidth="1"/>
    <col min="44" max="44" width="13.85546875" style="32" bestFit="1" customWidth="1"/>
    <col min="45" max="45" width="12.85546875" style="32" bestFit="1" customWidth="1"/>
    <col min="46" max="46" width="14.28515625" style="32" bestFit="1" customWidth="1"/>
    <col min="47" max="47" width="17.28515625" style="32" bestFit="1" customWidth="1"/>
    <col min="48" max="16384" width="9.140625" style="32"/>
  </cols>
  <sheetData>
    <row r="1" spans="1:47" customFormat="1" ht="27" x14ac:dyDescent="0.35">
      <c r="A1" s="1" t="s">
        <v>326</v>
      </c>
      <c r="B1" s="2"/>
      <c r="C1" s="2"/>
      <c r="D1" s="2"/>
      <c r="E1" s="2"/>
      <c r="I1" s="59"/>
      <c r="AF1" s="71" t="s">
        <v>365</v>
      </c>
      <c r="AG1" s="71"/>
      <c r="AH1" s="72"/>
      <c r="AI1" s="72"/>
      <c r="AJ1" s="72"/>
      <c r="AK1" s="72"/>
      <c r="AL1" s="71"/>
      <c r="AM1" s="73"/>
      <c r="AN1" s="86" t="s">
        <v>367</v>
      </c>
      <c r="AO1" s="86" t="s">
        <v>368</v>
      </c>
      <c r="AP1" s="87" t="s">
        <v>369</v>
      </c>
      <c r="AQ1" s="72"/>
      <c r="AR1" s="73"/>
      <c r="AS1" s="86" t="s">
        <v>367</v>
      </c>
      <c r="AT1" s="86" t="s">
        <v>368</v>
      </c>
      <c r="AU1" s="87" t="s">
        <v>369</v>
      </c>
    </row>
    <row r="2" spans="1:47" x14ac:dyDescent="0.2">
      <c r="AF2" s="76"/>
      <c r="AG2" s="76"/>
      <c r="AH2" s="76"/>
      <c r="AI2" s="76"/>
      <c r="AJ2" s="76"/>
      <c r="AK2" s="76"/>
      <c r="AL2" s="76"/>
      <c r="AM2" s="77" t="s">
        <v>366</v>
      </c>
      <c r="AN2" s="78">
        <v>44196</v>
      </c>
      <c r="AO2" s="78">
        <v>44469</v>
      </c>
      <c r="AP2" s="79">
        <v>44561</v>
      </c>
      <c r="AQ2" s="76"/>
      <c r="AR2" s="77" t="s">
        <v>373</v>
      </c>
      <c r="AS2" s="78">
        <v>44196</v>
      </c>
      <c r="AT2" s="78">
        <v>44469</v>
      </c>
      <c r="AU2" s="79">
        <v>44561</v>
      </c>
    </row>
    <row r="3" spans="1:47" x14ac:dyDescent="0.2">
      <c r="AF3" s="76" t="s">
        <v>390</v>
      </c>
      <c r="AG3" s="76"/>
      <c r="AH3" s="76"/>
      <c r="AI3" s="76"/>
      <c r="AJ3" s="76"/>
      <c r="AK3" s="76"/>
      <c r="AL3" s="76"/>
      <c r="AM3" s="80" t="s">
        <v>157</v>
      </c>
      <c r="AN3" s="76">
        <v>100</v>
      </c>
      <c r="AO3" s="76">
        <v>120</v>
      </c>
      <c r="AP3" s="81">
        <v>130</v>
      </c>
      <c r="AQ3" s="76"/>
      <c r="AR3" s="80" t="s">
        <v>157</v>
      </c>
      <c r="AS3" s="76">
        <v>5</v>
      </c>
      <c r="AT3" s="76">
        <v>5</v>
      </c>
      <c r="AU3" s="81">
        <v>5</v>
      </c>
    </row>
    <row r="4" spans="1:47" x14ac:dyDescent="0.2">
      <c r="B4" s="53" t="s">
        <v>329</v>
      </c>
      <c r="C4" s="52"/>
      <c r="D4" s="52"/>
      <c r="E4" s="52"/>
      <c r="F4" s="52"/>
      <c r="G4" s="55" t="s">
        <v>330</v>
      </c>
      <c r="H4" s="42"/>
      <c r="I4" s="60"/>
      <c r="J4" s="57" t="s">
        <v>332</v>
      </c>
      <c r="K4" s="57"/>
      <c r="L4" s="57"/>
      <c r="M4" s="57"/>
      <c r="N4" s="57"/>
      <c r="O4" s="57"/>
      <c r="P4" s="57"/>
      <c r="Q4" s="57"/>
      <c r="R4" s="57"/>
      <c r="S4" s="57"/>
      <c r="T4" s="199" t="s">
        <v>332</v>
      </c>
      <c r="U4" s="199"/>
      <c r="V4" s="199"/>
      <c r="W4" s="199"/>
      <c r="X4" s="68"/>
      <c r="Y4" s="68"/>
      <c r="Z4" s="68"/>
      <c r="AA4" s="68"/>
      <c r="AB4" s="68"/>
      <c r="AC4" s="68"/>
      <c r="AF4" s="76" t="s">
        <v>371</v>
      </c>
      <c r="AG4" s="76"/>
      <c r="AH4" s="76"/>
      <c r="AI4" s="76"/>
      <c r="AJ4" s="76"/>
      <c r="AK4" s="76"/>
      <c r="AL4" s="76"/>
      <c r="AM4" s="80" t="s">
        <v>643</v>
      </c>
      <c r="AN4" s="76">
        <v>101</v>
      </c>
      <c r="AO4" s="76">
        <v>122</v>
      </c>
      <c r="AP4" s="81">
        <v>129</v>
      </c>
      <c r="AQ4" s="76"/>
      <c r="AR4" s="80" t="s">
        <v>161</v>
      </c>
      <c r="AS4" s="76">
        <v>7</v>
      </c>
      <c r="AT4" s="76">
        <v>3</v>
      </c>
      <c r="AU4" s="81">
        <v>3</v>
      </c>
    </row>
    <row r="5" spans="1:47" x14ac:dyDescent="0.2">
      <c r="B5" s="54" t="s">
        <v>341</v>
      </c>
      <c r="C5" s="52"/>
      <c r="D5" s="52"/>
      <c r="E5" s="52"/>
      <c r="F5" s="52"/>
      <c r="G5" s="42" t="s">
        <v>331</v>
      </c>
      <c r="H5" s="42"/>
      <c r="I5" s="60"/>
      <c r="J5" s="66" t="s">
        <v>334</v>
      </c>
      <c r="K5" s="57"/>
      <c r="L5" s="57"/>
      <c r="M5" s="57"/>
      <c r="N5" s="57"/>
      <c r="O5" s="57"/>
      <c r="P5" s="57"/>
      <c r="Q5" s="57"/>
      <c r="R5" s="57"/>
      <c r="S5" s="57"/>
      <c r="T5" s="67" t="s">
        <v>335</v>
      </c>
      <c r="U5" s="58"/>
      <c r="V5" s="58"/>
      <c r="W5" s="58"/>
      <c r="X5" s="58"/>
      <c r="Y5" s="58"/>
      <c r="Z5" s="58"/>
      <c r="AA5" s="58"/>
      <c r="AB5" s="58"/>
      <c r="AC5" s="58"/>
      <c r="AF5" s="76"/>
      <c r="AG5" s="76"/>
      <c r="AH5" s="76"/>
      <c r="AI5" s="76"/>
      <c r="AJ5" s="76"/>
      <c r="AK5" s="76"/>
      <c r="AL5" s="76"/>
      <c r="AM5" s="80" t="s">
        <v>185</v>
      </c>
      <c r="AN5" s="76">
        <v>80</v>
      </c>
      <c r="AO5" s="76">
        <v>90</v>
      </c>
      <c r="AP5" s="81">
        <v>100</v>
      </c>
      <c r="AQ5" s="76"/>
      <c r="AR5" s="80" t="s">
        <v>135</v>
      </c>
      <c r="AS5" s="76">
        <v>-4</v>
      </c>
      <c r="AT5" s="76">
        <v>-4</v>
      </c>
      <c r="AU5" s="81">
        <v>-4</v>
      </c>
    </row>
    <row r="6" spans="1:47" ht="14.25" x14ac:dyDescent="0.2">
      <c r="B6" s="52" t="s">
        <v>340</v>
      </c>
      <c r="C6" s="52"/>
      <c r="D6" s="52"/>
      <c r="E6" s="52"/>
      <c r="F6" s="52"/>
      <c r="G6" s="42" t="s">
        <v>372</v>
      </c>
      <c r="H6" s="43"/>
      <c r="I6" s="61"/>
      <c r="J6" s="203" t="s">
        <v>327</v>
      </c>
      <c r="K6" s="203"/>
      <c r="L6" s="203"/>
      <c r="M6" s="203"/>
      <c r="N6" s="203"/>
      <c r="O6" s="203"/>
      <c r="P6" s="203"/>
      <c r="Q6" s="203"/>
      <c r="R6" s="203"/>
      <c r="S6" s="203"/>
      <c r="T6" s="200" t="s">
        <v>302</v>
      </c>
      <c r="U6" s="200"/>
      <c r="V6" s="200"/>
      <c r="W6" s="200"/>
      <c r="X6" s="56"/>
      <c r="Y6" s="56"/>
      <c r="Z6" s="56"/>
      <c r="AA6" s="56"/>
      <c r="AB6" s="56"/>
      <c r="AC6" s="56"/>
      <c r="AF6" s="76"/>
      <c r="AG6" s="76"/>
      <c r="AH6" s="76"/>
      <c r="AI6" s="76"/>
      <c r="AJ6" s="76"/>
      <c r="AK6" s="76"/>
      <c r="AL6" s="76"/>
      <c r="AM6" s="80" t="s">
        <v>221</v>
      </c>
      <c r="AN6" s="76">
        <v>120</v>
      </c>
      <c r="AO6" s="76">
        <v>130</v>
      </c>
      <c r="AP6" s="81">
        <v>140</v>
      </c>
      <c r="AQ6" s="76"/>
      <c r="AR6" s="80" t="s">
        <v>185</v>
      </c>
      <c r="AS6" s="76">
        <v>5</v>
      </c>
      <c r="AT6" s="76">
        <v>5</v>
      </c>
      <c r="AU6" s="81">
        <v>5</v>
      </c>
    </row>
    <row r="7" spans="1:47" ht="14.25" x14ac:dyDescent="0.2">
      <c r="B7" s="52" t="s">
        <v>333</v>
      </c>
      <c r="C7" s="52"/>
      <c r="D7" s="52"/>
      <c r="E7" s="52"/>
      <c r="F7" s="52"/>
      <c r="G7" s="42"/>
      <c r="H7" s="43"/>
      <c r="I7" s="61"/>
      <c r="J7" s="202" t="s">
        <v>147</v>
      </c>
      <c r="K7" s="202"/>
      <c r="L7" s="202" t="s">
        <v>148</v>
      </c>
      <c r="M7" s="202"/>
      <c r="N7" s="202" t="s">
        <v>149</v>
      </c>
      <c r="O7" s="202"/>
      <c r="P7" s="202" t="s">
        <v>150</v>
      </c>
      <c r="Q7" s="202"/>
      <c r="R7" s="202" t="s">
        <v>151</v>
      </c>
      <c r="S7" s="202"/>
      <c r="T7" s="201" t="s">
        <v>147</v>
      </c>
      <c r="U7" s="201"/>
      <c r="V7" s="201" t="s">
        <v>148</v>
      </c>
      <c r="W7" s="201"/>
      <c r="X7" s="201" t="s">
        <v>149</v>
      </c>
      <c r="Y7" s="201"/>
      <c r="Z7" s="201" t="s">
        <v>150</v>
      </c>
      <c r="AA7" s="201"/>
      <c r="AB7" s="201" t="s">
        <v>151</v>
      </c>
      <c r="AC7" s="201"/>
      <c r="AF7" s="204" t="s">
        <v>375</v>
      </c>
      <c r="AG7" s="204"/>
      <c r="AH7" s="204"/>
      <c r="AI7" s="205"/>
      <c r="AJ7" s="88" t="s">
        <v>377</v>
      </c>
      <c r="AK7" s="76"/>
      <c r="AL7" s="76"/>
      <c r="AM7" s="80" t="s">
        <v>595</v>
      </c>
      <c r="AN7" s="76">
        <v>50</v>
      </c>
      <c r="AO7" s="76">
        <v>50</v>
      </c>
      <c r="AP7" s="81">
        <v>60</v>
      </c>
      <c r="AQ7" s="76"/>
      <c r="AR7" s="80" t="s">
        <v>218</v>
      </c>
      <c r="AS7" s="76"/>
      <c r="AT7" s="76">
        <v>5</v>
      </c>
      <c r="AU7" s="81">
        <v>5</v>
      </c>
    </row>
    <row r="8" spans="1:47" x14ac:dyDescent="0.2">
      <c r="B8" s="41" t="s">
        <v>232</v>
      </c>
      <c r="C8" s="41" t="s">
        <v>233</v>
      </c>
      <c r="D8" s="41" t="s">
        <v>234</v>
      </c>
      <c r="E8" s="41" t="s">
        <v>235</v>
      </c>
      <c r="F8" s="41" t="s">
        <v>236</v>
      </c>
      <c r="G8" s="43" t="s">
        <v>237</v>
      </c>
      <c r="H8" s="43" t="s">
        <v>154</v>
      </c>
      <c r="I8" s="62" t="s">
        <v>155</v>
      </c>
      <c r="J8" s="64" t="s">
        <v>152</v>
      </c>
      <c r="K8" s="64" t="s">
        <v>153</v>
      </c>
      <c r="L8" s="64" t="s">
        <v>152</v>
      </c>
      <c r="M8" s="64" t="s">
        <v>153</v>
      </c>
      <c r="N8" s="64" t="s">
        <v>152</v>
      </c>
      <c r="O8" s="64" t="s">
        <v>153</v>
      </c>
      <c r="P8" s="64" t="s">
        <v>152</v>
      </c>
      <c r="Q8" s="64" t="s">
        <v>153</v>
      </c>
      <c r="R8" s="64" t="s">
        <v>152</v>
      </c>
      <c r="S8" s="64" t="s">
        <v>153</v>
      </c>
      <c r="T8" s="65" t="s">
        <v>152</v>
      </c>
      <c r="U8" s="65" t="s">
        <v>153</v>
      </c>
      <c r="V8" s="65" t="s">
        <v>152</v>
      </c>
      <c r="W8" s="65" t="s">
        <v>153</v>
      </c>
      <c r="X8" s="65" t="s">
        <v>152</v>
      </c>
      <c r="Y8" s="65" t="s">
        <v>153</v>
      </c>
      <c r="Z8" s="65" t="s">
        <v>152</v>
      </c>
      <c r="AA8" s="65" t="s">
        <v>153</v>
      </c>
      <c r="AB8" s="65" t="s">
        <v>152</v>
      </c>
      <c r="AC8" s="65" t="s">
        <v>153</v>
      </c>
      <c r="AF8" s="70" t="s">
        <v>376</v>
      </c>
      <c r="AG8" s="70" t="s">
        <v>378</v>
      </c>
      <c r="AH8" s="70" t="s">
        <v>370</v>
      </c>
      <c r="AI8" s="70" t="s">
        <v>379</v>
      </c>
      <c r="AJ8" s="89"/>
      <c r="AK8" s="76"/>
      <c r="AL8" s="76"/>
      <c r="AM8" s="82" t="s">
        <v>231</v>
      </c>
      <c r="AN8" s="83"/>
      <c r="AO8" s="83">
        <v>200</v>
      </c>
      <c r="AP8" s="84">
        <v>220</v>
      </c>
      <c r="AQ8" s="76"/>
      <c r="AR8" s="82"/>
      <c r="AS8" s="83"/>
      <c r="AT8" s="83"/>
      <c r="AU8" s="84"/>
    </row>
    <row r="9" spans="1:47" ht="14.25" x14ac:dyDescent="0.2">
      <c r="B9" s="40" t="s">
        <v>156</v>
      </c>
      <c r="C9" s="40" t="s">
        <v>156</v>
      </c>
      <c r="D9" s="40" t="s">
        <v>156</v>
      </c>
      <c r="E9" s="40" t="s">
        <v>156</v>
      </c>
      <c r="F9" s="40" t="s">
        <v>156</v>
      </c>
      <c r="G9" s="45" t="s">
        <v>156</v>
      </c>
      <c r="H9" s="46" t="s">
        <v>156</v>
      </c>
      <c r="I9" s="63">
        <v>1</v>
      </c>
      <c r="J9" s="44" t="s">
        <v>157</v>
      </c>
      <c r="K9" s="49"/>
      <c r="L9" s="44" t="s">
        <v>157</v>
      </c>
      <c r="M9" s="49"/>
      <c r="N9" s="44" t="s">
        <v>157</v>
      </c>
      <c r="O9" s="49"/>
      <c r="P9" s="44" t="s">
        <v>157</v>
      </c>
      <c r="Q9" s="49"/>
      <c r="R9" s="44" t="s">
        <v>157</v>
      </c>
      <c r="S9" s="49"/>
      <c r="T9" s="51"/>
      <c r="U9" s="51"/>
      <c r="V9" s="51" t="s">
        <v>304</v>
      </c>
      <c r="W9" s="51"/>
      <c r="X9" s="51"/>
      <c r="Y9" s="51"/>
      <c r="Z9" s="51"/>
      <c r="AA9" s="51"/>
      <c r="AB9" s="51"/>
      <c r="AC9" s="51"/>
      <c r="AF9" s="76">
        <f t="shared" ref="AF9:AF19" si="0">IFERROR(VLOOKUP($R9,$AM$3:$AP$8,2,0),AF8)</f>
        <v>100</v>
      </c>
      <c r="AG9" s="76"/>
      <c r="AH9" s="76">
        <f t="shared" ref="AH9:AH19" si="1">IFERROR(VLOOKUP($R9,$AR$3:$AU$8,2,0),0)+IFERROR(VLOOKUP($F9,$AR$3:$AU$8,2,0),0)</f>
        <v>5</v>
      </c>
      <c r="AI9" s="76">
        <f t="shared" ref="AI9:AI19" si="2">IFERROR(VLOOKUP($S9,$AR$3:$AU$8,2,0),0)</f>
        <v>0</v>
      </c>
      <c r="AJ9" s="85">
        <f>SUM(AF9:AI9)</f>
        <v>105</v>
      </c>
    </row>
    <row r="10" spans="1:47" ht="14.25" x14ac:dyDescent="0.2">
      <c r="B10" s="40" t="s">
        <v>238</v>
      </c>
      <c r="C10" s="40" t="s">
        <v>239</v>
      </c>
      <c r="D10" s="40" t="s">
        <v>751</v>
      </c>
      <c r="E10" s="40" t="s">
        <v>159</v>
      </c>
      <c r="F10" s="40" t="s">
        <v>328</v>
      </c>
      <c r="G10" s="45" t="s">
        <v>328</v>
      </c>
      <c r="H10" s="45" t="s">
        <v>328</v>
      </c>
      <c r="I10" s="63">
        <f>I9+1</f>
        <v>2</v>
      </c>
      <c r="J10" s="44" t="s">
        <v>157</v>
      </c>
      <c r="K10" s="49"/>
      <c r="L10" s="44" t="s">
        <v>157</v>
      </c>
      <c r="M10" s="49"/>
      <c r="N10" s="44" t="s">
        <v>157</v>
      </c>
      <c r="O10" s="49"/>
      <c r="P10" s="44" t="s">
        <v>157</v>
      </c>
      <c r="Q10" s="49"/>
      <c r="R10" s="44" t="s">
        <v>157</v>
      </c>
      <c r="S10" s="49"/>
      <c r="T10" s="51"/>
      <c r="U10" s="51"/>
      <c r="V10" s="51" t="s">
        <v>304</v>
      </c>
      <c r="W10" s="51"/>
      <c r="X10" s="51"/>
      <c r="Y10" s="51"/>
      <c r="Z10" s="51"/>
      <c r="AA10" s="51"/>
      <c r="AB10" s="51"/>
      <c r="AC10" s="51"/>
      <c r="AF10" s="76">
        <f t="shared" si="0"/>
        <v>100</v>
      </c>
      <c r="AG10" s="76">
        <f t="shared" ref="AG10:AG19" si="3">IFERROR(VLOOKUP($S10,$AM$3:$AP$8,2,0),AG9)</f>
        <v>0</v>
      </c>
      <c r="AH10" s="76">
        <f t="shared" si="1"/>
        <v>5</v>
      </c>
      <c r="AI10" s="76">
        <f t="shared" si="2"/>
        <v>0</v>
      </c>
      <c r="AJ10" s="85">
        <f>SUM(AF10:AI10)-SUM(AF9:AI9)</f>
        <v>0</v>
      </c>
    </row>
    <row r="11" spans="1:47" ht="14.25" x14ac:dyDescent="0.2">
      <c r="B11" s="40" t="s">
        <v>238</v>
      </c>
      <c r="C11" s="40" t="s">
        <v>239</v>
      </c>
      <c r="D11" s="40" t="s">
        <v>751</v>
      </c>
      <c r="E11" s="40" t="s">
        <v>159</v>
      </c>
      <c r="F11" s="40" t="s">
        <v>134</v>
      </c>
      <c r="G11" s="45" t="s">
        <v>159</v>
      </c>
      <c r="H11" s="46" t="s">
        <v>159</v>
      </c>
      <c r="I11" s="63">
        <f t="shared" ref="I11:I74" si="4">I10+1</f>
        <v>3</v>
      </c>
      <c r="J11" s="44" t="s">
        <v>594</v>
      </c>
      <c r="K11" s="49"/>
      <c r="L11" s="44" t="s">
        <v>594</v>
      </c>
      <c r="M11" s="49"/>
      <c r="N11" s="44" t="s">
        <v>594</v>
      </c>
      <c r="O11" s="49"/>
      <c r="P11" s="44" t="s">
        <v>594</v>
      </c>
      <c r="Q11" s="49"/>
      <c r="R11" s="44" t="s">
        <v>594</v>
      </c>
      <c r="S11" s="49"/>
      <c r="T11" s="51"/>
      <c r="U11" s="51"/>
      <c r="V11" s="51" t="s">
        <v>304</v>
      </c>
      <c r="W11" s="51" t="s">
        <v>303</v>
      </c>
      <c r="X11" s="51"/>
      <c r="Y11" s="51"/>
      <c r="Z11" s="51"/>
      <c r="AA11" s="51"/>
      <c r="AB11" s="51"/>
      <c r="AC11" s="51"/>
      <c r="AF11" s="76">
        <f t="shared" si="0"/>
        <v>100</v>
      </c>
      <c r="AG11" s="76">
        <f t="shared" si="3"/>
        <v>0</v>
      </c>
      <c r="AH11" s="76">
        <f t="shared" si="1"/>
        <v>0</v>
      </c>
      <c r="AI11" s="76">
        <f t="shared" si="2"/>
        <v>0</v>
      </c>
      <c r="AJ11" s="85">
        <f>SUM(AF11:AI11)-SUM(AF10:AI10)</f>
        <v>-5</v>
      </c>
    </row>
    <row r="12" spans="1:47" x14ac:dyDescent="0.2">
      <c r="B12" s="40" t="s">
        <v>238</v>
      </c>
      <c r="C12" s="40" t="s">
        <v>239</v>
      </c>
      <c r="D12" s="40" t="s">
        <v>589</v>
      </c>
      <c r="E12" s="40" t="s">
        <v>589</v>
      </c>
      <c r="F12" s="40" t="s">
        <v>596</v>
      </c>
      <c r="G12" s="45" t="s">
        <v>589</v>
      </c>
      <c r="H12" s="46" t="s">
        <v>596</v>
      </c>
      <c r="I12" s="63">
        <f t="shared" si="4"/>
        <v>4</v>
      </c>
      <c r="J12" s="44"/>
      <c r="K12" s="44" t="s">
        <v>595</v>
      </c>
      <c r="L12" s="44"/>
      <c r="M12" s="44" t="s">
        <v>595</v>
      </c>
      <c r="N12" s="44"/>
      <c r="O12" s="44" t="s">
        <v>595</v>
      </c>
      <c r="P12" s="44"/>
      <c r="Q12" s="44" t="s">
        <v>595</v>
      </c>
      <c r="R12" s="44"/>
      <c r="S12" s="44" t="s">
        <v>595</v>
      </c>
      <c r="T12" s="51"/>
      <c r="U12" s="51"/>
      <c r="V12" s="51" t="s">
        <v>304</v>
      </c>
      <c r="W12" s="51" t="s">
        <v>303</v>
      </c>
      <c r="X12" s="51"/>
      <c r="Y12" s="51"/>
      <c r="Z12" s="51"/>
      <c r="AA12" s="51"/>
      <c r="AB12" s="51"/>
      <c r="AC12" s="51"/>
      <c r="AF12" s="76">
        <f t="shared" si="0"/>
        <v>100</v>
      </c>
      <c r="AG12" s="76">
        <f t="shared" si="3"/>
        <v>50</v>
      </c>
      <c r="AH12" s="76">
        <f t="shared" si="1"/>
        <v>0</v>
      </c>
      <c r="AI12" s="76">
        <f t="shared" si="2"/>
        <v>0</v>
      </c>
      <c r="AJ12" s="85">
        <f t="shared" ref="AJ12:AJ19" si="5">SUM(AF12:AI12)-SUM(AF11:AI11)</f>
        <v>50</v>
      </c>
    </row>
    <row r="13" spans="1:47" ht="14.25" x14ac:dyDescent="0.2">
      <c r="B13" s="40" t="s">
        <v>238</v>
      </c>
      <c r="C13" s="40" t="s">
        <v>239</v>
      </c>
      <c r="D13" s="40" t="s">
        <v>589</v>
      </c>
      <c r="E13" s="40" t="s">
        <v>589</v>
      </c>
      <c r="F13" s="40" t="s">
        <v>598</v>
      </c>
      <c r="G13" s="45" t="s">
        <v>589</v>
      </c>
      <c r="H13" s="46" t="s">
        <v>598</v>
      </c>
      <c r="I13" s="63">
        <f t="shared" si="4"/>
        <v>5</v>
      </c>
      <c r="J13" s="44"/>
      <c r="K13" s="49" t="s">
        <v>597</v>
      </c>
      <c r="L13" s="44"/>
      <c r="M13" s="49" t="s">
        <v>597</v>
      </c>
      <c r="N13" s="44"/>
      <c r="O13" s="49" t="s">
        <v>597</v>
      </c>
      <c r="P13" s="44"/>
      <c r="Q13" s="49" t="s">
        <v>597</v>
      </c>
      <c r="R13" s="44"/>
      <c r="S13" s="49" t="s">
        <v>597</v>
      </c>
      <c r="T13" s="51"/>
      <c r="U13" s="51"/>
      <c r="V13" s="51"/>
      <c r="W13" s="51"/>
      <c r="X13" s="51"/>
      <c r="Y13" s="51"/>
      <c r="Z13" s="51"/>
      <c r="AA13" s="51"/>
      <c r="AB13" s="51"/>
      <c r="AC13" s="51"/>
      <c r="AF13" s="76">
        <f t="shared" si="0"/>
        <v>100</v>
      </c>
      <c r="AG13" s="76">
        <f t="shared" si="3"/>
        <v>50</v>
      </c>
      <c r="AH13" s="76">
        <f t="shared" si="1"/>
        <v>0</v>
      </c>
      <c r="AI13" s="76">
        <f t="shared" si="2"/>
        <v>0</v>
      </c>
      <c r="AJ13" s="85">
        <f t="shared" si="5"/>
        <v>0</v>
      </c>
    </row>
    <row r="14" spans="1:47" x14ac:dyDescent="0.2">
      <c r="B14" s="40" t="s">
        <v>238</v>
      </c>
      <c r="C14" s="40" t="s">
        <v>239</v>
      </c>
      <c r="D14" s="40" t="s">
        <v>391</v>
      </c>
      <c r="E14" s="40" t="s">
        <v>244</v>
      </c>
      <c r="F14" s="40" t="s">
        <v>159</v>
      </c>
      <c r="G14" s="45" t="s">
        <v>159</v>
      </c>
      <c r="H14" s="46" t="s">
        <v>159</v>
      </c>
      <c r="I14" s="63">
        <f t="shared" si="4"/>
        <v>6</v>
      </c>
      <c r="J14" s="44" t="s">
        <v>599</v>
      </c>
      <c r="K14" s="44" t="s">
        <v>599</v>
      </c>
      <c r="L14" s="44" t="s">
        <v>599</v>
      </c>
      <c r="M14" s="44" t="s">
        <v>599</v>
      </c>
      <c r="N14" s="44" t="s">
        <v>599</v>
      </c>
      <c r="O14" s="44" t="s">
        <v>599</v>
      </c>
      <c r="P14" s="44" t="s">
        <v>599</v>
      </c>
      <c r="Q14" s="44" t="s">
        <v>599</v>
      </c>
      <c r="R14" s="44" t="s">
        <v>656</v>
      </c>
      <c r="S14" s="44" t="s">
        <v>660</v>
      </c>
      <c r="T14" s="51"/>
      <c r="U14" s="51"/>
      <c r="V14" s="51" t="s">
        <v>305</v>
      </c>
      <c r="W14" s="51" t="s">
        <v>303</v>
      </c>
      <c r="X14" s="51"/>
      <c r="Y14" s="51"/>
      <c r="Z14" s="51"/>
      <c r="AA14" s="51"/>
      <c r="AB14" s="51"/>
      <c r="AC14" s="51"/>
      <c r="AF14" s="76">
        <f t="shared" si="0"/>
        <v>100</v>
      </c>
      <c r="AG14" s="76">
        <f t="shared" si="3"/>
        <v>50</v>
      </c>
      <c r="AH14" s="76">
        <f t="shared" si="1"/>
        <v>0</v>
      </c>
      <c r="AI14" s="76">
        <f t="shared" si="2"/>
        <v>0</v>
      </c>
      <c r="AJ14" s="85">
        <f t="shared" si="5"/>
        <v>0</v>
      </c>
    </row>
    <row r="15" spans="1:47" x14ac:dyDescent="0.2">
      <c r="B15" s="40" t="s">
        <v>238</v>
      </c>
      <c r="C15" s="40" t="s">
        <v>239</v>
      </c>
      <c r="D15" s="40" t="s">
        <v>391</v>
      </c>
      <c r="E15" s="40" t="s">
        <v>244</v>
      </c>
      <c r="F15" s="40" t="s">
        <v>600</v>
      </c>
      <c r="G15" s="45" t="s">
        <v>159</v>
      </c>
      <c r="H15" s="46" t="s">
        <v>600</v>
      </c>
      <c r="I15" s="63">
        <f t="shared" si="4"/>
        <v>7</v>
      </c>
      <c r="J15" s="44" t="s">
        <v>160</v>
      </c>
      <c r="K15" s="44" t="s">
        <v>160</v>
      </c>
      <c r="L15" s="44" t="s">
        <v>160</v>
      </c>
      <c r="M15" s="44" t="s">
        <v>160</v>
      </c>
      <c r="N15" s="44" t="s">
        <v>160</v>
      </c>
      <c r="O15" s="44" t="s">
        <v>160</v>
      </c>
      <c r="P15" s="44" t="s">
        <v>160</v>
      </c>
      <c r="Q15" s="44" t="s">
        <v>160</v>
      </c>
      <c r="R15" s="44" t="s">
        <v>161</v>
      </c>
      <c r="S15" s="44" t="s">
        <v>661</v>
      </c>
      <c r="T15" s="51"/>
      <c r="U15" s="51"/>
      <c r="V15" s="51" t="s">
        <v>305</v>
      </c>
      <c r="W15" s="51" t="s">
        <v>303</v>
      </c>
      <c r="X15" s="51"/>
      <c r="Y15" s="51"/>
      <c r="Z15" s="51"/>
      <c r="AA15" s="51"/>
      <c r="AB15" s="51"/>
      <c r="AC15" s="51"/>
      <c r="AF15" s="76">
        <f t="shared" si="0"/>
        <v>100</v>
      </c>
      <c r="AG15" s="76">
        <f t="shared" si="3"/>
        <v>50</v>
      </c>
      <c r="AH15" s="76">
        <f t="shared" si="1"/>
        <v>7</v>
      </c>
      <c r="AI15" s="76">
        <f t="shared" si="2"/>
        <v>0</v>
      </c>
      <c r="AJ15" s="85">
        <f t="shared" si="5"/>
        <v>7</v>
      </c>
    </row>
    <row r="16" spans="1:47" x14ac:dyDescent="0.2">
      <c r="B16" s="40" t="s">
        <v>238</v>
      </c>
      <c r="C16" s="40" t="s">
        <v>239</v>
      </c>
      <c r="D16" s="40" t="s">
        <v>391</v>
      </c>
      <c r="E16" s="40" t="s">
        <v>244</v>
      </c>
      <c r="F16" s="40" t="s">
        <v>601</v>
      </c>
      <c r="G16" s="45" t="s">
        <v>159</v>
      </c>
      <c r="H16" s="46" t="s">
        <v>601</v>
      </c>
      <c r="I16" s="63">
        <f t="shared" si="4"/>
        <v>8</v>
      </c>
      <c r="J16" s="44" t="s">
        <v>603</v>
      </c>
      <c r="K16" s="44" t="s">
        <v>603</v>
      </c>
      <c r="L16" s="44" t="s">
        <v>603</v>
      </c>
      <c r="M16" s="44" t="s">
        <v>603</v>
      </c>
      <c r="N16" s="44" t="s">
        <v>603</v>
      </c>
      <c r="O16" s="44" t="s">
        <v>603</v>
      </c>
      <c r="P16" s="44" t="s">
        <v>603</v>
      </c>
      <c r="Q16" s="44" t="s">
        <v>603</v>
      </c>
      <c r="R16" s="44" t="s">
        <v>657</v>
      </c>
      <c r="S16" s="44" t="s">
        <v>662</v>
      </c>
      <c r="T16" s="51"/>
      <c r="U16" s="51"/>
      <c r="V16" s="51"/>
      <c r="W16" s="51"/>
      <c r="X16" s="51"/>
      <c r="Y16" s="51"/>
      <c r="Z16" s="51"/>
      <c r="AA16" s="51"/>
      <c r="AB16" s="51"/>
      <c r="AC16" s="51"/>
      <c r="AF16" s="76">
        <f t="shared" si="0"/>
        <v>100</v>
      </c>
      <c r="AG16" s="76">
        <f t="shared" si="3"/>
        <v>50</v>
      </c>
      <c r="AH16" s="76">
        <f t="shared" si="1"/>
        <v>0</v>
      </c>
      <c r="AI16" s="76">
        <f t="shared" si="2"/>
        <v>0</v>
      </c>
      <c r="AJ16" s="85">
        <f t="shared" si="5"/>
        <v>-7</v>
      </c>
    </row>
    <row r="17" spans="2:37" x14ac:dyDescent="0.2">
      <c r="B17" s="40" t="s">
        <v>238</v>
      </c>
      <c r="C17" s="40" t="s">
        <v>239</v>
      </c>
      <c r="D17" s="40" t="s">
        <v>391</v>
      </c>
      <c r="E17" s="40" t="s">
        <v>244</v>
      </c>
      <c r="F17" s="40" t="s">
        <v>602</v>
      </c>
      <c r="G17" s="45" t="s">
        <v>159</v>
      </c>
      <c r="H17" s="46" t="s">
        <v>602</v>
      </c>
      <c r="I17" s="63">
        <f t="shared" si="4"/>
        <v>9</v>
      </c>
      <c r="J17" s="44" t="s">
        <v>604</v>
      </c>
      <c r="K17" s="44" t="s">
        <v>604</v>
      </c>
      <c r="L17" s="44" t="s">
        <v>604</v>
      </c>
      <c r="M17" s="44" t="s">
        <v>604</v>
      </c>
      <c r="N17" s="44" t="s">
        <v>604</v>
      </c>
      <c r="O17" s="44" t="s">
        <v>604</v>
      </c>
      <c r="P17" s="44" t="s">
        <v>604</v>
      </c>
      <c r="Q17" s="44" t="s">
        <v>604</v>
      </c>
      <c r="R17" s="44" t="s">
        <v>162</v>
      </c>
      <c r="S17" s="44" t="s">
        <v>663</v>
      </c>
      <c r="T17" s="51"/>
      <c r="U17" s="51"/>
      <c r="V17" s="51"/>
      <c r="W17" s="51"/>
      <c r="X17" s="51"/>
      <c r="Y17" s="51"/>
      <c r="Z17" s="51"/>
      <c r="AA17" s="51"/>
      <c r="AB17" s="51"/>
      <c r="AC17" s="51"/>
      <c r="AF17" s="76">
        <f t="shared" si="0"/>
        <v>100</v>
      </c>
      <c r="AG17" s="76">
        <f t="shared" si="3"/>
        <v>50</v>
      </c>
      <c r="AH17" s="76">
        <f t="shared" si="1"/>
        <v>0</v>
      </c>
      <c r="AI17" s="76">
        <f t="shared" si="2"/>
        <v>0</v>
      </c>
      <c r="AJ17" s="85">
        <f t="shared" si="5"/>
        <v>0</v>
      </c>
    </row>
    <row r="18" spans="2:37" x14ac:dyDescent="0.2">
      <c r="B18" s="40" t="s">
        <v>238</v>
      </c>
      <c r="C18" s="40" t="s">
        <v>239</v>
      </c>
      <c r="D18" s="40" t="s">
        <v>240</v>
      </c>
      <c r="E18" s="40" t="s">
        <v>241</v>
      </c>
      <c r="F18" s="40" t="s">
        <v>135</v>
      </c>
      <c r="G18" s="45" t="s">
        <v>608</v>
      </c>
      <c r="H18" s="46" t="s">
        <v>609</v>
      </c>
      <c r="I18" s="63">
        <f t="shared" si="4"/>
        <v>10</v>
      </c>
      <c r="J18" s="44" t="s">
        <v>605</v>
      </c>
      <c r="K18" s="44" t="s">
        <v>605</v>
      </c>
      <c r="L18" s="44" t="s">
        <v>605</v>
      </c>
      <c r="M18" s="44" t="s">
        <v>605</v>
      </c>
      <c r="N18" s="44" t="s">
        <v>605</v>
      </c>
      <c r="O18" s="44" t="s">
        <v>605</v>
      </c>
      <c r="P18" s="44" t="s">
        <v>605</v>
      </c>
      <c r="Q18" s="44" t="s">
        <v>605</v>
      </c>
      <c r="R18" s="44" t="s">
        <v>641</v>
      </c>
      <c r="S18" s="44" t="s">
        <v>664</v>
      </c>
      <c r="T18" s="51"/>
      <c r="U18" s="51"/>
      <c r="V18" s="51"/>
      <c r="W18" s="51"/>
      <c r="X18" s="51"/>
      <c r="Y18" s="51"/>
      <c r="Z18" s="51"/>
      <c r="AA18" s="51"/>
      <c r="AB18" s="51"/>
      <c r="AC18" s="51"/>
      <c r="AF18" s="76">
        <f t="shared" si="0"/>
        <v>100</v>
      </c>
      <c r="AG18" s="76">
        <f t="shared" si="3"/>
        <v>50</v>
      </c>
      <c r="AH18" s="76">
        <f t="shared" si="1"/>
        <v>-4</v>
      </c>
      <c r="AI18" s="76">
        <f t="shared" si="2"/>
        <v>0</v>
      </c>
      <c r="AJ18" s="85">
        <f t="shared" si="5"/>
        <v>-4</v>
      </c>
    </row>
    <row r="19" spans="2:37" x14ac:dyDescent="0.2">
      <c r="B19" s="40" t="s">
        <v>238</v>
      </c>
      <c r="C19" s="40" t="s">
        <v>239</v>
      </c>
      <c r="D19" s="40" t="s">
        <v>240</v>
      </c>
      <c r="E19" s="40" t="s">
        <v>241</v>
      </c>
      <c r="F19" s="40" t="s">
        <v>135</v>
      </c>
      <c r="G19" s="45" t="s">
        <v>608</v>
      </c>
      <c r="H19" s="46" t="s">
        <v>610</v>
      </c>
      <c r="I19" s="63">
        <f t="shared" si="4"/>
        <v>11</v>
      </c>
      <c r="J19" s="44" t="s">
        <v>606</v>
      </c>
      <c r="K19" s="44" t="s">
        <v>606</v>
      </c>
      <c r="L19" s="44" t="s">
        <v>606</v>
      </c>
      <c r="M19" s="44" t="s">
        <v>606</v>
      </c>
      <c r="N19" s="44" t="s">
        <v>606</v>
      </c>
      <c r="O19" s="44" t="s">
        <v>606</v>
      </c>
      <c r="P19" s="44" t="s">
        <v>606</v>
      </c>
      <c r="Q19" s="44" t="s">
        <v>606</v>
      </c>
      <c r="R19" s="44" t="s">
        <v>642</v>
      </c>
      <c r="S19" s="44" t="s">
        <v>665</v>
      </c>
      <c r="T19" s="51"/>
      <c r="U19" s="51"/>
      <c r="V19" s="51" t="s">
        <v>304</v>
      </c>
      <c r="W19" s="51" t="s">
        <v>303</v>
      </c>
      <c r="X19" s="51"/>
      <c r="Y19" s="51"/>
      <c r="Z19" s="51"/>
      <c r="AA19" s="51"/>
      <c r="AB19" s="51"/>
      <c r="AC19" s="51"/>
      <c r="AF19" s="76">
        <f t="shared" si="0"/>
        <v>100</v>
      </c>
      <c r="AG19" s="76">
        <f t="shared" si="3"/>
        <v>50</v>
      </c>
      <c r="AH19" s="76">
        <f t="shared" si="1"/>
        <v>-4</v>
      </c>
      <c r="AI19" s="76">
        <f t="shared" si="2"/>
        <v>0</v>
      </c>
      <c r="AJ19" s="85">
        <f t="shared" si="5"/>
        <v>0</v>
      </c>
    </row>
    <row r="20" spans="2:37" x14ac:dyDescent="0.2">
      <c r="B20" s="40" t="s">
        <v>238</v>
      </c>
      <c r="C20" s="40" t="s">
        <v>239</v>
      </c>
      <c r="D20" s="40" t="s">
        <v>240</v>
      </c>
      <c r="E20" s="40" t="s">
        <v>241</v>
      </c>
      <c r="F20" s="40" t="s">
        <v>611</v>
      </c>
      <c r="G20" s="45" t="s">
        <v>587</v>
      </c>
      <c r="H20" s="46" t="s">
        <v>158</v>
      </c>
      <c r="I20" s="63">
        <f t="shared" si="4"/>
        <v>12</v>
      </c>
      <c r="J20" s="44" t="s">
        <v>607</v>
      </c>
      <c r="K20" s="44" t="s">
        <v>607</v>
      </c>
      <c r="L20" s="44" t="s">
        <v>607</v>
      </c>
      <c r="M20" s="44" t="s">
        <v>607</v>
      </c>
      <c r="N20" s="44" t="s">
        <v>607</v>
      </c>
      <c r="O20" s="44" t="s">
        <v>607</v>
      </c>
      <c r="P20" s="44" t="s">
        <v>607</v>
      </c>
      <c r="Q20" s="44" t="s">
        <v>607</v>
      </c>
      <c r="R20" s="44" t="s">
        <v>643</v>
      </c>
      <c r="S20" s="44" t="s">
        <v>666</v>
      </c>
      <c r="T20" s="51"/>
      <c r="U20" s="51"/>
      <c r="V20" s="51" t="s">
        <v>304</v>
      </c>
      <c r="W20" s="51" t="s">
        <v>303</v>
      </c>
      <c r="X20" s="51"/>
      <c r="Y20" s="51"/>
      <c r="Z20" s="51"/>
      <c r="AA20" s="51"/>
      <c r="AB20" s="51"/>
      <c r="AC20" s="51"/>
      <c r="AF20" s="150">
        <f t="shared" ref="AF20:AF26" si="6">IFERROR(VLOOKUP($R20,$AM$3:$AP$8,3,0),AF19)</f>
        <v>122</v>
      </c>
      <c r="AG20" s="150">
        <f t="shared" ref="AG20:AG26" si="7">IFERROR(VLOOKUP($S20,$AM$3:$AP$8,3,0),AG19)</f>
        <v>50</v>
      </c>
      <c r="AH20" s="150">
        <f t="shared" ref="AH20:AH51" si="8">IFERROR(VLOOKUP($R20,$AR$3:$AU$8,3,0),0)+IFERROR(VLOOKUP($F20,$AR$3:$AU$8,3,0),0)</f>
        <v>0</v>
      </c>
      <c r="AI20" s="150">
        <f t="shared" ref="AI20:AI51" si="9">IFERROR(VLOOKUP($S20,$AR$3:$AU$8,3,0),0)</f>
        <v>0</v>
      </c>
      <c r="AJ20" s="85">
        <f>SUM(AF20:AI20)-SUM(AF19:AI19)</f>
        <v>26</v>
      </c>
      <c r="AK20" s="150" t="s">
        <v>587</v>
      </c>
    </row>
    <row r="21" spans="2:37" x14ac:dyDescent="0.2">
      <c r="B21" s="40" t="s">
        <v>238</v>
      </c>
      <c r="C21" s="40" t="s">
        <v>239</v>
      </c>
      <c r="D21" s="40" t="s">
        <v>616</v>
      </c>
      <c r="E21" s="40" t="s">
        <v>136</v>
      </c>
      <c r="F21" s="40" t="s">
        <v>245</v>
      </c>
      <c r="G21" s="45" t="s">
        <v>165</v>
      </c>
      <c r="H21" s="46" t="s">
        <v>165</v>
      </c>
      <c r="I21" s="63">
        <f t="shared" si="4"/>
        <v>13</v>
      </c>
      <c r="J21" s="44" t="s">
        <v>612</v>
      </c>
      <c r="K21" s="44" t="s">
        <v>612</v>
      </c>
      <c r="L21" s="44" t="s">
        <v>612</v>
      </c>
      <c r="M21" s="44" t="s">
        <v>612</v>
      </c>
      <c r="N21" s="44" t="s">
        <v>612</v>
      </c>
      <c r="O21" s="44" t="s">
        <v>612</v>
      </c>
      <c r="P21" s="44" t="s">
        <v>612</v>
      </c>
      <c r="Q21" s="44" t="s">
        <v>612</v>
      </c>
      <c r="R21" s="44" t="s">
        <v>644</v>
      </c>
      <c r="S21" s="44" t="s">
        <v>667</v>
      </c>
      <c r="T21" s="51"/>
      <c r="U21" s="51"/>
      <c r="V21" s="51" t="s">
        <v>305</v>
      </c>
      <c r="W21" s="51"/>
      <c r="X21" s="51"/>
      <c r="Y21" s="51"/>
      <c r="Z21" s="51"/>
      <c r="AA21" s="51"/>
      <c r="AB21" s="51"/>
      <c r="AC21" s="51"/>
      <c r="AF21" s="76">
        <f t="shared" si="6"/>
        <v>122</v>
      </c>
      <c r="AG21" s="76">
        <f t="shared" si="7"/>
        <v>50</v>
      </c>
      <c r="AH21" s="76">
        <f t="shared" si="8"/>
        <v>0</v>
      </c>
      <c r="AI21" s="76">
        <f t="shared" si="9"/>
        <v>0</v>
      </c>
      <c r="AJ21" s="85">
        <f t="shared" ref="AJ21" si="10">SUM(AF21:AI21)-SUM(AF20:AI20)</f>
        <v>0</v>
      </c>
    </row>
    <row r="22" spans="2:37" x14ac:dyDescent="0.2">
      <c r="B22" s="40" t="s">
        <v>238</v>
      </c>
      <c r="C22" s="40" t="s">
        <v>239</v>
      </c>
      <c r="D22" s="40" t="s">
        <v>616</v>
      </c>
      <c r="E22" s="40" t="s">
        <v>619</v>
      </c>
      <c r="F22" s="40" t="s">
        <v>617</v>
      </c>
      <c r="G22" s="45" t="s">
        <v>619</v>
      </c>
      <c r="H22" s="46" t="s">
        <v>617</v>
      </c>
      <c r="I22" s="63">
        <f t="shared" si="4"/>
        <v>14</v>
      </c>
      <c r="J22" s="44" t="s">
        <v>613</v>
      </c>
      <c r="K22" s="44" t="s">
        <v>613</v>
      </c>
      <c r="L22" s="44" t="s">
        <v>613</v>
      </c>
      <c r="M22" s="44" t="s">
        <v>613</v>
      </c>
      <c r="N22" s="44" t="s">
        <v>613</v>
      </c>
      <c r="O22" s="44" t="s">
        <v>613</v>
      </c>
      <c r="P22" s="44" t="s">
        <v>613</v>
      </c>
      <c r="Q22" s="44" t="s">
        <v>613</v>
      </c>
      <c r="R22" s="44" t="s">
        <v>168</v>
      </c>
      <c r="S22" s="44" t="s">
        <v>668</v>
      </c>
      <c r="T22" s="51"/>
      <c r="U22" s="51"/>
      <c r="V22" s="51" t="s">
        <v>305</v>
      </c>
      <c r="W22" s="51"/>
      <c r="X22" s="51"/>
      <c r="Y22" s="51"/>
      <c r="Z22" s="51"/>
      <c r="AA22" s="51"/>
      <c r="AB22" s="51"/>
      <c r="AC22" s="51"/>
      <c r="AF22" s="76">
        <f t="shared" si="6"/>
        <v>122</v>
      </c>
      <c r="AG22" s="76">
        <f t="shared" si="7"/>
        <v>50</v>
      </c>
      <c r="AH22" s="76">
        <f t="shared" si="8"/>
        <v>0</v>
      </c>
      <c r="AI22" s="76">
        <f t="shared" si="9"/>
        <v>0</v>
      </c>
      <c r="AJ22" s="85">
        <f t="shared" ref="AJ22:AJ31" si="11">SUM(AF22:AI22)-SUM(AF21:AI21)</f>
        <v>0</v>
      </c>
    </row>
    <row r="23" spans="2:37" x14ac:dyDescent="0.2">
      <c r="B23" s="40" t="s">
        <v>238</v>
      </c>
      <c r="C23" s="40" t="s">
        <v>239</v>
      </c>
      <c r="D23" s="40" t="s">
        <v>616</v>
      </c>
      <c r="E23" s="40" t="s">
        <v>619</v>
      </c>
      <c r="F23" s="40" t="s">
        <v>618</v>
      </c>
      <c r="G23" s="45" t="s">
        <v>619</v>
      </c>
      <c r="H23" s="46" t="s">
        <v>618</v>
      </c>
      <c r="I23" s="63">
        <f t="shared" si="4"/>
        <v>15</v>
      </c>
      <c r="J23" s="44" t="s">
        <v>614</v>
      </c>
      <c r="K23" s="44" t="s">
        <v>614</v>
      </c>
      <c r="L23" s="44" t="s">
        <v>614</v>
      </c>
      <c r="M23" s="44" t="s">
        <v>614</v>
      </c>
      <c r="N23" s="44" t="s">
        <v>614</v>
      </c>
      <c r="O23" s="44" t="s">
        <v>614</v>
      </c>
      <c r="P23" s="44" t="s">
        <v>614</v>
      </c>
      <c r="Q23" s="44" t="s">
        <v>614</v>
      </c>
      <c r="R23" s="44" t="s">
        <v>645</v>
      </c>
      <c r="S23" s="44" t="s">
        <v>669</v>
      </c>
      <c r="T23" s="51"/>
      <c r="U23" s="51"/>
      <c r="V23" s="51" t="s">
        <v>305</v>
      </c>
      <c r="W23" s="51"/>
      <c r="X23" s="51"/>
      <c r="Y23" s="51"/>
      <c r="Z23" s="51"/>
      <c r="AA23" s="51"/>
      <c r="AB23" s="51"/>
      <c r="AC23" s="51"/>
      <c r="AF23" s="76">
        <f t="shared" si="6"/>
        <v>122</v>
      </c>
      <c r="AG23" s="76">
        <f t="shared" si="7"/>
        <v>50</v>
      </c>
      <c r="AH23" s="76">
        <f t="shared" si="8"/>
        <v>0</v>
      </c>
      <c r="AI23" s="76">
        <f t="shared" si="9"/>
        <v>0</v>
      </c>
      <c r="AJ23" s="85">
        <f t="shared" ref="AJ23:AJ26" si="12">SUM(AF23:AI23)-SUM(AF22:AI22)</f>
        <v>0</v>
      </c>
    </row>
    <row r="24" spans="2:37" x14ac:dyDescent="0.2">
      <c r="B24" s="40" t="s">
        <v>238</v>
      </c>
      <c r="C24" s="40" t="s">
        <v>239</v>
      </c>
      <c r="D24" s="40" t="s">
        <v>616</v>
      </c>
      <c r="E24" s="40" t="s">
        <v>133</v>
      </c>
      <c r="F24" s="40" t="s">
        <v>133</v>
      </c>
      <c r="G24" s="45" t="s">
        <v>133</v>
      </c>
      <c r="H24" s="46" t="s">
        <v>133</v>
      </c>
      <c r="I24" s="63">
        <f t="shared" si="4"/>
        <v>16</v>
      </c>
      <c r="J24" s="44" t="s">
        <v>615</v>
      </c>
      <c r="K24" s="44" t="s">
        <v>615</v>
      </c>
      <c r="L24" s="44" t="s">
        <v>615</v>
      </c>
      <c r="M24" s="44" t="s">
        <v>615</v>
      </c>
      <c r="N24" s="44" t="s">
        <v>615</v>
      </c>
      <c r="O24" s="44" t="s">
        <v>615</v>
      </c>
      <c r="P24" s="44" t="s">
        <v>615</v>
      </c>
      <c r="Q24" s="44" t="s">
        <v>615</v>
      </c>
      <c r="R24" s="44" t="s">
        <v>646</v>
      </c>
      <c r="S24" s="44" t="s">
        <v>670</v>
      </c>
      <c r="T24" s="51"/>
      <c r="U24" s="51"/>
      <c r="V24" s="51"/>
      <c r="W24" s="51"/>
      <c r="X24" s="51"/>
      <c r="Y24" s="51"/>
      <c r="Z24" s="51"/>
      <c r="AA24" s="51"/>
      <c r="AB24" s="51"/>
      <c r="AC24" s="51"/>
      <c r="AF24" s="76">
        <f t="shared" si="6"/>
        <v>122</v>
      </c>
      <c r="AG24" s="76">
        <f t="shared" si="7"/>
        <v>50</v>
      </c>
      <c r="AH24" s="76">
        <f t="shared" si="8"/>
        <v>0</v>
      </c>
      <c r="AI24" s="76">
        <f t="shared" si="9"/>
        <v>0</v>
      </c>
      <c r="AJ24" s="85">
        <f t="shared" si="12"/>
        <v>0</v>
      </c>
    </row>
    <row r="25" spans="2:37" x14ac:dyDescent="0.2">
      <c r="B25" s="40" t="s">
        <v>238</v>
      </c>
      <c r="C25" s="40" t="s">
        <v>239</v>
      </c>
      <c r="D25" s="40" t="s">
        <v>246</v>
      </c>
      <c r="E25" s="40" t="s">
        <v>138</v>
      </c>
      <c r="F25" s="40" t="s">
        <v>138</v>
      </c>
      <c r="G25" s="45" t="s">
        <v>138</v>
      </c>
      <c r="H25" s="46" t="s">
        <v>138</v>
      </c>
      <c r="I25" s="63">
        <f t="shared" si="4"/>
        <v>17</v>
      </c>
      <c r="J25" s="44" t="s">
        <v>173</v>
      </c>
      <c r="K25" s="44" t="s">
        <v>173</v>
      </c>
      <c r="L25" s="44" t="s">
        <v>173</v>
      </c>
      <c r="M25" s="44" t="s">
        <v>173</v>
      </c>
      <c r="N25" s="44" t="s">
        <v>173</v>
      </c>
      <c r="O25" s="44" t="s">
        <v>173</v>
      </c>
      <c r="P25" s="44" t="s">
        <v>173</v>
      </c>
      <c r="Q25" s="44" t="s">
        <v>173</v>
      </c>
      <c r="R25" s="44" t="s">
        <v>174</v>
      </c>
      <c r="S25" s="44" t="s">
        <v>671</v>
      </c>
      <c r="T25" s="51"/>
      <c r="U25" s="51"/>
      <c r="V25" s="51" t="s">
        <v>305</v>
      </c>
      <c r="W25" s="51"/>
      <c r="X25" s="51"/>
      <c r="Y25" s="51"/>
      <c r="Z25" s="51"/>
      <c r="AA25" s="51"/>
      <c r="AB25" s="51"/>
      <c r="AC25" s="51"/>
      <c r="AF25" s="76">
        <f t="shared" si="6"/>
        <v>122</v>
      </c>
      <c r="AG25" s="76">
        <f t="shared" si="7"/>
        <v>50</v>
      </c>
      <c r="AH25" s="76">
        <f t="shared" si="8"/>
        <v>0</v>
      </c>
      <c r="AI25" s="76">
        <f t="shared" si="9"/>
        <v>0</v>
      </c>
      <c r="AJ25" s="85">
        <f t="shared" si="12"/>
        <v>0</v>
      </c>
    </row>
    <row r="26" spans="2:37" x14ac:dyDescent="0.2">
      <c r="B26" s="40" t="s">
        <v>238</v>
      </c>
      <c r="C26" s="40" t="s">
        <v>239</v>
      </c>
      <c r="D26" s="40" t="s">
        <v>246</v>
      </c>
      <c r="E26" s="40" t="s">
        <v>138</v>
      </c>
      <c r="F26" s="40" t="s">
        <v>169</v>
      </c>
      <c r="G26" s="45" t="s">
        <v>169</v>
      </c>
      <c r="H26" s="46" t="s">
        <v>169</v>
      </c>
      <c r="I26" s="63">
        <f t="shared" si="4"/>
        <v>18</v>
      </c>
      <c r="J26" s="44" t="s">
        <v>620</v>
      </c>
      <c r="K26" s="44" t="s">
        <v>620</v>
      </c>
      <c r="L26" s="44" t="s">
        <v>620</v>
      </c>
      <c r="M26" s="44" t="s">
        <v>620</v>
      </c>
      <c r="N26" s="44" t="s">
        <v>620</v>
      </c>
      <c r="O26" s="44" t="s">
        <v>620</v>
      </c>
      <c r="P26" s="44" t="s">
        <v>620</v>
      </c>
      <c r="Q26" s="44" t="s">
        <v>620</v>
      </c>
      <c r="R26" s="44" t="s">
        <v>647</v>
      </c>
      <c r="S26" s="44" t="s">
        <v>672</v>
      </c>
      <c r="T26" s="51"/>
      <c r="U26" s="51"/>
      <c r="V26" s="51" t="s">
        <v>305</v>
      </c>
      <c r="W26" s="51"/>
      <c r="X26" s="51"/>
      <c r="Y26" s="51"/>
      <c r="Z26" s="51"/>
      <c r="AA26" s="51"/>
      <c r="AB26" s="51"/>
      <c r="AC26" s="51"/>
      <c r="AF26" s="76">
        <f t="shared" si="6"/>
        <v>122</v>
      </c>
      <c r="AG26" s="76">
        <f t="shared" si="7"/>
        <v>50</v>
      </c>
      <c r="AH26" s="76">
        <f t="shared" si="8"/>
        <v>0</v>
      </c>
      <c r="AI26" s="76">
        <f t="shared" si="9"/>
        <v>0</v>
      </c>
      <c r="AJ26" s="85">
        <f t="shared" si="12"/>
        <v>0</v>
      </c>
    </row>
    <row r="27" spans="2:37" x14ac:dyDescent="0.2">
      <c r="B27" s="40" t="s">
        <v>238</v>
      </c>
      <c r="C27" s="40" t="s">
        <v>239</v>
      </c>
      <c r="D27" s="40" t="s">
        <v>246</v>
      </c>
      <c r="E27" s="40" t="s">
        <v>138</v>
      </c>
      <c r="F27" s="40" t="s">
        <v>171</v>
      </c>
      <c r="G27" s="45" t="s">
        <v>171</v>
      </c>
      <c r="H27" s="46" t="s">
        <v>171</v>
      </c>
      <c r="I27" s="63">
        <f t="shared" si="4"/>
        <v>19</v>
      </c>
      <c r="J27" s="44" t="s">
        <v>621</v>
      </c>
      <c r="K27" s="44" t="s">
        <v>621</v>
      </c>
      <c r="L27" s="44" t="s">
        <v>621</v>
      </c>
      <c r="M27" s="44" t="s">
        <v>621</v>
      </c>
      <c r="N27" s="44" t="s">
        <v>621</v>
      </c>
      <c r="O27" s="44" t="s">
        <v>621</v>
      </c>
      <c r="P27" s="44" t="s">
        <v>621</v>
      </c>
      <c r="Q27" s="44" t="s">
        <v>621</v>
      </c>
      <c r="R27" s="44" t="s">
        <v>658</v>
      </c>
      <c r="S27" s="44" t="s">
        <v>673</v>
      </c>
      <c r="T27" s="51"/>
      <c r="U27" s="51"/>
      <c r="V27" s="51" t="s">
        <v>305</v>
      </c>
      <c r="W27" s="51" t="s">
        <v>303</v>
      </c>
      <c r="X27" s="51"/>
      <c r="Y27" s="51"/>
      <c r="Z27" s="51"/>
      <c r="AA27" s="51"/>
      <c r="AB27" s="51"/>
      <c r="AC27" s="51"/>
      <c r="AF27" s="76">
        <f>IFERROR(VLOOKUP($R27,$AM$3:$AP$8,3,0),AF25)</f>
        <v>122</v>
      </c>
      <c r="AG27" s="76">
        <f>IFERROR(VLOOKUP($S27,$AM$3:$AP$8,3,0),AG25)</f>
        <v>50</v>
      </c>
      <c r="AH27" s="76">
        <f t="shared" si="8"/>
        <v>0</v>
      </c>
      <c r="AI27" s="76">
        <f t="shared" si="9"/>
        <v>0</v>
      </c>
      <c r="AJ27" s="85">
        <f>SUM(AF27:AI27)-SUM(AF25:AI25)</f>
        <v>0</v>
      </c>
    </row>
    <row r="28" spans="2:37" x14ac:dyDescent="0.2">
      <c r="B28" s="40" t="s">
        <v>238</v>
      </c>
      <c r="C28" s="40" t="s">
        <v>239</v>
      </c>
      <c r="D28" s="40" t="s">
        <v>246</v>
      </c>
      <c r="E28" s="40" t="s">
        <v>138</v>
      </c>
      <c r="F28" s="40" t="s">
        <v>624</v>
      </c>
      <c r="G28" s="45" t="s">
        <v>624</v>
      </c>
      <c r="H28" s="45" t="s">
        <v>624</v>
      </c>
      <c r="I28" s="63">
        <f t="shared" si="4"/>
        <v>20</v>
      </c>
      <c r="J28" s="44" t="s">
        <v>622</v>
      </c>
      <c r="K28" s="44" t="s">
        <v>622</v>
      </c>
      <c r="L28" s="44" t="s">
        <v>622</v>
      </c>
      <c r="M28" s="44" t="s">
        <v>622</v>
      </c>
      <c r="N28" s="44" t="s">
        <v>622</v>
      </c>
      <c r="O28" s="44" t="s">
        <v>622</v>
      </c>
      <c r="P28" s="44" t="s">
        <v>622</v>
      </c>
      <c r="Q28" s="44" t="s">
        <v>622</v>
      </c>
      <c r="R28" s="44" t="s">
        <v>176</v>
      </c>
      <c r="S28" s="44" t="s">
        <v>674</v>
      </c>
      <c r="T28" s="51"/>
      <c r="U28" s="51"/>
      <c r="V28" s="51" t="s">
        <v>305</v>
      </c>
      <c r="W28" s="51" t="s">
        <v>303</v>
      </c>
      <c r="X28" s="51"/>
      <c r="Y28" s="51"/>
      <c r="Z28" s="51"/>
      <c r="AA28" s="51"/>
      <c r="AB28" s="51"/>
      <c r="AC28" s="51"/>
      <c r="AF28" s="76">
        <f t="shared" ref="AF28:AF59" si="13">IFERROR(VLOOKUP($R28,$AM$3:$AP$8,3,0),AF27)</f>
        <v>122</v>
      </c>
      <c r="AG28" s="76">
        <f t="shared" ref="AG28:AG59" si="14">IFERROR(VLOOKUP($S28,$AM$3:$AP$8,3,0),AG27)</f>
        <v>50</v>
      </c>
      <c r="AH28" s="76">
        <f t="shared" si="8"/>
        <v>0</v>
      </c>
      <c r="AI28" s="76">
        <f t="shared" si="9"/>
        <v>0</v>
      </c>
      <c r="AJ28" s="85">
        <f t="shared" si="11"/>
        <v>0</v>
      </c>
    </row>
    <row r="29" spans="2:37" x14ac:dyDescent="0.2">
      <c r="B29" s="40" t="s">
        <v>238</v>
      </c>
      <c r="C29" s="40" t="s">
        <v>239</v>
      </c>
      <c r="D29" s="40" t="s">
        <v>246</v>
      </c>
      <c r="E29" s="40" t="s">
        <v>137</v>
      </c>
      <c r="F29" s="40" t="s">
        <v>625</v>
      </c>
      <c r="G29" s="46" t="s">
        <v>625</v>
      </c>
      <c r="H29" s="46" t="s">
        <v>625</v>
      </c>
      <c r="I29" s="63">
        <f t="shared" si="4"/>
        <v>21</v>
      </c>
      <c r="J29" s="44" t="s">
        <v>623</v>
      </c>
      <c r="K29" s="44" t="s">
        <v>623</v>
      </c>
      <c r="L29" s="44" t="s">
        <v>623</v>
      </c>
      <c r="M29" s="44" t="s">
        <v>623</v>
      </c>
      <c r="N29" s="44" t="s">
        <v>623</v>
      </c>
      <c r="O29" s="44" t="s">
        <v>623</v>
      </c>
      <c r="P29" s="44" t="s">
        <v>623</v>
      </c>
      <c r="Q29" s="44" t="s">
        <v>623</v>
      </c>
      <c r="R29" s="44" t="s">
        <v>659</v>
      </c>
      <c r="S29" s="44" t="s">
        <v>675</v>
      </c>
      <c r="T29" s="51"/>
      <c r="U29" s="51"/>
      <c r="V29" s="51" t="s">
        <v>305</v>
      </c>
      <c r="W29" s="51" t="s">
        <v>303</v>
      </c>
      <c r="X29" s="51"/>
      <c r="Y29" s="51"/>
      <c r="Z29" s="51"/>
      <c r="AA29" s="51"/>
      <c r="AB29" s="51"/>
      <c r="AC29" s="51"/>
      <c r="AF29" s="76">
        <f t="shared" si="13"/>
        <v>122</v>
      </c>
      <c r="AG29" s="76">
        <f t="shared" si="14"/>
        <v>50</v>
      </c>
      <c r="AH29" s="76">
        <f t="shared" si="8"/>
        <v>0</v>
      </c>
      <c r="AI29" s="76">
        <f t="shared" si="9"/>
        <v>0</v>
      </c>
      <c r="AJ29" s="85">
        <f t="shared" si="11"/>
        <v>0</v>
      </c>
    </row>
    <row r="30" spans="2:37" x14ac:dyDescent="0.2">
      <c r="B30" s="40" t="s">
        <v>238</v>
      </c>
      <c r="C30" s="40" t="s">
        <v>239</v>
      </c>
      <c r="D30" s="40" t="s">
        <v>246</v>
      </c>
      <c r="E30" s="40" t="s">
        <v>137</v>
      </c>
      <c r="F30" s="40" t="s">
        <v>137</v>
      </c>
      <c r="G30" s="45" t="s">
        <v>137</v>
      </c>
      <c r="H30" s="46" t="s">
        <v>137</v>
      </c>
      <c r="I30" s="63">
        <f t="shared" si="4"/>
        <v>22</v>
      </c>
      <c r="J30" s="44" t="s">
        <v>177</v>
      </c>
      <c r="K30" s="44" t="s">
        <v>177</v>
      </c>
      <c r="L30" s="44" t="s">
        <v>177</v>
      </c>
      <c r="M30" s="44" t="s">
        <v>177</v>
      </c>
      <c r="N30" s="44" t="s">
        <v>177</v>
      </c>
      <c r="O30" s="44" t="s">
        <v>177</v>
      </c>
      <c r="P30" s="44" t="s">
        <v>177</v>
      </c>
      <c r="Q30" s="44" t="s">
        <v>177</v>
      </c>
      <c r="R30" s="44" t="s">
        <v>178</v>
      </c>
      <c r="S30" s="44" t="s">
        <v>676</v>
      </c>
      <c r="T30" s="51"/>
      <c r="U30" s="51"/>
      <c r="V30" s="51" t="s">
        <v>306</v>
      </c>
      <c r="W30" s="51" t="s">
        <v>303</v>
      </c>
      <c r="X30" s="51"/>
      <c r="Y30" s="51"/>
      <c r="Z30" s="51"/>
      <c r="AA30" s="51"/>
      <c r="AB30" s="51"/>
      <c r="AC30" s="51"/>
      <c r="AF30" s="76">
        <f t="shared" si="13"/>
        <v>122</v>
      </c>
      <c r="AG30" s="76">
        <f t="shared" si="14"/>
        <v>50</v>
      </c>
      <c r="AH30" s="76">
        <f t="shared" si="8"/>
        <v>0</v>
      </c>
      <c r="AI30" s="76">
        <f t="shared" si="9"/>
        <v>0</v>
      </c>
      <c r="AJ30" s="85">
        <f t="shared" si="11"/>
        <v>0</v>
      </c>
    </row>
    <row r="31" spans="2:37" x14ac:dyDescent="0.2">
      <c r="B31" s="40" t="s">
        <v>238</v>
      </c>
      <c r="C31" s="40" t="s">
        <v>239</v>
      </c>
      <c r="D31" s="40" t="s">
        <v>246</v>
      </c>
      <c r="E31" s="40" t="s">
        <v>140</v>
      </c>
      <c r="F31" s="40" t="s">
        <v>140</v>
      </c>
      <c r="G31" s="45" t="s">
        <v>140</v>
      </c>
      <c r="H31" s="46" t="s">
        <v>140</v>
      </c>
      <c r="I31" s="63">
        <f t="shared" si="4"/>
        <v>23</v>
      </c>
      <c r="J31" s="44" t="s">
        <v>179</v>
      </c>
      <c r="K31" s="44" t="s">
        <v>179</v>
      </c>
      <c r="L31" s="44" t="s">
        <v>179</v>
      </c>
      <c r="M31" s="44" t="s">
        <v>179</v>
      </c>
      <c r="N31" s="44" t="s">
        <v>179</v>
      </c>
      <c r="O31" s="44" t="s">
        <v>179</v>
      </c>
      <c r="P31" s="44" t="s">
        <v>179</v>
      </c>
      <c r="Q31" s="44" t="s">
        <v>179</v>
      </c>
      <c r="R31" s="44" t="s">
        <v>648</v>
      </c>
      <c r="S31" s="44" t="s">
        <v>677</v>
      </c>
      <c r="T31" s="51"/>
      <c r="U31" s="51"/>
      <c r="V31" s="51" t="s">
        <v>306</v>
      </c>
      <c r="W31" s="51" t="s">
        <v>303</v>
      </c>
      <c r="X31" s="51"/>
      <c r="Y31" s="51"/>
      <c r="Z31" s="51"/>
      <c r="AA31" s="51"/>
      <c r="AB31" s="51"/>
      <c r="AC31" s="51"/>
      <c r="AF31" s="76">
        <f t="shared" si="13"/>
        <v>122</v>
      </c>
      <c r="AG31" s="76">
        <f t="shared" si="14"/>
        <v>50</v>
      </c>
      <c r="AH31" s="76">
        <f t="shared" si="8"/>
        <v>0</v>
      </c>
      <c r="AI31" s="76">
        <f t="shared" si="9"/>
        <v>0</v>
      </c>
      <c r="AJ31" s="85">
        <f t="shared" si="11"/>
        <v>0</v>
      </c>
    </row>
    <row r="32" spans="2:37" x14ac:dyDescent="0.2">
      <c r="B32" s="40" t="s">
        <v>238</v>
      </c>
      <c r="C32" s="40" t="s">
        <v>239</v>
      </c>
      <c r="D32" s="40" t="s">
        <v>246</v>
      </c>
      <c r="E32" s="40" t="s">
        <v>626</v>
      </c>
      <c r="F32" s="40" t="s">
        <v>626</v>
      </c>
      <c r="G32" s="45" t="s">
        <v>626</v>
      </c>
      <c r="H32" s="46" t="s">
        <v>626</v>
      </c>
      <c r="I32" s="63">
        <f t="shared" si="4"/>
        <v>24</v>
      </c>
      <c r="J32" s="44" t="s">
        <v>181</v>
      </c>
      <c r="K32" s="44" t="s">
        <v>181</v>
      </c>
      <c r="L32" s="44" t="s">
        <v>181</v>
      </c>
      <c r="M32" s="44" t="s">
        <v>181</v>
      </c>
      <c r="N32" s="44" t="s">
        <v>181</v>
      </c>
      <c r="O32" s="44" t="s">
        <v>181</v>
      </c>
      <c r="P32" s="44" t="s">
        <v>181</v>
      </c>
      <c r="Q32" s="44" t="s">
        <v>181</v>
      </c>
      <c r="R32" s="44" t="s">
        <v>182</v>
      </c>
      <c r="S32" s="44" t="s">
        <v>678</v>
      </c>
      <c r="T32" s="51"/>
      <c r="U32" s="51"/>
      <c r="V32" s="51" t="s">
        <v>306</v>
      </c>
      <c r="W32" s="51" t="s">
        <v>303</v>
      </c>
      <c r="X32" s="51"/>
      <c r="Y32" s="51"/>
      <c r="Z32" s="51"/>
      <c r="AA32" s="51"/>
      <c r="AB32" s="51"/>
      <c r="AC32" s="51"/>
      <c r="AF32" s="76">
        <f t="shared" si="13"/>
        <v>122</v>
      </c>
      <c r="AG32" s="76">
        <f t="shared" si="14"/>
        <v>50</v>
      </c>
      <c r="AH32" s="76">
        <f t="shared" si="8"/>
        <v>0</v>
      </c>
      <c r="AI32" s="76">
        <f t="shared" si="9"/>
        <v>0</v>
      </c>
      <c r="AJ32" s="85">
        <f t="shared" ref="AJ32" si="15">SUM(AF32:AI32)-SUM(AF31:AI31)</f>
        <v>0</v>
      </c>
    </row>
    <row r="33" spans="2:36" x14ac:dyDescent="0.2">
      <c r="B33" s="40" t="s">
        <v>238</v>
      </c>
      <c r="C33" s="40" t="s">
        <v>239</v>
      </c>
      <c r="D33" s="40" t="s">
        <v>246</v>
      </c>
      <c r="E33" s="40" t="s">
        <v>139</v>
      </c>
      <c r="F33" s="40" t="s">
        <v>139</v>
      </c>
      <c r="G33" s="45" t="s">
        <v>139</v>
      </c>
      <c r="H33" s="46" t="s">
        <v>139</v>
      </c>
      <c r="I33" s="63">
        <f t="shared" si="4"/>
        <v>25</v>
      </c>
      <c r="J33" s="44" t="s">
        <v>184</v>
      </c>
      <c r="K33" s="44" t="s">
        <v>184</v>
      </c>
      <c r="L33" s="44" t="s">
        <v>184</v>
      </c>
      <c r="M33" s="44" t="s">
        <v>184</v>
      </c>
      <c r="N33" s="44" t="s">
        <v>184</v>
      </c>
      <c r="O33" s="44" t="s">
        <v>184</v>
      </c>
      <c r="P33" s="44" t="s">
        <v>184</v>
      </c>
      <c r="Q33" s="44" t="s">
        <v>184</v>
      </c>
      <c r="R33" s="44" t="s">
        <v>185</v>
      </c>
      <c r="S33" s="44" t="s">
        <v>679</v>
      </c>
      <c r="T33" s="51"/>
      <c r="U33" s="51"/>
      <c r="V33" s="51" t="s">
        <v>306</v>
      </c>
      <c r="W33" s="51" t="s">
        <v>303</v>
      </c>
      <c r="X33" s="51"/>
      <c r="Y33" s="51"/>
      <c r="Z33" s="51"/>
      <c r="AA33" s="51"/>
      <c r="AB33" s="51"/>
      <c r="AC33" s="51"/>
      <c r="AF33" s="76">
        <f t="shared" si="13"/>
        <v>90</v>
      </c>
      <c r="AG33" s="76">
        <f t="shared" si="14"/>
        <v>50</v>
      </c>
      <c r="AH33" s="76">
        <f t="shared" si="8"/>
        <v>5</v>
      </c>
      <c r="AI33" s="76">
        <f t="shared" si="9"/>
        <v>0</v>
      </c>
      <c r="AJ33" s="85">
        <f t="shared" ref="AJ33:AJ77" si="16">SUM(AF33:AI33)-SUM(AF32:AI32)</f>
        <v>-27</v>
      </c>
    </row>
    <row r="34" spans="2:36" x14ac:dyDescent="0.2">
      <c r="B34" s="40" t="s">
        <v>238</v>
      </c>
      <c r="C34" s="40" t="s">
        <v>239</v>
      </c>
      <c r="D34" s="40" t="s">
        <v>246</v>
      </c>
      <c r="E34" s="40" t="s">
        <v>139</v>
      </c>
      <c r="F34" s="40" t="s">
        <v>627</v>
      </c>
      <c r="G34" s="45" t="s">
        <v>627</v>
      </c>
      <c r="H34" s="46" t="s">
        <v>627</v>
      </c>
      <c r="I34" s="63">
        <f t="shared" si="4"/>
        <v>26</v>
      </c>
      <c r="J34" s="44" t="s">
        <v>628</v>
      </c>
      <c r="K34" s="44" t="s">
        <v>628</v>
      </c>
      <c r="L34" s="44" t="s">
        <v>628</v>
      </c>
      <c r="M34" s="44" t="s">
        <v>628</v>
      </c>
      <c r="N34" s="44" t="s">
        <v>628</v>
      </c>
      <c r="O34" s="44" t="s">
        <v>628</v>
      </c>
      <c r="P34" s="44" t="s">
        <v>628</v>
      </c>
      <c r="Q34" s="44" t="s">
        <v>628</v>
      </c>
      <c r="R34" s="44" t="s">
        <v>649</v>
      </c>
      <c r="S34" s="44" t="s">
        <v>680</v>
      </c>
      <c r="T34" s="51"/>
      <c r="U34" s="51"/>
      <c r="V34" s="51" t="s">
        <v>306</v>
      </c>
      <c r="W34" s="51" t="s">
        <v>303</v>
      </c>
      <c r="X34" s="51"/>
      <c r="Y34" s="51"/>
      <c r="Z34" s="51"/>
      <c r="AA34" s="51"/>
      <c r="AB34" s="51"/>
      <c r="AC34" s="51"/>
      <c r="AF34" s="76">
        <f t="shared" si="13"/>
        <v>90</v>
      </c>
      <c r="AG34" s="76">
        <f t="shared" si="14"/>
        <v>50</v>
      </c>
      <c r="AH34" s="76">
        <f t="shared" si="8"/>
        <v>0</v>
      </c>
      <c r="AI34" s="76">
        <f t="shared" si="9"/>
        <v>0</v>
      </c>
      <c r="AJ34" s="85">
        <f t="shared" si="16"/>
        <v>-5</v>
      </c>
    </row>
    <row r="35" spans="2:36" x14ac:dyDescent="0.2">
      <c r="B35" s="40" t="s">
        <v>238</v>
      </c>
      <c r="C35" s="40" t="s">
        <v>239</v>
      </c>
      <c r="D35" s="40" t="s">
        <v>246</v>
      </c>
      <c r="E35" s="40" t="s">
        <v>139</v>
      </c>
      <c r="F35" s="40" t="s">
        <v>183</v>
      </c>
      <c r="G35" s="45" t="s">
        <v>183</v>
      </c>
      <c r="H35" s="46" t="s">
        <v>183</v>
      </c>
      <c r="I35" s="63">
        <f t="shared" si="4"/>
        <v>27</v>
      </c>
      <c r="J35" s="44" t="s">
        <v>629</v>
      </c>
      <c r="K35" s="44" t="s">
        <v>629</v>
      </c>
      <c r="L35" s="44" t="s">
        <v>629</v>
      </c>
      <c r="M35" s="44" t="s">
        <v>629</v>
      </c>
      <c r="N35" s="44" t="s">
        <v>629</v>
      </c>
      <c r="O35" s="44" t="s">
        <v>629</v>
      </c>
      <c r="P35" s="44" t="s">
        <v>629</v>
      </c>
      <c r="Q35" s="44" t="s">
        <v>629</v>
      </c>
      <c r="R35" s="44" t="s">
        <v>650</v>
      </c>
      <c r="S35" s="44" t="s">
        <v>681</v>
      </c>
      <c r="T35" s="51"/>
      <c r="U35" s="51"/>
      <c r="V35" s="51" t="s">
        <v>307</v>
      </c>
      <c r="W35" s="51" t="s">
        <v>303</v>
      </c>
      <c r="X35" s="51"/>
      <c r="Y35" s="51"/>
      <c r="Z35" s="51"/>
      <c r="AA35" s="51"/>
      <c r="AB35" s="51"/>
      <c r="AC35" s="51"/>
      <c r="AF35" s="76">
        <f t="shared" si="13"/>
        <v>90</v>
      </c>
      <c r="AG35" s="76">
        <f t="shared" si="14"/>
        <v>50</v>
      </c>
      <c r="AH35" s="76">
        <f t="shared" si="8"/>
        <v>0</v>
      </c>
      <c r="AI35" s="76">
        <f t="shared" si="9"/>
        <v>0</v>
      </c>
      <c r="AJ35" s="85">
        <f t="shared" si="16"/>
        <v>0</v>
      </c>
    </row>
    <row r="36" spans="2:36" x14ac:dyDescent="0.2">
      <c r="B36" s="40" t="s">
        <v>238</v>
      </c>
      <c r="C36" s="40" t="s">
        <v>239</v>
      </c>
      <c r="D36" s="40" t="s">
        <v>246</v>
      </c>
      <c r="E36" s="40" t="s">
        <v>140</v>
      </c>
      <c r="F36" s="40" t="s">
        <v>17</v>
      </c>
      <c r="G36" s="45" t="s">
        <v>17</v>
      </c>
      <c r="H36" s="45" t="s">
        <v>17</v>
      </c>
      <c r="I36" s="63">
        <f t="shared" si="4"/>
        <v>28</v>
      </c>
      <c r="J36" s="44" t="s">
        <v>629</v>
      </c>
      <c r="K36" s="44" t="s">
        <v>629</v>
      </c>
      <c r="L36" s="44" t="s">
        <v>629</v>
      </c>
      <c r="M36" s="44" t="s">
        <v>629</v>
      </c>
      <c r="N36" s="44" t="s">
        <v>629</v>
      </c>
      <c r="O36" s="44" t="s">
        <v>629</v>
      </c>
      <c r="P36" s="44" t="s">
        <v>629</v>
      </c>
      <c r="Q36" s="44" t="s">
        <v>629</v>
      </c>
      <c r="R36" s="44" t="s">
        <v>650</v>
      </c>
      <c r="S36" s="44" t="s">
        <v>681</v>
      </c>
      <c r="T36" s="51"/>
      <c r="U36" s="51"/>
      <c r="V36" s="51" t="s">
        <v>307</v>
      </c>
      <c r="W36" s="51" t="s">
        <v>303</v>
      </c>
      <c r="X36" s="51"/>
      <c r="Y36" s="51"/>
      <c r="Z36" s="51"/>
      <c r="AA36" s="51"/>
      <c r="AB36" s="51"/>
      <c r="AC36" s="51"/>
      <c r="AF36" s="76">
        <f t="shared" si="13"/>
        <v>90</v>
      </c>
      <c r="AG36" s="76">
        <f t="shared" si="14"/>
        <v>50</v>
      </c>
      <c r="AH36" s="76">
        <f t="shared" si="8"/>
        <v>0</v>
      </c>
      <c r="AI36" s="76">
        <f t="shared" si="9"/>
        <v>0</v>
      </c>
      <c r="AJ36" s="85">
        <f t="shared" si="16"/>
        <v>0</v>
      </c>
    </row>
    <row r="37" spans="2:36" x14ac:dyDescent="0.2">
      <c r="B37" s="40" t="s">
        <v>238</v>
      </c>
      <c r="C37" s="40" t="s">
        <v>239</v>
      </c>
      <c r="D37" s="40" t="s">
        <v>246</v>
      </c>
      <c r="E37" s="40" t="s">
        <v>140</v>
      </c>
      <c r="F37" s="40" t="s">
        <v>9</v>
      </c>
      <c r="G37" s="45" t="s">
        <v>9</v>
      </c>
      <c r="H37" s="45" t="s">
        <v>9</v>
      </c>
      <c r="I37" s="63">
        <f t="shared" si="4"/>
        <v>29</v>
      </c>
      <c r="J37" s="44" t="s">
        <v>629</v>
      </c>
      <c r="K37" s="44" t="s">
        <v>629</v>
      </c>
      <c r="L37" s="44" t="s">
        <v>629</v>
      </c>
      <c r="M37" s="44" t="s">
        <v>629</v>
      </c>
      <c r="N37" s="44" t="s">
        <v>629</v>
      </c>
      <c r="O37" s="44" t="s">
        <v>629</v>
      </c>
      <c r="P37" s="44" t="s">
        <v>629</v>
      </c>
      <c r="Q37" s="44" t="s">
        <v>629</v>
      </c>
      <c r="R37" s="44" t="s">
        <v>650</v>
      </c>
      <c r="S37" s="44" t="s">
        <v>681</v>
      </c>
      <c r="T37" s="51"/>
      <c r="U37" s="51"/>
      <c r="V37" s="51" t="s">
        <v>307</v>
      </c>
      <c r="W37" s="51"/>
      <c r="X37" s="51"/>
      <c r="Y37" s="51"/>
      <c r="Z37" s="51"/>
      <c r="AA37" s="51"/>
      <c r="AB37" s="51"/>
      <c r="AC37" s="51"/>
      <c r="AF37" s="76">
        <f t="shared" si="13"/>
        <v>90</v>
      </c>
      <c r="AG37" s="76">
        <f t="shared" si="14"/>
        <v>50</v>
      </c>
      <c r="AH37" s="76">
        <f t="shared" si="8"/>
        <v>0</v>
      </c>
      <c r="AI37" s="76">
        <f t="shared" si="9"/>
        <v>0</v>
      </c>
      <c r="AJ37" s="85">
        <f t="shared" si="16"/>
        <v>0</v>
      </c>
    </row>
    <row r="38" spans="2:36" x14ac:dyDescent="0.2">
      <c r="B38" s="40" t="s">
        <v>238</v>
      </c>
      <c r="C38" s="40" t="s">
        <v>239</v>
      </c>
      <c r="D38" s="40" t="s">
        <v>246</v>
      </c>
      <c r="E38" s="40" t="s">
        <v>140</v>
      </c>
      <c r="F38" s="40" t="s">
        <v>10</v>
      </c>
      <c r="G38" s="45" t="s">
        <v>10</v>
      </c>
      <c r="H38" s="45" t="s">
        <v>10</v>
      </c>
      <c r="I38" s="63">
        <f t="shared" si="4"/>
        <v>30</v>
      </c>
      <c r="J38" s="44" t="s">
        <v>629</v>
      </c>
      <c r="K38" s="44" t="s">
        <v>629</v>
      </c>
      <c r="L38" s="44" t="s">
        <v>629</v>
      </c>
      <c r="M38" s="44" t="s">
        <v>629</v>
      </c>
      <c r="N38" s="44" t="s">
        <v>629</v>
      </c>
      <c r="O38" s="44" t="s">
        <v>629</v>
      </c>
      <c r="P38" s="44" t="s">
        <v>629</v>
      </c>
      <c r="Q38" s="44" t="s">
        <v>629</v>
      </c>
      <c r="R38" s="44" t="s">
        <v>650</v>
      </c>
      <c r="S38" s="44" t="s">
        <v>681</v>
      </c>
      <c r="T38" s="51"/>
      <c r="U38" s="51"/>
      <c r="V38" s="51" t="s">
        <v>307</v>
      </c>
      <c r="W38" s="51"/>
      <c r="X38" s="51"/>
      <c r="Y38" s="51"/>
      <c r="Z38" s="51"/>
      <c r="AA38" s="51"/>
      <c r="AB38" s="51"/>
      <c r="AC38" s="51"/>
      <c r="AF38" s="76">
        <f t="shared" si="13"/>
        <v>90</v>
      </c>
      <c r="AG38" s="76">
        <f t="shared" si="14"/>
        <v>50</v>
      </c>
      <c r="AH38" s="76">
        <f t="shared" si="8"/>
        <v>0</v>
      </c>
      <c r="AI38" s="76">
        <f t="shared" si="9"/>
        <v>0</v>
      </c>
      <c r="AJ38" s="85">
        <f t="shared" si="16"/>
        <v>0</v>
      </c>
    </row>
    <row r="39" spans="2:36" x14ac:dyDescent="0.2">
      <c r="B39" s="40" t="s">
        <v>238</v>
      </c>
      <c r="C39" s="40" t="s">
        <v>239</v>
      </c>
      <c r="D39" s="40" t="s">
        <v>246</v>
      </c>
      <c r="E39" s="40" t="s">
        <v>140</v>
      </c>
      <c r="F39" s="40" t="s">
        <v>18</v>
      </c>
      <c r="G39" s="45" t="s">
        <v>84</v>
      </c>
      <c r="H39" s="45" t="s">
        <v>84</v>
      </c>
      <c r="I39" s="63">
        <f t="shared" si="4"/>
        <v>31</v>
      </c>
      <c r="J39" s="44" t="s">
        <v>629</v>
      </c>
      <c r="K39" s="44" t="s">
        <v>629</v>
      </c>
      <c r="L39" s="44" t="s">
        <v>629</v>
      </c>
      <c r="M39" s="44" t="s">
        <v>629</v>
      </c>
      <c r="N39" s="44" t="s">
        <v>629</v>
      </c>
      <c r="O39" s="44" t="s">
        <v>629</v>
      </c>
      <c r="P39" s="44" t="s">
        <v>629</v>
      </c>
      <c r="Q39" s="44" t="s">
        <v>629</v>
      </c>
      <c r="R39" s="44" t="s">
        <v>650</v>
      </c>
      <c r="S39" s="44" t="s">
        <v>681</v>
      </c>
      <c r="T39" s="51"/>
      <c r="U39" s="51"/>
      <c r="V39" s="51" t="s">
        <v>307</v>
      </c>
      <c r="W39" s="51"/>
      <c r="X39" s="51"/>
      <c r="Y39" s="51"/>
      <c r="Z39" s="51"/>
      <c r="AA39" s="51"/>
      <c r="AB39" s="51"/>
      <c r="AC39" s="51"/>
      <c r="AF39" s="76">
        <f t="shared" si="13"/>
        <v>90</v>
      </c>
      <c r="AG39" s="76">
        <f t="shared" si="14"/>
        <v>50</v>
      </c>
      <c r="AH39" s="76">
        <f t="shared" si="8"/>
        <v>0</v>
      </c>
      <c r="AI39" s="76">
        <f t="shared" si="9"/>
        <v>0</v>
      </c>
      <c r="AJ39" s="85">
        <f t="shared" si="16"/>
        <v>0</v>
      </c>
    </row>
    <row r="40" spans="2:36" x14ac:dyDescent="0.2">
      <c r="B40" s="40" t="s">
        <v>238</v>
      </c>
      <c r="C40" s="40" t="s">
        <v>239</v>
      </c>
      <c r="D40" s="40" t="s">
        <v>3</v>
      </c>
      <c r="E40" s="40" t="s">
        <v>131</v>
      </c>
      <c r="F40" s="40" t="s">
        <v>131</v>
      </c>
      <c r="G40" s="45" t="s">
        <v>131</v>
      </c>
      <c r="H40" s="46" t="s">
        <v>131</v>
      </c>
      <c r="I40" s="63">
        <f t="shared" si="4"/>
        <v>32</v>
      </c>
      <c r="J40" s="44" t="s">
        <v>186</v>
      </c>
      <c r="K40" s="44" t="s">
        <v>186</v>
      </c>
      <c r="L40" s="44" t="s">
        <v>186</v>
      </c>
      <c r="M40" s="44" t="s">
        <v>186</v>
      </c>
      <c r="N40" s="44" t="s">
        <v>186</v>
      </c>
      <c r="O40" s="44" t="s">
        <v>186</v>
      </c>
      <c r="P40" s="44" t="s">
        <v>186</v>
      </c>
      <c r="Q40" s="44" t="s">
        <v>186</v>
      </c>
      <c r="R40" s="44" t="s">
        <v>187</v>
      </c>
      <c r="S40" s="44" t="s">
        <v>682</v>
      </c>
      <c r="T40" s="51"/>
      <c r="U40" s="51"/>
      <c r="V40" s="51" t="s">
        <v>308</v>
      </c>
      <c r="W40" s="51" t="s">
        <v>303</v>
      </c>
      <c r="X40" s="51"/>
      <c r="Y40" s="51"/>
      <c r="Z40" s="51"/>
      <c r="AA40" s="51"/>
      <c r="AB40" s="51"/>
      <c r="AC40" s="51"/>
      <c r="AF40" s="76">
        <f t="shared" si="13"/>
        <v>90</v>
      </c>
      <c r="AG40" s="76">
        <f t="shared" si="14"/>
        <v>50</v>
      </c>
      <c r="AH40" s="76">
        <f t="shared" si="8"/>
        <v>0</v>
      </c>
      <c r="AI40" s="76">
        <f t="shared" si="9"/>
        <v>0</v>
      </c>
      <c r="AJ40" s="85">
        <f t="shared" si="16"/>
        <v>0</v>
      </c>
    </row>
    <row r="41" spans="2:36" x14ac:dyDescent="0.2">
      <c r="B41" s="40" t="s">
        <v>238</v>
      </c>
      <c r="C41" s="40" t="s">
        <v>239</v>
      </c>
      <c r="D41" s="40" t="s">
        <v>3</v>
      </c>
      <c r="E41" s="40" t="s">
        <v>130</v>
      </c>
      <c r="F41" s="40" t="s">
        <v>188</v>
      </c>
      <c r="G41" s="45" t="s">
        <v>130</v>
      </c>
      <c r="H41" s="46" t="s">
        <v>188</v>
      </c>
      <c r="I41" s="63">
        <f t="shared" si="4"/>
        <v>33</v>
      </c>
      <c r="J41" s="44" t="s">
        <v>189</v>
      </c>
      <c r="K41" s="44" t="s">
        <v>189</v>
      </c>
      <c r="L41" s="44" t="s">
        <v>189</v>
      </c>
      <c r="M41" s="44" t="s">
        <v>189</v>
      </c>
      <c r="N41" s="44" t="s">
        <v>189</v>
      </c>
      <c r="O41" s="44" t="s">
        <v>189</v>
      </c>
      <c r="P41" s="44" t="s">
        <v>189</v>
      </c>
      <c r="Q41" s="44" t="s">
        <v>189</v>
      </c>
      <c r="R41" s="44" t="s">
        <v>190</v>
      </c>
      <c r="S41" s="44" t="s">
        <v>683</v>
      </c>
      <c r="T41" s="51"/>
      <c r="U41" s="51"/>
      <c r="V41" s="51" t="s">
        <v>308</v>
      </c>
      <c r="W41" s="51"/>
      <c r="X41" s="51"/>
      <c r="Y41" s="51"/>
      <c r="Z41" s="51"/>
      <c r="AA41" s="51"/>
      <c r="AB41" s="51"/>
      <c r="AC41" s="51"/>
      <c r="AF41" s="76">
        <f t="shared" si="13"/>
        <v>90</v>
      </c>
      <c r="AG41" s="76">
        <f t="shared" si="14"/>
        <v>50</v>
      </c>
      <c r="AH41" s="76">
        <f t="shared" si="8"/>
        <v>0</v>
      </c>
      <c r="AI41" s="76">
        <f t="shared" si="9"/>
        <v>0</v>
      </c>
      <c r="AJ41" s="85">
        <f t="shared" si="16"/>
        <v>0</v>
      </c>
    </row>
    <row r="42" spans="2:36" x14ac:dyDescent="0.2">
      <c r="B42" s="40" t="s">
        <v>238</v>
      </c>
      <c r="C42" s="40" t="s">
        <v>239</v>
      </c>
      <c r="D42" s="40" t="s">
        <v>3</v>
      </c>
      <c r="E42" s="40" t="s">
        <v>130</v>
      </c>
      <c r="F42" s="40" t="s">
        <v>191</v>
      </c>
      <c r="G42" s="45" t="s">
        <v>130</v>
      </c>
      <c r="H42" s="46" t="s">
        <v>191</v>
      </c>
      <c r="I42" s="63">
        <f t="shared" si="4"/>
        <v>34</v>
      </c>
      <c r="J42" s="44" t="s">
        <v>189</v>
      </c>
      <c r="K42" s="44" t="s">
        <v>189</v>
      </c>
      <c r="L42" s="44" t="s">
        <v>192</v>
      </c>
      <c r="M42" s="44" t="s">
        <v>192</v>
      </c>
      <c r="N42" s="44" t="s">
        <v>189</v>
      </c>
      <c r="O42" s="44" t="s">
        <v>189</v>
      </c>
      <c r="P42" s="44" t="s">
        <v>189</v>
      </c>
      <c r="Q42" s="44" t="s">
        <v>189</v>
      </c>
      <c r="R42" s="44" t="s">
        <v>190</v>
      </c>
      <c r="S42" s="44" t="s">
        <v>683</v>
      </c>
      <c r="T42" s="51"/>
      <c r="U42" s="51"/>
      <c r="V42" s="51" t="s">
        <v>308</v>
      </c>
      <c r="W42" s="51"/>
      <c r="X42" s="51"/>
      <c r="Y42" s="51"/>
      <c r="Z42" s="51"/>
      <c r="AA42" s="51"/>
      <c r="AB42" s="51"/>
      <c r="AC42" s="51"/>
      <c r="AF42" s="76">
        <f t="shared" si="13"/>
        <v>90</v>
      </c>
      <c r="AG42" s="76">
        <f t="shared" si="14"/>
        <v>50</v>
      </c>
      <c r="AH42" s="76">
        <f t="shared" si="8"/>
        <v>0</v>
      </c>
      <c r="AI42" s="76">
        <f t="shared" si="9"/>
        <v>0</v>
      </c>
      <c r="AJ42" s="85">
        <f t="shared" si="16"/>
        <v>0</v>
      </c>
    </row>
    <row r="43" spans="2:36" x14ac:dyDescent="0.2">
      <c r="B43" s="40" t="s">
        <v>238</v>
      </c>
      <c r="C43" s="40" t="s">
        <v>239</v>
      </c>
      <c r="D43" s="40" t="s">
        <v>3</v>
      </c>
      <c r="E43" s="40" t="s">
        <v>130</v>
      </c>
      <c r="F43" s="40" t="s">
        <v>193</v>
      </c>
      <c r="G43" s="45" t="s">
        <v>130</v>
      </c>
      <c r="H43" s="46" t="s">
        <v>193</v>
      </c>
      <c r="I43" s="63">
        <f t="shared" si="4"/>
        <v>35</v>
      </c>
      <c r="J43" s="44" t="s">
        <v>189</v>
      </c>
      <c r="K43" s="44" t="s">
        <v>189</v>
      </c>
      <c r="L43" s="44" t="s">
        <v>194</v>
      </c>
      <c r="M43" s="44" t="s">
        <v>194</v>
      </c>
      <c r="N43" s="44" t="s">
        <v>189</v>
      </c>
      <c r="O43" s="44" t="s">
        <v>189</v>
      </c>
      <c r="P43" s="44" t="s">
        <v>189</v>
      </c>
      <c r="Q43" s="44" t="s">
        <v>189</v>
      </c>
      <c r="R43" s="44" t="s">
        <v>190</v>
      </c>
      <c r="S43" s="44" t="s">
        <v>683</v>
      </c>
      <c r="T43" s="51"/>
      <c r="U43" s="51"/>
      <c r="V43" s="51" t="s">
        <v>308</v>
      </c>
      <c r="W43" s="51"/>
      <c r="X43" s="51"/>
      <c r="Y43" s="51"/>
      <c r="Z43" s="51"/>
      <c r="AA43" s="51"/>
      <c r="AB43" s="51"/>
      <c r="AC43" s="51"/>
      <c r="AF43" s="76">
        <f t="shared" si="13"/>
        <v>90</v>
      </c>
      <c r="AG43" s="76">
        <f t="shared" si="14"/>
        <v>50</v>
      </c>
      <c r="AH43" s="76">
        <f t="shared" si="8"/>
        <v>0</v>
      </c>
      <c r="AI43" s="76">
        <f t="shared" si="9"/>
        <v>0</v>
      </c>
      <c r="AJ43" s="85">
        <f t="shared" si="16"/>
        <v>0</v>
      </c>
    </row>
    <row r="44" spans="2:36" x14ac:dyDescent="0.2">
      <c r="B44" s="40" t="s">
        <v>238</v>
      </c>
      <c r="C44" s="40" t="s">
        <v>239</v>
      </c>
      <c r="D44" s="40" t="s">
        <v>3</v>
      </c>
      <c r="E44" s="40" t="s">
        <v>130</v>
      </c>
      <c r="F44" s="40" t="s">
        <v>195</v>
      </c>
      <c r="G44" s="45" t="s">
        <v>130</v>
      </c>
      <c r="H44" s="46" t="s">
        <v>195</v>
      </c>
      <c r="I44" s="63">
        <f t="shared" si="4"/>
        <v>36</v>
      </c>
      <c r="J44" s="44" t="s">
        <v>189</v>
      </c>
      <c r="K44" s="44" t="s">
        <v>189</v>
      </c>
      <c r="L44" s="44" t="s">
        <v>196</v>
      </c>
      <c r="M44" s="44" t="s">
        <v>196</v>
      </c>
      <c r="N44" s="44" t="s">
        <v>189</v>
      </c>
      <c r="O44" s="44" t="s">
        <v>189</v>
      </c>
      <c r="P44" s="44" t="s">
        <v>189</v>
      </c>
      <c r="Q44" s="44" t="s">
        <v>189</v>
      </c>
      <c r="R44" s="44" t="s">
        <v>190</v>
      </c>
      <c r="S44" s="44" t="s">
        <v>683</v>
      </c>
      <c r="T44" s="51"/>
      <c r="U44" s="51"/>
      <c r="V44" s="51" t="s">
        <v>308</v>
      </c>
      <c r="W44" s="51"/>
      <c r="X44" s="51"/>
      <c r="Y44" s="51"/>
      <c r="Z44" s="51"/>
      <c r="AA44" s="51"/>
      <c r="AB44" s="51"/>
      <c r="AC44" s="51"/>
      <c r="AF44" s="76">
        <f t="shared" si="13"/>
        <v>90</v>
      </c>
      <c r="AG44" s="76">
        <f t="shared" si="14"/>
        <v>50</v>
      </c>
      <c r="AH44" s="76">
        <f t="shared" si="8"/>
        <v>0</v>
      </c>
      <c r="AI44" s="76">
        <f t="shared" si="9"/>
        <v>0</v>
      </c>
      <c r="AJ44" s="85">
        <f t="shared" si="16"/>
        <v>0</v>
      </c>
    </row>
    <row r="45" spans="2:36" x14ac:dyDescent="0.2">
      <c r="B45" s="40" t="s">
        <v>238</v>
      </c>
      <c r="C45" s="40" t="s">
        <v>239</v>
      </c>
      <c r="D45" s="40" t="s">
        <v>3</v>
      </c>
      <c r="E45" s="40" t="s">
        <v>130</v>
      </c>
      <c r="F45" s="40" t="s">
        <v>197</v>
      </c>
      <c r="G45" s="45" t="s">
        <v>130</v>
      </c>
      <c r="H45" s="46" t="s">
        <v>197</v>
      </c>
      <c r="I45" s="63">
        <f t="shared" si="4"/>
        <v>37</v>
      </c>
      <c r="J45" s="44" t="s">
        <v>189</v>
      </c>
      <c r="K45" s="44" t="s">
        <v>189</v>
      </c>
      <c r="L45" s="44" t="s">
        <v>198</v>
      </c>
      <c r="M45" s="44" t="s">
        <v>198</v>
      </c>
      <c r="N45" s="44" t="s">
        <v>189</v>
      </c>
      <c r="O45" s="44" t="s">
        <v>189</v>
      </c>
      <c r="P45" s="44" t="s">
        <v>189</v>
      </c>
      <c r="Q45" s="44" t="s">
        <v>189</v>
      </c>
      <c r="R45" s="44" t="s">
        <v>190</v>
      </c>
      <c r="S45" s="44" t="s">
        <v>683</v>
      </c>
      <c r="T45" s="51"/>
      <c r="U45" s="51"/>
      <c r="V45" s="51" t="s">
        <v>308</v>
      </c>
      <c r="W45" s="51"/>
      <c r="X45" s="51"/>
      <c r="Y45" s="51"/>
      <c r="Z45" s="51"/>
      <c r="AA45" s="51"/>
      <c r="AB45" s="51"/>
      <c r="AC45" s="51"/>
      <c r="AF45" s="76">
        <f t="shared" si="13"/>
        <v>90</v>
      </c>
      <c r="AG45" s="76">
        <f t="shared" si="14"/>
        <v>50</v>
      </c>
      <c r="AH45" s="76">
        <f t="shared" si="8"/>
        <v>0</v>
      </c>
      <c r="AI45" s="76">
        <f t="shared" si="9"/>
        <v>0</v>
      </c>
      <c r="AJ45" s="85">
        <f t="shared" si="16"/>
        <v>0</v>
      </c>
    </row>
    <row r="46" spans="2:36" x14ac:dyDescent="0.2">
      <c r="B46" s="40" t="s">
        <v>238</v>
      </c>
      <c r="C46" s="40" t="s">
        <v>239</v>
      </c>
      <c r="D46" s="40" t="s">
        <v>3</v>
      </c>
      <c r="E46" s="40" t="s">
        <v>136</v>
      </c>
      <c r="F46" s="40" t="s">
        <v>136</v>
      </c>
      <c r="G46" s="45" t="s">
        <v>136</v>
      </c>
      <c r="H46" s="46" t="s">
        <v>136</v>
      </c>
      <c r="I46" s="63">
        <f t="shared" si="4"/>
        <v>38</v>
      </c>
      <c r="J46" s="44" t="s">
        <v>630</v>
      </c>
      <c r="K46" s="44" t="s">
        <v>630</v>
      </c>
      <c r="L46" s="44" t="s">
        <v>630</v>
      </c>
      <c r="M46" s="44" t="s">
        <v>630</v>
      </c>
      <c r="N46" s="44" t="s">
        <v>630</v>
      </c>
      <c r="O46" s="44" t="s">
        <v>630</v>
      </c>
      <c r="P46" s="44" t="s">
        <v>630</v>
      </c>
      <c r="Q46" s="44" t="s">
        <v>630</v>
      </c>
      <c r="R46" s="44" t="s">
        <v>651</v>
      </c>
      <c r="S46" s="44" t="s">
        <v>684</v>
      </c>
      <c r="T46" s="51"/>
      <c r="U46" s="51"/>
      <c r="V46" s="51" t="s">
        <v>308</v>
      </c>
      <c r="W46" s="51"/>
      <c r="X46" s="51"/>
      <c r="Y46" s="51"/>
      <c r="Z46" s="51"/>
      <c r="AA46" s="51"/>
      <c r="AB46" s="51"/>
      <c r="AC46" s="51"/>
      <c r="AF46" s="76">
        <f t="shared" si="13"/>
        <v>90</v>
      </c>
      <c r="AG46" s="76">
        <f t="shared" si="14"/>
        <v>50</v>
      </c>
      <c r="AH46" s="76">
        <f t="shared" si="8"/>
        <v>0</v>
      </c>
      <c r="AI46" s="76">
        <f t="shared" si="9"/>
        <v>0</v>
      </c>
      <c r="AJ46" s="85">
        <f t="shared" si="16"/>
        <v>0</v>
      </c>
    </row>
    <row r="47" spans="2:36" x14ac:dyDescent="0.2">
      <c r="B47" s="40" t="s">
        <v>238</v>
      </c>
      <c r="C47" s="40" t="s">
        <v>239</v>
      </c>
      <c r="D47" s="40" t="s">
        <v>3</v>
      </c>
      <c r="E47" s="40" t="s">
        <v>132</v>
      </c>
      <c r="F47" s="40" t="s">
        <v>633</v>
      </c>
      <c r="G47" s="45" t="s">
        <v>633</v>
      </c>
      <c r="H47" s="46" t="s">
        <v>633</v>
      </c>
      <c r="I47" s="63">
        <f t="shared" si="4"/>
        <v>39</v>
      </c>
      <c r="J47" s="44" t="s">
        <v>631</v>
      </c>
      <c r="K47" s="44" t="s">
        <v>631</v>
      </c>
      <c r="L47" s="44" t="s">
        <v>631</v>
      </c>
      <c r="M47" s="44" t="s">
        <v>631</v>
      </c>
      <c r="N47" s="44" t="s">
        <v>631</v>
      </c>
      <c r="O47" s="44" t="s">
        <v>631</v>
      </c>
      <c r="P47" s="44" t="s">
        <v>631</v>
      </c>
      <c r="Q47" s="44" t="s">
        <v>631</v>
      </c>
      <c r="R47" s="44" t="s">
        <v>652</v>
      </c>
      <c r="S47" s="44" t="s">
        <v>685</v>
      </c>
      <c r="T47" s="51"/>
      <c r="U47" s="51"/>
      <c r="V47" s="51" t="s">
        <v>308</v>
      </c>
      <c r="W47" s="51"/>
      <c r="X47" s="51"/>
      <c r="Y47" s="51"/>
      <c r="Z47" s="51"/>
      <c r="AA47" s="51"/>
      <c r="AB47" s="51"/>
      <c r="AC47" s="51"/>
      <c r="AF47" s="76">
        <f t="shared" si="13"/>
        <v>90</v>
      </c>
      <c r="AG47" s="76">
        <f t="shared" si="14"/>
        <v>50</v>
      </c>
      <c r="AH47" s="76">
        <f t="shared" si="8"/>
        <v>0</v>
      </c>
      <c r="AI47" s="76">
        <f t="shared" si="9"/>
        <v>0</v>
      </c>
      <c r="AJ47" s="85">
        <f t="shared" si="16"/>
        <v>0</v>
      </c>
    </row>
    <row r="48" spans="2:36" x14ac:dyDescent="0.2">
      <c r="B48" s="40" t="s">
        <v>238</v>
      </c>
      <c r="C48" s="40" t="s">
        <v>239</v>
      </c>
      <c r="D48" s="40" t="s">
        <v>3</v>
      </c>
      <c r="E48" s="40" t="s">
        <v>132</v>
      </c>
      <c r="F48" s="40" t="s">
        <v>634</v>
      </c>
      <c r="G48" s="45" t="s">
        <v>634</v>
      </c>
      <c r="H48" s="46" t="s">
        <v>634</v>
      </c>
      <c r="I48" s="63">
        <f t="shared" si="4"/>
        <v>40</v>
      </c>
      <c r="J48" s="44" t="s">
        <v>200</v>
      </c>
      <c r="K48" s="44" t="s">
        <v>200</v>
      </c>
      <c r="L48" s="44" t="s">
        <v>200</v>
      </c>
      <c r="M48" s="44" t="s">
        <v>200</v>
      </c>
      <c r="N48" s="44" t="s">
        <v>200</v>
      </c>
      <c r="O48" s="44" t="s">
        <v>200</v>
      </c>
      <c r="P48" s="44" t="s">
        <v>200</v>
      </c>
      <c r="Q48" s="44" t="s">
        <v>200</v>
      </c>
      <c r="R48" s="44" t="s">
        <v>653</v>
      </c>
      <c r="S48" s="44" t="s">
        <v>686</v>
      </c>
      <c r="T48" s="51"/>
      <c r="U48" s="51"/>
      <c r="V48" s="51"/>
      <c r="W48" s="51"/>
      <c r="X48" s="51"/>
      <c r="Y48" s="51"/>
      <c r="Z48" s="51"/>
      <c r="AA48" s="51"/>
      <c r="AB48" s="51"/>
      <c r="AC48" s="51"/>
      <c r="AF48" s="76">
        <f t="shared" si="13"/>
        <v>90</v>
      </c>
      <c r="AG48" s="76">
        <f t="shared" si="14"/>
        <v>50</v>
      </c>
      <c r="AH48" s="76">
        <f t="shared" si="8"/>
        <v>0</v>
      </c>
      <c r="AI48" s="76">
        <f t="shared" si="9"/>
        <v>0</v>
      </c>
      <c r="AJ48" s="85">
        <f t="shared" si="16"/>
        <v>0</v>
      </c>
    </row>
    <row r="49" spans="1:36" x14ac:dyDescent="0.2">
      <c r="B49" s="40" t="s">
        <v>238</v>
      </c>
      <c r="C49" s="40" t="s">
        <v>239</v>
      </c>
      <c r="D49" s="40" t="s">
        <v>3</v>
      </c>
      <c r="E49" s="40" t="s">
        <v>132</v>
      </c>
      <c r="F49" s="40" t="s">
        <v>635</v>
      </c>
      <c r="G49" s="45" t="s">
        <v>635</v>
      </c>
      <c r="H49" s="46" t="s">
        <v>635</v>
      </c>
      <c r="I49" s="63">
        <f t="shared" si="4"/>
        <v>41</v>
      </c>
      <c r="J49" s="44" t="s">
        <v>632</v>
      </c>
      <c r="K49" s="44" t="s">
        <v>632</v>
      </c>
      <c r="L49" s="44" t="s">
        <v>632</v>
      </c>
      <c r="M49" s="44" t="s">
        <v>632</v>
      </c>
      <c r="N49" s="44" t="s">
        <v>632</v>
      </c>
      <c r="O49" s="44" t="s">
        <v>632</v>
      </c>
      <c r="P49" s="44" t="s">
        <v>632</v>
      </c>
      <c r="Q49" s="44" t="s">
        <v>632</v>
      </c>
      <c r="R49" s="44" t="s">
        <v>202</v>
      </c>
      <c r="S49" s="44" t="s">
        <v>687</v>
      </c>
      <c r="T49" s="51"/>
      <c r="U49" s="51"/>
      <c r="V49" s="51" t="s">
        <v>308</v>
      </c>
      <c r="W49" s="51"/>
      <c r="X49" s="51"/>
      <c r="Y49" s="51"/>
      <c r="Z49" s="51"/>
      <c r="AA49" s="51"/>
      <c r="AB49" s="51"/>
      <c r="AC49" s="51"/>
      <c r="AF49" s="76">
        <f t="shared" si="13"/>
        <v>90</v>
      </c>
      <c r="AG49" s="76">
        <f t="shared" si="14"/>
        <v>50</v>
      </c>
      <c r="AH49" s="76">
        <f t="shared" si="8"/>
        <v>0</v>
      </c>
      <c r="AI49" s="76">
        <f t="shared" si="9"/>
        <v>0</v>
      </c>
      <c r="AJ49" s="85">
        <f t="shared" si="16"/>
        <v>0</v>
      </c>
    </row>
    <row r="50" spans="1:36" x14ac:dyDescent="0.2">
      <c r="B50" s="40" t="s">
        <v>238</v>
      </c>
      <c r="C50" s="40" t="s">
        <v>239</v>
      </c>
      <c r="D50" s="40" t="s">
        <v>3</v>
      </c>
      <c r="E50" s="40" t="s">
        <v>132</v>
      </c>
      <c r="F50" s="40" t="s">
        <v>11</v>
      </c>
      <c r="G50" s="45" t="s">
        <v>635</v>
      </c>
      <c r="H50" s="45" t="s">
        <v>635</v>
      </c>
      <c r="I50" s="63">
        <f t="shared" si="4"/>
        <v>42</v>
      </c>
      <c r="J50" s="44" t="s">
        <v>632</v>
      </c>
      <c r="K50" s="44" t="s">
        <v>632</v>
      </c>
      <c r="L50" s="44" t="s">
        <v>632</v>
      </c>
      <c r="M50" s="44" t="s">
        <v>632</v>
      </c>
      <c r="N50" s="44" t="s">
        <v>632</v>
      </c>
      <c r="O50" s="44" t="s">
        <v>632</v>
      </c>
      <c r="P50" s="44" t="s">
        <v>632</v>
      </c>
      <c r="Q50" s="44" t="s">
        <v>632</v>
      </c>
      <c r="R50" s="44" t="s">
        <v>202</v>
      </c>
      <c r="S50" s="44" t="s">
        <v>687</v>
      </c>
      <c r="T50" s="51"/>
      <c r="U50" s="51"/>
      <c r="V50" s="51" t="s">
        <v>308</v>
      </c>
      <c r="W50" s="51"/>
      <c r="X50" s="51"/>
      <c r="Y50" s="51"/>
      <c r="Z50" s="51"/>
      <c r="AA50" s="51"/>
      <c r="AB50" s="51"/>
      <c r="AC50" s="51"/>
      <c r="AF50" s="76">
        <f t="shared" si="13"/>
        <v>90</v>
      </c>
      <c r="AG50" s="76">
        <f t="shared" si="14"/>
        <v>50</v>
      </c>
      <c r="AH50" s="76">
        <f t="shared" si="8"/>
        <v>0</v>
      </c>
      <c r="AI50" s="76">
        <f t="shared" si="9"/>
        <v>0</v>
      </c>
      <c r="AJ50" s="85">
        <f t="shared" si="16"/>
        <v>0</v>
      </c>
    </row>
    <row r="51" spans="1:36" x14ac:dyDescent="0.2">
      <c r="B51" s="40" t="s">
        <v>238</v>
      </c>
      <c r="C51" s="40" t="s">
        <v>71</v>
      </c>
      <c r="D51" s="40" t="s">
        <v>71</v>
      </c>
      <c r="E51" s="40" t="s">
        <v>143</v>
      </c>
      <c r="F51" s="40" t="s">
        <v>247</v>
      </c>
      <c r="G51" s="45" t="s">
        <v>203</v>
      </c>
      <c r="H51" s="46" t="s">
        <v>203</v>
      </c>
      <c r="I51" s="63">
        <f t="shared" si="4"/>
        <v>43</v>
      </c>
      <c r="J51" s="44" t="s">
        <v>204</v>
      </c>
      <c r="K51" s="44" t="s">
        <v>204</v>
      </c>
      <c r="L51" s="44" t="s">
        <v>204</v>
      </c>
      <c r="M51" s="44" t="s">
        <v>204</v>
      </c>
      <c r="N51" s="44" t="s">
        <v>204</v>
      </c>
      <c r="O51" s="44" t="s">
        <v>204</v>
      </c>
      <c r="P51" s="44" t="s">
        <v>204</v>
      </c>
      <c r="Q51" s="44" t="s">
        <v>204</v>
      </c>
      <c r="R51" s="44" t="s">
        <v>654</v>
      </c>
      <c r="S51" s="44" t="s">
        <v>688</v>
      </c>
      <c r="T51" s="51"/>
      <c r="U51" s="51"/>
      <c r="V51" s="51" t="s">
        <v>308</v>
      </c>
      <c r="W51" s="51"/>
      <c r="X51" s="51"/>
      <c r="Y51" s="51"/>
      <c r="Z51" s="51"/>
      <c r="AA51" s="51"/>
      <c r="AB51" s="51"/>
      <c r="AC51" s="51"/>
      <c r="AF51" s="76">
        <f t="shared" si="13"/>
        <v>90</v>
      </c>
      <c r="AG51" s="76">
        <f t="shared" si="14"/>
        <v>50</v>
      </c>
      <c r="AH51" s="76">
        <f t="shared" si="8"/>
        <v>0</v>
      </c>
      <c r="AI51" s="76">
        <f t="shared" si="9"/>
        <v>0</v>
      </c>
      <c r="AJ51" s="85">
        <f t="shared" si="16"/>
        <v>0</v>
      </c>
    </row>
    <row r="52" spans="1:36" x14ac:dyDescent="0.2">
      <c r="B52" s="40" t="s">
        <v>238</v>
      </c>
      <c r="C52" s="40" t="s">
        <v>71</v>
      </c>
      <c r="D52" s="40" t="s">
        <v>71</v>
      </c>
      <c r="E52" s="40" t="s">
        <v>143</v>
      </c>
      <c r="F52" s="40" t="s">
        <v>248</v>
      </c>
      <c r="G52" s="45" t="s">
        <v>205</v>
      </c>
      <c r="H52" s="46" t="s">
        <v>205</v>
      </c>
      <c r="I52" s="63">
        <f t="shared" si="4"/>
        <v>44</v>
      </c>
      <c r="J52" s="44" t="s">
        <v>204</v>
      </c>
      <c r="K52" s="44" t="s">
        <v>204</v>
      </c>
      <c r="L52" s="44" t="s">
        <v>204</v>
      </c>
      <c r="M52" s="44" t="s">
        <v>204</v>
      </c>
      <c r="N52" s="44" t="s">
        <v>204</v>
      </c>
      <c r="O52" s="44" t="s">
        <v>204</v>
      </c>
      <c r="P52" s="44" t="s">
        <v>204</v>
      </c>
      <c r="Q52" s="44" t="s">
        <v>204</v>
      </c>
      <c r="R52" s="44" t="s">
        <v>654</v>
      </c>
      <c r="S52" s="44" t="s">
        <v>688</v>
      </c>
      <c r="T52" s="51"/>
      <c r="U52" s="51"/>
      <c r="V52" s="51" t="s">
        <v>308</v>
      </c>
      <c r="W52" s="51" t="s">
        <v>303</v>
      </c>
      <c r="X52" s="51"/>
      <c r="Y52" s="51"/>
      <c r="Z52" s="51"/>
      <c r="AA52" s="51"/>
      <c r="AB52" s="51"/>
      <c r="AC52" s="51"/>
      <c r="AF52" s="76">
        <f t="shared" si="13"/>
        <v>90</v>
      </c>
      <c r="AG52" s="76">
        <f t="shared" si="14"/>
        <v>50</v>
      </c>
      <c r="AH52" s="76">
        <f t="shared" ref="AH52:AH86" si="17">IFERROR(VLOOKUP($R52,$AR$3:$AU$8,3,0),0)+IFERROR(VLOOKUP($F52,$AR$3:$AU$8,3,0),0)</f>
        <v>0</v>
      </c>
      <c r="AI52" s="76">
        <f t="shared" ref="AI52:AI77" si="18">IFERROR(VLOOKUP($S52,$AR$3:$AU$8,3,0),0)</f>
        <v>0</v>
      </c>
      <c r="AJ52" s="85">
        <f t="shared" si="16"/>
        <v>0</v>
      </c>
    </row>
    <row r="53" spans="1:36" x14ac:dyDescent="0.2">
      <c r="B53" s="40" t="s">
        <v>238</v>
      </c>
      <c r="C53" s="40" t="s">
        <v>71</v>
      </c>
      <c r="D53" s="40" t="s">
        <v>71</v>
      </c>
      <c r="E53" s="40" t="s">
        <v>28</v>
      </c>
      <c r="F53" s="40" t="s">
        <v>216</v>
      </c>
      <c r="G53" s="45" t="s">
        <v>216</v>
      </c>
      <c r="H53" s="46" t="s">
        <v>216</v>
      </c>
      <c r="I53" s="63">
        <f t="shared" si="4"/>
        <v>45</v>
      </c>
      <c r="J53" s="44" t="s">
        <v>636</v>
      </c>
      <c r="K53" s="44" t="s">
        <v>636</v>
      </c>
      <c r="L53" s="44" t="s">
        <v>636</v>
      </c>
      <c r="M53" s="44" t="s">
        <v>636</v>
      </c>
      <c r="N53" s="44" t="s">
        <v>636</v>
      </c>
      <c r="O53" s="44" t="s">
        <v>636</v>
      </c>
      <c r="P53" s="44" t="s">
        <v>636</v>
      </c>
      <c r="Q53" s="44" t="s">
        <v>636</v>
      </c>
      <c r="R53" s="44" t="s">
        <v>655</v>
      </c>
      <c r="S53" s="44" t="s">
        <v>689</v>
      </c>
      <c r="T53" s="51"/>
      <c r="U53" s="51"/>
      <c r="V53" s="51" t="s">
        <v>308</v>
      </c>
      <c r="W53" s="51"/>
      <c r="X53" s="51"/>
      <c r="Y53" s="51"/>
      <c r="Z53" s="51"/>
      <c r="AA53" s="51"/>
      <c r="AB53" s="51"/>
      <c r="AC53" s="51"/>
      <c r="AF53" s="76">
        <f t="shared" si="13"/>
        <v>90</v>
      </c>
      <c r="AG53" s="76">
        <f t="shared" si="14"/>
        <v>50</v>
      </c>
      <c r="AH53" s="76">
        <f t="shared" si="17"/>
        <v>0</v>
      </c>
      <c r="AI53" s="76">
        <f t="shared" si="18"/>
        <v>0</v>
      </c>
      <c r="AJ53" s="85">
        <f t="shared" si="16"/>
        <v>0</v>
      </c>
    </row>
    <row r="54" spans="1:36" x14ac:dyDescent="0.2">
      <c r="B54" s="40" t="s">
        <v>238</v>
      </c>
      <c r="C54" s="40" t="s">
        <v>71</v>
      </c>
      <c r="D54" s="40" t="s">
        <v>71</v>
      </c>
      <c r="E54" s="40" t="s">
        <v>28</v>
      </c>
      <c r="F54" s="40" t="s">
        <v>219</v>
      </c>
      <c r="G54" s="45" t="s">
        <v>219</v>
      </c>
      <c r="H54" s="46" t="s">
        <v>219</v>
      </c>
      <c r="I54" s="63">
        <f t="shared" si="4"/>
        <v>46</v>
      </c>
      <c r="J54" s="44" t="s">
        <v>208</v>
      </c>
      <c r="K54" s="44" t="s">
        <v>208</v>
      </c>
      <c r="L54" s="44" t="s">
        <v>208</v>
      </c>
      <c r="M54" s="44" t="s">
        <v>208</v>
      </c>
      <c r="N54" s="44" t="s">
        <v>208</v>
      </c>
      <c r="O54" s="44" t="s">
        <v>208</v>
      </c>
      <c r="P54" s="44" t="s">
        <v>208</v>
      </c>
      <c r="Q54" s="44" t="s">
        <v>208</v>
      </c>
      <c r="R54" s="44" t="s">
        <v>209</v>
      </c>
      <c r="S54" s="44" t="s">
        <v>690</v>
      </c>
      <c r="T54" s="51"/>
      <c r="U54" s="51"/>
      <c r="V54" s="51"/>
      <c r="W54" s="51"/>
      <c r="X54" s="51"/>
      <c r="Y54" s="51"/>
      <c r="Z54" s="51"/>
      <c r="AA54" s="51"/>
      <c r="AB54" s="51"/>
      <c r="AC54" s="51"/>
      <c r="AF54" s="76">
        <f t="shared" si="13"/>
        <v>90</v>
      </c>
      <c r="AG54" s="76">
        <f t="shared" si="14"/>
        <v>50</v>
      </c>
      <c r="AH54" s="76">
        <f t="shared" si="17"/>
        <v>0</v>
      </c>
      <c r="AI54" s="76">
        <f t="shared" si="18"/>
        <v>0</v>
      </c>
      <c r="AJ54" s="85">
        <f t="shared" si="16"/>
        <v>0</v>
      </c>
    </row>
    <row r="55" spans="1:36" x14ac:dyDescent="0.2">
      <c r="B55" s="40" t="s">
        <v>238</v>
      </c>
      <c r="C55" s="40" t="s">
        <v>71</v>
      </c>
      <c r="D55" s="40" t="s">
        <v>71</v>
      </c>
      <c r="E55" s="40" t="s">
        <v>252</v>
      </c>
      <c r="F55" s="40" t="s">
        <v>27</v>
      </c>
      <c r="G55" s="45" t="s">
        <v>27</v>
      </c>
      <c r="H55" s="46" t="s">
        <v>219</v>
      </c>
      <c r="I55" s="63">
        <f t="shared" si="4"/>
        <v>47</v>
      </c>
      <c r="J55" s="44" t="s">
        <v>208</v>
      </c>
      <c r="K55" s="44" t="s">
        <v>208</v>
      </c>
      <c r="L55" s="44" t="s">
        <v>208</v>
      </c>
      <c r="M55" s="44" t="s">
        <v>208</v>
      </c>
      <c r="N55" s="44" t="s">
        <v>208</v>
      </c>
      <c r="O55" s="44" t="s">
        <v>208</v>
      </c>
      <c r="P55" s="44" t="s">
        <v>208</v>
      </c>
      <c r="Q55" s="44" t="s">
        <v>208</v>
      </c>
      <c r="R55" s="44" t="s">
        <v>209</v>
      </c>
      <c r="S55" s="44" t="s">
        <v>690</v>
      </c>
      <c r="T55" s="51"/>
      <c r="U55" s="51"/>
      <c r="V55" s="51"/>
      <c r="W55" s="51"/>
      <c r="X55" s="51"/>
      <c r="Y55" s="51"/>
      <c r="Z55" s="51"/>
      <c r="AA55" s="51"/>
      <c r="AB55" s="51"/>
      <c r="AC55" s="51"/>
      <c r="AF55" s="76">
        <f t="shared" si="13"/>
        <v>90</v>
      </c>
      <c r="AG55" s="76">
        <f t="shared" si="14"/>
        <v>50</v>
      </c>
      <c r="AH55" s="76">
        <f t="shared" si="17"/>
        <v>0</v>
      </c>
      <c r="AI55" s="76">
        <f t="shared" si="18"/>
        <v>0</v>
      </c>
      <c r="AJ55" s="85">
        <f t="shared" si="16"/>
        <v>0</v>
      </c>
    </row>
    <row r="56" spans="1:36" x14ac:dyDescent="0.2">
      <c r="B56" s="40" t="s">
        <v>238</v>
      </c>
      <c r="C56" s="40" t="s">
        <v>71</v>
      </c>
      <c r="D56" s="40" t="s">
        <v>71</v>
      </c>
      <c r="E56" s="40" t="s">
        <v>252</v>
      </c>
      <c r="F56" s="40" t="s">
        <v>25</v>
      </c>
      <c r="G56" s="45" t="s">
        <v>25</v>
      </c>
      <c r="H56" s="46" t="s">
        <v>219</v>
      </c>
      <c r="I56" s="63">
        <f t="shared" si="4"/>
        <v>48</v>
      </c>
      <c r="J56" s="44" t="s">
        <v>208</v>
      </c>
      <c r="K56" s="44" t="s">
        <v>208</v>
      </c>
      <c r="L56" s="44" t="s">
        <v>208</v>
      </c>
      <c r="M56" s="44" t="s">
        <v>208</v>
      </c>
      <c r="N56" s="44" t="s">
        <v>208</v>
      </c>
      <c r="O56" s="44" t="s">
        <v>208</v>
      </c>
      <c r="P56" s="44" t="s">
        <v>208</v>
      </c>
      <c r="Q56" s="44" t="s">
        <v>208</v>
      </c>
      <c r="R56" s="44" t="s">
        <v>209</v>
      </c>
      <c r="S56" s="44" t="s">
        <v>690</v>
      </c>
      <c r="T56" s="51"/>
      <c r="U56" s="51"/>
      <c r="V56" s="51"/>
      <c r="W56" s="51"/>
      <c r="X56" s="51"/>
      <c r="Y56" s="51"/>
      <c r="Z56" s="51"/>
      <c r="AA56" s="51"/>
      <c r="AB56" s="51"/>
      <c r="AC56" s="51"/>
      <c r="AF56" s="76">
        <f t="shared" si="13"/>
        <v>90</v>
      </c>
      <c r="AG56" s="76">
        <f t="shared" si="14"/>
        <v>50</v>
      </c>
      <c r="AH56" s="76">
        <f t="shared" si="17"/>
        <v>0</v>
      </c>
      <c r="AI56" s="76">
        <f t="shared" si="18"/>
        <v>0</v>
      </c>
      <c r="AJ56" s="85">
        <f t="shared" si="16"/>
        <v>0</v>
      </c>
    </row>
    <row r="57" spans="1:36" x14ac:dyDescent="0.2">
      <c r="B57" s="40" t="s">
        <v>238</v>
      </c>
      <c r="C57" s="40" t="s">
        <v>71</v>
      </c>
      <c r="D57" s="40" t="s">
        <v>71</v>
      </c>
      <c r="E57" s="40" t="s">
        <v>252</v>
      </c>
      <c r="F57" s="40" t="s">
        <v>144</v>
      </c>
      <c r="G57" s="45" t="s">
        <v>144</v>
      </c>
      <c r="H57" s="46" t="s">
        <v>219</v>
      </c>
      <c r="I57" s="63">
        <f t="shared" si="4"/>
        <v>49</v>
      </c>
      <c r="J57" s="44" t="s">
        <v>208</v>
      </c>
      <c r="K57" s="44" t="s">
        <v>208</v>
      </c>
      <c r="L57" s="44" t="s">
        <v>208</v>
      </c>
      <c r="M57" s="44" t="s">
        <v>208</v>
      </c>
      <c r="N57" s="44" t="s">
        <v>208</v>
      </c>
      <c r="O57" s="44" t="s">
        <v>208</v>
      </c>
      <c r="P57" s="44" t="s">
        <v>208</v>
      </c>
      <c r="Q57" s="44" t="s">
        <v>208</v>
      </c>
      <c r="R57" s="44" t="s">
        <v>209</v>
      </c>
      <c r="S57" s="44" t="s">
        <v>690</v>
      </c>
      <c r="T57" s="51"/>
      <c r="U57" s="51"/>
      <c r="V57" s="51"/>
      <c r="W57" s="51"/>
      <c r="X57" s="51"/>
      <c r="Y57" s="51"/>
      <c r="Z57" s="51"/>
      <c r="AA57" s="51"/>
      <c r="AB57" s="51"/>
      <c r="AC57" s="51"/>
      <c r="AF57" s="76">
        <f t="shared" si="13"/>
        <v>90</v>
      </c>
      <c r="AG57" s="76">
        <f t="shared" si="14"/>
        <v>50</v>
      </c>
      <c r="AH57" s="76">
        <f t="shared" si="17"/>
        <v>0</v>
      </c>
      <c r="AI57" s="76">
        <f t="shared" si="18"/>
        <v>0</v>
      </c>
      <c r="AJ57" s="85">
        <f t="shared" si="16"/>
        <v>0</v>
      </c>
    </row>
    <row r="58" spans="1:36" x14ac:dyDescent="0.2">
      <c r="B58" s="40" t="s">
        <v>238</v>
      </c>
      <c r="C58" s="40" t="s">
        <v>71</v>
      </c>
      <c r="D58" s="40" t="s">
        <v>71</v>
      </c>
      <c r="E58" s="40" t="s">
        <v>142</v>
      </c>
      <c r="F58" s="40" t="s">
        <v>213</v>
      </c>
      <c r="G58" s="45" t="s">
        <v>213</v>
      </c>
      <c r="H58" s="46" t="s">
        <v>213</v>
      </c>
      <c r="I58" s="63">
        <f t="shared" si="4"/>
        <v>50</v>
      </c>
      <c r="J58" s="44" t="s">
        <v>211</v>
      </c>
      <c r="K58" s="44" t="s">
        <v>211</v>
      </c>
      <c r="L58" s="44" t="s">
        <v>211</v>
      </c>
      <c r="M58" s="44" t="s">
        <v>211</v>
      </c>
      <c r="N58" s="44" t="s">
        <v>211</v>
      </c>
      <c r="O58" s="44" t="s">
        <v>211</v>
      </c>
      <c r="P58" s="44" t="s">
        <v>211</v>
      </c>
      <c r="Q58" s="44" t="s">
        <v>211</v>
      </c>
      <c r="R58" s="44" t="s">
        <v>212</v>
      </c>
      <c r="S58" s="44" t="s">
        <v>691</v>
      </c>
      <c r="T58" s="51"/>
      <c r="U58" s="51"/>
      <c r="V58" s="51"/>
      <c r="W58" s="51"/>
      <c r="X58" s="51"/>
      <c r="Y58" s="51"/>
      <c r="Z58" s="51"/>
      <c r="AA58" s="51"/>
      <c r="AB58" s="51"/>
      <c r="AC58" s="51"/>
      <c r="AF58" s="76">
        <f t="shared" si="13"/>
        <v>90</v>
      </c>
      <c r="AG58" s="76">
        <f t="shared" si="14"/>
        <v>50</v>
      </c>
      <c r="AH58" s="76">
        <f t="shared" si="17"/>
        <v>0</v>
      </c>
      <c r="AI58" s="76">
        <f t="shared" si="18"/>
        <v>0</v>
      </c>
      <c r="AJ58" s="85">
        <f t="shared" si="16"/>
        <v>0</v>
      </c>
    </row>
    <row r="59" spans="1:36" x14ac:dyDescent="0.2">
      <c r="B59" s="40" t="s">
        <v>238</v>
      </c>
      <c r="C59" s="40" t="s">
        <v>71</v>
      </c>
      <c r="D59" s="40" t="s">
        <v>71</v>
      </c>
      <c r="E59" s="40" t="s">
        <v>637</v>
      </c>
      <c r="F59" s="40" t="s">
        <v>638</v>
      </c>
      <c r="G59" s="45" t="s">
        <v>638</v>
      </c>
      <c r="H59" s="46" t="s">
        <v>638</v>
      </c>
      <c r="I59" s="63">
        <f t="shared" si="4"/>
        <v>51</v>
      </c>
      <c r="J59" s="44" t="s">
        <v>217</v>
      </c>
      <c r="K59" s="44" t="s">
        <v>217</v>
      </c>
      <c r="L59" s="44" t="s">
        <v>217</v>
      </c>
      <c r="M59" s="44" t="s">
        <v>217</v>
      </c>
      <c r="N59" s="44" t="s">
        <v>217</v>
      </c>
      <c r="O59" s="44" t="s">
        <v>217</v>
      </c>
      <c r="P59" s="44" t="s">
        <v>217</v>
      </c>
      <c r="Q59" s="44" t="s">
        <v>217</v>
      </c>
      <c r="R59" s="44" t="s">
        <v>218</v>
      </c>
      <c r="S59" s="44" t="s">
        <v>692</v>
      </c>
      <c r="T59" s="51"/>
      <c r="U59" s="51"/>
      <c r="V59" s="51"/>
      <c r="W59" s="51"/>
      <c r="X59" s="51"/>
      <c r="Y59" s="51"/>
      <c r="Z59" s="51"/>
      <c r="AA59" s="51"/>
      <c r="AB59" s="51"/>
      <c r="AC59" s="51"/>
      <c r="AF59" s="76">
        <f t="shared" si="13"/>
        <v>90</v>
      </c>
      <c r="AG59" s="76">
        <f t="shared" si="14"/>
        <v>50</v>
      </c>
      <c r="AH59" s="76">
        <f t="shared" si="17"/>
        <v>5</v>
      </c>
      <c r="AI59" s="76">
        <f t="shared" si="18"/>
        <v>0</v>
      </c>
      <c r="AJ59" s="85">
        <f t="shared" si="16"/>
        <v>5</v>
      </c>
    </row>
    <row r="60" spans="1:36" x14ac:dyDescent="0.2">
      <c r="B60" s="40" t="s">
        <v>238</v>
      </c>
      <c r="C60" s="40" t="s">
        <v>71</v>
      </c>
      <c r="D60" s="40" t="s">
        <v>71</v>
      </c>
      <c r="E60" s="40" t="s">
        <v>639</v>
      </c>
      <c r="F60" s="40" t="s">
        <v>639</v>
      </c>
      <c r="G60" s="45" t="s">
        <v>639</v>
      </c>
      <c r="H60" s="46" t="s">
        <v>639</v>
      </c>
      <c r="I60" s="63">
        <f t="shared" si="4"/>
        <v>52</v>
      </c>
      <c r="J60" s="44" t="s">
        <v>220</v>
      </c>
      <c r="K60" s="44" t="s">
        <v>220</v>
      </c>
      <c r="L60" s="44" t="s">
        <v>220</v>
      </c>
      <c r="M60" s="44" t="s">
        <v>220</v>
      </c>
      <c r="N60" s="44" t="s">
        <v>220</v>
      </c>
      <c r="O60" s="44" t="s">
        <v>220</v>
      </c>
      <c r="P60" s="44" t="s">
        <v>220</v>
      </c>
      <c r="Q60" s="44" t="s">
        <v>220</v>
      </c>
      <c r="R60" s="44" t="s">
        <v>221</v>
      </c>
      <c r="S60" s="44" t="s">
        <v>693</v>
      </c>
      <c r="T60" s="51"/>
      <c r="U60" s="51"/>
      <c r="V60" s="51" t="s">
        <v>308</v>
      </c>
      <c r="W60" s="51"/>
      <c r="X60" s="51"/>
      <c r="Y60" s="51"/>
      <c r="Z60" s="51"/>
      <c r="AA60" s="51"/>
      <c r="AB60" s="51"/>
      <c r="AC60" s="51"/>
      <c r="AF60" s="76">
        <f t="shared" ref="AF60:AF81" si="19">IFERROR(VLOOKUP($R60,$AM$3:$AP$8,3,0),AF59)</f>
        <v>130</v>
      </c>
      <c r="AG60" s="76">
        <f t="shared" ref="AG60:AG77" si="20">IFERROR(VLOOKUP($S60,$AM$3:$AP$8,3,0),AG59)</f>
        <v>50</v>
      </c>
      <c r="AH60" s="76">
        <f t="shared" si="17"/>
        <v>0</v>
      </c>
      <c r="AI60" s="76">
        <f t="shared" si="18"/>
        <v>0</v>
      </c>
      <c r="AJ60" s="85">
        <f t="shared" si="16"/>
        <v>35</v>
      </c>
    </row>
    <row r="61" spans="1:36" x14ac:dyDescent="0.2">
      <c r="B61" s="40" t="s">
        <v>238</v>
      </c>
      <c r="C61" s="40" t="s">
        <v>71</v>
      </c>
      <c r="D61" s="40" t="s">
        <v>71</v>
      </c>
      <c r="E61" s="40" t="s">
        <v>253</v>
      </c>
      <c r="F61" s="40" t="s">
        <v>224</v>
      </c>
      <c r="G61" s="45" t="s">
        <v>224</v>
      </c>
      <c r="H61" s="46" t="s">
        <v>224</v>
      </c>
      <c r="I61" s="63">
        <f t="shared" si="4"/>
        <v>53</v>
      </c>
      <c r="J61" s="44" t="s">
        <v>220</v>
      </c>
      <c r="K61" s="44" t="s">
        <v>220</v>
      </c>
      <c r="L61" s="44" t="s">
        <v>220</v>
      </c>
      <c r="M61" s="44" t="s">
        <v>220</v>
      </c>
      <c r="N61" s="44" t="s">
        <v>220</v>
      </c>
      <c r="O61" s="44" t="s">
        <v>220</v>
      </c>
      <c r="P61" s="44" t="s">
        <v>220</v>
      </c>
      <c r="Q61" s="44" t="s">
        <v>220</v>
      </c>
      <c r="R61" s="44" t="s">
        <v>221</v>
      </c>
      <c r="S61" s="44" t="s">
        <v>693</v>
      </c>
      <c r="T61" s="51"/>
      <c r="U61" s="51"/>
      <c r="V61" s="51" t="s">
        <v>309</v>
      </c>
      <c r="W61" s="51" t="s">
        <v>311</v>
      </c>
      <c r="X61" s="51"/>
      <c r="Y61" s="51"/>
      <c r="Z61" s="51"/>
      <c r="AA61" s="51"/>
      <c r="AB61" s="51"/>
      <c r="AC61" s="51"/>
      <c r="AF61" s="76">
        <f t="shared" si="19"/>
        <v>130</v>
      </c>
      <c r="AG61" s="76">
        <f t="shared" si="20"/>
        <v>50</v>
      </c>
      <c r="AH61" s="76">
        <f t="shared" si="17"/>
        <v>0</v>
      </c>
      <c r="AI61" s="76">
        <f t="shared" si="18"/>
        <v>0</v>
      </c>
      <c r="AJ61" s="85">
        <f t="shared" si="16"/>
        <v>0</v>
      </c>
    </row>
    <row r="62" spans="1:36" x14ac:dyDescent="0.2">
      <c r="A62" s="32" t="s">
        <v>455</v>
      </c>
      <c r="B62" s="40" t="s">
        <v>238</v>
      </c>
      <c r="C62" s="40" t="s">
        <v>71</v>
      </c>
      <c r="D62" s="40" t="s">
        <v>71</v>
      </c>
      <c r="E62" s="40" t="s">
        <v>254</v>
      </c>
      <c r="F62" s="40" t="s">
        <v>72</v>
      </c>
      <c r="G62" s="45" t="s">
        <v>226</v>
      </c>
      <c r="H62" s="46" t="s">
        <v>226</v>
      </c>
      <c r="I62" s="63">
        <f t="shared" si="4"/>
        <v>54</v>
      </c>
      <c r="J62" s="44" t="s">
        <v>220</v>
      </c>
      <c r="K62" s="44" t="s">
        <v>220</v>
      </c>
      <c r="L62" s="44" t="s">
        <v>220</v>
      </c>
      <c r="M62" s="44" t="s">
        <v>220</v>
      </c>
      <c r="N62" s="44" t="s">
        <v>220</v>
      </c>
      <c r="O62" s="44" t="s">
        <v>220</v>
      </c>
      <c r="P62" s="44" t="s">
        <v>220</v>
      </c>
      <c r="Q62" s="44" t="s">
        <v>220</v>
      </c>
      <c r="R62" s="44" t="s">
        <v>221</v>
      </c>
      <c r="S62" s="44" t="s">
        <v>693</v>
      </c>
      <c r="T62" s="51"/>
      <c r="U62" s="51"/>
      <c r="V62" s="51" t="s">
        <v>309</v>
      </c>
      <c r="W62" s="51" t="s">
        <v>311</v>
      </c>
      <c r="X62" s="51"/>
      <c r="Y62" s="51"/>
      <c r="Z62" s="51"/>
      <c r="AA62" s="51"/>
      <c r="AB62" s="51"/>
      <c r="AC62" s="51"/>
      <c r="AF62" s="76">
        <f t="shared" si="19"/>
        <v>130</v>
      </c>
      <c r="AG62" s="76">
        <f t="shared" si="20"/>
        <v>50</v>
      </c>
      <c r="AH62" s="76">
        <f t="shared" si="17"/>
        <v>0</v>
      </c>
      <c r="AI62" s="76">
        <f t="shared" si="18"/>
        <v>0</v>
      </c>
      <c r="AJ62" s="85">
        <f t="shared" si="16"/>
        <v>0</v>
      </c>
    </row>
    <row r="63" spans="1:36" x14ac:dyDescent="0.2">
      <c r="B63" s="40" t="s">
        <v>238</v>
      </c>
      <c r="C63" s="40" t="s">
        <v>239</v>
      </c>
      <c r="D63" s="40" t="s">
        <v>752</v>
      </c>
      <c r="E63" s="40" t="s">
        <v>255</v>
      </c>
      <c r="F63" s="40" t="s">
        <v>255</v>
      </c>
      <c r="G63" s="45" t="s">
        <v>229</v>
      </c>
      <c r="H63" s="46" t="s">
        <v>229</v>
      </c>
      <c r="I63" s="63">
        <f t="shared" si="4"/>
        <v>55</v>
      </c>
      <c r="J63" s="44" t="s">
        <v>220</v>
      </c>
      <c r="K63" s="44" t="s">
        <v>220</v>
      </c>
      <c r="L63" s="44" t="s">
        <v>220</v>
      </c>
      <c r="M63" s="44" t="s">
        <v>220</v>
      </c>
      <c r="N63" s="44" t="s">
        <v>220</v>
      </c>
      <c r="O63" s="44" t="s">
        <v>220</v>
      </c>
      <c r="P63" s="44" t="s">
        <v>220</v>
      </c>
      <c r="Q63" s="44" t="s">
        <v>220</v>
      </c>
      <c r="R63" s="44" t="s">
        <v>221</v>
      </c>
      <c r="S63" s="44" t="s">
        <v>693</v>
      </c>
      <c r="T63" s="51"/>
      <c r="U63" s="51"/>
      <c r="V63" s="51" t="s">
        <v>310</v>
      </c>
      <c r="W63" s="51"/>
      <c r="X63" s="51"/>
      <c r="Y63" s="51"/>
      <c r="Z63" s="51"/>
      <c r="AA63" s="51"/>
      <c r="AB63" s="51"/>
      <c r="AC63" s="51"/>
      <c r="AF63" s="76">
        <f t="shared" si="19"/>
        <v>130</v>
      </c>
      <c r="AG63" s="76">
        <f t="shared" si="20"/>
        <v>50</v>
      </c>
      <c r="AH63" s="76">
        <f t="shared" si="17"/>
        <v>0</v>
      </c>
      <c r="AI63" s="76">
        <f t="shared" si="18"/>
        <v>0</v>
      </c>
      <c r="AJ63" s="85">
        <f t="shared" si="16"/>
        <v>0</v>
      </c>
    </row>
    <row r="64" spans="1:36" x14ac:dyDescent="0.2">
      <c r="B64" s="40" t="s">
        <v>238</v>
      </c>
      <c r="C64" s="40" t="s">
        <v>239</v>
      </c>
      <c r="D64" s="40" t="s">
        <v>336</v>
      </c>
      <c r="E64" s="40" t="s">
        <v>337</v>
      </c>
      <c r="F64" s="40" t="s">
        <v>19</v>
      </c>
      <c r="G64" s="45" t="s">
        <v>229</v>
      </c>
      <c r="H64" s="46" t="s">
        <v>229</v>
      </c>
      <c r="I64" s="63">
        <f t="shared" si="4"/>
        <v>56</v>
      </c>
      <c r="J64" s="44" t="s">
        <v>220</v>
      </c>
      <c r="K64" s="44" t="s">
        <v>220</v>
      </c>
      <c r="L64" s="44" t="s">
        <v>220</v>
      </c>
      <c r="M64" s="44" t="s">
        <v>220</v>
      </c>
      <c r="N64" s="44" t="s">
        <v>220</v>
      </c>
      <c r="O64" s="44" t="s">
        <v>220</v>
      </c>
      <c r="P64" s="44" t="s">
        <v>220</v>
      </c>
      <c r="Q64" s="44" t="s">
        <v>220</v>
      </c>
      <c r="R64" s="44" t="s">
        <v>221</v>
      </c>
      <c r="S64" s="44" t="s">
        <v>693</v>
      </c>
      <c r="T64" s="51"/>
      <c r="U64" s="51"/>
      <c r="V64" s="51" t="s">
        <v>310</v>
      </c>
      <c r="W64" s="51"/>
      <c r="X64" s="51"/>
      <c r="Y64" s="51"/>
      <c r="Z64" s="51"/>
      <c r="AA64" s="51"/>
      <c r="AB64" s="51"/>
      <c r="AC64" s="51"/>
      <c r="AF64" s="76">
        <f t="shared" si="19"/>
        <v>130</v>
      </c>
      <c r="AG64" s="76">
        <f t="shared" si="20"/>
        <v>50</v>
      </c>
      <c r="AH64" s="76">
        <f t="shared" si="17"/>
        <v>0</v>
      </c>
      <c r="AI64" s="76">
        <f t="shared" si="18"/>
        <v>0</v>
      </c>
      <c r="AJ64" s="85">
        <f t="shared" si="16"/>
        <v>0</v>
      </c>
    </row>
    <row r="65" spans="1:37" x14ac:dyDescent="0.2">
      <c r="B65" s="40" t="s">
        <v>238</v>
      </c>
      <c r="C65" s="40" t="s">
        <v>239</v>
      </c>
      <c r="D65" s="40" t="s">
        <v>336</v>
      </c>
      <c r="E65" s="40" t="s">
        <v>337</v>
      </c>
      <c r="F65" s="40" t="s">
        <v>87</v>
      </c>
      <c r="G65" s="45" t="s">
        <v>229</v>
      </c>
      <c r="H65" s="46" t="s">
        <v>229</v>
      </c>
      <c r="I65" s="63">
        <f t="shared" si="4"/>
        <v>57</v>
      </c>
      <c r="J65" s="44" t="s">
        <v>220</v>
      </c>
      <c r="K65" s="44" t="s">
        <v>220</v>
      </c>
      <c r="L65" s="44" t="s">
        <v>220</v>
      </c>
      <c r="M65" s="44" t="s">
        <v>220</v>
      </c>
      <c r="N65" s="44" t="s">
        <v>220</v>
      </c>
      <c r="O65" s="44" t="s">
        <v>220</v>
      </c>
      <c r="P65" s="44" t="s">
        <v>220</v>
      </c>
      <c r="Q65" s="44" t="s">
        <v>220</v>
      </c>
      <c r="R65" s="44" t="s">
        <v>221</v>
      </c>
      <c r="S65" s="44" t="s">
        <v>693</v>
      </c>
      <c r="T65" s="51"/>
      <c r="U65" s="51"/>
      <c r="V65" s="51" t="s">
        <v>310</v>
      </c>
      <c r="W65" s="51"/>
      <c r="X65" s="51"/>
      <c r="Y65" s="51"/>
      <c r="Z65" s="51"/>
      <c r="AA65" s="51"/>
      <c r="AB65" s="51"/>
      <c r="AC65" s="51"/>
      <c r="AF65" s="76">
        <f t="shared" si="19"/>
        <v>130</v>
      </c>
      <c r="AG65" s="76">
        <f t="shared" si="20"/>
        <v>50</v>
      </c>
      <c r="AH65" s="76">
        <f t="shared" si="17"/>
        <v>0</v>
      </c>
      <c r="AI65" s="76">
        <f t="shared" si="18"/>
        <v>0</v>
      </c>
      <c r="AJ65" s="85">
        <f t="shared" si="16"/>
        <v>0</v>
      </c>
    </row>
    <row r="66" spans="1:37" x14ac:dyDescent="0.2">
      <c r="B66" s="40" t="s">
        <v>238</v>
      </c>
      <c r="C66" s="40" t="s">
        <v>239</v>
      </c>
      <c r="D66" s="40" t="s">
        <v>336</v>
      </c>
      <c r="E66" s="40" t="s">
        <v>337</v>
      </c>
      <c r="F66" s="40" t="s">
        <v>88</v>
      </c>
      <c r="G66" s="45" t="s">
        <v>229</v>
      </c>
      <c r="H66" s="46" t="s">
        <v>229</v>
      </c>
      <c r="I66" s="63">
        <f t="shared" si="4"/>
        <v>58</v>
      </c>
      <c r="J66" s="44" t="s">
        <v>220</v>
      </c>
      <c r="K66" s="44" t="s">
        <v>220</v>
      </c>
      <c r="L66" s="44" t="s">
        <v>220</v>
      </c>
      <c r="M66" s="44" t="s">
        <v>220</v>
      </c>
      <c r="N66" s="44" t="s">
        <v>220</v>
      </c>
      <c r="O66" s="44" t="s">
        <v>220</v>
      </c>
      <c r="P66" s="44" t="s">
        <v>220</v>
      </c>
      <c r="Q66" s="44" t="s">
        <v>220</v>
      </c>
      <c r="R66" s="44" t="s">
        <v>221</v>
      </c>
      <c r="S66" s="44" t="s">
        <v>693</v>
      </c>
      <c r="T66" s="51"/>
      <c r="U66" s="51"/>
      <c r="V66" s="51" t="s">
        <v>310</v>
      </c>
      <c r="W66" s="51"/>
      <c r="X66" s="51"/>
      <c r="Y66" s="51"/>
      <c r="Z66" s="51"/>
      <c r="AA66" s="51"/>
      <c r="AB66" s="51"/>
      <c r="AC66" s="51"/>
      <c r="AF66" s="76">
        <f t="shared" si="19"/>
        <v>130</v>
      </c>
      <c r="AG66" s="76">
        <f t="shared" si="20"/>
        <v>50</v>
      </c>
      <c r="AH66" s="76">
        <f t="shared" si="17"/>
        <v>0</v>
      </c>
      <c r="AI66" s="76">
        <f t="shared" si="18"/>
        <v>0</v>
      </c>
      <c r="AJ66" s="85">
        <f t="shared" si="16"/>
        <v>0</v>
      </c>
    </row>
    <row r="67" spans="1:37" x14ac:dyDescent="0.2">
      <c r="B67" s="40" t="s">
        <v>238</v>
      </c>
      <c r="C67" s="40" t="s">
        <v>239</v>
      </c>
      <c r="D67" s="40" t="s">
        <v>336</v>
      </c>
      <c r="E67" s="40" t="s">
        <v>337</v>
      </c>
      <c r="F67" s="40" t="s">
        <v>89</v>
      </c>
      <c r="G67" s="45" t="s">
        <v>229</v>
      </c>
      <c r="H67" s="46" t="s">
        <v>229</v>
      </c>
      <c r="I67" s="63">
        <f t="shared" si="4"/>
        <v>59</v>
      </c>
      <c r="J67" s="44" t="s">
        <v>220</v>
      </c>
      <c r="K67" s="44" t="s">
        <v>220</v>
      </c>
      <c r="L67" s="44" t="s">
        <v>220</v>
      </c>
      <c r="M67" s="44" t="s">
        <v>220</v>
      </c>
      <c r="N67" s="44" t="s">
        <v>220</v>
      </c>
      <c r="O67" s="44" t="s">
        <v>220</v>
      </c>
      <c r="P67" s="44" t="s">
        <v>220</v>
      </c>
      <c r="Q67" s="44" t="s">
        <v>220</v>
      </c>
      <c r="R67" s="44" t="s">
        <v>221</v>
      </c>
      <c r="S67" s="44" t="s">
        <v>693</v>
      </c>
      <c r="T67" s="51"/>
      <c r="U67" s="51"/>
      <c r="V67" s="51" t="s">
        <v>310</v>
      </c>
      <c r="W67" s="51"/>
      <c r="X67" s="51"/>
      <c r="Y67" s="51"/>
      <c r="Z67" s="51"/>
      <c r="AA67" s="51"/>
      <c r="AB67" s="51"/>
      <c r="AC67" s="51"/>
      <c r="AF67" s="76">
        <f t="shared" si="19"/>
        <v>130</v>
      </c>
      <c r="AG67" s="76">
        <f t="shared" si="20"/>
        <v>50</v>
      </c>
      <c r="AH67" s="76">
        <f t="shared" si="17"/>
        <v>0</v>
      </c>
      <c r="AI67" s="76">
        <f t="shared" si="18"/>
        <v>0</v>
      </c>
      <c r="AJ67" s="85">
        <f t="shared" si="16"/>
        <v>0</v>
      </c>
    </row>
    <row r="68" spans="1:37" x14ac:dyDescent="0.2">
      <c r="B68" s="40" t="s">
        <v>238</v>
      </c>
      <c r="C68" s="40" t="s">
        <v>239</v>
      </c>
      <c r="D68" s="40" t="s">
        <v>336</v>
      </c>
      <c r="E68" s="40" t="s">
        <v>337</v>
      </c>
      <c r="F68" s="40" t="s">
        <v>90</v>
      </c>
      <c r="G68" s="45" t="s">
        <v>229</v>
      </c>
      <c r="H68" s="46" t="s">
        <v>229</v>
      </c>
      <c r="I68" s="63">
        <f t="shared" si="4"/>
        <v>60</v>
      </c>
      <c r="J68" s="44" t="s">
        <v>220</v>
      </c>
      <c r="K68" s="44" t="s">
        <v>220</v>
      </c>
      <c r="L68" s="44" t="s">
        <v>220</v>
      </c>
      <c r="M68" s="44" t="s">
        <v>220</v>
      </c>
      <c r="N68" s="44" t="s">
        <v>220</v>
      </c>
      <c r="O68" s="44" t="s">
        <v>220</v>
      </c>
      <c r="P68" s="44" t="s">
        <v>220</v>
      </c>
      <c r="Q68" s="44" t="s">
        <v>220</v>
      </c>
      <c r="R68" s="44" t="s">
        <v>221</v>
      </c>
      <c r="S68" s="44" t="s">
        <v>693</v>
      </c>
      <c r="T68" s="51"/>
      <c r="U68" s="51"/>
      <c r="V68" s="51" t="s">
        <v>310</v>
      </c>
      <c r="W68" s="51"/>
      <c r="X68" s="51"/>
      <c r="Y68" s="51"/>
      <c r="Z68" s="51"/>
      <c r="AA68" s="51"/>
      <c r="AB68" s="51"/>
      <c r="AC68" s="51"/>
      <c r="AF68" s="76">
        <f t="shared" si="19"/>
        <v>130</v>
      </c>
      <c r="AG68" s="76">
        <f t="shared" si="20"/>
        <v>50</v>
      </c>
      <c r="AH68" s="76">
        <f t="shared" si="17"/>
        <v>0</v>
      </c>
      <c r="AI68" s="76">
        <f t="shared" si="18"/>
        <v>0</v>
      </c>
      <c r="AJ68" s="85">
        <f t="shared" si="16"/>
        <v>0</v>
      </c>
    </row>
    <row r="69" spans="1:37" x14ac:dyDescent="0.2">
      <c r="B69" s="40" t="s">
        <v>238</v>
      </c>
      <c r="C69" s="40" t="s">
        <v>239</v>
      </c>
      <c r="D69" s="40" t="s">
        <v>336</v>
      </c>
      <c r="E69" s="40" t="s">
        <v>337</v>
      </c>
      <c r="F69" s="40" t="s">
        <v>91</v>
      </c>
      <c r="G69" s="45" t="s">
        <v>229</v>
      </c>
      <c r="H69" s="46" t="s">
        <v>229</v>
      </c>
      <c r="I69" s="63">
        <f t="shared" si="4"/>
        <v>61</v>
      </c>
      <c r="J69" s="44" t="s">
        <v>220</v>
      </c>
      <c r="K69" s="44" t="s">
        <v>220</v>
      </c>
      <c r="L69" s="44" t="s">
        <v>220</v>
      </c>
      <c r="M69" s="44" t="s">
        <v>220</v>
      </c>
      <c r="N69" s="44" t="s">
        <v>220</v>
      </c>
      <c r="O69" s="44" t="s">
        <v>220</v>
      </c>
      <c r="P69" s="44" t="s">
        <v>220</v>
      </c>
      <c r="Q69" s="44" t="s">
        <v>220</v>
      </c>
      <c r="R69" s="44" t="s">
        <v>221</v>
      </c>
      <c r="S69" s="44" t="s">
        <v>693</v>
      </c>
      <c r="T69" s="51"/>
      <c r="U69" s="51"/>
      <c r="V69" s="51" t="s">
        <v>310</v>
      </c>
      <c r="W69" s="51"/>
      <c r="X69" s="51"/>
      <c r="Y69" s="51"/>
      <c r="Z69" s="51"/>
      <c r="AA69" s="51"/>
      <c r="AB69" s="51"/>
      <c r="AC69" s="51"/>
      <c r="AF69" s="76">
        <f t="shared" si="19"/>
        <v>130</v>
      </c>
      <c r="AG69" s="76">
        <f t="shared" si="20"/>
        <v>50</v>
      </c>
      <c r="AH69" s="76">
        <f t="shared" si="17"/>
        <v>0</v>
      </c>
      <c r="AI69" s="76">
        <f t="shared" si="18"/>
        <v>0</v>
      </c>
      <c r="AJ69" s="85">
        <f t="shared" si="16"/>
        <v>0</v>
      </c>
    </row>
    <row r="70" spans="1:37" x14ac:dyDescent="0.2">
      <c r="B70" s="40" t="s">
        <v>238</v>
      </c>
      <c r="C70" s="40" t="s">
        <v>239</v>
      </c>
      <c r="D70" s="40" t="s">
        <v>336</v>
      </c>
      <c r="E70" s="40" t="s">
        <v>337</v>
      </c>
      <c r="F70" s="40" t="s">
        <v>92</v>
      </c>
      <c r="G70" s="45" t="s">
        <v>229</v>
      </c>
      <c r="H70" s="46" t="s">
        <v>229</v>
      </c>
      <c r="I70" s="63">
        <f t="shared" si="4"/>
        <v>62</v>
      </c>
      <c r="J70" s="44" t="s">
        <v>220</v>
      </c>
      <c r="K70" s="44" t="s">
        <v>220</v>
      </c>
      <c r="L70" s="44" t="s">
        <v>220</v>
      </c>
      <c r="M70" s="44" t="s">
        <v>220</v>
      </c>
      <c r="N70" s="44" t="s">
        <v>220</v>
      </c>
      <c r="O70" s="44" t="s">
        <v>220</v>
      </c>
      <c r="P70" s="44" t="s">
        <v>220</v>
      </c>
      <c r="Q70" s="44" t="s">
        <v>220</v>
      </c>
      <c r="R70" s="44" t="s">
        <v>221</v>
      </c>
      <c r="S70" s="44" t="s">
        <v>693</v>
      </c>
      <c r="T70" s="51"/>
      <c r="U70" s="51"/>
      <c r="V70" s="51" t="s">
        <v>310</v>
      </c>
      <c r="W70" s="51"/>
      <c r="X70" s="51"/>
      <c r="Y70" s="51"/>
      <c r="Z70" s="51"/>
      <c r="AA70" s="51"/>
      <c r="AB70" s="51"/>
      <c r="AC70" s="51"/>
      <c r="AF70" s="76">
        <f t="shared" si="19"/>
        <v>130</v>
      </c>
      <c r="AG70" s="76">
        <f t="shared" si="20"/>
        <v>50</v>
      </c>
      <c r="AH70" s="76">
        <f t="shared" si="17"/>
        <v>0</v>
      </c>
      <c r="AI70" s="76">
        <f t="shared" si="18"/>
        <v>0</v>
      </c>
      <c r="AJ70" s="85">
        <f t="shared" si="16"/>
        <v>0</v>
      </c>
    </row>
    <row r="71" spans="1:37" x14ac:dyDescent="0.2">
      <c r="B71" s="40" t="s">
        <v>238</v>
      </c>
      <c r="C71" s="40" t="s">
        <v>239</v>
      </c>
      <c r="D71" s="40" t="s">
        <v>336</v>
      </c>
      <c r="E71" s="40" t="s">
        <v>337</v>
      </c>
      <c r="F71" s="40" t="s">
        <v>93</v>
      </c>
      <c r="G71" s="45" t="s">
        <v>229</v>
      </c>
      <c r="H71" s="46" t="s">
        <v>229</v>
      </c>
      <c r="I71" s="63">
        <f t="shared" si="4"/>
        <v>63</v>
      </c>
      <c r="J71" s="44" t="s">
        <v>220</v>
      </c>
      <c r="K71" s="44" t="s">
        <v>220</v>
      </c>
      <c r="L71" s="44" t="s">
        <v>220</v>
      </c>
      <c r="M71" s="44" t="s">
        <v>220</v>
      </c>
      <c r="N71" s="44" t="s">
        <v>220</v>
      </c>
      <c r="O71" s="44" t="s">
        <v>220</v>
      </c>
      <c r="P71" s="44" t="s">
        <v>220</v>
      </c>
      <c r="Q71" s="44" t="s">
        <v>220</v>
      </c>
      <c r="R71" s="44" t="s">
        <v>221</v>
      </c>
      <c r="S71" s="44" t="s">
        <v>693</v>
      </c>
      <c r="T71" s="51"/>
      <c r="U71" s="51"/>
      <c r="V71" s="51" t="s">
        <v>310</v>
      </c>
      <c r="W71" s="51"/>
      <c r="X71" s="51"/>
      <c r="Y71" s="51"/>
      <c r="Z71" s="51"/>
      <c r="AA71" s="51"/>
      <c r="AB71" s="51"/>
      <c r="AC71" s="51"/>
      <c r="AF71" s="76">
        <f t="shared" si="19"/>
        <v>130</v>
      </c>
      <c r="AG71" s="76">
        <f t="shared" si="20"/>
        <v>50</v>
      </c>
      <c r="AH71" s="76">
        <f t="shared" si="17"/>
        <v>0</v>
      </c>
      <c r="AI71" s="76">
        <f t="shared" si="18"/>
        <v>0</v>
      </c>
      <c r="AJ71" s="85">
        <f t="shared" si="16"/>
        <v>0</v>
      </c>
    </row>
    <row r="72" spans="1:37" x14ac:dyDescent="0.2">
      <c r="B72" s="40" t="s">
        <v>238</v>
      </c>
      <c r="C72" s="40" t="s">
        <v>239</v>
      </c>
      <c r="D72" s="40" t="s">
        <v>336</v>
      </c>
      <c r="E72" s="40" t="s">
        <v>337</v>
      </c>
      <c r="F72" s="40" t="s">
        <v>94</v>
      </c>
      <c r="G72" s="45" t="s">
        <v>229</v>
      </c>
      <c r="H72" s="46" t="s">
        <v>229</v>
      </c>
      <c r="I72" s="63">
        <f t="shared" si="4"/>
        <v>64</v>
      </c>
      <c r="J72" s="44" t="s">
        <v>220</v>
      </c>
      <c r="K72" s="44" t="s">
        <v>220</v>
      </c>
      <c r="L72" s="44" t="s">
        <v>220</v>
      </c>
      <c r="M72" s="44" t="s">
        <v>220</v>
      </c>
      <c r="N72" s="44" t="s">
        <v>220</v>
      </c>
      <c r="O72" s="44" t="s">
        <v>220</v>
      </c>
      <c r="P72" s="44" t="s">
        <v>220</v>
      </c>
      <c r="Q72" s="44" t="s">
        <v>220</v>
      </c>
      <c r="R72" s="44" t="s">
        <v>221</v>
      </c>
      <c r="S72" s="44" t="s">
        <v>693</v>
      </c>
      <c r="T72" s="51"/>
      <c r="U72" s="51"/>
      <c r="V72" s="51" t="s">
        <v>310</v>
      </c>
      <c r="W72" s="51"/>
      <c r="X72" s="51"/>
      <c r="Y72" s="51"/>
      <c r="Z72" s="51"/>
      <c r="AA72" s="51"/>
      <c r="AB72" s="51"/>
      <c r="AC72" s="51"/>
      <c r="AF72" s="76">
        <f t="shared" si="19"/>
        <v>130</v>
      </c>
      <c r="AG72" s="76">
        <f t="shared" si="20"/>
        <v>50</v>
      </c>
      <c r="AH72" s="76">
        <f t="shared" si="17"/>
        <v>0</v>
      </c>
      <c r="AI72" s="76">
        <f t="shared" si="18"/>
        <v>0</v>
      </c>
      <c r="AJ72" s="85">
        <f t="shared" si="16"/>
        <v>0</v>
      </c>
    </row>
    <row r="73" spans="1:37" x14ac:dyDescent="0.2">
      <c r="B73" s="40" t="s">
        <v>238</v>
      </c>
      <c r="C73" s="40" t="s">
        <v>239</v>
      </c>
      <c r="D73" s="40" t="s">
        <v>336</v>
      </c>
      <c r="E73" s="40" t="s">
        <v>337</v>
      </c>
      <c r="F73" s="40" t="s">
        <v>95</v>
      </c>
      <c r="G73" s="45" t="s">
        <v>229</v>
      </c>
      <c r="H73" s="46" t="s">
        <v>229</v>
      </c>
      <c r="I73" s="63">
        <f t="shared" si="4"/>
        <v>65</v>
      </c>
      <c r="J73" s="44" t="s">
        <v>220</v>
      </c>
      <c r="K73" s="44" t="s">
        <v>220</v>
      </c>
      <c r="L73" s="44" t="s">
        <v>220</v>
      </c>
      <c r="M73" s="44" t="s">
        <v>220</v>
      </c>
      <c r="N73" s="44" t="s">
        <v>220</v>
      </c>
      <c r="O73" s="44" t="s">
        <v>220</v>
      </c>
      <c r="P73" s="44" t="s">
        <v>220</v>
      </c>
      <c r="Q73" s="44" t="s">
        <v>220</v>
      </c>
      <c r="R73" s="44" t="s">
        <v>221</v>
      </c>
      <c r="S73" s="44" t="s">
        <v>693</v>
      </c>
      <c r="T73" s="51"/>
      <c r="U73" s="51"/>
      <c r="V73" s="51" t="s">
        <v>310</v>
      </c>
      <c r="W73" s="51"/>
      <c r="X73" s="51"/>
      <c r="Y73" s="51"/>
      <c r="Z73" s="51"/>
      <c r="AA73" s="51"/>
      <c r="AB73" s="51"/>
      <c r="AC73" s="51"/>
      <c r="AF73" s="76">
        <f t="shared" si="19"/>
        <v>130</v>
      </c>
      <c r="AG73" s="76">
        <f t="shared" si="20"/>
        <v>50</v>
      </c>
      <c r="AH73" s="76">
        <f t="shared" si="17"/>
        <v>0</v>
      </c>
      <c r="AI73" s="76">
        <f t="shared" si="18"/>
        <v>0</v>
      </c>
      <c r="AJ73" s="85">
        <f t="shared" si="16"/>
        <v>0</v>
      </c>
    </row>
    <row r="74" spans="1:37" x14ac:dyDescent="0.2">
      <c r="B74" s="40" t="s">
        <v>238</v>
      </c>
      <c r="C74" s="40" t="s">
        <v>239</v>
      </c>
      <c r="D74" s="40" t="s">
        <v>336</v>
      </c>
      <c r="E74" s="40" t="s">
        <v>337</v>
      </c>
      <c r="F74" s="40" t="s">
        <v>339</v>
      </c>
      <c r="G74" s="45" t="s">
        <v>229</v>
      </c>
      <c r="H74" s="46" t="s">
        <v>229</v>
      </c>
      <c r="I74" s="63">
        <f t="shared" si="4"/>
        <v>66</v>
      </c>
      <c r="J74" s="44" t="s">
        <v>220</v>
      </c>
      <c r="K74" s="44" t="s">
        <v>220</v>
      </c>
      <c r="L74" s="44" t="s">
        <v>220</v>
      </c>
      <c r="M74" s="44" t="s">
        <v>220</v>
      </c>
      <c r="N74" s="44" t="s">
        <v>220</v>
      </c>
      <c r="O74" s="44" t="s">
        <v>220</v>
      </c>
      <c r="P74" s="44" t="s">
        <v>220</v>
      </c>
      <c r="Q74" s="44" t="s">
        <v>220</v>
      </c>
      <c r="R74" s="44" t="s">
        <v>221</v>
      </c>
      <c r="S74" s="44" t="s">
        <v>693</v>
      </c>
      <c r="T74" s="51"/>
      <c r="U74" s="51"/>
      <c r="V74" s="51" t="s">
        <v>310</v>
      </c>
      <c r="W74" s="51"/>
      <c r="X74" s="51"/>
      <c r="Y74" s="51"/>
      <c r="Z74" s="51"/>
      <c r="AA74" s="51"/>
      <c r="AB74" s="51"/>
      <c r="AC74" s="51"/>
      <c r="AF74" s="76">
        <f t="shared" si="19"/>
        <v>130</v>
      </c>
      <c r="AG74" s="76">
        <f t="shared" si="20"/>
        <v>50</v>
      </c>
      <c r="AH74" s="76">
        <f t="shared" si="17"/>
        <v>0</v>
      </c>
      <c r="AI74" s="76">
        <f t="shared" si="18"/>
        <v>0</v>
      </c>
      <c r="AJ74" s="85">
        <f t="shared" si="16"/>
        <v>0</v>
      </c>
    </row>
    <row r="75" spans="1:37" x14ac:dyDescent="0.2">
      <c r="B75" s="40" t="s">
        <v>238</v>
      </c>
      <c r="C75" s="40" t="s">
        <v>239</v>
      </c>
      <c r="D75" s="40" t="s">
        <v>336</v>
      </c>
      <c r="E75" s="40" t="s">
        <v>337</v>
      </c>
      <c r="F75" s="40" t="s">
        <v>70</v>
      </c>
      <c r="G75" s="45" t="s">
        <v>229</v>
      </c>
      <c r="H75" s="46" t="s">
        <v>229</v>
      </c>
      <c r="I75" s="63">
        <f t="shared" ref="I75:I87" si="21">I74+1</f>
        <v>67</v>
      </c>
      <c r="J75" s="44" t="s">
        <v>220</v>
      </c>
      <c r="K75" s="44" t="s">
        <v>220</v>
      </c>
      <c r="L75" s="44" t="s">
        <v>220</v>
      </c>
      <c r="M75" s="44" t="s">
        <v>220</v>
      </c>
      <c r="N75" s="44" t="s">
        <v>220</v>
      </c>
      <c r="O75" s="44" t="s">
        <v>220</v>
      </c>
      <c r="P75" s="44" t="s">
        <v>220</v>
      </c>
      <c r="Q75" s="44" t="s">
        <v>220</v>
      </c>
      <c r="R75" s="44" t="s">
        <v>221</v>
      </c>
      <c r="S75" s="44" t="s">
        <v>693</v>
      </c>
      <c r="T75" s="51"/>
      <c r="U75" s="51"/>
      <c r="V75" s="51" t="s">
        <v>310</v>
      </c>
      <c r="W75" s="51"/>
      <c r="X75" s="51"/>
      <c r="Y75" s="51"/>
      <c r="Z75" s="51"/>
      <c r="AA75" s="51"/>
      <c r="AB75" s="51"/>
      <c r="AC75" s="51"/>
      <c r="AF75" s="76">
        <f t="shared" si="19"/>
        <v>130</v>
      </c>
      <c r="AG75" s="76">
        <f t="shared" si="20"/>
        <v>50</v>
      </c>
      <c r="AH75" s="76">
        <f t="shared" si="17"/>
        <v>0</v>
      </c>
      <c r="AI75" s="76">
        <f t="shared" si="18"/>
        <v>0</v>
      </c>
      <c r="AJ75" s="85">
        <f t="shared" si="16"/>
        <v>0</v>
      </c>
    </row>
    <row r="76" spans="1:37" x14ac:dyDescent="0.2">
      <c r="B76" s="40" t="s">
        <v>238</v>
      </c>
      <c r="C76" s="40" t="s">
        <v>239</v>
      </c>
      <c r="D76" s="40" t="s">
        <v>336</v>
      </c>
      <c r="E76" s="40" t="s">
        <v>338</v>
      </c>
      <c r="F76" s="40" t="s">
        <v>20</v>
      </c>
      <c r="G76" s="45" t="s">
        <v>229</v>
      </c>
      <c r="H76" s="46" t="s">
        <v>229</v>
      </c>
      <c r="I76" s="63">
        <f t="shared" si="21"/>
        <v>68</v>
      </c>
      <c r="J76" s="44" t="s">
        <v>220</v>
      </c>
      <c r="K76" s="44" t="s">
        <v>220</v>
      </c>
      <c r="L76" s="44" t="s">
        <v>220</v>
      </c>
      <c r="M76" s="44" t="s">
        <v>220</v>
      </c>
      <c r="N76" s="44" t="s">
        <v>220</v>
      </c>
      <c r="O76" s="44" t="s">
        <v>220</v>
      </c>
      <c r="P76" s="44" t="s">
        <v>220</v>
      </c>
      <c r="Q76" s="44" t="s">
        <v>220</v>
      </c>
      <c r="R76" s="44" t="s">
        <v>221</v>
      </c>
      <c r="S76" s="44" t="s">
        <v>693</v>
      </c>
      <c r="T76" s="51"/>
      <c r="U76" s="51"/>
      <c r="V76" s="51" t="s">
        <v>310</v>
      </c>
      <c r="W76" s="51"/>
      <c r="X76" s="51"/>
      <c r="Y76" s="51"/>
      <c r="Z76" s="51"/>
      <c r="AA76" s="51"/>
      <c r="AB76" s="51"/>
      <c r="AC76" s="51"/>
      <c r="AF76" s="76">
        <f t="shared" si="19"/>
        <v>130</v>
      </c>
      <c r="AG76" s="76">
        <f t="shared" si="20"/>
        <v>50</v>
      </c>
      <c r="AH76" s="76">
        <f t="shared" si="17"/>
        <v>0</v>
      </c>
      <c r="AI76" s="76">
        <f t="shared" si="18"/>
        <v>0</v>
      </c>
      <c r="AJ76" s="85">
        <f t="shared" si="16"/>
        <v>0</v>
      </c>
    </row>
    <row r="77" spans="1:37" x14ac:dyDescent="0.2">
      <c r="B77" s="40" t="s">
        <v>238</v>
      </c>
      <c r="C77" s="40" t="s">
        <v>239</v>
      </c>
      <c r="D77" s="40" t="s">
        <v>336</v>
      </c>
      <c r="E77" s="40" t="s">
        <v>21</v>
      </c>
      <c r="F77" s="40" t="s">
        <v>21</v>
      </c>
      <c r="G77" s="45" t="s">
        <v>229</v>
      </c>
      <c r="H77" s="46" t="s">
        <v>229</v>
      </c>
      <c r="I77" s="63">
        <f t="shared" si="21"/>
        <v>69</v>
      </c>
      <c r="J77" s="44" t="s">
        <v>220</v>
      </c>
      <c r="K77" s="44" t="s">
        <v>220</v>
      </c>
      <c r="L77" s="44" t="s">
        <v>220</v>
      </c>
      <c r="M77" s="44" t="s">
        <v>220</v>
      </c>
      <c r="N77" s="44" t="s">
        <v>220</v>
      </c>
      <c r="O77" s="44" t="s">
        <v>220</v>
      </c>
      <c r="P77" s="44" t="s">
        <v>220</v>
      </c>
      <c r="Q77" s="44" t="s">
        <v>220</v>
      </c>
      <c r="R77" s="44" t="s">
        <v>221</v>
      </c>
      <c r="S77" s="44" t="s">
        <v>693</v>
      </c>
      <c r="T77" s="51"/>
      <c r="U77" s="51"/>
      <c r="V77" s="51" t="s">
        <v>310</v>
      </c>
      <c r="W77" s="51"/>
      <c r="X77" s="51"/>
      <c r="Y77" s="51"/>
      <c r="Z77" s="51"/>
      <c r="AA77" s="51"/>
      <c r="AB77" s="51"/>
      <c r="AC77" s="51"/>
      <c r="AF77" s="76">
        <f t="shared" si="19"/>
        <v>130</v>
      </c>
      <c r="AG77" s="76">
        <f t="shared" si="20"/>
        <v>50</v>
      </c>
      <c r="AH77" s="76">
        <f t="shared" si="17"/>
        <v>0</v>
      </c>
      <c r="AI77" s="76">
        <f t="shared" si="18"/>
        <v>0</v>
      </c>
      <c r="AJ77" s="85">
        <f t="shared" si="16"/>
        <v>0</v>
      </c>
    </row>
    <row r="78" spans="1:37" ht="14.25" x14ac:dyDescent="0.2">
      <c r="A78" s="32" t="s">
        <v>455</v>
      </c>
      <c r="B78" s="40" t="s">
        <v>238</v>
      </c>
      <c r="C78" s="40" t="s">
        <v>239</v>
      </c>
      <c r="D78" s="148" t="s">
        <v>230</v>
      </c>
      <c r="E78" s="148" t="s">
        <v>230</v>
      </c>
      <c r="F78" s="40" t="s">
        <v>230</v>
      </c>
      <c r="G78" s="46" t="s">
        <v>260</v>
      </c>
      <c r="H78" s="46" t="s">
        <v>260</v>
      </c>
      <c r="I78" s="63">
        <f t="shared" si="21"/>
        <v>70</v>
      </c>
      <c r="J78" s="44" t="s">
        <v>231</v>
      </c>
      <c r="K78" s="49"/>
      <c r="L78" s="44" t="s">
        <v>231</v>
      </c>
      <c r="M78" s="49"/>
      <c r="N78" s="44" t="s">
        <v>231</v>
      </c>
      <c r="O78" s="49"/>
      <c r="P78" s="44" t="s">
        <v>231</v>
      </c>
      <c r="Q78" s="49"/>
      <c r="R78" s="44" t="s">
        <v>231</v>
      </c>
      <c r="S78" s="49"/>
      <c r="T78" s="51"/>
      <c r="U78" s="51"/>
      <c r="V78" s="51" t="s">
        <v>310</v>
      </c>
      <c r="W78" s="51"/>
      <c r="X78" s="51"/>
      <c r="Y78" s="51"/>
      <c r="Z78" s="51"/>
      <c r="AA78" s="51"/>
      <c r="AB78" s="51"/>
      <c r="AC78" s="51"/>
      <c r="AF78" s="76">
        <f t="shared" si="19"/>
        <v>200</v>
      </c>
      <c r="AG78" s="76"/>
      <c r="AH78" s="76">
        <f t="shared" si="17"/>
        <v>0</v>
      </c>
      <c r="AI78" s="76"/>
      <c r="AJ78" s="180">
        <f>SUM(AF78:AI78)-SUM(AF77:AI77)</f>
        <v>20</v>
      </c>
      <c r="AK78" s="150" t="s">
        <v>588</v>
      </c>
    </row>
    <row r="79" spans="1:37" ht="14.25" x14ac:dyDescent="0.2">
      <c r="B79" s="40" t="s">
        <v>238</v>
      </c>
      <c r="C79" s="40" t="s">
        <v>256</v>
      </c>
      <c r="D79" s="40" t="s">
        <v>33</v>
      </c>
      <c r="E79" s="40" t="s">
        <v>33</v>
      </c>
      <c r="F79" s="40" t="s">
        <v>33</v>
      </c>
      <c r="G79" s="46" t="s">
        <v>260</v>
      </c>
      <c r="H79" s="46" t="s">
        <v>260</v>
      </c>
      <c r="I79" s="63">
        <f t="shared" si="21"/>
        <v>71</v>
      </c>
      <c r="J79" s="44" t="s">
        <v>231</v>
      </c>
      <c r="K79" s="49"/>
      <c r="L79" s="44" t="s">
        <v>231</v>
      </c>
      <c r="M79" s="49"/>
      <c r="N79" s="44" t="s">
        <v>231</v>
      </c>
      <c r="O79" s="49"/>
      <c r="P79" s="44" t="s">
        <v>231</v>
      </c>
      <c r="Q79" s="49"/>
      <c r="R79" s="44" t="s">
        <v>231</v>
      </c>
      <c r="S79" s="49"/>
      <c r="T79" s="51"/>
      <c r="U79" s="51"/>
      <c r="V79" s="51" t="s">
        <v>310</v>
      </c>
      <c r="W79" s="51"/>
      <c r="X79" s="51"/>
      <c r="Y79" s="51"/>
      <c r="Z79" s="51"/>
      <c r="AA79" s="51"/>
      <c r="AB79" s="51"/>
      <c r="AC79" s="51"/>
      <c r="AF79" s="76">
        <f t="shared" si="19"/>
        <v>200</v>
      </c>
      <c r="AG79" s="76"/>
      <c r="AH79" s="76">
        <f t="shared" si="17"/>
        <v>0</v>
      </c>
      <c r="AI79" s="76"/>
      <c r="AJ79" s="85">
        <f t="shared" ref="AJ79:AJ84" si="22">SUM(AF79:AI79)-SUM(AF78:AI78)</f>
        <v>0</v>
      </c>
    </row>
    <row r="80" spans="1:37" ht="14.25" x14ac:dyDescent="0.2">
      <c r="B80" s="40" t="s">
        <v>238</v>
      </c>
      <c r="C80" s="40" t="s">
        <v>256</v>
      </c>
      <c r="D80" s="40" t="s">
        <v>257</v>
      </c>
      <c r="E80" s="40" t="s">
        <v>257</v>
      </c>
      <c r="F80" s="40" t="s">
        <v>257</v>
      </c>
      <c r="G80" s="46" t="s">
        <v>260</v>
      </c>
      <c r="H80" s="46" t="s">
        <v>260</v>
      </c>
      <c r="I80" s="63">
        <f t="shared" si="21"/>
        <v>72</v>
      </c>
      <c r="J80" s="44" t="s">
        <v>231</v>
      </c>
      <c r="K80" s="49"/>
      <c r="L80" s="44" t="s">
        <v>231</v>
      </c>
      <c r="M80" s="49"/>
      <c r="N80" s="44" t="s">
        <v>231</v>
      </c>
      <c r="O80" s="49"/>
      <c r="P80" s="44" t="s">
        <v>231</v>
      </c>
      <c r="Q80" s="49"/>
      <c r="R80" s="44" t="s">
        <v>231</v>
      </c>
      <c r="S80" s="49"/>
      <c r="T80" s="51"/>
      <c r="U80" s="51"/>
      <c r="V80" s="51" t="s">
        <v>310</v>
      </c>
      <c r="W80" s="51"/>
      <c r="X80" s="51"/>
      <c r="Y80" s="51"/>
      <c r="Z80" s="51"/>
      <c r="AA80" s="51"/>
      <c r="AB80" s="51"/>
      <c r="AC80" s="51"/>
      <c r="AF80" s="76">
        <f t="shared" si="19"/>
        <v>200</v>
      </c>
      <c r="AG80" s="76"/>
      <c r="AH80" s="76">
        <f t="shared" si="17"/>
        <v>0</v>
      </c>
      <c r="AI80" s="76"/>
      <c r="AJ80" s="85">
        <f t="shared" si="22"/>
        <v>0</v>
      </c>
    </row>
    <row r="81" spans="1:36" ht="14.25" x14ac:dyDescent="0.2">
      <c r="B81" s="40" t="s">
        <v>238</v>
      </c>
      <c r="C81" s="40" t="s">
        <v>256</v>
      </c>
      <c r="D81" s="40" t="s">
        <v>35</v>
      </c>
      <c r="E81" s="40" t="s">
        <v>35</v>
      </c>
      <c r="F81" s="40" t="s">
        <v>35</v>
      </c>
      <c r="G81" s="46" t="s">
        <v>260</v>
      </c>
      <c r="H81" s="46" t="s">
        <v>260</v>
      </c>
      <c r="I81" s="63">
        <f t="shared" si="21"/>
        <v>73</v>
      </c>
      <c r="J81" s="44" t="s">
        <v>231</v>
      </c>
      <c r="K81" s="49"/>
      <c r="L81" s="44" t="s">
        <v>231</v>
      </c>
      <c r="M81" s="49"/>
      <c r="N81" s="44" t="s">
        <v>231</v>
      </c>
      <c r="O81" s="49"/>
      <c r="P81" s="44" t="s">
        <v>231</v>
      </c>
      <c r="Q81" s="49"/>
      <c r="R81" s="44" t="s">
        <v>231</v>
      </c>
      <c r="S81" s="49"/>
      <c r="T81" s="51"/>
      <c r="U81" s="51"/>
      <c r="V81" s="51" t="s">
        <v>310</v>
      </c>
      <c r="W81" s="51"/>
      <c r="X81" s="51"/>
      <c r="Y81" s="51"/>
      <c r="Z81" s="51"/>
      <c r="AA81" s="51"/>
      <c r="AB81" s="51"/>
      <c r="AC81" s="51"/>
      <c r="AF81" s="76">
        <f t="shared" si="19"/>
        <v>200</v>
      </c>
      <c r="AG81" s="76"/>
      <c r="AH81" s="76">
        <f t="shared" si="17"/>
        <v>0</v>
      </c>
      <c r="AI81" s="76"/>
      <c r="AJ81" s="85">
        <f t="shared" si="22"/>
        <v>0</v>
      </c>
    </row>
    <row r="82" spans="1:36" ht="14.25" x14ac:dyDescent="0.2">
      <c r="B82" s="40" t="s">
        <v>238</v>
      </c>
      <c r="C82" s="40" t="s">
        <v>96</v>
      </c>
      <c r="D82" s="40" t="s">
        <v>37</v>
      </c>
      <c r="E82" s="40" t="s">
        <v>37</v>
      </c>
      <c r="F82" s="40" t="s">
        <v>37</v>
      </c>
      <c r="G82" s="46" t="s">
        <v>260</v>
      </c>
      <c r="H82" s="46" t="s">
        <v>260</v>
      </c>
      <c r="I82" s="63">
        <f t="shared" si="21"/>
        <v>74</v>
      </c>
      <c r="J82" s="44" t="s">
        <v>231</v>
      </c>
      <c r="K82" s="49"/>
      <c r="L82" s="44" t="s">
        <v>231</v>
      </c>
      <c r="M82" s="49"/>
      <c r="N82" s="44" t="s">
        <v>231</v>
      </c>
      <c r="O82" s="49"/>
      <c r="P82" s="44" t="s">
        <v>231</v>
      </c>
      <c r="Q82" s="49"/>
      <c r="R82" s="44" t="s">
        <v>231</v>
      </c>
      <c r="S82" s="49"/>
      <c r="T82" s="51"/>
      <c r="U82" s="51"/>
      <c r="V82" s="51" t="s">
        <v>310</v>
      </c>
      <c r="W82" s="51"/>
      <c r="X82" s="51"/>
      <c r="Y82" s="51"/>
      <c r="Z82" s="51"/>
      <c r="AA82" s="51"/>
      <c r="AB82" s="51"/>
      <c r="AC82" s="51"/>
      <c r="AF82" s="76">
        <f>IFERROR(VLOOKUP($R82,$AM$3:$AP$8,3,0),#REF!)</f>
        <v>200</v>
      </c>
      <c r="AG82" s="76"/>
      <c r="AH82" s="76">
        <f t="shared" si="17"/>
        <v>0</v>
      </c>
      <c r="AI82" s="76"/>
      <c r="AJ82" s="85">
        <f t="shared" si="22"/>
        <v>0</v>
      </c>
    </row>
    <row r="83" spans="1:36" ht="14.25" x14ac:dyDescent="0.2">
      <c r="B83" s="40" t="s">
        <v>238</v>
      </c>
      <c r="C83" s="40" t="s">
        <v>96</v>
      </c>
      <c r="D83" s="40" t="s">
        <v>258</v>
      </c>
      <c r="E83" s="40" t="s">
        <v>258</v>
      </c>
      <c r="F83" s="40" t="s">
        <v>258</v>
      </c>
      <c r="G83" s="46" t="s">
        <v>260</v>
      </c>
      <c r="H83" s="46" t="s">
        <v>260</v>
      </c>
      <c r="I83" s="63">
        <f t="shared" si="21"/>
        <v>75</v>
      </c>
      <c r="J83" s="44" t="s">
        <v>231</v>
      </c>
      <c r="K83" s="49"/>
      <c r="L83" s="44" t="s">
        <v>231</v>
      </c>
      <c r="M83" s="49"/>
      <c r="N83" s="44" t="s">
        <v>231</v>
      </c>
      <c r="O83" s="49"/>
      <c r="P83" s="44" t="s">
        <v>231</v>
      </c>
      <c r="Q83" s="49"/>
      <c r="R83" s="44" t="s">
        <v>231</v>
      </c>
      <c r="S83" s="49"/>
      <c r="T83" s="51"/>
      <c r="U83" s="51"/>
      <c r="V83" s="51" t="s">
        <v>310</v>
      </c>
      <c r="W83" s="51"/>
      <c r="X83" s="51"/>
      <c r="Y83" s="51"/>
      <c r="Z83" s="51"/>
      <c r="AA83" s="51"/>
      <c r="AB83" s="51"/>
      <c r="AC83" s="51"/>
      <c r="AF83" s="76">
        <f>IFERROR(VLOOKUP($R83,$AM$3:$AP$8,3,0),AF82)</f>
        <v>200</v>
      </c>
      <c r="AG83" s="76"/>
      <c r="AH83" s="76">
        <f t="shared" si="17"/>
        <v>0</v>
      </c>
      <c r="AI83" s="76"/>
      <c r="AJ83" s="85">
        <f t="shared" si="22"/>
        <v>0</v>
      </c>
    </row>
    <row r="84" spans="1:36" ht="14.25" x14ac:dyDescent="0.2">
      <c r="B84" s="40" t="s">
        <v>238</v>
      </c>
      <c r="C84" s="40" t="s">
        <v>96</v>
      </c>
      <c r="D84" s="40" t="s">
        <v>259</v>
      </c>
      <c r="E84" s="40" t="s">
        <v>259</v>
      </c>
      <c r="F84" s="40" t="s">
        <v>259</v>
      </c>
      <c r="G84" s="46" t="s">
        <v>260</v>
      </c>
      <c r="H84" s="46" t="s">
        <v>260</v>
      </c>
      <c r="I84" s="63">
        <f t="shared" si="21"/>
        <v>76</v>
      </c>
      <c r="J84" s="44" t="s">
        <v>231</v>
      </c>
      <c r="K84" s="49"/>
      <c r="L84" s="44" t="s">
        <v>231</v>
      </c>
      <c r="M84" s="49"/>
      <c r="N84" s="44" t="s">
        <v>231</v>
      </c>
      <c r="O84" s="49"/>
      <c r="P84" s="44" t="s">
        <v>231</v>
      </c>
      <c r="Q84" s="49"/>
      <c r="R84" s="44" t="s">
        <v>231</v>
      </c>
      <c r="S84" s="49"/>
      <c r="T84" s="51"/>
      <c r="U84" s="51"/>
      <c r="V84" s="51" t="s">
        <v>310</v>
      </c>
      <c r="W84" s="51"/>
      <c r="X84" s="51"/>
      <c r="Y84" s="51"/>
      <c r="Z84" s="51"/>
      <c r="AA84" s="51"/>
      <c r="AB84" s="51"/>
      <c r="AC84" s="51"/>
      <c r="AF84" s="76">
        <f>IFERROR(VLOOKUP($R84,$AM$3:$AP$8,3,0),AF83)</f>
        <v>200</v>
      </c>
      <c r="AG84" s="76"/>
      <c r="AH84" s="76">
        <f t="shared" si="17"/>
        <v>0</v>
      </c>
      <c r="AI84" s="76"/>
      <c r="AJ84" s="85">
        <f t="shared" si="22"/>
        <v>0</v>
      </c>
    </row>
    <row r="85" spans="1:36" ht="14.25" x14ac:dyDescent="0.2">
      <c r="B85" s="40" t="s">
        <v>238</v>
      </c>
      <c r="C85" s="40" t="s">
        <v>96</v>
      </c>
      <c r="D85" s="40" t="s">
        <v>40</v>
      </c>
      <c r="E85" s="40" t="s">
        <v>40</v>
      </c>
      <c r="F85" s="40" t="s">
        <v>40</v>
      </c>
      <c r="G85" s="46" t="s">
        <v>260</v>
      </c>
      <c r="H85" s="46" t="s">
        <v>260</v>
      </c>
      <c r="I85" s="63">
        <f t="shared" si="21"/>
        <v>77</v>
      </c>
      <c r="J85" s="44" t="s">
        <v>231</v>
      </c>
      <c r="K85" s="49"/>
      <c r="L85" s="44" t="s">
        <v>231</v>
      </c>
      <c r="M85" s="49"/>
      <c r="N85" s="44" t="s">
        <v>231</v>
      </c>
      <c r="O85" s="49"/>
      <c r="P85" s="44" t="s">
        <v>231</v>
      </c>
      <c r="Q85" s="49"/>
      <c r="R85" s="44" t="s">
        <v>231</v>
      </c>
      <c r="S85" s="49"/>
      <c r="T85" s="51"/>
      <c r="U85" s="51"/>
      <c r="V85" s="51" t="s">
        <v>310</v>
      </c>
      <c r="W85" s="51"/>
      <c r="X85" s="51"/>
      <c r="Y85" s="51"/>
      <c r="Z85" s="51"/>
      <c r="AA85" s="51"/>
      <c r="AB85" s="51"/>
      <c r="AC85" s="51"/>
      <c r="AF85" s="76">
        <f>IFERROR(VLOOKUP($R85,$AM$3:$AP$8,3,0),AF84)</f>
        <v>200</v>
      </c>
      <c r="AG85" s="76"/>
      <c r="AH85" s="76">
        <f t="shared" si="17"/>
        <v>0</v>
      </c>
      <c r="AI85" s="76"/>
      <c r="AJ85" s="85">
        <f t="shared" ref="AJ85" si="23">SUM(AF85:AI85)-SUM(AF84:AI84)</f>
        <v>0</v>
      </c>
    </row>
    <row r="86" spans="1:36" x14ac:dyDescent="0.2">
      <c r="B86" s="40" t="s">
        <v>260</v>
      </c>
      <c r="C86" s="40" t="s">
        <v>260</v>
      </c>
      <c r="D86" s="40" t="s">
        <v>260</v>
      </c>
      <c r="E86" s="40" t="s">
        <v>260</v>
      </c>
      <c r="F86" s="40" t="s">
        <v>260</v>
      </c>
      <c r="G86" s="45" t="s">
        <v>260</v>
      </c>
      <c r="H86" s="45" t="s">
        <v>260</v>
      </c>
      <c r="I86" s="63">
        <f t="shared" si="21"/>
        <v>78</v>
      </c>
      <c r="J86" s="44" t="s">
        <v>231</v>
      </c>
      <c r="K86" s="44"/>
      <c r="L86" s="44" t="s">
        <v>231</v>
      </c>
      <c r="M86" s="44"/>
      <c r="N86" s="44" t="s">
        <v>231</v>
      </c>
      <c r="O86" s="44"/>
      <c r="P86" s="44" t="s">
        <v>231</v>
      </c>
      <c r="Q86" s="44"/>
      <c r="R86" s="44" t="s">
        <v>231</v>
      </c>
      <c r="S86" s="44"/>
      <c r="T86" s="51"/>
      <c r="U86" s="51"/>
      <c r="V86" s="51" t="s">
        <v>310</v>
      </c>
      <c r="W86" s="51"/>
      <c r="X86" s="51"/>
      <c r="Y86" s="51"/>
      <c r="Z86" s="51"/>
      <c r="AA86" s="51"/>
      <c r="AB86" s="51"/>
      <c r="AC86" s="51"/>
      <c r="AF86" s="76">
        <f>IFERROR(VLOOKUP($R86,$AM$3:$AP$8,3,0),AF85)</f>
        <v>200</v>
      </c>
      <c r="AG86" s="76"/>
      <c r="AH86" s="76">
        <f t="shared" si="17"/>
        <v>0</v>
      </c>
      <c r="AI86" s="76"/>
      <c r="AJ86" s="85">
        <f>AF86</f>
        <v>200</v>
      </c>
    </row>
    <row r="87" spans="1:36" x14ac:dyDescent="0.2">
      <c r="A87" s="32" t="s">
        <v>586</v>
      </c>
      <c r="B87" s="148" t="s">
        <v>585</v>
      </c>
      <c r="C87" s="148" t="s">
        <v>585</v>
      </c>
      <c r="D87" s="148" t="s">
        <v>585</v>
      </c>
      <c r="E87" s="148" t="s">
        <v>585</v>
      </c>
      <c r="F87" s="148" t="s">
        <v>585</v>
      </c>
      <c r="G87" s="148" t="s">
        <v>585</v>
      </c>
      <c r="H87" s="148" t="s">
        <v>585</v>
      </c>
      <c r="I87" s="63">
        <f t="shared" si="21"/>
        <v>79</v>
      </c>
    </row>
  </sheetData>
  <mergeCells count="14">
    <mergeCell ref="AF7:AI7"/>
    <mergeCell ref="X7:Y7"/>
    <mergeCell ref="Z7:AA7"/>
    <mergeCell ref="AB7:AC7"/>
    <mergeCell ref="J7:K7"/>
    <mergeCell ref="V7:W7"/>
    <mergeCell ref="N7:O7"/>
    <mergeCell ref="L7:M7"/>
    <mergeCell ref="T4:W4"/>
    <mergeCell ref="T6:W6"/>
    <mergeCell ref="T7:U7"/>
    <mergeCell ref="R7:S7"/>
    <mergeCell ref="P7:Q7"/>
    <mergeCell ref="J6:S6"/>
  </mergeCells>
  <pageMargins left="0.7" right="0.7" top="0.75" bottom="0.75" header="0.3" footer="0.3"/>
  <pageSetup paperSize="9" orientation="portrait" r:id="rId1"/>
  <headerFooter>
    <oddHeader>&amp;R&amp;"Arial"&amp;10&amp;KFF8C00Confidential&amp;1#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91"/>
  <sheetViews>
    <sheetView zoomScale="85" zoomScaleNormal="85" workbookViewId="0">
      <pane ySplit="16" topLeftCell="A17" activePane="bottomLeft" state="frozen"/>
      <selection pane="bottomLeft" activeCell="D18" sqref="D18"/>
    </sheetView>
  </sheetViews>
  <sheetFormatPr defaultColWidth="9.140625" defaultRowHeight="12.75" x14ac:dyDescent="0.2"/>
  <cols>
    <col min="1" max="1" width="3.7109375" style="32" customWidth="1"/>
    <col min="2" max="2" width="11.42578125" style="32" bestFit="1" customWidth="1"/>
    <col min="3" max="3" width="24.140625" style="32" bestFit="1" customWidth="1"/>
    <col min="4" max="4" width="34.28515625" style="32" bestFit="1" customWidth="1"/>
    <col min="5" max="6" width="35.42578125" style="32" bestFit="1" customWidth="1"/>
    <col min="7" max="7" width="2" customWidth="1"/>
    <col min="8" max="8" width="29" bestFit="1" customWidth="1"/>
    <col min="9" max="11" width="10" customWidth="1"/>
    <col min="12" max="12" width="29" bestFit="1" customWidth="1"/>
    <col min="13" max="14" width="10" customWidth="1"/>
    <col min="15" max="15" width="8.28515625" customWidth="1"/>
    <col min="16" max="16" width="14.5703125" customWidth="1"/>
    <col min="17" max="17" width="13.85546875" customWidth="1"/>
    <col min="18" max="18" width="14.7109375" style="32" customWidth="1"/>
    <col min="19" max="16384" width="9.140625" style="32"/>
  </cols>
  <sheetData>
    <row r="1" spans="1:27" customFormat="1" ht="27" x14ac:dyDescent="0.35">
      <c r="A1" s="1" t="s">
        <v>321</v>
      </c>
      <c r="B1" s="2"/>
      <c r="C1" s="2"/>
      <c r="D1" s="2"/>
      <c r="E1" s="2"/>
      <c r="J1" s="71" t="s">
        <v>365</v>
      </c>
      <c r="K1" s="71"/>
      <c r="L1" s="72"/>
      <c r="M1" s="72"/>
      <c r="N1" s="72"/>
      <c r="O1" s="92" t="s">
        <v>386</v>
      </c>
      <c r="P1" s="74"/>
      <c r="Q1" s="74"/>
      <c r="R1" s="75"/>
      <c r="S1" s="72"/>
      <c r="T1" s="72"/>
      <c r="U1" s="72"/>
      <c r="V1" s="72"/>
      <c r="W1" s="72"/>
      <c r="X1" s="72"/>
      <c r="Y1" s="72"/>
      <c r="Z1" s="72"/>
      <c r="AA1" s="72"/>
    </row>
    <row r="2" spans="1:27" x14ac:dyDescent="0.2">
      <c r="J2" s="206" t="s">
        <v>380</v>
      </c>
      <c r="K2" s="207"/>
      <c r="L2" s="93"/>
      <c r="M2" s="94" t="s">
        <v>382</v>
      </c>
      <c r="N2" s="76"/>
      <c r="O2" s="80" t="s">
        <v>374</v>
      </c>
      <c r="P2" s="76" t="s">
        <v>385</v>
      </c>
      <c r="Q2" s="76" t="s">
        <v>383</v>
      </c>
      <c r="R2" s="81" t="s">
        <v>384</v>
      </c>
      <c r="S2" s="76"/>
      <c r="T2" s="76"/>
      <c r="U2" s="76"/>
      <c r="V2" s="76"/>
      <c r="W2" s="76"/>
      <c r="X2" s="76"/>
      <c r="Y2" s="76"/>
      <c r="Z2" s="76"/>
      <c r="AA2" s="76"/>
    </row>
    <row r="3" spans="1:27" x14ac:dyDescent="0.2">
      <c r="B3" s="32" t="s">
        <v>358</v>
      </c>
      <c r="J3" s="206"/>
      <c r="K3" s="207"/>
      <c r="L3" s="80" t="s">
        <v>156</v>
      </c>
      <c r="M3" s="95">
        <f t="shared" ref="M3:M16" si="0">SUMIF($H$17:$H$90,L3,$J$17:$J$90)</f>
        <v>105</v>
      </c>
      <c r="N3" s="76"/>
      <c r="O3" s="80">
        <f>M3</f>
        <v>105</v>
      </c>
      <c r="P3" s="76"/>
      <c r="Q3" s="76"/>
      <c r="R3" s="81"/>
      <c r="S3" s="76"/>
      <c r="T3" s="76"/>
      <c r="U3" s="76"/>
      <c r="V3" s="76"/>
      <c r="W3" s="76"/>
      <c r="X3" s="76"/>
      <c r="Y3" s="76"/>
      <c r="Z3" s="76"/>
      <c r="AA3" s="76"/>
    </row>
    <row r="4" spans="1:27" x14ac:dyDescent="0.2">
      <c r="B4" s="32" t="s">
        <v>364</v>
      </c>
      <c r="J4" s="206"/>
      <c r="K4" s="207"/>
      <c r="L4" s="80" t="s">
        <v>159</v>
      </c>
      <c r="M4" s="81">
        <f t="shared" si="0"/>
        <v>-5</v>
      </c>
      <c r="N4" s="76"/>
      <c r="O4" s="80"/>
      <c r="P4" s="76">
        <f>O3+Q3-R3-R3</f>
        <v>105</v>
      </c>
      <c r="Q4" s="76">
        <f>IF(M4&gt;0,M4,0)</f>
        <v>0</v>
      </c>
      <c r="R4" s="81">
        <f>IF(M4&lt;0,-M4,0)</f>
        <v>5</v>
      </c>
      <c r="S4" s="76"/>
      <c r="T4" s="76"/>
      <c r="U4" s="76"/>
      <c r="V4" s="76"/>
      <c r="W4" s="76"/>
      <c r="X4" s="76"/>
      <c r="Y4" s="76"/>
      <c r="Z4" s="76"/>
      <c r="AA4" s="76"/>
    </row>
    <row r="5" spans="1:27" x14ac:dyDescent="0.2">
      <c r="B5" s="32" t="s">
        <v>359</v>
      </c>
      <c r="J5" s="76"/>
      <c r="K5" s="76"/>
      <c r="L5" s="80" t="s">
        <v>589</v>
      </c>
      <c r="M5" s="81">
        <f t="shared" si="0"/>
        <v>50</v>
      </c>
      <c r="N5" s="76"/>
      <c r="O5" s="80"/>
      <c r="P5" s="76">
        <f>P4+Q4-R5</f>
        <v>105</v>
      </c>
      <c r="Q5" s="76">
        <f t="shared" ref="Q5:Q15" si="1">IF(M5&gt;0,M5,0)</f>
        <v>50</v>
      </c>
      <c r="R5" s="81">
        <f t="shared" ref="R5:R15" si="2">IF(M5&lt;0,-M5,0)</f>
        <v>0</v>
      </c>
      <c r="S5" s="76"/>
      <c r="T5" s="76"/>
      <c r="U5" s="76"/>
      <c r="V5" s="76"/>
      <c r="W5" s="76"/>
      <c r="X5" s="76"/>
      <c r="Y5" s="76"/>
      <c r="Z5" s="76"/>
      <c r="AA5" s="76"/>
    </row>
    <row r="6" spans="1:27" x14ac:dyDescent="0.2">
      <c r="J6" s="90"/>
      <c r="K6" s="90"/>
      <c r="L6" s="80" t="s">
        <v>244</v>
      </c>
      <c r="M6" s="81">
        <f t="shared" si="0"/>
        <v>0</v>
      </c>
      <c r="N6" s="90"/>
      <c r="O6" s="80"/>
      <c r="P6" s="76">
        <f t="shared" ref="P6:P15" si="3">P5+Q5-R6</f>
        <v>155</v>
      </c>
      <c r="Q6" s="76">
        <f t="shared" si="1"/>
        <v>0</v>
      </c>
      <c r="R6" s="81">
        <f t="shared" si="2"/>
        <v>0</v>
      </c>
      <c r="S6" s="76"/>
      <c r="T6" s="76"/>
      <c r="U6" s="90"/>
      <c r="V6" s="90"/>
      <c r="W6" s="90"/>
      <c r="X6" s="90"/>
      <c r="Y6" s="90"/>
      <c r="Z6" s="90"/>
      <c r="AA6" s="90"/>
    </row>
    <row r="7" spans="1:27" x14ac:dyDescent="0.2">
      <c r="J7" s="90"/>
      <c r="K7" s="90"/>
      <c r="L7" s="80" t="s">
        <v>241</v>
      </c>
      <c r="M7" s="81">
        <f t="shared" si="0"/>
        <v>22</v>
      </c>
      <c r="N7" s="90"/>
      <c r="O7" s="80"/>
      <c r="P7" s="76">
        <f t="shared" si="3"/>
        <v>155</v>
      </c>
      <c r="Q7" s="76">
        <f t="shared" si="1"/>
        <v>22</v>
      </c>
      <c r="R7" s="81">
        <f t="shared" si="2"/>
        <v>0</v>
      </c>
      <c r="S7" s="76"/>
      <c r="T7" s="76"/>
      <c r="U7" s="90"/>
      <c r="V7" s="90"/>
      <c r="W7" s="90"/>
      <c r="X7" s="90"/>
      <c r="Y7" s="90"/>
      <c r="Z7" s="90"/>
      <c r="AA7" s="90"/>
    </row>
    <row r="8" spans="1:27" x14ac:dyDescent="0.2">
      <c r="B8" s="32" t="s">
        <v>460</v>
      </c>
      <c r="J8" s="90"/>
      <c r="K8" s="90"/>
      <c r="L8" s="80" t="s">
        <v>616</v>
      </c>
      <c r="M8" s="81">
        <f t="shared" si="0"/>
        <v>0</v>
      </c>
      <c r="N8" s="90"/>
      <c r="O8" s="80"/>
      <c r="P8" s="76">
        <f t="shared" si="3"/>
        <v>177</v>
      </c>
      <c r="Q8" s="76">
        <f t="shared" si="1"/>
        <v>0</v>
      </c>
      <c r="R8" s="81">
        <f t="shared" si="2"/>
        <v>0</v>
      </c>
      <c r="S8" s="76"/>
      <c r="T8" s="76"/>
      <c r="U8" s="90"/>
      <c r="V8" s="90"/>
      <c r="W8" s="90"/>
      <c r="X8" s="90"/>
      <c r="Y8" s="90"/>
      <c r="Z8" s="90"/>
      <c r="AA8" s="90"/>
    </row>
    <row r="9" spans="1:27" x14ac:dyDescent="0.2">
      <c r="J9" s="90"/>
      <c r="K9" s="90"/>
      <c r="L9" s="80" t="s">
        <v>246</v>
      </c>
      <c r="M9" s="81">
        <f t="shared" si="0"/>
        <v>-32</v>
      </c>
      <c r="N9" s="90"/>
      <c r="O9" s="80"/>
      <c r="P9" s="76">
        <f t="shared" si="3"/>
        <v>145</v>
      </c>
      <c r="Q9" s="76">
        <f t="shared" si="1"/>
        <v>0</v>
      </c>
      <c r="R9" s="81">
        <f t="shared" si="2"/>
        <v>32</v>
      </c>
      <c r="S9" s="76"/>
      <c r="T9" s="76"/>
      <c r="U9" s="90"/>
      <c r="V9" s="90"/>
      <c r="W9" s="90"/>
      <c r="X9" s="90"/>
      <c r="Y9" s="90"/>
      <c r="Z9" s="90"/>
      <c r="AA9" s="90"/>
    </row>
    <row r="10" spans="1:27" x14ac:dyDescent="0.2">
      <c r="J10" s="90"/>
      <c r="K10" s="90"/>
      <c r="L10" s="80" t="s">
        <v>3</v>
      </c>
      <c r="M10" s="81">
        <f t="shared" si="0"/>
        <v>0</v>
      </c>
      <c r="N10" s="90"/>
      <c r="O10" s="80"/>
      <c r="P10" s="76">
        <f t="shared" si="3"/>
        <v>145</v>
      </c>
      <c r="Q10" s="76">
        <f t="shared" si="1"/>
        <v>0</v>
      </c>
      <c r="R10" s="81">
        <f t="shared" si="2"/>
        <v>0</v>
      </c>
      <c r="S10" s="76"/>
      <c r="T10" s="76"/>
      <c r="U10" s="90"/>
      <c r="V10" s="90"/>
      <c r="W10" s="90"/>
      <c r="X10" s="90"/>
      <c r="Y10" s="90"/>
      <c r="Z10" s="90"/>
      <c r="AA10" s="90"/>
    </row>
    <row r="11" spans="1:27" x14ac:dyDescent="0.2">
      <c r="J11" s="90"/>
      <c r="K11" s="90"/>
      <c r="L11" s="80" t="s">
        <v>71</v>
      </c>
      <c r="M11" s="81">
        <f t="shared" si="0"/>
        <v>40</v>
      </c>
      <c r="N11" s="90"/>
      <c r="O11" s="80"/>
      <c r="P11" s="76">
        <f t="shared" si="3"/>
        <v>145</v>
      </c>
      <c r="Q11" s="76">
        <f t="shared" si="1"/>
        <v>40</v>
      </c>
      <c r="R11" s="81">
        <f t="shared" si="2"/>
        <v>0</v>
      </c>
      <c r="S11" s="76"/>
      <c r="T11" s="76"/>
      <c r="U11" s="90"/>
      <c r="V11" s="90"/>
      <c r="W11" s="90"/>
      <c r="X11" s="90"/>
      <c r="Y11" s="90"/>
      <c r="Z11" s="90"/>
      <c r="AA11" s="90"/>
    </row>
    <row r="12" spans="1:27" x14ac:dyDescent="0.2">
      <c r="J12" s="90"/>
      <c r="K12" s="90"/>
      <c r="L12" s="80" t="s">
        <v>336</v>
      </c>
      <c r="M12" s="81">
        <f t="shared" si="0"/>
        <v>0</v>
      </c>
      <c r="N12" s="90"/>
      <c r="O12" s="80"/>
      <c r="P12" s="76">
        <f t="shared" si="3"/>
        <v>185</v>
      </c>
      <c r="Q12" s="76">
        <f t="shared" si="1"/>
        <v>0</v>
      </c>
      <c r="R12" s="81">
        <f t="shared" si="2"/>
        <v>0</v>
      </c>
      <c r="S12" s="76"/>
      <c r="T12" s="76"/>
      <c r="U12" s="90"/>
      <c r="V12" s="90"/>
      <c r="W12" s="90"/>
      <c r="X12" s="90"/>
      <c r="Y12" s="90"/>
      <c r="Z12" s="90"/>
      <c r="AA12" s="90"/>
    </row>
    <row r="13" spans="1:27" x14ac:dyDescent="0.2">
      <c r="J13" s="90"/>
      <c r="K13" s="90"/>
      <c r="L13" s="80" t="s">
        <v>256</v>
      </c>
      <c r="M13" s="81">
        <f t="shared" si="0"/>
        <v>0</v>
      </c>
      <c r="N13" s="90"/>
      <c r="O13" s="80"/>
      <c r="P13" s="76">
        <f t="shared" si="3"/>
        <v>185</v>
      </c>
      <c r="Q13" s="76">
        <f t="shared" si="1"/>
        <v>0</v>
      </c>
      <c r="R13" s="81">
        <f t="shared" si="2"/>
        <v>0</v>
      </c>
      <c r="S13" s="76"/>
      <c r="T13" s="76"/>
      <c r="U13" s="90"/>
      <c r="V13" s="90"/>
      <c r="W13" s="90"/>
      <c r="X13" s="90"/>
      <c r="Y13" s="90"/>
      <c r="Z13" s="90"/>
      <c r="AA13" s="90"/>
    </row>
    <row r="14" spans="1:27" x14ac:dyDescent="0.2">
      <c r="J14" s="90"/>
      <c r="K14" s="90"/>
      <c r="L14" s="80" t="s">
        <v>96</v>
      </c>
      <c r="M14" s="81">
        <f t="shared" si="0"/>
        <v>0</v>
      </c>
      <c r="N14" s="90"/>
      <c r="O14" s="80"/>
      <c r="P14" s="76">
        <f t="shared" si="3"/>
        <v>185</v>
      </c>
      <c r="Q14" s="76">
        <f t="shared" si="1"/>
        <v>0</v>
      </c>
      <c r="R14" s="81">
        <f t="shared" si="2"/>
        <v>0</v>
      </c>
      <c r="S14" s="76"/>
      <c r="T14" s="76"/>
      <c r="U14" s="90"/>
      <c r="V14" s="90"/>
      <c r="W14" s="90"/>
      <c r="X14" s="90"/>
      <c r="Y14" s="90"/>
      <c r="Z14" s="90"/>
      <c r="AA14" s="90"/>
    </row>
    <row r="15" spans="1:27" x14ac:dyDescent="0.2">
      <c r="C15" s="150" t="s">
        <v>457</v>
      </c>
      <c r="D15" s="150" t="s">
        <v>456</v>
      </c>
      <c r="J15" s="90"/>
      <c r="K15" s="90"/>
      <c r="L15" s="80" t="s">
        <v>230</v>
      </c>
      <c r="M15" s="81">
        <f t="shared" si="0"/>
        <v>20</v>
      </c>
      <c r="N15" s="90"/>
      <c r="O15" s="80"/>
      <c r="P15" s="76">
        <f t="shared" si="3"/>
        <v>185</v>
      </c>
      <c r="Q15" s="76">
        <f t="shared" si="1"/>
        <v>20</v>
      </c>
      <c r="R15" s="81">
        <f t="shared" si="2"/>
        <v>0</v>
      </c>
      <c r="S15" s="76"/>
      <c r="T15" s="76"/>
      <c r="U15" s="90"/>
      <c r="V15" s="90"/>
      <c r="W15" s="90"/>
      <c r="X15" s="90"/>
      <c r="Y15" s="90"/>
      <c r="Z15" s="90"/>
      <c r="AA15" s="90"/>
    </row>
    <row r="16" spans="1:27" x14ac:dyDescent="0.2">
      <c r="B16" s="31" t="s">
        <v>232</v>
      </c>
      <c r="C16" s="31" t="s">
        <v>233</v>
      </c>
      <c r="D16" s="31" t="s">
        <v>234</v>
      </c>
      <c r="E16" s="31" t="s">
        <v>235</v>
      </c>
      <c r="F16" s="31" t="s">
        <v>236</v>
      </c>
      <c r="H16" s="97" t="s">
        <v>458</v>
      </c>
      <c r="J16" s="91" t="s">
        <v>381</v>
      </c>
      <c r="K16" s="90"/>
      <c r="L16" s="82" t="s">
        <v>260</v>
      </c>
      <c r="M16" s="96">
        <f t="shared" si="0"/>
        <v>200</v>
      </c>
      <c r="N16" s="90"/>
      <c r="O16" s="82">
        <f>M16</f>
        <v>200</v>
      </c>
      <c r="P16" s="83"/>
      <c r="Q16" s="83"/>
      <c r="R16" s="84"/>
      <c r="S16" s="90"/>
      <c r="T16" s="90"/>
      <c r="U16" s="90"/>
      <c r="V16" s="90"/>
      <c r="W16" s="90"/>
      <c r="X16" s="90"/>
      <c r="Y16" s="90"/>
      <c r="Z16" s="90"/>
      <c r="AA16" s="90"/>
    </row>
    <row r="17" spans="2:10" x14ac:dyDescent="0.2">
      <c r="B17" s="34" t="s">
        <v>156</v>
      </c>
      <c r="C17" s="34" t="s">
        <v>156</v>
      </c>
      <c r="D17" s="34" t="s">
        <v>156</v>
      </c>
      <c r="E17" s="34" t="s">
        <v>156</v>
      </c>
      <c r="F17" s="34" t="s">
        <v>156</v>
      </c>
      <c r="H17" s="98" t="str">
        <f>D17</f>
        <v>Opening</v>
      </c>
      <c r="J17" s="90">
        <f>VLOOKUP(F17,'Full list'!$F$9:$AJ$86,31,0)</f>
        <v>105</v>
      </c>
    </row>
    <row r="18" spans="2:10" x14ac:dyDescent="0.2">
      <c r="B18" t="s">
        <v>238</v>
      </c>
      <c r="C18" t="s">
        <v>239</v>
      </c>
      <c r="D18" t="s">
        <v>751</v>
      </c>
      <c r="E18" t="s">
        <v>159</v>
      </c>
      <c r="F18" t="s">
        <v>328</v>
      </c>
      <c r="H18" s="98" t="str">
        <f>E18</f>
        <v>Model Changes</v>
      </c>
      <c r="J18" s="90">
        <f>VLOOKUP(F18,'Full list'!$F$9:$AJ$86,31,0)</f>
        <v>0</v>
      </c>
    </row>
    <row r="19" spans="2:10" x14ac:dyDescent="0.2">
      <c r="B19" s="34" t="s">
        <v>238</v>
      </c>
      <c r="C19" s="34" t="s">
        <v>239</v>
      </c>
      <c r="D19" s="34" t="s">
        <v>751</v>
      </c>
      <c r="E19" s="34" t="s">
        <v>159</v>
      </c>
      <c r="F19" s="34" t="s">
        <v>134</v>
      </c>
      <c r="H19" s="98" t="str">
        <f t="shared" ref="H19:H27" si="4">E19</f>
        <v>Model Changes</v>
      </c>
      <c r="J19" s="90">
        <f>VLOOKUP(F19,'Full list'!$F$9:$AJ$86,31,0)</f>
        <v>-5</v>
      </c>
    </row>
    <row r="20" spans="2:10" x14ac:dyDescent="0.2">
      <c r="B20" s="34" t="s">
        <v>238</v>
      </c>
      <c r="C20" s="34" t="s">
        <v>239</v>
      </c>
      <c r="D20" s="34" t="s">
        <v>589</v>
      </c>
      <c r="E20" s="34" t="s">
        <v>589</v>
      </c>
      <c r="F20" s="34" t="s">
        <v>596</v>
      </c>
      <c r="H20" s="98" t="str">
        <f t="shared" si="4"/>
        <v>New Business</v>
      </c>
      <c r="J20" s="90">
        <f>VLOOKUP(F20,'Full list'!$F$9:$AJ$86,31,0)</f>
        <v>50</v>
      </c>
    </row>
    <row r="21" spans="2:10" x14ac:dyDescent="0.2">
      <c r="B21" s="34" t="s">
        <v>238</v>
      </c>
      <c r="C21" s="34" t="s">
        <v>239</v>
      </c>
      <c r="D21" s="34" t="s">
        <v>589</v>
      </c>
      <c r="E21" s="34" t="s">
        <v>589</v>
      </c>
      <c r="F21" s="34" t="s">
        <v>598</v>
      </c>
      <c r="H21" s="98" t="str">
        <f t="shared" si="4"/>
        <v>New Business</v>
      </c>
      <c r="J21" s="90">
        <f>VLOOKUP(F21,'Full list'!$F$9:$AJ$86,31,0)</f>
        <v>0</v>
      </c>
    </row>
    <row r="22" spans="2:10" x14ac:dyDescent="0.2">
      <c r="B22" s="34" t="s">
        <v>238</v>
      </c>
      <c r="C22" s="34" t="s">
        <v>239</v>
      </c>
      <c r="D22" s="34" t="s">
        <v>391</v>
      </c>
      <c r="E22" s="34" t="s">
        <v>244</v>
      </c>
      <c r="F22" s="34" t="s">
        <v>159</v>
      </c>
      <c r="H22" s="98" t="str">
        <f t="shared" si="4"/>
        <v>Model Changes with IMCR</v>
      </c>
      <c r="J22" s="90">
        <f>VLOOKUP(F22,'Full list'!$F$9:$AJ$86,31,0)</f>
        <v>0</v>
      </c>
    </row>
    <row r="23" spans="2:10" x14ac:dyDescent="0.2">
      <c r="B23" s="34" t="s">
        <v>238</v>
      </c>
      <c r="C23" s="34" t="s">
        <v>239</v>
      </c>
      <c r="D23" s="34" t="s">
        <v>391</v>
      </c>
      <c r="E23" s="34" t="s">
        <v>244</v>
      </c>
      <c r="F23" s="34" t="s">
        <v>600</v>
      </c>
      <c r="H23" s="98" t="str">
        <f t="shared" si="4"/>
        <v>Model Changes with IMCR</v>
      </c>
      <c r="J23" s="90">
        <f>VLOOKUP(F23,'Full list'!$F$9:$AJ$86,31,0)</f>
        <v>7</v>
      </c>
    </row>
    <row r="24" spans="2:10" x14ac:dyDescent="0.2">
      <c r="B24" s="34" t="s">
        <v>238</v>
      </c>
      <c r="C24" s="34" t="s">
        <v>239</v>
      </c>
      <c r="D24" s="34" t="s">
        <v>391</v>
      </c>
      <c r="E24" s="34" t="s">
        <v>244</v>
      </c>
      <c r="F24" s="34" t="s">
        <v>601</v>
      </c>
      <c r="H24" s="98" t="str">
        <f t="shared" si="4"/>
        <v>Model Changes with IMCR</v>
      </c>
      <c r="J24" s="90">
        <f>VLOOKUP(F24,'Full list'!$F$9:$AJ$86,31,0)</f>
        <v>-7</v>
      </c>
    </row>
    <row r="25" spans="2:10" x14ac:dyDescent="0.2">
      <c r="B25" s="34" t="s">
        <v>238</v>
      </c>
      <c r="C25" s="34" t="s">
        <v>239</v>
      </c>
      <c r="D25" s="34" t="s">
        <v>391</v>
      </c>
      <c r="E25" s="34" t="s">
        <v>244</v>
      </c>
      <c r="F25" s="34" t="s">
        <v>602</v>
      </c>
      <c r="H25" s="98" t="str">
        <f t="shared" si="4"/>
        <v>Model Changes with IMCR</v>
      </c>
      <c r="J25" s="90">
        <f>VLOOKUP(F25,'Full list'!$F$9:$AJ$86,31,0)</f>
        <v>0</v>
      </c>
    </row>
    <row r="26" spans="2:10" x14ac:dyDescent="0.2">
      <c r="B26" s="34" t="s">
        <v>238</v>
      </c>
      <c r="C26" s="34" t="s">
        <v>239</v>
      </c>
      <c r="D26" s="34" t="s">
        <v>240</v>
      </c>
      <c r="E26" s="34" t="s">
        <v>241</v>
      </c>
      <c r="F26" s="34" t="s">
        <v>135</v>
      </c>
      <c r="H26" s="98" t="str">
        <f t="shared" si="4"/>
        <v>Operational Surplus generation</v>
      </c>
      <c r="J26" s="90">
        <f>VLOOKUP(F26,'Full list'!$F$9:$AJ$86,31,0)</f>
        <v>-4</v>
      </c>
    </row>
    <row r="27" spans="2:10" x14ac:dyDescent="0.2">
      <c r="B27" s="34" t="s">
        <v>238</v>
      </c>
      <c r="C27" s="34" t="s">
        <v>239</v>
      </c>
      <c r="D27" s="34" t="s">
        <v>240</v>
      </c>
      <c r="E27" s="34" t="s">
        <v>241</v>
      </c>
      <c r="F27" s="34" t="s">
        <v>611</v>
      </c>
      <c r="H27" s="98" t="str">
        <f t="shared" si="4"/>
        <v>Operational Surplus generation</v>
      </c>
      <c r="J27" s="90">
        <f>VLOOKUP(F27,'Full list'!$F$9:$AJ$86,31,0)</f>
        <v>26</v>
      </c>
    </row>
    <row r="28" spans="2:10" x14ac:dyDescent="0.2">
      <c r="B28" s="34" t="s">
        <v>238</v>
      </c>
      <c r="C28" s="34" t="s">
        <v>239</v>
      </c>
      <c r="D28" s="34" t="s">
        <v>616</v>
      </c>
      <c r="E28" s="34" t="s">
        <v>136</v>
      </c>
      <c r="F28" s="34" t="s">
        <v>245</v>
      </c>
      <c r="H28" s="98" t="str">
        <f>D28</f>
        <v>Experience variances - External</v>
      </c>
      <c r="J28" s="90">
        <f>VLOOKUP(F28,'Full list'!$F$9:$AJ$86,31,0)</f>
        <v>0</v>
      </c>
    </row>
    <row r="29" spans="2:10" x14ac:dyDescent="0.2">
      <c r="B29" s="34" t="s">
        <v>238</v>
      </c>
      <c r="C29" s="34" t="s">
        <v>239</v>
      </c>
      <c r="D29" s="34" t="s">
        <v>616</v>
      </c>
      <c r="E29" s="34" t="s">
        <v>619</v>
      </c>
      <c r="F29" s="34" t="s">
        <v>617</v>
      </c>
      <c r="H29" s="98" t="str">
        <f t="shared" ref="H29:H47" si="5">D29</f>
        <v>Experience variances - External</v>
      </c>
      <c r="J29" s="90">
        <f>VLOOKUP(F29,'Full list'!$F$9:$AJ$86,31,0)</f>
        <v>0</v>
      </c>
    </row>
    <row r="30" spans="2:10" x14ac:dyDescent="0.2">
      <c r="B30" s="34" t="s">
        <v>238</v>
      </c>
      <c r="C30" s="34" t="s">
        <v>239</v>
      </c>
      <c r="D30" s="34" t="s">
        <v>616</v>
      </c>
      <c r="E30" s="34" t="s">
        <v>619</v>
      </c>
      <c r="F30" s="34" t="s">
        <v>618</v>
      </c>
      <c r="H30" s="98" t="str">
        <f t="shared" si="5"/>
        <v>Experience variances - External</v>
      </c>
      <c r="J30" s="90">
        <f>VLOOKUP(F30,'Full list'!$F$9:$AJ$86,31,0)</f>
        <v>0</v>
      </c>
    </row>
    <row r="31" spans="2:10" x14ac:dyDescent="0.2">
      <c r="B31" s="34" t="s">
        <v>238</v>
      </c>
      <c r="C31" s="34" t="s">
        <v>239</v>
      </c>
      <c r="D31" s="34" t="s">
        <v>616</v>
      </c>
      <c r="E31" s="34" t="s">
        <v>133</v>
      </c>
      <c r="F31" s="34" t="s">
        <v>133</v>
      </c>
      <c r="H31" s="98" t="str">
        <f t="shared" si="5"/>
        <v>Experience variances - External</v>
      </c>
      <c r="J31" s="90">
        <f>VLOOKUP(F31,'Full list'!$F$9:$AJ$86,31,0)</f>
        <v>0</v>
      </c>
    </row>
    <row r="32" spans="2:10" x14ac:dyDescent="0.2">
      <c r="B32" s="34" t="s">
        <v>238</v>
      </c>
      <c r="C32" s="34" t="s">
        <v>239</v>
      </c>
      <c r="D32" s="34" t="s">
        <v>246</v>
      </c>
      <c r="E32" s="34" t="s">
        <v>138</v>
      </c>
      <c r="F32" s="34" t="s">
        <v>138</v>
      </c>
      <c r="H32" s="98" t="str">
        <f t="shared" si="5"/>
        <v>Valuation assumptions</v>
      </c>
      <c r="J32" s="90">
        <f>VLOOKUP(F32,'Full list'!$F$9:$AJ$86,31,0)</f>
        <v>0</v>
      </c>
    </row>
    <row r="33" spans="2:10" x14ac:dyDescent="0.2">
      <c r="B33" s="34" t="s">
        <v>238</v>
      </c>
      <c r="C33" s="34" t="s">
        <v>239</v>
      </c>
      <c r="D33" s="34" t="s">
        <v>246</v>
      </c>
      <c r="E33" s="34" t="s">
        <v>138</v>
      </c>
      <c r="F33" s="34" t="s">
        <v>169</v>
      </c>
      <c r="H33" s="98" t="str">
        <f t="shared" si="5"/>
        <v>Valuation assumptions</v>
      </c>
      <c r="J33" s="90">
        <f>VLOOKUP(F33,'Full list'!$F$9:$AJ$86,31,0)</f>
        <v>0</v>
      </c>
    </row>
    <row r="34" spans="2:10" x14ac:dyDescent="0.2">
      <c r="B34" s="34" t="s">
        <v>238</v>
      </c>
      <c r="C34" s="34" t="s">
        <v>239</v>
      </c>
      <c r="D34" s="34" t="s">
        <v>246</v>
      </c>
      <c r="E34" s="34" t="s">
        <v>138</v>
      </c>
      <c r="F34" s="34" t="s">
        <v>171</v>
      </c>
      <c r="H34" s="98" t="str">
        <f t="shared" si="5"/>
        <v>Valuation assumptions</v>
      </c>
      <c r="J34" s="90">
        <f>VLOOKUP(F34,'Full list'!$F$9:$AJ$86,31,0)</f>
        <v>0</v>
      </c>
    </row>
    <row r="35" spans="2:10" x14ac:dyDescent="0.2">
      <c r="B35" s="34" t="s">
        <v>238</v>
      </c>
      <c r="C35" s="34" t="s">
        <v>239</v>
      </c>
      <c r="D35" s="34" t="s">
        <v>246</v>
      </c>
      <c r="E35" s="34" t="s">
        <v>138</v>
      </c>
      <c r="F35" s="34" t="s">
        <v>624</v>
      </c>
      <c r="H35" s="98" t="str">
        <f t="shared" si="5"/>
        <v>Valuation assumptions</v>
      </c>
      <c r="J35" s="90">
        <f>VLOOKUP(F35,'Full list'!$F$9:$AJ$86,31,0)</f>
        <v>0</v>
      </c>
    </row>
    <row r="36" spans="2:10" x14ac:dyDescent="0.2">
      <c r="B36" s="34" t="s">
        <v>238</v>
      </c>
      <c r="C36" s="34" t="s">
        <v>239</v>
      </c>
      <c r="D36" s="34" t="s">
        <v>246</v>
      </c>
      <c r="E36" s="34" t="s">
        <v>137</v>
      </c>
      <c r="F36" s="34" t="s">
        <v>625</v>
      </c>
      <c r="H36" s="98" t="str">
        <f t="shared" si="5"/>
        <v>Valuation assumptions</v>
      </c>
      <c r="J36" s="90">
        <f>VLOOKUP(F36,'Full list'!$F$9:$AJ$86,31,0)</f>
        <v>0</v>
      </c>
    </row>
    <row r="37" spans="2:10" x14ac:dyDescent="0.2">
      <c r="B37" s="34" t="s">
        <v>238</v>
      </c>
      <c r="C37" s="34" t="s">
        <v>239</v>
      </c>
      <c r="D37" s="34" t="s">
        <v>246</v>
      </c>
      <c r="E37" s="34" t="s">
        <v>137</v>
      </c>
      <c r="F37" s="34" t="s">
        <v>137</v>
      </c>
      <c r="H37" s="98" t="str">
        <f t="shared" si="5"/>
        <v>Valuation assumptions</v>
      </c>
      <c r="J37" s="90">
        <f>VLOOKUP(F37,'Full list'!$F$9:$AJ$86,31,0)</f>
        <v>0</v>
      </c>
    </row>
    <row r="38" spans="2:10" x14ac:dyDescent="0.2">
      <c r="B38" s="34" t="s">
        <v>238</v>
      </c>
      <c r="C38" s="34" t="s">
        <v>239</v>
      </c>
      <c r="D38" s="34" t="s">
        <v>246</v>
      </c>
      <c r="E38" s="34" t="s">
        <v>140</v>
      </c>
      <c r="F38" s="34" t="s">
        <v>140</v>
      </c>
      <c r="H38" s="98" t="str">
        <f t="shared" si="5"/>
        <v>Valuation assumptions</v>
      </c>
      <c r="J38" s="90">
        <f>VLOOKUP(F38,'Full list'!$F$9:$AJ$86,31,0)</f>
        <v>0</v>
      </c>
    </row>
    <row r="39" spans="2:10" x14ac:dyDescent="0.2">
      <c r="B39" s="34" t="s">
        <v>238</v>
      </c>
      <c r="C39" s="34" t="s">
        <v>239</v>
      </c>
      <c r="D39" s="34" t="s">
        <v>246</v>
      </c>
      <c r="E39" s="34" t="s">
        <v>626</v>
      </c>
      <c r="F39" s="34" t="s">
        <v>626</v>
      </c>
      <c r="H39" s="98" t="str">
        <f t="shared" si="5"/>
        <v>Valuation assumptions</v>
      </c>
      <c r="J39" s="90">
        <f>VLOOKUP(F39,'Full list'!$F$9:$AJ$86,31,0)</f>
        <v>0</v>
      </c>
    </row>
    <row r="40" spans="2:10" x14ac:dyDescent="0.2">
      <c r="B40" s="34" t="s">
        <v>238</v>
      </c>
      <c r="C40" s="34" t="s">
        <v>239</v>
      </c>
      <c r="D40" s="34" t="s">
        <v>246</v>
      </c>
      <c r="E40" s="34" t="s">
        <v>139</v>
      </c>
      <c r="F40" s="34" t="s">
        <v>139</v>
      </c>
      <c r="H40" s="98" t="str">
        <f t="shared" si="5"/>
        <v>Valuation assumptions</v>
      </c>
      <c r="J40" s="90">
        <f>VLOOKUP(F40,'Full list'!$F$9:$AJ$86,31,0)</f>
        <v>-27</v>
      </c>
    </row>
    <row r="41" spans="2:10" x14ac:dyDescent="0.2">
      <c r="B41" s="34" t="s">
        <v>238</v>
      </c>
      <c r="C41" s="34" t="s">
        <v>239</v>
      </c>
      <c r="D41" s="34" t="s">
        <v>246</v>
      </c>
      <c r="E41" s="34" t="s">
        <v>139</v>
      </c>
      <c r="F41" s="34" t="s">
        <v>627</v>
      </c>
      <c r="H41" s="98" t="str">
        <f t="shared" si="5"/>
        <v>Valuation assumptions</v>
      </c>
      <c r="J41" s="90">
        <f>VLOOKUP(F41,'Full list'!$F$9:$AJ$86,31,0)</f>
        <v>-5</v>
      </c>
    </row>
    <row r="42" spans="2:10" x14ac:dyDescent="0.2">
      <c r="B42" s="34" t="s">
        <v>238</v>
      </c>
      <c r="C42" s="34" t="s">
        <v>239</v>
      </c>
      <c r="D42" s="34" t="s">
        <v>246</v>
      </c>
      <c r="E42" s="34" t="s">
        <v>139</v>
      </c>
      <c r="F42" s="34" t="s">
        <v>183</v>
      </c>
      <c r="H42" s="98" t="str">
        <f t="shared" si="5"/>
        <v>Valuation assumptions</v>
      </c>
      <c r="J42" s="90">
        <f>VLOOKUP(F42,'Full list'!$F$9:$AJ$86,31,0)</f>
        <v>0</v>
      </c>
    </row>
    <row r="43" spans="2:10" x14ac:dyDescent="0.2">
      <c r="B43" s="34" t="s">
        <v>238</v>
      </c>
      <c r="C43" s="34" t="s">
        <v>239</v>
      </c>
      <c r="D43" s="34" t="s">
        <v>246</v>
      </c>
      <c r="E43" s="34" t="s">
        <v>140</v>
      </c>
      <c r="F43" s="34" t="s">
        <v>17</v>
      </c>
      <c r="H43" s="98" t="str">
        <f t="shared" si="5"/>
        <v>Valuation assumptions</v>
      </c>
      <c r="J43" s="90">
        <f>VLOOKUP(F43,'Full list'!$F$9:$AJ$86,31,0)</f>
        <v>0</v>
      </c>
    </row>
    <row r="44" spans="2:10" x14ac:dyDescent="0.2">
      <c r="B44" s="34" t="s">
        <v>238</v>
      </c>
      <c r="C44" s="34" t="s">
        <v>239</v>
      </c>
      <c r="D44" s="34" t="s">
        <v>246</v>
      </c>
      <c r="E44" s="34" t="s">
        <v>140</v>
      </c>
      <c r="F44" s="34" t="s">
        <v>9</v>
      </c>
      <c r="H44" s="98" t="str">
        <f t="shared" si="5"/>
        <v>Valuation assumptions</v>
      </c>
      <c r="J44" s="90">
        <f>VLOOKUP(F44,'Full list'!$F$9:$AJ$86,31,0)</f>
        <v>0</v>
      </c>
    </row>
    <row r="45" spans="2:10" x14ac:dyDescent="0.2">
      <c r="B45" s="34" t="s">
        <v>238</v>
      </c>
      <c r="C45" s="34" t="s">
        <v>239</v>
      </c>
      <c r="D45" s="34" t="s">
        <v>246</v>
      </c>
      <c r="E45" s="34" t="s">
        <v>140</v>
      </c>
      <c r="F45" s="34" t="s">
        <v>10</v>
      </c>
      <c r="H45" s="98" t="str">
        <f t="shared" si="5"/>
        <v>Valuation assumptions</v>
      </c>
      <c r="J45" s="90">
        <f>VLOOKUP(F45,'Full list'!$F$9:$AJ$86,31,0)</f>
        <v>0</v>
      </c>
    </row>
    <row r="46" spans="2:10" x14ac:dyDescent="0.2">
      <c r="B46" s="34" t="s">
        <v>238</v>
      </c>
      <c r="C46" s="34" t="s">
        <v>239</v>
      </c>
      <c r="D46" s="34" t="s">
        <v>246</v>
      </c>
      <c r="E46" s="34" t="s">
        <v>140</v>
      </c>
      <c r="F46" s="34" t="s">
        <v>18</v>
      </c>
      <c r="H46" s="98" t="str">
        <f t="shared" si="5"/>
        <v>Valuation assumptions</v>
      </c>
      <c r="J46" s="90">
        <f>VLOOKUP(F46,'Full list'!$F$9:$AJ$86,31,0)</f>
        <v>0</v>
      </c>
    </row>
    <row r="47" spans="2:10" x14ac:dyDescent="0.2">
      <c r="B47" s="34" t="s">
        <v>238</v>
      </c>
      <c r="C47" s="34" t="s">
        <v>239</v>
      </c>
      <c r="D47" s="34" t="s">
        <v>3</v>
      </c>
      <c r="E47" s="34" t="s">
        <v>131</v>
      </c>
      <c r="F47" s="34" t="s">
        <v>131</v>
      </c>
      <c r="H47" s="98" t="str">
        <f t="shared" si="5"/>
        <v>Experience variances</v>
      </c>
      <c r="J47" s="90">
        <f>VLOOKUP(F47,'Full list'!$F$9:$AJ$86,31,0)</f>
        <v>0</v>
      </c>
    </row>
    <row r="48" spans="2:10" x14ac:dyDescent="0.2">
      <c r="B48" s="34" t="s">
        <v>238</v>
      </c>
      <c r="C48" s="34" t="s">
        <v>239</v>
      </c>
      <c r="D48" s="34" t="s">
        <v>3</v>
      </c>
      <c r="E48" s="34" t="s">
        <v>130</v>
      </c>
      <c r="F48" s="34" t="s">
        <v>188</v>
      </c>
      <c r="H48" s="98" t="str">
        <f t="shared" ref="H48:H49" si="6">D48</f>
        <v>Experience variances</v>
      </c>
      <c r="J48" s="90">
        <f>VLOOKUP(F48,'Full list'!$F$9:$AJ$86,31,0)</f>
        <v>0</v>
      </c>
    </row>
    <row r="49" spans="2:10" x14ac:dyDescent="0.2">
      <c r="B49" s="34" t="s">
        <v>238</v>
      </c>
      <c r="C49" s="34" t="s">
        <v>239</v>
      </c>
      <c r="D49" s="34" t="s">
        <v>3</v>
      </c>
      <c r="E49" s="34" t="s">
        <v>130</v>
      </c>
      <c r="F49" s="34" t="s">
        <v>191</v>
      </c>
      <c r="H49" s="98" t="str">
        <f t="shared" si="6"/>
        <v>Experience variances</v>
      </c>
      <c r="J49" s="90">
        <f>VLOOKUP(F49,'Full list'!$F$9:$AJ$86,31,0)</f>
        <v>0</v>
      </c>
    </row>
    <row r="50" spans="2:10" x14ac:dyDescent="0.2">
      <c r="B50" s="34" t="s">
        <v>238</v>
      </c>
      <c r="C50" s="34" t="s">
        <v>239</v>
      </c>
      <c r="D50" s="34" t="s">
        <v>3</v>
      </c>
      <c r="E50" s="34" t="s">
        <v>130</v>
      </c>
      <c r="F50" s="34" t="s">
        <v>193</v>
      </c>
      <c r="H50" s="98" t="str">
        <f>D50</f>
        <v>Experience variances</v>
      </c>
      <c r="J50" s="90">
        <f>VLOOKUP(F50,'Full list'!$F$9:$AJ$86,31,0)</f>
        <v>0</v>
      </c>
    </row>
    <row r="51" spans="2:10" x14ac:dyDescent="0.2">
      <c r="B51" s="34" t="s">
        <v>238</v>
      </c>
      <c r="C51" s="34" t="s">
        <v>239</v>
      </c>
      <c r="D51" s="34" t="s">
        <v>3</v>
      </c>
      <c r="E51" s="34" t="s">
        <v>130</v>
      </c>
      <c r="F51" s="34" t="s">
        <v>195</v>
      </c>
      <c r="H51" s="98" t="str">
        <f t="shared" ref="H51:H58" si="7">D51</f>
        <v>Experience variances</v>
      </c>
      <c r="J51" s="90">
        <f>VLOOKUP(F51,'Full list'!$F$9:$AJ$86,31,0)</f>
        <v>0</v>
      </c>
    </row>
    <row r="52" spans="2:10" x14ac:dyDescent="0.2">
      <c r="B52" s="34" t="s">
        <v>238</v>
      </c>
      <c r="C52" s="34" t="s">
        <v>239</v>
      </c>
      <c r="D52" s="34" t="s">
        <v>3</v>
      </c>
      <c r="E52" s="34" t="s">
        <v>130</v>
      </c>
      <c r="F52" s="34" t="s">
        <v>197</v>
      </c>
      <c r="H52" s="98" t="str">
        <f t="shared" si="7"/>
        <v>Experience variances</v>
      </c>
      <c r="J52" s="90">
        <f>VLOOKUP(F52,'Full list'!$F$9:$AJ$86,31,0)</f>
        <v>0</v>
      </c>
    </row>
    <row r="53" spans="2:10" x14ac:dyDescent="0.2">
      <c r="B53" s="34" t="s">
        <v>238</v>
      </c>
      <c r="C53" s="34" t="s">
        <v>239</v>
      </c>
      <c r="D53" s="34" t="s">
        <v>3</v>
      </c>
      <c r="E53" s="34" t="s">
        <v>136</v>
      </c>
      <c r="F53" s="34" t="s">
        <v>136</v>
      </c>
      <c r="H53" s="98" t="str">
        <f t="shared" si="7"/>
        <v>Experience variances</v>
      </c>
      <c r="J53" s="90">
        <f>VLOOKUP(F53,'Full list'!$F$9:$AJ$86,31,0)</f>
        <v>0</v>
      </c>
    </row>
    <row r="54" spans="2:10" x14ac:dyDescent="0.2">
      <c r="B54" s="34" t="s">
        <v>238</v>
      </c>
      <c r="C54" s="34" t="s">
        <v>239</v>
      </c>
      <c r="D54" s="34" t="s">
        <v>3</v>
      </c>
      <c r="E54" s="34" t="s">
        <v>132</v>
      </c>
      <c r="F54" s="34" t="s">
        <v>633</v>
      </c>
      <c r="H54" s="98" t="str">
        <f t="shared" si="7"/>
        <v>Experience variances</v>
      </c>
      <c r="J54" s="90">
        <f>VLOOKUP(F54,'Full list'!$F$9:$AJ$86,31,0)</f>
        <v>0</v>
      </c>
    </row>
    <row r="55" spans="2:10" x14ac:dyDescent="0.2">
      <c r="B55" s="34" t="s">
        <v>238</v>
      </c>
      <c r="C55" s="34" t="s">
        <v>239</v>
      </c>
      <c r="D55" s="34" t="s">
        <v>3</v>
      </c>
      <c r="E55" s="34" t="s">
        <v>132</v>
      </c>
      <c r="F55" s="34" t="s">
        <v>634</v>
      </c>
      <c r="H55" s="98" t="str">
        <f t="shared" si="7"/>
        <v>Experience variances</v>
      </c>
      <c r="J55" s="90">
        <f>VLOOKUP(F55,'Full list'!$F$9:$AJ$86,31,0)</f>
        <v>0</v>
      </c>
    </row>
    <row r="56" spans="2:10" x14ac:dyDescent="0.2">
      <c r="B56" s="34" t="s">
        <v>238</v>
      </c>
      <c r="C56" s="34" t="s">
        <v>239</v>
      </c>
      <c r="D56" s="34" t="s">
        <v>3</v>
      </c>
      <c r="E56" s="34" t="s">
        <v>132</v>
      </c>
      <c r="F56" s="34" t="s">
        <v>635</v>
      </c>
      <c r="H56" s="98" t="str">
        <f t="shared" si="7"/>
        <v>Experience variances</v>
      </c>
      <c r="J56" s="90">
        <f>VLOOKUP(F56,'Full list'!$F$9:$AJ$86,31,0)</f>
        <v>0</v>
      </c>
    </row>
    <row r="57" spans="2:10" x14ac:dyDescent="0.2">
      <c r="B57" s="34" t="s">
        <v>238</v>
      </c>
      <c r="C57" s="34" t="s">
        <v>239</v>
      </c>
      <c r="D57" s="34" t="s">
        <v>3</v>
      </c>
      <c r="E57" s="34" t="s">
        <v>132</v>
      </c>
      <c r="F57" s="34" t="s">
        <v>11</v>
      </c>
      <c r="H57" s="98" t="str">
        <f t="shared" si="7"/>
        <v>Experience variances</v>
      </c>
      <c r="J57" s="90">
        <f>VLOOKUP(F57,'Full list'!$F$9:$AJ$86,31,0)</f>
        <v>0</v>
      </c>
    </row>
    <row r="58" spans="2:10" x14ac:dyDescent="0.2">
      <c r="B58" s="34" t="s">
        <v>238</v>
      </c>
      <c r="C58" s="34" t="s">
        <v>71</v>
      </c>
      <c r="D58" s="34" t="s">
        <v>71</v>
      </c>
      <c r="E58" s="34" t="s">
        <v>143</v>
      </c>
      <c r="F58" s="34" t="s">
        <v>247</v>
      </c>
      <c r="H58" s="98" t="str">
        <f t="shared" si="7"/>
        <v>Investment variance</v>
      </c>
      <c r="J58" s="90">
        <f>VLOOKUP(F58,'Full list'!$F$9:$AJ$86,31,0)</f>
        <v>0</v>
      </c>
    </row>
    <row r="59" spans="2:10" x14ac:dyDescent="0.2">
      <c r="B59" s="34" t="s">
        <v>238</v>
      </c>
      <c r="C59" s="34" t="s">
        <v>71</v>
      </c>
      <c r="D59" s="34" t="s">
        <v>71</v>
      </c>
      <c r="E59" s="34" t="s">
        <v>143</v>
      </c>
      <c r="F59" s="34" t="s">
        <v>248</v>
      </c>
      <c r="H59" s="98" t="str">
        <f>D59</f>
        <v>Investment variance</v>
      </c>
      <c r="J59" s="90">
        <f>VLOOKUP(F59,'Full list'!$F$9:$AJ$86,31,0)</f>
        <v>0</v>
      </c>
    </row>
    <row r="60" spans="2:10" x14ac:dyDescent="0.2">
      <c r="B60" s="34" t="s">
        <v>238</v>
      </c>
      <c r="C60" s="34" t="s">
        <v>71</v>
      </c>
      <c r="D60" s="34" t="s">
        <v>71</v>
      </c>
      <c r="E60" s="34" t="s">
        <v>28</v>
      </c>
      <c r="F60" s="34" t="s">
        <v>216</v>
      </c>
      <c r="H60" s="98" t="str">
        <f>D60</f>
        <v>Investment variance</v>
      </c>
      <c r="J60" s="90">
        <f>VLOOKUP(F60,'Full list'!$F$9:$AJ$86,31,0)</f>
        <v>0</v>
      </c>
    </row>
    <row r="61" spans="2:10" x14ac:dyDescent="0.2">
      <c r="B61" s="34" t="s">
        <v>238</v>
      </c>
      <c r="C61" s="34" t="s">
        <v>71</v>
      </c>
      <c r="D61" s="34" t="s">
        <v>71</v>
      </c>
      <c r="E61" s="34" t="s">
        <v>28</v>
      </c>
      <c r="F61" s="34" t="s">
        <v>219</v>
      </c>
      <c r="H61" s="98" t="str">
        <f t="shared" ref="H61:H67" si="8">D61</f>
        <v>Investment variance</v>
      </c>
      <c r="J61" s="90">
        <f>VLOOKUP(F61,'Full list'!$F$9:$AJ$86,31,0)</f>
        <v>0</v>
      </c>
    </row>
    <row r="62" spans="2:10" x14ac:dyDescent="0.2">
      <c r="B62" s="34" t="s">
        <v>238</v>
      </c>
      <c r="C62" s="34" t="s">
        <v>71</v>
      </c>
      <c r="D62" s="34" t="s">
        <v>71</v>
      </c>
      <c r="E62" s="34" t="s">
        <v>252</v>
      </c>
      <c r="F62" s="34" t="s">
        <v>27</v>
      </c>
      <c r="H62" s="98" t="str">
        <f t="shared" si="8"/>
        <v>Investment variance</v>
      </c>
      <c r="J62" s="90">
        <f>VLOOKUP(F62,'Full list'!$F$9:$AJ$86,31,0)</f>
        <v>0</v>
      </c>
    </row>
    <row r="63" spans="2:10" x14ac:dyDescent="0.2">
      <c r="B63" s="34" t="s">
        <v>238</v>
      </c>
      <c r="C63" s="34" t="s">
        <v>71</v>
      </c>
      <c r="D63" s="34" t="s">
        <v>71</v>
      </c>
      <c r="E63" s="34" t="s">
        <v>252</v>
      </c>
      <c r="F63" s="34" t="s">
        <v>25</v>
      </c>
      <c r="H63" s="98" t="str">
        <f t="shared" si="8"/>
        <v>Investment variance</v>
      </c>
      <c r="J63" s="90">
        <f>VLOOKUP(F63,'Full list'!$F$9:$AJ$86,31,0)</f>
        <v>0</v>
      </c>
    </row>
    <row r="64" spans="2:10" x14ac:dyDescent="0.2">
      <c r="B64" s="34" t="s">
        <v>238</v>
      </c>
      <c r="C64" s="34" t="s">
        <v>71</v>
      </c>
      <c r="D64" s="34" t="s">
        <v>71</v>
      </c>
      <c r="E64" s="34" t="s">
        <v>252</v>
      </c>
      <c r="F64" s="34" t="s">
        <v>144</v>
      </c>
      <c r="H64" s="98" t="str">
        <f t="shared" si="8"/>
        <v>Investment variance</v>
      </c>
      <c r="J64" s="90">
        <f>VLOOKUP(F64,'Full list'!$F$9:$AJ$86,31,0)</f>
        <v>0</v>
      </c>
    </row>
    <row r="65" spans="1:10" x14ac:dyDescent="0.2">
      <c r="B65" s="34" t="s">
        <v>238</v>
      </c>
      <c r="C65" s="34" t="s">
        <v>71</v>
      </c>
      <c r="D65" s="34" t="s">
        <v>71</v>
      </c>
      <c r="E65" s="34" t="s">
        <v>142</v>
      </c>
      <c r="F65" s="34" t="s">
        <v>213</v>
      </c>
      <c r="H65" s="98" t="str">
        <f t="shared" si="8"/>
        <v>Investment variance</v>
      </c>
      <c r="J65" s="90">
        <f>VLOOKUP(F65,'Full list'!$F$9:$AJ$86,31,0)</f>
        <v>0</v>
      </c>
    </row>
    <row r="66" spans="1:10" x14ac:dyDescent="0.2">
      <c r="B66" s="34" t="s">
        <v>238</v>
      </c>
      <c r="C66" s="34" t="s">
        <v>71</v>
      </c>
      <c r="D66" s="34" t="s">
        <v>71</v>
      </c>
      <c r="E66" s="34" t="s">
        <v>637</v>
      </c>
      <c r="F66" s="34" t="s">
        <v>638</v>
      </c>
      <c r="H66" s="98" t="str">
        <f t="shared" si="8"/>
        <v>Investment variance</v>
      </c>
      <c r="J66" s="90">
        <f>VLOOKUP(F66,'Full list'!$F$9:$AJ$86,31,0)</f>
        <v>5</v>
      </c>
    </row>
    <row r="67" spans="1:10" x14ac:dyDescent="0.2">
      <c r="B67" s="34" t="s">
        <v>238</v>
      </c>
      <c r="C67" s="34" t="s">
        <v>71</v>
      </c>
      <c r="D67" s="34" t="s">
        <v>71</v>
      </c>
      <c r="E67" s="34" t="s">
        <v>639</v>
      </c>
      <c r="F67" s="34" t="s">
        <v>639</v>
      </c>
      <c r="H67" s="98" t="str">
        <f t="shared" si="8"/>
        <v>Investment variance</v>
      </c>
      <c r="J67" s="90">
        <f>VLOOKUP(F67,'Full list'!$F$9:$AJ$86,31,0)</f>
        <v>35</v>
      </c>
    </row>
    <row r="68" spans="1:10" x14ac:dyDescent="0.2">
      <c r="B68" s="34" t="s">
        <v>238</v>
      </c>
      <c r="C68" s="34" t="s">
        <v>239</v>
      </c>
      <c r="D68" s="34" t="s">
        <v>336</v>
      </c>
      <c r="E68" s="34" t="s">
        <v>337</v>
      </c>
      <c r="F68" s="34" t="s">
        <v>19</v>
      </c>
      <c r="H68" s="98" t="str">
        <f>D68</f>
        <v>Other Operating profit</v>
      </c>
      <c r="J68" s="90">
        <f>VLOOKUP(F68,'Full list'!$F$9:$AJ$86,31,0)</f>
        <v>0</v>
      </c>
    </row>
    <row r="69" spans="1:10" x14ac:dyDescent="0.2">
      <c r="B69" s="34" t="s">
        <v>238</v>
      </c>
      <c r="C69" s="34" t="s">
        <v>239</v>
      </c>
      <c r="D69" s="34" t="s">
        <v>336</v>
      </c>
      <c r="E69" s="34" t="s">
        <v>337</v>
      </c>
      <c r="F69" s="34" t="s">
        <v>87</v>
      </c>
      <c r="H69" s="98" t="str">
        <f>D69</f>
        <v>Other Operating profit</v>
      </c>
      <c r="J69" s="90">
        <f>VLOOKUP(F69,'Full list'!$F$9:$AJ$86,31,0)</f>
        <v>0</v>
      </c>
    </row>
    <row r="70" spans="1:10" x14ac:dyDescent="0.2">
      <c r="B70" s="34" t="s">
        <v>238</v>
      </c>
      <c r="C70" s="34" t="s">
        <v>239</v>
      </c>
      <c r="D70" s="34" t="s">
        <v>336</v>
      </c>
      <c r="E70" s="34" t="s">
        <v>337</v>
      </c>
      <c r="F70" s="34" t="s">
        <v>88</v>
      </c>
      <c r="H70" s="98" t="str">
        <f>D70</f>
        <v>Other Operating profit</v>
      </c>
      <c r="J70" s="90">
        <f>VLOOKUP(F70,'Full list'!$F$9:$AJ$86,31,0)</f>
        <v>0</v>
      </c>
    </row>
    <row r="71" spans="1:10" x14ac:dyDescent="0.2">
      <c r="B71" s="34" t="s">
        <v>238</v>
      </c>
      <c r="C71" s="34" t="s">
        <v>239</v>
      </c>
      <c r="D71" s="34" t="s">
        <v>336</v>
      </c>
      <c r="E71" s="34" t="s">
        <v>337</v>
      </c>
      <c r="F71" s="34" t="s">
        <v>89</v>
      </c>
      <c r="H71" s="98" t="str">
        <f t="shared" ref="H71:H81" si="9">D71</f>
        <v>Other Operating profit</v>
      </c>
      <c r="J71" s="90">
        <f>VLOOKUP(F71,'Full list'!$F$9:$AJ$86,31,0)</f>
        <v>0</v>
      </c>
    </row>
    <row r="72" spans="1:10" x14ac:dyDescent="0.2">
      <c r="B72" s="34" t="s">
        <v>238</v>
      </c>
      <c r="C72" s="34" t="s">
        <v>239</v>
      </c>
      <c r="D72" s="34" t="s">
        <v>336</v>
      </c>
      <c r="E72" s="34" t="s">
        <v>337</v>
      </c>
      <c r="F72" s="34" t="s">
        <v>90</v>
      </c>
      <c r="H72" s="98" t="str">
        <f t="shared" si="9"/>
        <v>Other Operating profit</v>
      </c>
      <c r="J72" s="90">
        <f>VLOOKUP(F72,'Full list'!$F$9:$AJ$86,31,0)</f>
        <v>0</v>
      </c>
    </row>
    <row r="73" spans="1:10" x14ac:dyDescent="0.2">
      <c r="B73" s="34" t="s">
        <v>238</v>
      </c>
      <c r="C73" s="34" t="s">
        <v>239</v>
      </c>
      <c r="D73" s="34" t="s">
        <v>336</v>
      </c>
      <c r="E73" s="34" t="s">
        <v>337</v>
      </c>
      <c r="F73" s="34" t="s">
        <v>91</v>
      </c>
      <c r="H73" s="98" t="str">
        <f t="shared" si="9"/>
        <v>Other Operating profit</v>
      </c>
      <c r="J73" s="90">
        <f>VLOOKUP(F73,'Full list'!$F$9:$AJ$86,31,0)</f>
        <v>0</v>
      </c>
    </row>
    <row r="74" spans="1:10" x14ac:dyDescent="0.2">
      <c r="B74" s="34" t="s">
        <v>238</v>
      </c>
      <c r="C74" s="34" t="s">
        <v>239</v>
      </c>
      <c r="D74" s="34" t="s">
        <v>336</v>
      </c>
      <c r="E74" s="34" t="s">
        <v>337</v>
      </c>
      <c r="F74" s="34" t="s">
        <v>92</v>
      </c>
      <c r="H74" s="98" t="str">
        <f t="shared" si="9"/>
        <v>Other Operating profit</v>
      </c>
      <c r="J74" s="90">
        <f>VLOOKUP(F74,'Full list'!$F$9:$AJ$86,31,0)</f>
        <v>0</v>
      </c>
    </row>
    <row r="75" spans="1:10" x14ac:dyDescent="0.2">
      <c r="B75" s="34" t="s">
        <v>238</v>
      </c>
      <c r="C75" s="34" t="s">
        <v>239</v>
      </c>
      <c r="D75" s="34" t="s">
        <v>336</v>
      </c>
      <c r="E75" s="34" t="s">
        <v>337</v>
      </c>
      <c r="F75" s="34" t="s">
        <v>93</v>
      </c>
      <c r="H75" s="98" t="str">
        <f t="shared" si="9"/>
        <v>Other Operating profit</v>
      </c>
      <c r="J75" s="90">
        <f>VLOOKUP(F75,'Full list'!$F$9:$AJ$86,31,0)</f>
        <v>0</v>
      </c>
    </row>
    <row r="76" spans="1:10" x14ac:dyDescent="0.2">
      <c r="B76" s="34" t="s">
        <v>238</v>
      </c>
      <c r="C76" s="34" t="s">
        <v>239</v>
      </c>
      <c r="D76" s="34" t="s">
        <v>336</v>
      </c>
      <c r="E76" s="34" t="s">
        <v>337</v>
      </c>
      <c r="F76" s="34" t="s">
        <v>94</v>
      </c>
      <c r="H76" s="98" t="str">
        <f t="shared" si="9"/>
        <v>Other Operating profit</v>
      </c>
      <c r="J76" s="90">
        <f>VLOOKUP(F76,'Full list'!$F$9:$AJ$86,31,0)</f>
        <v>0</v>
      </c>
    </row>
    <row r="77" spans="1:10" x14ac:dyDescent="0.2">
      <c r="B77" s="34" t="s">
        <v>238</v>
      </c>
      <c r="C77" s="34" t="s">
        <v>239</v>
      </c>
      <c r="D77" s="34" t="s">
        <v>336</v>
      </c>
      <c r="E77" s="34" t="s">
        <v>337</v>
      </c>
      <c r="F77" s="34" t="s">
        <v>95</v>
      </c>
      <c r="H77" s="98" t="str">
        <f t="shared" si="9"/>
        <v>Other Operating profit</v>
      </c>
      <c r="J77" s="90">
        <f>VLOOKUP(F77,'Full list'!$F$9:$AJ$86,31,0)</f>
        <v>0</v>
      </c>
    </row>
    <row r="78" spans="1:10" x14ac:dyDescent="0.2">
      <c r="B78" s="34" t="s">
        <v>238</v>
      </c>
      <c r="C78" s="34" t="s">
        <v>239</v>
      </c>
      <c r="D78" s="34" t="s">
        <v>336</v>
      </c>
      <c r="E78" s="34" t="s">
        <v>337</v>
      </c>
      <c r="F78" s="34" t="s">
        <v>339</v>
      </c>
      <c r="H78" s="98" t="str">
        <f t="shared" si="9"/>
        <v>Other Operating profit</v>
      </c>
      <c r="J78" s="90">
        <f>VLOOKUP(F78,'Full list'!$F$9:$AJ$86,31,0)</f>
        <v>0</v>
      </c>
    </row>
    <row r="79" spans="1:10" x14ac:dyDescent="0.2">
      <c r="A79" s="32" t="s">
        <v>403</v>
      </c>
      <c r="B79" s="34" t="s">
        <v>238</v>
      </c>
      <c r="C79" s="34" t="s">
        <v>239</v>
      </c>
      <c r="D79" s="34" t="s">
        <v>336</v>
      </c>
      <c r="E79" s="34" t="s">
        <v>337</v>
      </c>
      <c r="F79" s="34" t="s">
        <v>70</v>
      </c>
      <c r="H79" s="98" t="str">
        <f t="shared" si="9"/>
        <v>Other Operating profit</v>
      </c>
      <c r="J79" s="90">
        <f>VLOOKUP(F79,'Full list'!$F$9:$AJ$86,31,0)</f>
        <v>0</v>
      </c>
    </row>
    <row r="80" spans="1:10" x14ac:dyDescent="0.2">
      <c r="B80" s="34" t="s">
        <v>238</v>
      </c>
      <c r="C80" s="34" t="s">
        <v>239</v>
      </c>
      <c r="D80" s="34" t="s">
        <v>336</v>
      </c>
      <c r="E80" s="34" t="s">
        <v>338</v>
      </c>
      <c r="F80" s="34" t="s">
        <v>20</v>
      </c>
      <c r="H80" s="98" t="str">
        <f t="shared" si="9"/>
        <v>Other Operating profit</v>
      </c>
      <c r="J80" s="90">
        <f>VLOOKUP(F80,'Full list'!$F$9:$AJ$86,31,0)</f>
        <v>0</v>
      </c>
    </row>
    <row r="81" spans="2:10" x14ac:dyDescent="0.2">
      <c r="B81" s="34" t="s">
        <v>238</v>
      </c>
      <c r="C81" s="34" t="s">
        <v>239</v>
      </c>
      <c r="D81" s="34" t="s">
        <v>336</v>
      </c>
      <c r="E81" s="34" t="s">
        <v>21</v>
      </c>
      <c r="F81" s="34" t="s">
        <v>21</v>
      </c>
      <c r="H81" s="98" t="str">
        <f t="shared" si="9"/>
        <v>Other Operating profit</v>
      </c>
      <c r="J81" s="90">
        <f>VLOOKUP(F81,'Full list'!$F$9:$AJ$86,31,0)</f>
        <v>0</v>
      </c>
    </row>
    <row r="82" spans="2:10" x14ac:dyDescent="0.2">
      <c r="B82" s="34" t="s">
        <v>238</v>
      </c>
      <c r="C82" s="34" t="s">
        <v>256</v>
      </c>
      <c r="D82" s="34" t="s">
        <v>33</v>
      </c>
      <c r="E82" s="34" t="s">
        <v>33</v>
      </c>
      <c r="F82" s="34" t="s">
        <v>33</v>
      </c>
      <c r="H82" s="98" t="str">
        <f>C82</f>
        <v>Other Non Operating Surplus</v>
      </c>
      <c r="J82" s="90">
        <f>VLOOKUP(F82,'Full list'!$F$9:$AJ$86,31,0)</f>
        <v>0</v>
      </c>
    </row>
    <row r="83" spans="2:10" x14ac:dyDescent="0.2">
      <c r="B83" s="34" t="s">
        <v>238</v>
      </c>
      <c r="C83" s="34" t="s">
        <v>256</v>
      </c>
      <c r="D83" s="34" t="s">
        <v>257</v>
      </c>
      <c r="E83" s="34" t="s">
        <v>257</v>
      </c>
      <c r="F83" s="34" t="s">
        <v>257</v>
      </c>
      <c r="H83" s="98" t="str">
        <f t="shared" ref="H83:H84" si="10">C83</f>
        <v>Other Non Operating Surplus</v>
      </c>
      <c r="J83" s="90">
        <f>VLOOKUP(F83,'Full list'!$F$9:$AJ$86,31,0)</f>
        <v>0</v>
      </c>
    </row>
    <row r="84" spans="2:10" x14ac:dyDescent="0.2">
      <c r="B84" s="34" t="s">
        <v>238</v>
      </c>
      <c r="C84" s="34" t="s">
        <v>256</v>
      </c>
      <c r="D84" s="34" t="s">
        <v>35</v>
      </c>
      <c r="E84" s="34" t="s">
        <v>35</v>
      </c>
      <c r="F84" s="34" t="s">
        <v>35</v>
      </c>
      <c r="H84" s="98" t="str">
        <f t="shared" si="10"/>
        <v>Other Non Operating Surplus</v>
      </c>
      <c r="J84" s="90">
        <f>VLOOKUP(F84,'Full list'!$F$9:$AJ$86,31,0)</f>
        <v>0</v>
      </c>
    </row>
    <row r="85" spans="2:10" x14ac:dyDescent="0.2">
      <c r="B85" s="34" t="s">
        <v>238</v>
      </c>
      <c r="C85" s="34" t="s">
        <v>96</v>
      </c>
      <c r="D85" s="34" t="s">
        <v>37</v>
      </c>
      <c r="E85" s="34" t="s">
        <v>37</v>
      </c>
      <c r="F85" s="34" t="s">
        <v>37</v>
      </c>
      <c r="H85" s="98" t="str">
        <f>C85</f>
        <v>Other Surplus</v>
      </c>
      <c r="J85" s="90">
        <f>VLOOKUP(F85,'Full list'!$F$9:$AJ$86,31,0)</f>
        <v>0</v>
      </c>
    </row>
    <row r="86" spans="2:10" x14ac:dyDescent="0.2">
      <c r="B86" s="34" t="s">
        <v>238</v>
      </c>
      <c r="C86" s="34" t="s">
        <v>96</v>
      </c>
      <c r="D86" s="34" t="s">
        <v>258</v>
      </c>
      <c r="E86" s="34" t="s">
        <v>258</v>
      </c>
      <c r="F86" s="34" t="s">
        <v>258</v>
      </c>
      <c r="H86" s="98" t="str">
        <f t="shared" ref="H86:H88" si="11">C86</f>
        <v>Other Surplus</v>
      </c>
      <c r="J86" s="90">
        <f>VLOOKUP(F86,'Full list'!$F$9:$AJ$86,31,0)</f>
        <v>0</v>
      </c>
    </row>
    <row r="87" spans="2:10" x14ac:dyDescent="0.2">
      <c r="B87" s="34" t="s">
        <v>238</v>
      </c>
      <c r="C87" s="34" t="s">
        <v>96</v>
      </c>
      <c r="D87" s="34" t="s">
        <v>259</v>
      </c>
      <c r="E87" s="34" t="s">
        <v>259</v>
      </c>
      <c r="F87" s="34" t="s">
        <v>259</v>
      </c>
      <c r="H87" s="98" t="str">
        <f t="shared" si="11"/>
        <v>Other Surplus</v>
      </c>
      <c r="J87" s="90">
        <f>VLOOKUP(F87,'Full list'!$F$9:$AJ$86,31,0)</f>
        <v>0</v>
      </c>
    </row>
    <row r="88" spans="2:10" x14ac:dyDescent="0.2">
      <c r="B88" s="34" t="s">
        <v>238</v>
      </c>
      <c r="C88" s="34" t="s">
        <v>96</v>
      </c>
      <c r="D88" s="34" t="s">
        <v>40</v>
      </c>
      <c r="E88" s="34" t="s">
        <v>40</v>
      </c>
      <c r="F88" s="34" t="s">
        <v>40</v>
      </c>
      <c r="H88" s="98" t="str">
        <f t="shared" si="11"/>
        <v>Other Surplus</v>
      </c>
      <c r="J88" s="90">
        <f>VLOOKUP(F88,'Full list'!$F$9:$AJ$86,31,0)</f>
        <v>0</v>
      </c>
    </row>
    <row r="89" spans="2:10" x14ac:dyDescent="0.2">
      <c r="B89" s="34" t="s">
        <v>238</v>
      </c>
      <c r="C89" s="149" t="s">
        <v>239</v>
      </c>
      <c r="D89" s="148" t="s">
        <v>230</v>
      </c>
      <c r="E89" s="148" t="s">
        <v>230</v>
      </c>
      <c r="F89" s="34" t="s">
        <v>230</v>
      </c>
      <c r="G89" s="34"/>
      <c r="H89" s="98" t="str">
        <f>F89</f>
        <v>Untraced</v>
      </c>
      <c r="J89" s="90">
        <f>VLOOKUP(F89,'Full list'!$F$9:$AJ$86,31,0)</f>
        <v>20</v>
      </c>
    </row>
    <row r="90" spans="2:10" x14ac:dyDescent="0.2">
      <c r="B90" s="35" t="s">
        <v>260</v>
      </c>
      <c r="C90" s="35" t="s">
        <v>260</v>
      </c>
      <c r="D90" s="35" t="s">
        <v>260</v>
      </c>
      <c r="E90" s="35" t="s">
        <v>260</v>
      </c>
      <c r="F90" s="35" t="s">
        <v>260</v>
      </c>
      <c r="H90" s="98" t="str">
        <f>B90</f>
        <v>Closing</v>
      </c>
      <c r="J90" s="90">
        <f>'Full list'!AF86</f>
        <v>200</v>
      </c>
    </row>
    <row r="91" spans="2:10" x14ac:dyDescent="0.2">
      <c r="B91" s="148" t="s">
        <v>459</v>
      </c>
      <c r="C91" s="148" t="s">
        <v>459</v>
      </c>
      <c r="D91" s="148" t="s">
        <v>459</v>
      </c>
      <c r="E91" s="148" t="s">
        <v>459</v>
      </c>
      <c r="F91" s="148" t="s">
        <v>459</v>
      </c>
      <c r="G91" s="151"/>
      <c r="H91" s="151" t="str">
        <f>B91</f>
        <v>Total Movement</v>
      </c>
    </row>
  </sheetData>
  <mergeCells count="1">
    <mergeCell ref="J2:K4"/>
  </mergeCells>
  <pageMargins left="0.7" right="0.7" top="0.75" bottom="0.75" header="0.3" footer="0.3"/>
  <pageSetup paperSize="9" orientation="portrait" r:id="rId1"/>
  <headerFooter>
    <oddHeader>&amp;R&amp;"Arial"&amp;10&amp;KFF8C00Confidential&amp;1#</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W72"/>
  <sheetViews>
    <sheetView zoomScale="90" zoomScaleNormal="90" workbookViewId="0">
      <pane xSplit="3" ySplit="14" topLeftCell="D15" activePane="bottomRight" state="frozen"/>
      <selection pane="topRight" activeCell="D1" sqref="D1"/>
      <selection pane="bottomLeft" activeCell="A7" sqref="A7"/>
      <selection pane="bottomRight" activeCell="D51" sqref="D51"/>
    </sheetView>
  </sheetViews>
  <sheetFormatPr defaultRowHeight="12.75" x14ac:dyDescent="0.2"/>
  <cols>
    <col min="1" max="2" width="3.7109375" customWidth="1"/>
    <col min="3" max="3" width="54.28515625" bestFit="1" customWidth="1"/>
    <col min="4" max="4" width="29.42578125" bestFit="1" customWidth="1"/>
    <col min="5" max="5" width="41.140625" bestFit="1" customWidth="1"/>
  </cols>
  <sheetData>
    <row r="1" spans="1:23" ht="27" x14ac:dyDescent="0.35">
      <c r="A1" s="1" t="s">
        <v>320</v>
      </c>
      <c r="B1" s="2"/>
      <c r="C1" s="2"/>
      <c r="D1" s="2"/>
      <c r="E1" s="2"/>
    </row>
    <row r="3" spans="1:23" x14ac:dyDescent="0.2">
      <c r="C3" t="s">
        <v>348</v>
      </c>
    </row>
    <row r="4" spans="1:23" x14ac:dyDescent="0.2">
      <c r="C4" t="s">
        <v>363</v>
      </c>
    </row>
    <row r="6" spans="1:23" x14ac:dyDescent="0.2">
      <c r="C6" s="98" t="s">
        <v>426</v>
      </c>
      <c r="D6" s="98"/>
      <c r="E6" s="98"/>
    </row>
    <row r="7" spans="1:23" x14ac:dyDescent="0.2">
      <c r="C7" s="178" t="s">
        <v>147</v>
      </c>
      <c r="D7" s="98" t="s">
        <v>430</v>
      </c>
      <c r="E7" s="98"/>
    </row>
    <row r="8" spans="1:23" x14ac:dyDescent="0.2">
      <c r="C8" s="178" t="s">
        <v>427</v>
      </c>
      <c r="D8" s="98" t="s">
        <v>431</v>
      </c>
      <c r="E8" s="98"/>
      <c r="V8" t="s">
        <v>473</v>
      </c>
    </row>
    <row r="9" spans="1:23" x14ac:dyDescent="0.2">
      <c r="C9" s="178" t="s">
        <v>428</v>
      </c>
      <c r="D9" s="98"/>
      <c r="E9" s="98"/>
    </row>
    <row r="10" spans="1:23" x14ac:dyDescent="0.2">
      <c r="C10" s="178" t="s">
        <v>429</v>
      </c>
      <c r="D10" s="98"/>
      <c r="E10" s="98"/>
      <c r="F10" s="208" t="s">
        <v>440</v>
      </c>
      <c r="G10" s="208"/>
      <c r="H10" s="208"/>
      <c r="I10" s="208"/>
      <c r="J10" s="208"/>
      <c r="K10" s="208"/>
      <c r="L10" s="208"/>
      <c r="M10" s="208"/>
      <c r="N10" s="208"/>
      <c r="O10" s="208"/>
      <c r="P10" s="208"/>
      <c r="Q10" s="208"/>
      <c r="R10" s="208"/>
      <c r="S10" s="208"/>
      <c r="T10" s="208"/>
      <c r="U10" s="146"/>
      <c r="V10" s="209" t="s">
        <v>437</v>
      </c>
      <c r="W10" s="209"/>
    </row>
    <row r="11" spans="1:23" x14ac:dyDescent="0.2">
      <c r="F11" s="208" t="s">
        <v>436</v>
      </c>
      <c r="G11" s="208"/>
      <c r="H11" s="208"/>
      <c r="I11" s="208"/>
      <c r="J11" s="208"/>
      <c r="K11" s="208"/>
      <c r="L11" s="208"/>
      <c r="M11" s="208"/>
      <c r="N11" s="208"/>
      <c r="O11" s="208"/>
      <c r="P11" s="208"/>
      <c r="Q11" s="208"/>
      <c r="R11" s="208"/>
      <c r="S11" s="208"/>
      <c r="T11" s="208"/>
      <c r="U11" s="146"/>
      <c r="V11" s="209"/>
      <c r="W11" s="209"/>
    </row>
    <row r="12" spans="1:23" x14ac:dyDescent="0.2">
      <c r="F12" s="20" t="s">
        <v>444</v>
      </c>
      <c r="G12" s="20" t="s">
        <v>444</v>
      </c>
      <c r="H12" s="20" t="s">
        <v>444</v>
      </c>
      <c r="I12" s="20" t="s">
        <v>445</v>
      </c>
      <c r="J12" s="20" t="s">
        <v>446</v>
      </c>
      <c r="K12" s="20"/>
      <c r="L12" s="20"/>
      <c r="M12" s="20"/>
      <c r="N12" s="20"/>
      <c r="O12" s="145" t="s">
        <v>452</v>
      </c>
      <c r="P12" s="20" t="s">
        <v>432</v>
      </c>
      <c r="Q12" s="20" t="s">
        <v>433</v>
      </c>
      <c r="R12" s="20" t="s">
        <v>453</v>
      </c>
      <c r="S12" s="20" t="s">
        <v>434</v>
      </c>
      <c r="T12" s="20" t="s">
        <v>435</v>
      </c>
      <c r="U12" s="142" t="s">
        <v>454</v>
      </c>
      <c r="V12" s="144" t="s">
        <v>438</v>
      </c>
      <c r="W12" s="144" t="s">
        <v>439</v>
      </c>
    </row>
    <row r="13" spans="1:23" x14ac:dyDescent="0.2">
      <c r="D13" s="143" t="s">
        <v>393</v>
      </c>
      <c r="E13" s="143" t="s">
        <v>394</v>
      </c>
      <c r="F13" s="20" t="s">
        <v>441</v>
      </c>
      <c r="G13" s="20" t="s">
        <v>442</v>
      </c>
      <c r="H13" s="20" t="s">
        <v>443</v>
      </c>
      <c r="I13" s="20" t="s">
        <v>442</v>
      </c>
      <c r="J13" s="20" t="s">
        <v>442</v>
      </c>
      <c r="K13" s="20" t="s">
        <v>447</v>
      </c>
      <c r="L13" s="20" t="s">
        <v>448</v>
      </c>
      <c r="M13" s="20" t="s">
        <v>449</v>
      </c>
      <c r="N13" s="20" t="s">
        <v>450</v>
      </c>
      <c r="O13" s="145" t="s">
        <v>451</v>
      </c>
      <c r="P13" s="20"/>
      <c r="Q13" s="20"/>
      <c r="R13" s="20"/>
      <c r="S13" s="20"/>
      <c r="T13" s="20"/>
      <c r="U13" s="142"/>
      <c r="V13" s="144"/>
      <c r="W13" s="144"/>
    </row>
    <row r="14" spans="1:23" x14ac:dyDescent="0.2">
      <c r="C14" s="21"/>
      <c r="D14" s="109" t="s">
        <v>123</v>
      </c>
      <c r="E14" s="109" t="s">
        <v>299</v>
      </c>
      <c r="F14" s="147" t="s">
        <v>461</v>
      </c>
      <c r="G14" s="147" t="s">
        <v>462</v>
      </c>
      <c r="H14" s="145"/>
      <c r="I14" s="147" t="s">
        <v>463</v>
      </c>
      <c r="J14" s="147" t="s">
        <v>464</v>
      </c>
      <c r="K14" s="147" t="s">
        <v>465</v>
      </c>
      <c r="L14" s="147" t="s">
        <v>467</v>
      </c>
      <c r="M14" s="147" t="s">
        <v>466</v>
      </c>
      <c r="N14" s="147" t="s">
        <v>468</v>
      </c>
      <c r="O14" s="145"/>
      <c r="P14" s="20" t="s">
        <v>470</v>
      </c>
      <c r="Q14" s="20" t="s">
        <v>469</v>
      </c>
      <c r="R14" s="20"/>
      <c r="S14" s="20" t="s">
        <v>471</v>
      </c>
      <c r="T14" s="20" t="s">
        <v>472</v>
      </c>
      <c r="U14" s="142"/>
      <c r="V14" s="144"/>
      <c r="W14" s="144"/>
    </row>
    <row r="15" spans="1:23" x14ac:dyDescent="0.2">
      <c r="C15" s="21" t="s">
        <v>356</v>
      </c>
      <c r="D15" s="109"/>
      <c r="E15" s="109" t="s">
        <v>357</v>
      </c>
      <c r="F15" s="136"/>
      <c r="G15" s="136"/>
      <c r="H15" s="109">
        <f>SUM(E15:G15,A15)</f>
        <v>0</v>
      </c>
      <c r="I15" s="136"/>
      <c r="J15" s="136"/>
      <c r="K15" s="136"/>
      <c r="L15" s="136"/>
      <c r="M15" s="136"/>
      <c r="N15" s="136"/>
      <c r="O15" s="109">
        <f>SUM(L15:N15,H15)</f>
        <v>0</v>
      </c>
      <c r="P15" s="136"/>
      <c r="Q15" s="136"/>
      <c r="R15" s="136"/>
      <c r="S15" s="136"/>
      <c r="T15" s="136"/>
      <c r="U15" s="109">
        <f>SUM(P15:S15)</f>
        <v>0</v>
      </c>
      <c r="V15" s="100"/>
      <c r="W15" s="100"/>
    </row>
    <row r="16" spans="1:23" x14ac:dyDescent="0.2">
      <c r="C16" s="21"/>
      <c r="D16" s="109"/>
      <c r="E16" s="109"/>
      <c r="F16" s="136"/>
      <c r="G16" s="136"/>
      <c r="H16" s="109"/>
      <c r="I16" s="136"/>
      <c r="J16" s="136"/>
      <c r="K16" s="136"/>
      <c r="L16" s="136"/>
      <c r="M16" s="136"/>
      <c r="N16" s="136"/>
      <c r="O16" s="109"/>
      <c r="P16" s="136"/>
      <c r="Q16" s="136"/>
      <c r="R16" s="136"/>
      <c r="S16" s="136"/>
      <c r="T16" s="136"/>
      <c r="U16" s="109"/>
      <c r="V16" s="100"/>
      <c r="W16" s="100"/>
    </row>
    <row r="17" spans="3:23" x14ac:dyDescent="0.2">
      <c r="C17" s="22" t="s">
        <v>124</v>
      </c>
      <c r="D17" s="114"/>
      <c r="E17" s="110" t="s">
        <v>349</v>
      </c>
      <c r="F17" s="137"/>
      <c r="G17" s="137"/>
      <c r="H17" s="114"/>
      <c r="I17" s="137"/>
      <c r="J17" s="137"/>
      <c r="K17" s="137"/>
      <c r="L17" s="137"/>
      <c r="M17" s="137"/>
      <c r="N17" s="137"/>
      <c r="O17" s="114"/>
      <c r="P17" s="137"/>
      <c r="Q17" s="137"/>
      <c r="R17" s="137"/>
      <c r="S17" s="137"/>
      <c r="T17" s="137"/>
      <c r="U17" s="114"/>
      <c r="V17" s="104"/>
      <c r="W17" s="104"/>
    </row>
    <row r="18" spans="3:23" x14ac:dyDescent="0.2">
      <c r="C18" s="22" t="s">
        <v>125</v>
      </c>
      <c r="D18" s="114"/>
      <c r="E18" s="110" t="s">
        <v>349</v>
      </c>
      <c r="F18" s="137"/>
      <c r="G18" s="137"/>
      <c r="H18" s="114"/>
      <c r="I18" s="137"/>
      <c r="J18" s="137"/>
      <c r="K18" s="137"/>
      <c r="L18" s="137"/>
      <c r="M18" s="137"/>
      <c r="N18" s="137"/>
      <c r="O18" s="114"/>
      <c r="P18" s="137"/>
      <c r="Q18" s="137"/>
      <c r="R18" s="137"/>
      <c r="S18" s="137"/>
      <c r="T18" s="137"/>
      <c r="U18" s="114"/>
      <c r="V18" s="104"/>
      <c r="W18" s="104"/>
    </row>
    <row r="19" spans="3:23" x14ac:dyDescent="0.2">
      <c r="C19" s="23" t="s">
        <v>126</v>
      </c>
      <c r="D19" s="111"/>
      <c r="E19" s="111" t="s">
        <v>300</v>
      </c>
      <c r="F19" s="131"/>
      <c r="G19" s="131"/>
      <c r="H19" s="107"/>
      <c r="I19" s="131"/>
      <c r="J19" s="131"/>
      <c r="K19" s="131"/>
      <c r="L19" s="131"/>
      <c r="M19" s="131"/>
      <c r="N19" s="131"/>
      <c r="O19" s="107"/>
      <c r="P19" s="131"/>
      <c r="Q19" s="131"/>
      <c r="R19" s="131"/>
      <c r="S19" s="131"/>
      <c r="T19" s="131"/>
      <c r="U19" s="107"/>
      <c r="V19" s="101"/>
      <c r="W19" s="101"/>
    </row>
    <row r="20" spans="3:23" x14ac:dyDescent="0.2">
      <c r="C20" s="24" t="s">
        <v>127</v>
      </c>
      <c r="D20" s="118" t="s">
        <v>128</v>
      </c>
      <c r="E20" s="110" t="s">
        <v>349</v>
      </c>
      <c r="F20" s="138"/>
      <c r="G20" s="138"/>
      <c r="H20" s="118"/>
      <c r="I20" s="138"/>
      <c r="J20" s="138"/>
      <c r="K20" s="138"/>
      <c r="L20" s="138"/>
      <c r="M20" s="138"/>
      <c r="N20" s="138"/>
      <c r="O20" s="118"/>
      <c r="P20" s="138"/>
      <c r="Q20" s="138"/>
      <c r="R20" s="138"/>
      <c r="S20" s="138"/>
      <c r="T20" s="138"/>
      <c r="U20" s="118"/>
      <c r="V20" s="152"/>
      <c r="W20" s="152"/>
    </row>
    <row r="21" spans="3:23" x14ac:dyDescent="0.2">
      <c r="C21" s="24" t="s">
        <v>129</v>
      </c>
      <c r="D21" s="118"/>
      <c r="E21" s="110" t="s">
        <v>350</v>
      </c>
      <c r="F21" s="138"/>
      <c r="G21" s="138"/>
      <c r="H21" s="118"/>
      <c r="I21" s="138"/>
      <c r="J21" s="138"/>
      <c r="K21" s="138"/>
      <c r="L21" s="138"/>
      <c r="M21" s="138"/>
      <c r="N21" s="138"/>
      <c r="O21" s="118"/>
      <c r="P21" s="138"/>
      <c r="Q21" s="138"/>
      <c r="R21" s="138"/>
      <c r="S21" s="138"/>
      <c r="T21" s="138"/>
      <c r="U21" s="118"/>
      <c r="V21" s="152"/>
      <c r="W21" s="152"/>
    </row>
    <row r="22" spans="3:23" x14ac:dyDescent="0.2">
      <c r="C22" s="25" t="s">
        <v>1</v>
      </c>
      <c r="D22" s="112"/>
      <c r="E22" s="112" t="s">
        <v>300</v>
      </c>
      <c r="F22" s="139"/>
      <c r="G22" s="139"/>
      <c r="H22" s="112"/>
      <c r="I22" s="139"/>
      <c r="J22" s="139"/>
      <c r="K22" s="139"/>
      <c r="L22" s="139"/>
      <c r="M22" s="139"/>
      <c r="N22" s="139"/>
      <c r="O22" s="112"/>
      <c r="P22" s="139"/>
      <c r="Q22" s="139"/>
      <c r="R22" s="139"/>
      <c r="S22" s="139"/>
      <c r="T22" s="139"/>
      <c r="U22" s="112"/>
      <c r="V22" s="102"/>
      <c r="W22" s="102"/>
    </row>
    <row r="23" spans="3:23" x14ac:dyDescent="0.2">
      <c r="C23" s="22" t="s">
        <v>2</v>
      </c>
      <c r="D23" s="114" t="s">
        <v>2</v>
      </c>
      <c r="E23" s="110" t="s">
        <v>349</v>
      </c>
      <c r="F23" s="137"/>
      <c r="G23" s="137"/>
      <c r="H23" s="114"/>
      <c r="I23" s="137"/>
      <c r="J23" s="137"/>
      <c r="K23" s="137"/>
      <c r="L23" s="137"/>
      <c r="M23" s="137"/>
      <c r="N23" s="137"/>
      <c r="O23" s="114"/>
      <c r="P23" s="137"/>
      <c r="Q23" s="137"/>
      <c r="R23" s="137"/>
      <c r="S23" s="137"/>
      <c r="T23" s="137"/>
      <c r="U23" s="114"/>
      <c r="V23" s="104"/>
      <c r="W23" s="104"/>
    </row>
    <row r="24" spans="3:23" x14ac:dyDescent="0.2">
      <c r="C24" s="26" t="s">
        <v>0</v>
      </c>
      <c r="D24" s="113"/>
      <c r="E24" s="113" t="s">
        <v>300</v>
      </c>
      <c r="F24" s="132"/>
      <c r="G24" s="132"/>
      <c r="H24" s="108"/>
      <c r="I24" s="132"/>
      <c r="J24" s="132"/>
      <c r="K24" s="132"/>
      <c r="L24" s="132"/>
      <c r="M24" s="132"/>
      <c r="N24" s="132"/>
      <c r="O24" s="108"/>
      <c r="P24" s="132"/>
      <c r="Q24" s="132"/>
      <c r="R24" s="132"/>
      <c r="S24" s="132"/>
      <c r="T24" s="132"/>
      <c r="U24" s="108"/>
      <c r="V24" s="103"/>
      <c r="W24" s="103"/>
    </row>
    <row r="25" spans="3:23" x14ac:dyDescent="0.2">
      <c r="C25" s="22" t="s">
        <v>4</v>
      </c>
      <c r="D25" s="114" t="s">
        <v>130</v>
      </c>
      <c r="E25" s="110" t="s">
        <v>349</v>
      </c>
      <c r="F25" s="137"/>
      <c r="G25" s="137"/>
      <c r="H25" s="114"/>
      <c r="I25" s="137"/>
      <c r="J25" s="137"/>
      <c r="K25" s="137"/>
      <c r="L25" s="137"/>
      <c r="M25" s="137"/>
      <c r="N25" s="137"/>
      <c r="O25" s="114"/>
      <c r="P25" s="137"/>
      <c r="Q25" s="137"/>
      <c r="R25" s="137"/>
      <c r="S25" s="137"/>
      <c r="T25" s="137"/>
      <c r="U25" s="114"/>
      <c r="V25" s="104"/>
      <c r="W25" s="104"/>
    </row>
    <row r="26" spans="3:23" x14ac:dyDescent="0.2">
      <c r="C26" s="22" t="s">
        <v>5</v>
      </c>
      <c r="D26" s="114" t="s">
        <v>131</v>
      </c>
      <c r="E26" s="110" t="s">
        <v>349</v>
      </c>
      <c r="F26" s="137"/>
      <c r="G26" s="137"/>
      <c r="H26" s="114"/>
      <c r="I26" s="137"/>
      <c r="J26" s="137"/>
      <c r="K26" s="137"/>
      <c r="L26" s="137"/>
      <c r="M26" s="137"/>
      <c r="N26" s="137"/>
      <c r="O26" s="114"/>
      <c r="P26" s="137"/>
      <c r="Q26" s="137"/>
      <c r="R26" s="137"/>
      <c r="S26" s="137"/>
      <c r="T26" s="137"/>
      <c r="U26" s="114"/>
      <c r="V26" s="104"/>
      <c r="W26" s="104"/>
    </row>
    <row r="27" spans="3:23" x14ac:dyDescent="0.2">
      <c r="C27" s="29" t="s">
        <v>6</v>
      </c>
      <c r="D27" s="114" t="s">
        <v>132</v>
      </c>
      <c r="E27" s="110" t="s">
        <v>349</v>
      </c>
      <c r="F27" s="137"/>
      <c r="G27" s="137"/>
      <c r="H27" s="114"/>
      <c r="I27" s="137"/>
      <c r="J27" s="137"/>
      <c r="K27" s="137"/>
      <c r="L27" s="137"/>
      <c r="M27" s="137"/>
      <c r="N27" s="137"/>
      <c r="O27" s="114"/>
      <c r="P27" s="137"/>
      <c r="Q27" s="137"/>
      <c r="R27" s="137"/>
      <c r="S27" s="137"/>
      <c r="T27" s="137"/>
      <c r="U27" s="114"/>
      <c r="V27" s="104"/>
      <c r="W27" s="104"/>
    </row>
    <row r="28" spans="3:23" x14ac:dyDescent="0.2">
      <c r="C28" s="29" t="s">
        <v>7</v>
      </c>
      <c r="D28" s="114"/>
      <c r="E28" s="110" t="s">
        <v>350</v>
      </c>
      <c r="F28" s="137"/>
      <c r="G28" s="137"/>
      <c r="H28" s="114"/>
      <c r="I28" s="137"/>
      <c r="J28" s="137"/>
      <c r="K28" s="137"/>
      <c r="L28" s="137"/>
      <c r="M28" s="137"/>
      <c r="N28" s="137"/>
      <c r="O28" s="114"/>
      <c r="P28" s="137"/>
      <c r="Q28" s="137"/>
      <c r="R28" s="137"/>
      <c r="S28" s="137"/>
      <c r="T28" s="137"/>
      <c r="U28" s="114"/>
      <c r="V28" s="104"/>
      <c r="W28" s="104"/>
    </row>
    <row r="29" spans="3:23" x14ac:dyDescent="0.2">
      <c r="C29" s="29" t="s">
        <v>8</v>
      </c>
      <c r="D29" s="114" t="s">
        <v>133</v>
      </c>
      <c r="E29" s="110" t="s">
        <v>349</v>
      </c>
      <c r="F29" s="137"/>
      <c r="G29" s="137"/>
      <c r="H29" s="114"/>
      <c r="I29" s="137"/>
      <c r="J29" s="137"/>
      <c r="K29" s="137"/>
      <c r="L29" s="137"/>
      <c r="M29" s="137"/>
      <c r="N29" s="137"/>
      <c r="O29" s="114"/>
      <c r="P29" s="137"/>
      <c r="Q29" s="137"/>
      <c r="R29" s="137"/>
      <c r="S29" s="137"/>
      <c r="T29" s="137"/>
      <c r="U29" s="114"/>
      <c r="V29" s="104"/>
      <c r="W29" s="104"/>
    </row>
    <row r="30" spans="3:23" x14ac:dyDescent="0.2">
      <c r="C30" s="29" t="s">
        <v>9</v>
      </c>
      <c r="D30" s="114"/>
      <c r="E30" s="110" t="s">
        <v>350</v>
      </c>
      <c r="F30" s="137"/>
      <c r="G30" s="137"/>
      <c r="H30" s="114"/>
      <c r="I30" s="137"/>
      <c r="J30" s="137"/>
      <c r="K30" s="137"/>
      <c r="L30" s="137"/>
      <c r="M30" s="137"/>
      <c r="N30" s="137"/>
      <c r="O30" s="114"/>
      <c r="P30" s="137"/>
      <c r="Q30" s="137"/>
      <c r="R30" s="137"/>
      <c r="S30" s="137"/>
      <c r="T30" s="137"/>
      <c r="U30" s="114"/>
      <c r="V30" s="104"/>
      <c r="W30" s="104"/>
    </row>
    <row r="31" spans="3:23" x14ac:dyDescent="0.2">
      <c r="C31" s="29" t="s">
        <v>10</v>
      </c>
      <c r="D31" s="114"/>
      <c r="E31" s="110" t="s">
        <v>350</v>
      </c>
      <c r="F31" s="137"/>
      <c r="G31" s="137"/>
      <c r="H31" s="114"/>
      <c r="I31" s="137"/>
      <c r="J31" s="137"/>
      <c r="K31" s="137"/>
      <c r="L31" s="137"/>
      <c r="M31" s="137"/>
      <c r="N31" s="137"/>
      <c r="O31" s="114"/>
      <c r="P31" s="137"/>
      <c r="Q31" s="137"/>
      <c r="R31" s="137"/>
      <c r="S31" s="137"/>
      <c r="T31" s="137"/>
      <c r="U31" s="114"/>
      <c r="V31" s="104"/>
      <c r="W31" s="104"/>
    </row>
    <row r="32" spans="3:23" x14ac:dyDescent="0.2">
      <c r="C32" s="29" t="s">
        <v>11</v>
      </c>
      <c r="D32" s="114"/>
      <c r="E32" s="110" t="s">
        <v>350</v>
      </c>
      <c r="F32" s="137"/>
      <c r="G32" s="137"/>
      <c r="H32" s="114"/>
      <c r="I32" s="137"/>
      <c r="J32" s="137"/>
      <c r="K32" s="137"/>
      <c r="L32" s="137"/>
      <c r="M32" s="137"/>
      <c r="N32" s="137"/>
      <c r="O32" s="114"/>
      <c r="P32" s="137"/>
      <c r="Q32" s="137"/>
      <c r="R32" s="137"/>
      <c r="S32" s="137"/>
      <c r="T32" s="137"/>
      <c r="U32" s="114"/>
      <c r="V32" s="104"/>
      <c r="W32" s="104"/>
    </row>
    <row r="33" spans="3:23" x14ac:dyDescent="0.2">
      <c r="C33" s="29" t="s">
        <v>12</v>
      </c>
      <c r="D33" s="114" t="s">
        <v>134</v>
      </c>
      <c r="E33" s="110" t="s">
        <v>349</v>
      </c>
      <c r="F33" s="137"/>
      <c r="G33" s="137"/>
      <c r="H33" s="114"/>
      <c r="I33" s="137"/>
      <c r="J33" s="137"/>
      <c r="K33" s="137"/>
      <c r="L33" s="137"/>
      <c r="M33" s="137"/>
      <c r="N33" s="137"/>
      <c r="O33" s="114"/>
      <c r="P33" s="137"/>
      <c r="Q33" s="137"/>
      <c r="R33" s="137"/>
      <c r="S33" s="137"/>
      <c r="T33" s="137"/>
      <c r="U33" s="114"/>
      <c r="V33" s="104"/>
      <c r="W33" s="104"/>
    </row>
    <row r="34" spans="3:23" x14ac:dyDescent="0.2">
      <c r="C34" s="29" t="s">
        <v>13</v>
      </c>
      <c r="D34" s="114" t="s">
        <v>135</v>
      </c>
      <c r="E34" s="110" t="s">
        <v>349</v>
      </c>
      <c r="F34" s="137"/>
      <c r="G34" s="137"/>
      <c r="H34" s="114"/>
      <c r="I34" s="137"/>
      <c r="J34" s="137"/>
      <c r="K34" s="137"/>
      <c r="L34" s="137"/>
      <c r="M34" s="137"/>
      <c r="N34" s="137"/>
      <c r="O34" s="114"/>
      <c r="P34" s="137"/>
      <c r="Q34" s="137"/>
      <c r="R34" s="137"/>
      <c r="S34" s="137"/>
      <c r="T34" s="137"/>
      <c r="U34" s="114"/>
      <c r="V34" s="104"/>
      <c r="W34" s="104"/>
    </row>
    <row r="35" spans="3:23" x14ac:dyDescent="0.2">
      <c r="C35" s="29" t="s">
        <v>14</v>
      </c>
      <c r="D35" s="114" t="s">
        <v>136</v>
      </c>
      <c r="E35" s="110" t="s">
        <v>349</v>
      </c>
      <c r="F35" s="137"/>
      <c r="G35" s="137"/>
      <c r="H35" s="114"/>
      <c r="I35" s="137"/>
      <c r="J35" s="137"/>
      <c r="K35" s="137"/>
      <c r="L35" s="137"/>
      <c r="M35" s="137"/>
      <c r="N35" s="137"/>
      <c r="O35" s="114"/>
      <c r="P35" s="137"/>
      <c r="Q35" s="137"/>
      <c r="R35" s="137"/>
      <c r="S35" s="137"/>
      <c r="T35" s="137"/>
      <c r="U35" s="114"/>
      <c r="V35" s="104"/>
      <c r="W35" s="104"/>
    </row>
    <row r="36" spans="3:23" x14ac:dyDescent="0.2">
      <c r="C36" s="29" t="s">
        <v>15</v>
      </c>
      <c r="D36" s="114"/>
      <c r="E36" s="114" t="s">
        <v>351</v>
      </c>
      <c r="F36" s="137"/>
      <c r="G36" s="137"/>
      <c r="H36" s="114"/>
      <c r="I36" s="137"/>
      <c r="J36" s="137"/>
      <c r="K36" s="137"/>
      <c r="L36" s="137"/>
      <c r="M36" s="137"/>
      <c r="N36" s="137"/>
      <c r="O36" s="114"/>
      <c r="P36" s="137"/>
      <c r="Q36" s="137"/>
      <c r="R36" s="137"/>
      <c r="S36" s="137"/>
      <c r="T36" s="137"/>
      <c r="U36" s="114"/>
      <c r="V36" s="104"/>
      <c r="W36" s="104"/>
    </row>
    <row r="37" spans="3:23" x14ac:dyDescent="0.2">
      <c r="C37" s="26" t="s">
        <v>3</v>
      </c>
      <c r="D37" s="113"/>
      <c r="E37" s="113" t="s">
        <v>300</v>
      </c>
      <c r="F37" s="132"/>
      <c r="G37" s="132"/>
      <c r="H37" s="108"/>
      <c r="I37" s="132"/>
      <c r="J37" s="132"/>
      <c r="K37" s="132"/>
      <c r="L37" s="132"/>
      <c r="M37" s="132"/>
      <c r="N37" s="132"/>
      <c r="O37" s="108"/>
      <c r="P37" s="132"/>
      <c r="Q37" s="132"/>
      <c r="R37" s="132"/>
      <c r="S37" s="132"/>
      <c r="T37" s="132"/>
      <c r="U37" s="108"/>
      <c r="V37" s="103"/>
      <c r="W37" s="103"/>
    </row>
    <row r="38" spans="3:23" x14ac:dyDescent="0.2">
      <c r="C38" s="22" t="s">
        <v>4</v>
      </c>
      <c r="D38" s="114" t="s">
        <v>137</v>
      </c>
      <c r="E38" s="110" t="s">
        <v>349</v>
      </c>
      <c r="F38" s="137"/>
      <c r="G38" s="137"/>
      <c r="H38" s="114"/>
      <c r="I38" s="137"/>
      <c r="J38" s="137"/>
      <c r="K38" s="137"/>
      <c r="L38" s="137"/>
      <c r="M38" s="137"/>
      <c r="N38" s="137"/>
      <c r="O38" s="114"/>
      <c r="P38" s="137"/>
      <c r="Q38" s="137"/>
      <c r="R38" s="137"/>
      <c r="S38" s="137"/>
      <c r="T38" s="137"/>
      <c r="U38" s="114"/>
      <c r="V38" s="104"/>
      <c r="W38" s="104"/>
    </row>
    <row r="39" spans="3:23" x14ac:dyDescent="0.2">
      <c r="C39" s="22" t="s">
        <v>5</v>
      </c>
      <c r="D39" s="114" t="s">
        <v>138</v>
      </c>
      <c r="E39" s="110" t="s">
        <v>349</v>
      </c>
      <c r="F39" s="137"/>
      <c r="G39" s="137"/>
      <c r="H39" s="114"/>
      <c r="I39" s="137"/>
      <c r="J39" s="137"/>
      <c r="K39" s="137"/>
      <c r="L39" s="137"/>
      <c r="M39" s="137"/>
      <c r="N39" s="137"/>
      <c r="O39" s="114"/>
      <c r="P39" s="137"/>
      <c r="Q39" s="137"/>
      <c r="R39" s="137"/>
      <c r="S39" s="137"/>
      <c r="T39" s="137"/>
      <c r="U39" s="114"/>
      <c r="V39" s="104"/>
      <c r="W39" s="104"/>
    </row>
    <row r="40" spans="3:23" x14ac:dyDescent="0.2">
      <c r="C40" s="22" t="s">
        <v>6</v>
      </c>
      <c r="D40" s="114" t="s">
        <v>139</v>
      </c>
      <c r="E40" s="110" t="s">
        <v>349</v>
      </c>
      <c r="F40" s="137"/>
      <c r="G40" s="137"/>
      <c r="H40" s="114"/>
      <c r="I40" s="137"/>
      <c r="J40" s="137"/>
      <c r="K40" s="137"/>
      <c r="L40" s="137"/>
      <c r="M40" s="137"/>
      <c r="N40" s="137"/>
      <c r="O40" s="114"/>
      <c r="P40" s="137"/>
      <c r="Q40" s="137"/>
      <c r="R40" s="137"/>
      <c r="S40" s="137"/>
      <c r="T40" s="137"/>
      <c r="U40" s="114"/>
      <c r="V40" s="104"/>
      <c r="W40" s="104"/>
    </row>
    <row r="41" spans="3:23" x14ac:dyDescent="0.2">
      <c r="C41" s="29" t="s">
        <v>17</v>
      </c>
      <c r="D41" s="114"/>
      <c r="E41" s="110" t="s">
        <v>350</v>
      </c>
      <c r="F41" s="137"/>
      <c r="G41" s="137"/>
      <c r="H41" s="114"/>
      <c r="I41" s="137"/>
      <c r="J41" s="137"/>
      <c r="K41" s="137"/>
      <c r="L41" s="137"/>
      <c r="M41" s="137"/>
      <c r="N41" s="137"/>
      <c r="O41" s="114"/>
      <c r="P41" s="137"/>
      <c r="Q41" s="137"/>
      <c r="R41" s="137"/>
      <c r="S41" s="137"/>
      <c r="T41" s="137"/>
      <c r="U41" s="114"/>
      <c r="V41" s="104"/>
      <c r="W41" s="104"/>
    </row>
    <row r="42" spans="3:23" x14ac:dyDescent="0.2">
      <c r="C42" s="29" t="s">
        <v>9</v>
      </c>
      <c r="D42" s="114"/>
      <c r="E42" s="110" t="s">
        <v>350</v>
      </c>
      <c r="F42" s="137"/>
      <c r="G42" s="137"/>
      <c r="H42" s="114"/>
      <c r="I42" s="137"/>
      <c r="J42" s="137"/>
      <c r="K42" s="137"/>
      <c r="L42" s="137"/>
      <c r="M42" s="137"/>
      <c r="N42" s="137"/>
      <c r="O42" s="114"/>
      <c r="P42" s="137"/>
      <c r="Q42" s="137"/>
      <c r="R42" s="137"/>
      <c r="S42" s="137"/>
      <c r="T42" s="137"/>
      <c r="U42" s="114"/>
      <c r="V42" s="104"/>
      <c r="W42" s="104"/>
    </row>
    <row r="43" spans="3:23" x14ac:dyDescent="0.2">
      <c r="C43" s="29" t="s">
        <v>10</v>
      </c>
      <c r="D43" s="114"/>
      <c r="E43" s="110" t="s">
        <v>350</v>
      </c>
      <c r="F43" s="137"/>
      <c r="G43" s="137"/>
      <c r="H43" s="114"/>
      <c r="I43" s="137"/>
      <c r="J43" s="137"/>
      <c r="K43" s="137"/>
      <c r="L43" s="137"/>
      <c r="M43" s="137"/>
      <c r="N43" s="137"/>
      <c r="O43" s="114"/>
      <c r="P43" s="137"/>
      <c r="Q43" s="137"/>
      <c r="R43" s="137"/>
      <c r="S43" s="137"/>
      <c r="T43" s="137"/>
      <c r="U43" s="114"/>
      <c r="V43" s="104"/>
      <c r="W43" s="104"/>
    </row>
    <row r="44" spans="3:23" x14ac:dyDescent="0.2">
      <c r="C44" s="22" t="s">
        <v>18</v>
      </c>
      <c r="D44" s="114" t="s">
        <v>140</v>
      </c>
      <c r="E44" s="110" t="s">
        <v>349</v>
      </c>
      <c r="F44" s="137"/>
      <c r="G44" s="137"/>
      <c r="H44" s="114"/>
      <c r="I44" s="137"/>
      <c r="J44" s="137"/>
      <c r="K44" s="137"/>
      <c r="L44" s="137"/>
      <c r="M44" s="137"/>
      <c r="N44" s="137"/>
      <c r="O44" s="114"/>
      <c r="P44" s="137"/>
      <c r="Q44" s="137"/>
      <c r="R44" s="137"/>
      <c r="S44" s="137"/>
      <c r="T44" s="137"/>
      <c r="U44" s="114"/>
      <c r="V44" s="104"/>
      <c r="W44" s="104"/>
    </row>
    <row r="45" spans="3:23" x14ac:dyDescent="0.2">
      <c r="C45" s="26" t="s">
        <v>16</v>
      </c>
      <c r="D45" s="113"/>
      <c r="E45" s="113" t="s">
        <v>300</v>
      </c>
      <c r="F45" s="132"/>
      <c r="G45" s="132"/>
      <c r="H45" s="108"/>
      <c r="I45" s="132"/>
      <c r="J45" s="132"/>
      <c r="K45" s="132"/>
      <c r="L45" s="132"/>
      <c r="M45" s="132"/>
      <c r="N45" s="132"/>
      <c r="O45" s="108"/>
      <c r="P45" s="132"/>
      <c r="Q45" s="132"/>
      <c r="R45" s="132"/>
      <c r="S45" s="132"/>
      <c r="T45" s="132"/>
      <c r="U45" s="108"/>
      <c r="V45" s="103"/>
      <c r="W45" s="103"/>
    </row>
    <row r="46" spans="3:23" x14ac:dyDescent="0.2">
      <c r="C46" s="27" t="s">
        <v>19</v>
      </c>
      <c r="D46" s="116" t="s">
        <v>19</v>
      </c>
      <c r="E46" s="110" t="s">
        <v>350</v>
      </c>
      <c r="F46" s="140"/>
      <c r="G46" s="140"/>
      <c r="H46" s="116"/>
      <c r="I46" s="140"/>
      <c r="J46" s="140"/>
      <c r="K46" s="140"/>
      <c r="L46" s="140"/>
      <c r="M46" s="140"/>
      <c r="N46" s="140"/>
      <c r="O46" s="116"/>
      <c r="P46" s="140"/>
      <c r="Q46" s="140"/>
      <c r="R46" s="140"/>
      <c r="S46" s="140"/>
      <c r="T46" s="140"/>
      <c r="U46" s="116"/>
      <c r="V46" s="106"/>
      <c r="W46" s="106"/>
    </row>
    <row r="47" spans="3:23" x14ac:dyDescent="0.2">
      <c r="C47" s="27" t="s">
        <v>20</v>
      </c>
      <c r="D47" s="116" t="s">
        <v>20</v>
      </c>
      <c r="E47" s="110" t="s">
        <v>350</v>
      </c>
      <c r="F47" s="140"/>
      <c r="G47" s="140"/>
      <c r="H47" s="116"/>
      <c r="I47" s="140"/>
      <c r="J47" s="140"/>
      <c r="K47" s="140"/>
      <c r="L47" s="140"/>
      <c r="M47" s="140"/>
      <c r="N47" s="140"/>
      <c r="O47" s="116"/>
      <c r="P47" s="140"/>
      <c r="Q47" s="140"/>
      <c r="R47" s="140"/>
      <c r="S47" s="140"/>
      <c r="T47" s="140"/>
      <c r="U47" s="116"/>
      <c r="V47" s="106"/>
      <c r="W47" s="106"/>
    </row>
    <row r="48" spans="3:23" x14ac:dyDescent="0.2">
      <c r="C48" s="27" t="s">
        <v>21</v>
      </c>
      <c r="D48" s="116" t="s">
        <v>21</v>
      </c>
      <c r="E48" s="110" t="s">
        <v>350</v>
      </c>
      <c r="F48" s="140"/>
      <c r="G48" s="140"/>
      <c r="H48" s="116"/>
      <c r="I48" s="140"/>
      <c r="J48" s="140"/>
      <c r="K48" s="140"/>
      <c r="L48" s="140"/>
      <c r="M48" s="140"/>
      <c r="N48" s="140"/>
      <c r="O48" s="116"/>
      <c r="P48" s="140"/>
      <c r="Q48" s="140"/>
      <c r="R48" s="140"/>
      <c r="S48" s="140"/>
      <c r="T48" s="140"/>
      <c r="U48" s="116"/>
      <c r="V48" s="106"/>
      <c r="W48" s="106"/>
    </row>
    <row r="49" spans="3:23" x14ac:dyDescent="0.2">
      <c r="C49" s="28" t="s">
        <v>141</v>
      </c>
      <c r="D49" s="115"/>
      <c r="E49" s="115" t="s">
        <v>301</v>
      </c>
      <c r="F49" s="135"/>
      <c r="G49" s="135"/>
      <c r="H49" s="134"/>
      <c r="I49" s="135"/>
      <c r="J49" s="135"/>
      <c r="K49" s="135"/>
      <c r="L49" s="135"/>
      <c r="M49" s="135"/>
      <c r="N49" s="135"/>
      <c r="O49" s="134"/>
      <c r="P49" s="135"/>
      <c r="Q49" s="135"/>
      <c r="R49" s="135"/>
      <c r="S49" s="135"/>
      <c r="T49" s="135"/>
      <c r="U49" s="134"/>
      <c r="V49" s="105"/>
      <c r="W49" s="105"/>
    </row>
    <row r="50" spans="3:23" x14ac:dyDescent="0.2">
      <c r="C50" s="22" t="s">
        <v>23</v>
      </c>
      <c r="D50" s="114" t="s">
        <v>142</v>
      </c>
      <c r="E50" s="110" t="s">
        <v>349</v>
      </c>
      <c r="F50" s="137"/>
      <c r="G50" s="137"/>
      <c r="H50" s="114"/>
      <c r="I50" s="137"/>
      <c r="J50" s="137"/>
      <c r="K50" s="137"/>
      <c r="L50" s="137"/>
      <c r="M50" s="137"/>
      <c r="N50" s="137"/>
      <c r="O50" s="114"/>
      <c r="P50" s="137"/>
      <c r="Q50" s="137"/>
      <c r="R50" s="137"/>
      <c r="S50" s="137"/>
      <c r="T50" s="137"/>
      <c r="U50" s="114"/>
      <c r="V50" s="104"/>
      <c r="W50" s="104"/>
    </row>
    <row r="51" spans="3:23" x14ac:dyDescent="0.2">
      <c r="C51" s="22" t="s">
        <v>24</v>
      </c>
      <c r="D51" s="114"/>
      <c r="E51" s="110" t="s">
        <v>350</v>
      </c>
      <c r="F51" s="137"/>
      <c r="G51" s="137"/>
      <c r="H51" s="114"/>
      <c r="I51" s="137"/>
      <c r="J51" s="137"/>
      <c r="K51" s="137"/>
      <c r="L51" s="137"/>
      <c r="M51" s="137"/>
      <c r="N51" s="137"/>
      <c r="O51" s="114"/>
      <c r="P51" s="137"/>
      <c r="Q51" s="137"/>
      <c r="R51" s="137"/>
      <c r="S51" s="137"/>
      <c r="T51" s="137"/>
      <c r="U51" s="114"/>
      <c r="V51" s="104"/>
      <c r="W51" s="104"/>
    </row>
    <row r="52" spans="3:23" x14ac:dyDescent="0.2">
      <c r="C52" s="22" t="s">
        <v>25</v>
      </c>
      <c r="D52" s="114" t="s">
        <v>25</v>
      </c>
      <c r="E52" s="110" t="s">
        <v>349</v>
      </c>
      <c r="F52" s="137"/>
      <c r="G52" s="137"/>
      <c r="H52" s="114"/>
      <c r="I52" s="137"/>
      <c r="J52" s="137"/>
      <c r="K52" s="137"/>
      <c r="L52" s="137"/>
      <c r="M52" s="137"/>
      <c r="N52" s="137"/>
      <c r="O52" s="114"/>
      <c r="P52" s="137"/>
      <c r="Q52" s="137"/>
      <c r="R52" s="137"/>
      <c r="S52" s="137"/>
      <c r="T52" s="137"/>
      <c r="U52" s="114"/>
      <c r="V52" s="104"/>
      <c r="W52" s="104"/>
    </row>
    <row r="53" spans="3:23" x14ac:dyDescent="0.2">
      <c r="C53" s="22" t="s">
        <v>26</v>
      </c>
      <c r="D53" s="114" t="s">
        <v>143</v>
      </c>
      <c r="E53" s="110" t="s">
        <v>349</v>
      </c>
      <c r="F53" s="137"/>
      <c r="G53" s="137"/>
      <c r="H53" s="114"/>
      <c r="I53" s="137"/>
      <c r="J53" s="137"/>
      <c r="K53" s="137"/>
      <c r="L53" s="137"/>
      <c r="M53" s="137"/>
      <c r="N53" s="137"/>
      <c r="O53" s="114"/>
      <c r="P53" s="137"/>
      <c r="Q53" s="137"/>
      <c r="R53" s="137"/>
      <c r="S53" s="137"/>
      <c r="T53" s="137"/>
      <c r="U53" s="114"/>
      <c r="V53" s="104"/>
      <c r="W53" s="104"/>
    </row>
    <row r="54" spans="3:23" x14ac:dyDescent="0.2">
      <c r="C54" s="22" t="s">
        <v>27</v>
      </c>
      <c r="D54" s="114" t="s">
        <v>27</v>
      </c>
      <c r="E54" s="110" t="s">
        <v>349</v>
      </c>
      <c r="F54" s="137"/>
      <c r="G54" s="137"/>
      <c r="H54" s="114"/>
      <c r="I54" s="137"/>
      <c r="J54" s="137"/>
      <c r="K54" s="137"/>
      <c r="L54" s="137"/>
      <c r="M54" s="137"/>
      <c r="N54" s="137"/>
      <c r="O54" s="114"/>
      <c r="P54" s="137"/>
      <c r="Q54" s="137"/>
      <c r="R54" s="137"/>
      <c r="S54" s="137"/>
      <c r="T54" s="137"/>
      <c r="U54" s="114"/>
      <c r="V54" s="104"/>
      <c r="W54" s="104"/>
    </row>
    <row r="55" spans="3:23" x14ac:dyDescent="0.2">
      <c r="C55" s="22" t="s">
        <v>28</v>
      </c>
      <c r="D55" s="114" t="s">
        <v>28</v>
      </c>
      <c r="E55" s="110" t="s">
        <v>349</v>
      </c>
      <c r="F55" s="137"/>
      <c r="G55" s="137"/>
      <c r="H55" s="114"/>
      <c r="I55" s="137"/>
      <c r="J55" s="137"/>
      <c r="K55" s="137"/>
      <c r="L55" s="137"/>
      <c r="M55" s="137"/>
      <c r="N55" s="137"/>
      <c r="O55" s="114"/>
      <c r="P55" s="137"/>
      <c r="Q55" s="137"/>
      <c r="R55" s="137"/>
      <c r="S55" s="137"/>
      <c r="T55" s="137"/>
      <c r="U55" s="114"/>
      <c r="V55" s="104"/>
      <c r="W55" s="104"/>
    </row>
    <row r="56" spans="3:23" x14ac:dyDescent="0.2">
      <c r="C56" s="22" t="s">
        <v>29</v>
      </c>
      <c r="D56" s="114" t="s">
        <v>144</v>
      </c>
      <c r="E56" s="110" t="s">
        <v>349</v>
      </c>
      <c r="F56" s="137"/>
      <c r="G56" s="137"/>
      <c r="H56" s="114"/>
      <c r="I56" s="137"/>
      <c r="J56" s="137"/>
      <c r="K56" s="137"/>
      <c r="L56" s="137"/>
      <c r="M56" s="137"/>
      <c r="N56" s="137"/>
      <c r="O56" s="114"/>
      <c r="P56" s="137"/>
      <c r="Q56" s="137"/>
      <c r="R56" s="137"/>
      <c r="S56" s="137"/>
      <c r="T56" s="137"/>
      <c r="U56" s="114"/>
      <c r="V56" s="104"/>
      <c r="W56" s="104"/>
    </row>
    <row r="57" spans="3:23" x14ac:dyDescent="0.2">
      <c r="C57" s="29" t="s">
        <v>30</v>
      </c>
      <c r="D57" s="114"/>
      <c r="E57" s="110" t="s">
        <v>350</v>
      </c>
      <c r="F57" s="137"/>
      <c r="G57" s="137"/>
      <c r="H57" s="114"/>
      <c r="I57" s="137"/>
      <c r="J57" s="137"/>
      <c r="K57" s="137"/>
      <c r="L57" s="137"/>
      <c r="M57" s="137"/>
      <c r="N57" s="137"/>
      <c r="O57" s="114"/>
      <c r="P57" s="137"/>
      <c r="Q57" s="137"/>
      <c r="R57" s="137"/>
      <c r="S57" s="137"/>
      <c r="T57" s="137"/>
      <c r="U57" s="114"/>
      <c r="V57" s="104"/>
      <c r="W57" s="104"/>
    </row>
    <row r="58" spans="3:23" x14ac:dyDescent="0.2">
      <c r="C58" s="29" t="s">
        <v>31</v>
      </c>
      <c r="D58" s="114"/>
      <c r="E58" s="110" t="s">
        <v>349</v>
      </c>
      <c r="F58" s="137"/>
      <c r="G58" s="137"/>
      <c r="H58" s="114"/>
      <c r="I58" s="137"/>
      <c r="J58" s="137"/>
      <c r="K58" s="137"/>
      <c r="L58" s="137"/>
      <c r="M58" s="137"/>
      <c r="N58" s="137"/>
      <c r="O58" s="114"/>
      <c r="P58" s="137"/>
      <c r="Q58" s="137"/>
      <c r="R58" s="137"/>
      <c r="S58" s="137"/>
      <c r="T58" s="137"/>
      <c r="U58" s="114"/>
      <c r="V58" s="104"/>
      <c r="W58" s="104"/>
    </row>
    <row r="59" spans="3:23" x14ac:dyDescent="0.2">
      <c r="C59" s="29" t="s">
        <v>32</v>
      </c>
      <c r="D59" s="114"/>
      <c r="E59" s="114" t="s">
        <v>351</v>
      </c>
      <c r="F59" s="137"/>
      <c r="G59" s="137"/>
      <c r="H59" s="114"/>
      <c r="I59" s="137"/>
      <c r="J59" s="137"/>
      <c r="K59" s="137"/>
      <c r="L59" s="137"/>
      <c r="M59" s="137"/>
      <c r="N59" s="137"/>
      <c r="O59" s="114"/>
      <c r="P59" s="137"/>
      <c r="Q59" s="137"/>
      <c r="R59" s="137"/>
      <c r="S59" s="137"/>
      <c r="T59" s="137"/>
      <c r="U59" s="114"/>
      <c r="V59" s="104"/>
      <c r="W59" s="104"/>
    </row>
    <row r="60" spans="3:23" x14ac:dyDescent="0.2">
      <c r="C60" s="26" t="s">
        <v>22</v>
      </c>
      <c r="D60" s="113"/>
      <c r="E60" s="113" t="s">
        <v>300</v>
      </c>
      <c r="F60" s="132"/>
      <c r="G60" s="132"/>
      <c r="H60" s="108"/>
      <c r="I60" s="132"/>
      <c r="J60" s="132"/>
      <c r="K60" s="132"/>
      <c r="L60" s="132"/>
      <c r="M60" s="132"/>
      <c r="N60" s="132"/>
      <c r="O60" s="108"/>
      <c r="P60" s="132"/>
      <c r="Q60" s="132"/>
      <c r="R60" s="132"/>
      <c r="S60" s="132"/>
      <c r="T60" s="132"/>
      <c r="U60" s="108"/>
      <c r="V60" s="103"/>
      <c r="W60" s="103"/>
    </row>
    <row r="61" spans="3:23" x14ac:dyDescent="0.2">
      <c r="C61" s="27" t="s">
        <v>33</v>
      </c>
      <c r="D61" s="116"/>
      <c r="E61" s="110" t="s">
        <v>350</v>
      </c>
      <c r="F61" s="140"/>
      <c r="G61" s="140"/>
      <c r="H61" s="116"/>
      <c r="I61" s="140"/>
      <c r="J61" s="140"/>
      <c r="K61" s="140"/>
      <c r="L61" s="140"/>
      <c r="M61" s="140"/>
      <c r="N61" s="140"/>
      <c r="O61" s="116"/>
      <c r="P61" s="140"/>
      <c r="Q61" s="140"/>
      <c r="R61" s="140"/>
      <c r="S61" s="140"/>
      <c r="T61" s="140"/>
      <c r="U61" s="116"/>
      <c r="V61" s="106"/>
      <c r="W61" s="106"/>
    </row>
    <row r="62" spans="3:23" x14ac:dyDescent="0.2">
      <c r="C62" s="27" t="s">
        <v>34</v>
      </c>
      <c r="D62" s="116"/>
      <c r="E62" s="110" t="s">
        <v>350</v>
      </c>
      <c r="F62" s="140"/>
      <c r="G62" s="140"/>
      <c r="H62" s="116"/>
      <c r="I62" s="140"/>
      <c r="J62" s="140"/>
      <c r="K62" s="140"/>
      <c r="L62" s="140"/>
      <c r="M62" s="140"/>
      <c r="N62" s="140"/>
      <c r="O62" s="116"/>
      <c r="P62" s="140"/>
      <c r="Q62" s="140"/>
      <c r="R62" s="140"/>
      <c r="S62" s="140"/>
      <c r="T62" s="140"/>
      <c r="U62" s="116"/>
      <c r="V62" s="106"/>
      <c r="W62" s="106"/>
    </row>
    <row r="63" spans="3:23" x14ac:dyDescent="0.2">
      <c r="C63" s="27" t="s">
        <v>35</v>
      </c>
      <c r="D63" s="116"/>
      <c r="E63" s="110" t="s">
        <v>350</v>
      </c>
      <c r="F63" s="140"/>
      <c r="G63" s="140"/>
      <c r="H63" s="116"/>
      <c r="I63" s="140"/>
      <c r="J63" s="140"/>
      <c r="K63" s="140"/>
      <c r="L63" s="140"/>
      <c r="M63" s="140"/>
      <c r="N63" s="140"/>
      <c r="O63" s="116"/>
      <c r="P63" s="140"/>
      <c r="Q63" s="140"/>
      <c r="R63" s="140"/>
      <c r="S63" s="140"/>
      <c r="T63" s="140"/>
      <c r="U63" s="116"/>
      <c r="V63" s="106"/>
      <c r="W63" s="106"/>
    </row>
    <row r="64" spans="3:23" x14ac:dyDescent="0.2">
      <c r="C64" s="28" t="s">
        <v>36</v>
      </c>
      <c r="D64" s="115"/>
      <c r="E64" s="115" t="s">
        <v>352</v>
      </c>
      <c r="F64" s="135"/>
      <c r="G64" s="135"/>
      <c r="H64" s="134"/>
      <c r="I64" s="135"/>
      <c r="J64" s="135"/>
      <c r="K64" s="135"/>
      <c r="L64" s="135"/>
      <c r="M64" s="135"/>
      <c r="N64" s="135"/>
      <c r="O64" s="134"/>
      <c r="P64" s="135"/>
      <c r="Q64" s="135"/>
      <c r="R64" s="135"/>
      <c r="S64" s="135"/>
      <c r="T64" s="135"/>
      <c r="U64" s="134"/>
      <c r="V64" s="105"/>
      <c r="W64" s="105"/>
    </row>
    <row r="65" spans="3:23" x14ac:dyDescent="0.2">
      <c r="C65" s="28" t="s">
        <v>145</v>
      </c>
      <c r="D65" s="115"/>
      <c r="E65" s="115" t="s">
        <v>301</v>
      </c>
      <c r="F65" s="135"/>
      <c r="G65" s="135"/>
      <c r="H65" s="134"/>
      <c r="I65" s="135"/>
      <c r="J65" s="135"/>
      <c r="K65" s="135"/>
      <c r="L65" s="135"/>
      <c r="M65" s="135"/>
      <c r="N65" s="135"/>
      <c r="O65" s="134"/>
      <c r="P65" s="135"/>
      <c r="Q65" s="135"/>
      <c r="R65" s="135"/>
      <c r="S65" s="135"/>
      <c r="T65" s="135"/>
      <c r="U65" s="134"/>
      <c r="V65" s="105"/>
      <c r="W65" s="105"/>
    </row>
    <row r="66" spans="3:23" x14ac:dyDescent="0.2">
      <c r="C66" s="27" t="s">
        <v>37</v>
      </c>
      <c r="D66" s="116"/>
      <c r="E66" s="110" t="s">
        <v>350</v>
      </c>
      <c r="F66" s="140"/>
      <c r="G66" s="140"/>
      <c r="H66" s="116"/>
      <c r="I66" s="140"/>
      <c r="J66" s="140"/>
      <c r="K66" s="140"/>
      <c r="L66" s="140"/>
      <c r="M66" s="140"/>
      <c r="N66" s="140"/>
      <c r="O66" s="116"/>
      <c r="P66" s="140"/>
      <c r="Q66" s="140"/>
      <c r="R66" s="140"/>
      <c r="S66" s="140"/>
      <c r="T66" s="140"/>
      <c r="U66" s="116"/>
      <c r="V66" s="106"/>
      <c r="W66" s="106"/>
    </row>
    <row r="67" spans="3:23" x14ac:dyDescent="0.2">
      <c r="C67" s="27" t="s">
        <v>38</v>
      </c>
      <c r="D67" s="116"/>
      <c r="E67" s="110" t="s">
        <v>350</v>
      </c>
      <c r="F67" s="140"/>
      <c r="G67" s="140"/>
      <c r="H67" s="116"/>
      <c r="I67" s="140"/>
      <c r="J67" s="140"/>
      <c r="K67" s="140"/>
      <c r="L67" s="140"/>
      <c r="M67" s="140"/>
      <c r="N67" s="140"/>
      <c r="O67" s="116"/>
      <c r="P67" s="140"/>
      <c r="Q67" s="140"/>
      <c r="R67" s="140"/>
      <c r="S67" s="140"/>
      <c r="T67" s="140"/>
      <c r="U67" s="116"/>
      <c r="V67" s="106"/>
      <c r="W67" s="106"/>
    </row>
    <row r="68" spans="3:23" x14ac:dyDescent="0.2">
      <c r="C68" s="27" t="s">
        <v>39</v>
      </c>
      <c r="D68" s="116"/>
      <c r="E68" s="110" t="s">
        <v>350</v>
      </c>
      <c r="F68" s="140"/>
      <c r="G68" s="140"/>
      <c r="H68" s="116"/>
      <c r="I68" s="140"/>
      <c r="J68" s="140"/>
      <c r="K68" s="140"/>
      <c r="L68" s="140"/>
      <c r="M68" s="140"/>
      <c r="N68" s="140"/>
      <c r="O68" s="116"/>
      <c r="P68" s="140"/>
      <c r="Q68" s="140"/>
      <c r="R68" s="140"/>
      <c r="S68" s="140"/>
      <c r="T68" s="140"/>
      <c r="U68" s="116"/>
      <c r="V68" s="106"/>
      <c r="W68" s="106"/>
    </row>
    <row r="69" spans="3:23" x14ac:dyDescent="0.2">
      <c r="C69" s="27" t="s">
        <v>40</v>
      </c>
      <c r="D69" s="116"/>
      <c r="E69" s="110" t="s">
        <v>350</v>
      </c>
      <c r="F69" s="140"/>
      <c r="G69" s="140"/>
      <c r="H69" s="116"/>
      <c r="I69" s="140"/>
      <c r="J69" s="140"/>
      <c r="K69" s="140"/>
      <c r="L69" s="140"/>
      <c r="M69" s="140"/>
      <c r="N69" s="140"/>
      <c r="O69" s="116"/>
      <c r="P69" s="140"/>
      <c r="Q69" s="140"/>
      <c r="R69" s="140"/>
      <c r="S69" s="140"/>
      <c r="T69" s="140"/>
      <c r="U69" s="116"/>
      <c r="V69" s="106"/>
      <c r="W69" s="106"/>
    </row>
    <row r="70" spans="3:23" x14ac:dyDescent="0.2">
      <c r="C70" s="28" t="s">
        <v>146</v>
      </c>
      <c r="D70" s="115"/>
      <c r="E70" s="115" t="s">
        <v>301</v>
      </c>
      <c r="F70" s="135"/>
      <c r="G70" s="135"/>
      <c r="H70" s="134"/>
      <c r="I70" s="135"/>
      <c r="J70" s="135"/>
      <c r="K70" s="135"/>
      <c r="L70" s="135"/>
      <c r="M70" s="135"/>
      <c r="N70" s="135"/>
      <c r="O70" s="134"/>
      <c r="P70" s="135"/>
      <c r="Q70" s="135"/>
      <c r="R70" s="135"/>
      <c r="S70" s="135"/>
      <c r="T70" s="135"/>
      <c r="U70" s="134"/>
      <c r="V70" s="105"/>
      <c r="W70" s="105"/>
    </row>
    <row r="71" spans="3:23" x14ac:dyDescent="0.2">
      <c r="C71" s="69" t="s">
        <v>294</v>
      </c>
      <c r="D71" s="99"/>
      <c r="E71" s="117" t="s">
        <v>353</v>
      </c>
      <c r="F71" s="141"/>
      <c r="G71" s="141"/>
      <c r="H71" s="133"/>
      <c r="I71" s="141"/>
      <c r="J71" s="141"/>
      <c r="K71" s="141"/>
      <c r="L71" s="141"/>
      <c r="M71" s="141"/>
      <c r="N71" s="141"/>
      <c r="O71" s="133"/>
      <c r="P71" s="141"/>
      <c r="Q71" s="141"/>
      <c r="R71" s="141"/>
      <c r="S71" s="141"/>
      <c r="T71" s="141"/>
      <c r="U71" s="133"/>
      <c r="V71" s="153"/>
      <c r="W71" s="153"/>
    </row>
    <row r="72" spans="3:23" x14ac:dyDescent="0.2">
      <c r="C72" s="69" t="s">
        <v>354</v>
      </c>
      <c r="D72" s="99"/>
      <c r="E72" s="117" t="s">
        <v>355</v>
      </c>
      <c r="F72" s="141"/>
      <c r="G72" s="141"/>
      <c r="H72" s="133"/>
      <c r="I72" s="141"/>
      <c r="J72" s="141"/>
      <c r="K72" s="141"/>
      <c r="L72" s="141"/>
      <c r="M72" s="141"/>
      <c r="N72" s="141"/>
      <c r="O72" s="133"/>
      <c r="P72" s="141"/>
      <c r="Q72" s="141"/>
      <c r="R72" s="141"/>
      <c r="S72" s="141"/>
      <c r="T72" s="141"/>
      <c r="U72" s="133"/>
      <c r="V72" s="153"/>
      <c r="W72" s="153"/>
    </row>
  </sheetData>
  <mergeCells count="4">
    <mergeCell ref="F10:T10"/>
    <mergeCell ref="F11:O11"/>
    <mergeCell ref="P11:T11"/>
    <mergeCell ref="V10:W11"/>
  </mergeCells>
  <pageMargins left="0.7" right="0.7" top="0.75" bottom="0.75" header="0.3" footer="0.3"/>
  <pageSetup paperSize="9" orientation="portrait" r:id="rId1"/>
  <headerFooter>
    <oddHeader>&amp;R&amp;"Arial"&amp;10&amp;KFF8C00Confidential&amp;1#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453F8-22E5-4360-A4E7-074F21237F43}">
  <dimension ref="C2:I36"/>
  <sheetViews>
    <sheetView workbookViewId="0">
      <selection activeCell="A9" sqref="A9"/>
    </sheetView>
  </sheetViews>
  <sheetFormatPr defaultRowHeight="12.75" x14ac:dyDescent="0.2"/>
  <cols>
    <col min="4" max="4" width="62.140625" bestFit="1" customWidth="1"/>
    <col min="6" max="6" width="16.5703125" bestFit="1" customWidth="1"/>
    <col min="7" max="7" width="22.28515625" customWidth="1"/>
    <col min="9" max="9" width="61.85546875" customWidth="1"/>
  </cols>
  <sheetData>
    <row r="2" spans="3:9" x14ac:dyDescent="0.2">
      <c r="C2" s="192" t="s">
        <v>741</v>
      </c>
    </row>
    <row r="3" spans="3:9" x14ac:dyDescent="0.2">
      <c r="C3" s="192" t="s">
        <v>742</v>
      </c>
    </row>
    <row r="6" spans="3:9" ht="13.5" thickBot="1" x14ac:dyDescent="0.25"/>
    <row r="7" spans="3:9" ht="15.75" thickBot="1" x14ac:dyDescent="0.25">
      <c r="C7" s="186"/>
      <c r="D7" s="187" t="s">
        <v>694</v>
      </c>
      <c r="E7" s="187" t="s">
        <v>695</v>
      </c>
      <c r="F7" s="187" t="s">
        <v>696</v>
      </c>
      <c r="G7" s="188" t="s">
        <v>697</v>
      </c>
      <c r="I7" s="188" t="s">
        <v>743</v>
      </c>
    </row>
    <row r="8" spans="3:9" ht="15.75" thickBot="1" x14ac:dyDescent="0.25">
      <c r="C8" s="189">
        <v>1</v>
      </c>
      <c r="D8" s="190" t="s">
        <v>156</v>
      </c>
      <c r="E8" s="190" t="s">
        <v>698</v>
      </c>
      <c r="F8" s="190" t="s">
        <v>699</v>
      </c>
      <c r="G8" s="191" t="s">
        <v>594</v>
      </c>
      <c r="I8" s="193" t="s">
        <v>156</v>
      </c>
    </row>
    <row r="9" spans="3:9" ht="15.75" thickBot="1" x14ac:dyDescent="0.25">
      <c r="C9" s="189">
        <v>2</v>
      </c>
      <c r="D9" s="190" t="s">
        <v>700</v>
      </c>
      <c r="E9" s="190" t="s">
        <v>698</v>
      </c>
      <c r="F9" s="190" t="s">
        <v>699</v>
      </c>
      <c r="G9" s="191" t="s">
        <v>604</v>
      </c>
      <c r="I9" s="193" t="s">
        <v>745</v>
      </c>
    </row>
    <row r="10" spans="3:9" ht="15.75" thickBot="1" x14ac:dyDescent="0.25">
      <c r="C10" s="189">
        <v>3</v>
      </c>
      <c r="D10" s="190" t="s">
        <v>701</v>
      </c>
      <c r="E10" s="190" t="s">
        <v>698</v>
      </c>
      <c r="F10" s="190" t="s">
        <v>702</v>
      </c>
      <c r="G10" s="191" t="s">
        <v>605</v>
      </c>
      <c r="I10" s="193" t="s">
        <v>745</v>
      </c>
    </row>
    <row r="11" spans="3:9" ht="15.75" thickBot="1" x14ac:dyDescent="0.25">
      <c r="C11" s="189">
        <v>4</v>
      </c>
      <c r="D11" s="190" t="s">
        <v>703</v>
      </c>
      <c r="E11" s="190" t="s">
        <v>698</v>
      </c>
      <c r="F11" s="190" t="s">
        <v>702</v>
      </c>
      <c r="G11" s="191" t="s">
        <v>606</v>
      </c>
      <c r="I11" s="193" t="s">
        <v>745</v>
      </c>
    </row>
    <row r="12" spans="3:9" ht="15.75" thickBot="1" x14ac:dyDescent="0.25">
      <c r="C12" s="189">
        <v>5</v>
      </c>
      <c r="D12" s="190" t="s">
        <v>704</v>
      </c>
      <c r="E12" s="190" t="s">
        <v>698</v>
      </c>
      <c r="F12" s="190" t="s">
        <v>705</v>
      </c>
      <c r="G12" s="191" t="s">
        <v>607</v>
      </c>
      <c r="I12" s="193" t="s">
        <v>745</v>
      </c>
    </row>
    <row r="13" spans="3:9" ht="15.75" thickBot="1" x14ac:dyDescent="0.25">
      <c r="C13" s="189">
        <v>6</v>
      </c>
      <c r="D13" s="190" t="s">
        <v>706</v>
      </c>
      <c r="E13" s="190" t="s">
        <v>698</v>
      </c>
      <c r="F13" s="190" t="s">
        <v>707</v>
      </c>
      <c r="G13" s="191" t="s">
        <v>595</v>
      </c>
      <c r="I13" s="193" t="s">
        <v>744</v>
      </c>
    </row>
    <row r="14" spans="3:9" ht="15.75" thickBot="1" x14ac:dyDescent="0.25">
      <c r="C14" s="189">
        <v>7</v>
      </c>
      <c r="D14" s="190" t="s">
        <v>708</v>
      </c>
      <c r="E14" s="190" t="s">
        <v>698</v>
      </c>
      <c r="F14" s="190" t="s">
        <v>709</v>
      </c>
      <c r="G14" s="191" t="s">
        <v>710</v>
      </c>
      <c r="I14" s="193" t="s">
        <v>744</v>
      </c>
    </row>
    <row r="15" spans="3:9" ht="15.75" thickBot="1" x14ac:dyDescent="0.25">
      <c r="C15" s="189">
        <v>8</v>
      </c>
      <c r="D15" s="190" t="s">
        <v>711</v>
      </c>
      <c r="E15" s="190" t="s">
        <v>712</v>
      </c>
      <c r="F15" s="190" t="s">
        <v>707</v>
      </c>
      <c r="G15" s="191" t="s">
        <v>597</v>
      </c>
      <c r="I15" s="193" t="s">
        <v>744</v>
      </c>
    </row>
    <row r="16" spans="3:9" ht="15.75" thickBot="1" x14ac:dyDescent="0.25">
      <c r="C16" s="189">
        <v>9</v>
      </c>
      <c r="D16" s="190" t="s">
        <v>713</v>
      </c>
      <c r="E16" s="190" t="s">
        <v>698</v>
      </c>
      <c r="F16" s="190" t="s">
        <v>714</v>
      </c>
      <c r="G16" s="191" t="s">
        <v>715</v>
      </c>
      <c r="I16" s="193" t="s">
        <v>746</v>
      </c>
    </row>
    <row r="17" spans="3:9" ht="15.75" thickBot="1" x14ac:dyDescent="0.25">
      <c r="C17" s="189">
        <v>10</v>
      </c>
      <c r="D17" s="190" t="s">
        <v>716</v>
      </c>
      <c r="E17" s="190" t="s">
        <v>698</v>
      </c>
      <c r="F17" s="190" t="s">
        <v>714</v>
      </c>
      <c r="G17" s="191" t="s">
        <v>607</v>
      </c>
      <c r="I17" s="193" t="s">
        <v>746</v>
      </c>
    </row>
    <row r="18" spans="3:9" ht="15.75" thickBot="1" x14ac:dyDescent="0.25">
      <c r="C18" s="189">
        <v>11</v>
      </c>
      <c r="D18" s="190" t="s">
        <v>717</v>
      </c>
      <c r="E18" s="190" t="s">
        <v>698</v>
      </c>
      <c r="F18" s="190" t="s">
        <v>718</v>
      </c>
      <c r="G18" s="191" t="s">
        <v>710</v>
      </c>
      <c r="I18" s="193" t="s">
        <v>746</v>
      </c>
    </row>
    <row r="19" spans="3:9" ht="15.75" thickBot="1" x14ac:dyDescent="0.25">
      <c r="C19" s="189">
        <v>12</v>
      </c>
      <c r="D19" s="190" t="s">
        <v>719</v>
      </c>
      <c r="E19" s="190" t="s">
        <v>698</v>
      </c>
      <c r="F19" s="190" t="s">
        <v>714</v>
      </c>
      <c r="G19" s="191" t="s">
        <v>720</v>
      </c>
      <c r="I19" s="193" t="s">
        <v>747</v>
      </c>
    </row>
    <row r="20" spans="3:9" ht="15.75" thickBot="1" x14ac:dyDescent="0.25">
      <c r="C20" s="189">
        <v>13</v>
      </c>
      <c r="D20" s="190" t="s">
        <v>721</v>
      </c>
      <c r="E20" s="190" t="s">
        <v>698</v>
      </c>
      <c r="F20" s="190" t="s">
        <v>714</v>
      </c>
      <c r="G20" s="191" t="s">
        <v>177</v>
      </c>
      <c r="I20" s="193" t="s">
        <v>747</v>
      </c>
    </row>
    <row r="21" spans="3:9" ht="15.75" thickBot="1" x14ac:dyDescent="0.25">
      <c r="C21" s="189">
        <v>14</v>
      </c>
      <c r="D21" s="190" t="s">
        <v>722</v>
      </c>
      <c r="E21" s="190" t="s">
        <v>698</v>
      </c>
      <c r="F21" s="190" t="s">
        <v>714</v>
      </c>
      <c r="G21" s="191" t="s">
        <v>179</v>
      </c>
      <c r="I21" s="193" t="s">
        <v>747</v>
      </c>
    </row>
    <row r="22" spans="3:9" ht="15.75" thickBot="1" x14ac:dyDescent="0.25">
      <c r="C22" s="189">
        <v>15</v>
      </c>
      <c r="D22" s="190" t="s">
        <v>723</v>
      </c>
      <c r="E22" s="190" t="s">
        <v>698</v>
      </c>
      <c r="F22" s="190" t="s">
        <v>724</v>
      </c>
      <c r="G22" s="191" t="s">
        <v>184</v>
      </c>
      <c r="I22" s="193" t="s">
        <v>747</v>
      </c>
    </row>
    <row r="23" spans="3:9" ht="15.75" thickBot="1" x14ac:dyDescent="0.25">
      <c r="C23" s="189">
        <v>16</v>
      </c>
      <c r="D23" s="190" t="s">
        <v>725</v>
      </c>
      <c r="E23" s="190" t="s">
        <v>698</v>
      </c>
      <c r="F23" s="190" t="s">
        <v>726</v>
      </c>
      <c r="G23" s="191" t="s">
        <v>184</v>
      </c>
      <c r="I23" s="193" t="s">
        <v>747</v>
      </c>
    </row>
    <row r="24" spans="3:9" ht="15.75" thickBot="1" x14ac:dyDescent="0.25">
      <c r="C24" s="189">
        <v>17</v>
      </c>
      <c r="D24" s="190" t="s">
        <v>727</v>
      </c>
      <c r="E24" s="190" t="s">
        <v>698</v>
      </c>
      <c r="F24" s="190" t="s">
        <v>718</v>
      </c>
      <c r="G24" s="191" t="s">
        <v>710</v>
      </c>
      <c r="I24" s="193" t="s">
        <v>748</v>
      </c>
    </row>
    <row r="25" spans="3:9" ht="15.75" thickBot="1" x14ac:dyDescent="0.25">
      <c r="C25" s="189">
        <v>18</v>
      </c>
      <c r="D25" s="190" t="s">
        <v>728</v>
      </c>
      <c r="E25" s="190" t="s">
        <v>698</v>
      </c>
      <c r="F25" s="190" t="s">
        <v>718</v>
      </c>
      <c r="G25" s="191" t="s">
        <v>710</v>
      </c>
      <c r="I25" s="193" t="s">
        <v>748</v>
      </c>
    </row>
    <row r="26" spans="3:9" ht="15.75" thickBot="1" x14ac:dyDescent="0.25">
      <c r="C26" s="189">
        <v>19</v>
      </c>
      <c r="D26" s="190" t="s">
        <v>729</v>
      </c>
      <c r="E26" s="190" t="s">
        <v>698</v>
      </c>
      <c r="F26" s="190" t="s">
        <v>718</v>
      </c>
      <c r="G26" s="191" t="s">
        <v>710</v>
      </c>
      <c r="I26" s="193" t="s">
        <v>748</v>
      </c>
    </row>
    <row r="27" spans="3:9" ht="15.75" thickBot="1" x14ac:dyDescent="0.25">
      <c r="C27" s="189">
        <v>20</v>
      </c>
      <c r="D27" s="190" t="s">
        <v>730</v>
      </c>
      <c r="E27" s="190" t="s">
        <v>698</v>
      </c>
      <c r="F27" s="190" t="s">
        <v>718</v>
      </c>
      <c r="G27" s="191" t="s">
        <v>710</v>
      </c>
      <c r="I27" s="193" t="s">
        <v>748</v>
      </c>
    </row>
    <row r="28" spans="3:9" ht="15.75" thickBot="1" x14ac:dyDescent="0.25">
      <c r="C28" s="189">
        <v>21</v>
      </c>
      <c r="D28" s="190" t="s">
        <v>731</v>
      </c>
      <c r="E28" s="190" t="s">
        <v>698</v>
      </c>
      <c r="F28" s="190" t="s">
        <v>714</v>
      </c>
      <c r="G28" s="191" t="s">
        <v>186</v>
      </c>
      <c r="I28" s="193" t="s">
        <v>748</v>
      </c>
    </row>
    <row r="29" spans="3:9" ht="15.75" thickBot="1" x14ac:dyDescent="0.25">
      <c r="C29" s="189">
        <v>22</v>
      </c>
      <c r="D29" s="190" t="s">
        <v>732</v>
      </c>
      <c r="E29" s="190" t="s">
        <v>698</v>
      </c>
      <c r="F29" s="190" t="s">
        <v>714</v>
      </c>
      <c r="G29" s="191" t="s">
        <v>189</v>
      </c>
      <c r="I29" s="193" t="s">
        <v>748</v>
      </c>
    </row>
    <row r="30" spans="3:9" ht="15.75" thickBot="1" x14ac:dyDescent="0.25">
      <c r="C30" s="189">
        <v>23</v>
      </c>
      <c r="D30" s="190" t="s">
        <v>733</v>
      </c>
      <c r="E30" s="190" t="s">
        <v>698</v>
      </c>
      <c r="F30" s="190" t="s">
        <v>714</v>
      </c>
      <c r="G30" s="191" t="s">
        <v>630</v>
      </c>
      <c r="I30" s="193" t="s">
        <v>748</v>
      </c>
    </row>
    <row r="31" spans="3:9" ht="15.75" thickBot="1" x14ac:dyDescent="0.25">
      <c r="C31" s="189">
        <v>24</v>
      </c>
      <c r="D31" s="190" t="s">
        <v>734</v>
      </c>
      <c r="E31" s="190" t="s">
        <v>712</v>
      </c>
      <c r="F31" s="190" t="s">
        <v>714</v>
      </c>
      <c r="G31" s="191" t="s">
        <v>211</v>
      </c>
      <c r="I31" s="193" t="s">
        <v>748</v>
      </c>
    </row>
    <row r="32" spans="3:9" ht="15.75" thickBot="1" x14ac:dyDescent="0.25">
      <c r="C32" s="189">
        <v>25</v>
      </c>
      <c r="D32" s="190" t="s">
        <v>735</v>
      </c>
      <c r="E32" s="190" t="s">
        <v>712</v>
      </c>
      <c r="F32" s="190" t="s">
        <v>714</v>
      </c>
      <c r="G32" s="191" t="s">
        <v>715</v>
      </c>
      <c r="I32" s="193" t="s">
        <v>748</v>
      </c>
    </row>
    <row r="33" spans="3:9" ht="15.75" thickBot="1" x14ac:dyDescent="0.25">
      <c r="C33" s="189">
        <v>26</v>
      </c>
      <c r="D33" s="190" t="s">
        <v>736</v>
      </c>
      <c r="E33" s="190" t="s">
        <v>712</v>
      </c>
      <c r="F33" s="190" t="s">
        <v>737</v>
      </c>
      <c r="G33" s="191" t="s">
        <v>208</v>
      </c>
      <c r="I33" s="193" t="s">
        <v>748</v>
      </c>
    </row>
    <row r="34" spans="3:9" ht="15.75" thickBot="1" x14ac:dyDescent="0.25">
      <c r="C34" s="189">
        <v>27</v>
      </c>
      <c r="D34" s="190" t="s">
        <v>738</v>
      </c>
      <c r="E34" s="190" t="s">
        <v>712</v>
      </c>
      <c r="F34" s="190" t="s">
        <v>737</v>
      </c>
      <c r="G34" s="191" t="s">
        <v>220</v>
      </c>
      <c r="I34" s="193" t="s">
        <v>748</v>
      </c>
    </row>
    <row r="35" spans="3:9" ht="15.75" thickBot="1" x14ac:dyDescent="0.25">
      <c r="C35" s="189">
        <v>28</v>
      </c>
      <c r="D35" s="190" t="s">
        <v>739</v>
      </c>
      <c r="E35" s="190" t="s">
        <v>698</v>
      </c>
      <c r="F35" s="190" t="s">
        <v>724</v>
      </c>
      <c r="G35" s="191" t="s">
        <v>710</v>
      </c>
      <c r="I35" s="191"/>
    </row>
    <row r="36" spans="3:9" ht="15.75" thickBot="1" x14ac:dyDescent="0.25">
      <c r="C36" s="189">
        <v>29</v>
      </c>
      <c r="D36" s="190" t="s">
        <v>740</v>
      </c>
      <c r="E36" s="190" t="s">
        <v>698</v>
      </c>
      <c r="F36" s="190" t="s">
        <v>737</v>
      </c>
      <c r="G36" s="191" t="s">
        <v>231</v>
      </c>
      <c r="I36" s="191"/>
    </row>
  </sheetData>
  <pageMargins left="0.7" right="0.7" top="0.75" bottom="0.75" header="0.3" footer="0.3"/>
  <pageSetup paperSize="9" orientation="portrait" r:id="rId1"/>
  <headerFooter>
    <oddHeader>&amp;R&amp;"Arial"&amp;10&amp;KFF8C00Confidential&amp;1#</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Q36"/>
  <sheetViews>
    <sheetView zoomScale="90" zoomScaleNormal="90" workbookViewId="0">
      <pane ySplit="8" topLeftCell="A9" activePane="bottomLeft" state="frozen"/>
      <selection pane="bottomLeft" activeCell="K17" sqref="K17"/>
    </sheetView>
  </sheetViews>
  <sheetFormatPr defaultRowHeight="12.75" x14ac:dyDescent="0.2"/>
  <cols>
    <col min="1" max="1" width="17.140625" bestFit="1" customWidth="1"/>
    <col min="2" max="2" width="2.42578125" customWidth="1"/>
    <col min="3" max="3" width="27" bestFit="1" customWidth="1"/>
    <col min="4" max="4" width="27.140625" customWidth="1"/>
    <col min="5" max="5" width="9.85546875" bestFit="1" customWidth="1"/>
    <col min="17" max="17" width="39.140625" bestFit="1" customWidth="1"/>
  </cols>
  <sheetData>
    <row r="1" spans="1:17" ht="27" x14ac:dyDescent="0.35">
      <c r="B1" s="1" t="s">
        <v>322</v>
      </c>
      <c r="C1" s="2"/>
      <c r="D1" s="2"/>
      <c r="E1" s="2"/>
      <c r="F1" s="2"/>
    </row>
    <row r="3" spans="1:17" x14ac:dyDescent="0.2">
      <c r="C3" t="s">
        <v>396</v>
      </c>
      <c r="F3" s="119" t="s">
        <v>395</v>
      </c>
    </row>
    <row r="5" spans="1:17" x14ac:dyDescent="0.2">
      <c r="C5" t="s">
        <v>424</v>
      </c>
    </row>
    <row r="7" spans="1:17" x14ac:dyDescent="0.2">
      <c r="C7" s="128"/>
      <c r="D7" s="128"/>
      <c r="E7" s="128"/>
      <c r="F7" s="210" t="s">
        <v>147</v>
      </c>
      <c r="G7" s="210"/>
      <c r="H7" s="210" t="s">
        <v>148</v>
      </c>
      <c r="I7" s="210"/>
      <c r="J7" s="210" t="s">
        <v>149</v>
      </c>
      <c r="K7" s="210"/>
      <c r="L7" s="210" t="s">
        <v>150</v>
      </c>
      <c r="M7" s="210"/>
      <c r="N7" s="210" t="s">
        <v>151</v>
      </c>
      <c r="O7" s="210"/>
    </row>
    <row r="8" spans="1:17" x14ac:dyDescent="0.2">
      <c r="A8" s="20" t="s">
        <v>425</v>
      </c>
      <c r="C8" s="126" t="s">
        <v>316</v>
      </c>
      <c r="D8" s="127" t="s">
        <v>261</v>
      </c>
      <c r="E8" s="127" t="s">
        <v>262</v>
      </c>
      <c r="F8" s="129" t="s">
        <v>152</v>
      </c>
      <c r="G8" s="129" t="s">
        <v>153</v>
      </c>
      <c r="H8" s="129" t="s">
        <v>152</v>
      </c>
      <c r="I8" s="129" t="s">
        <v>153</v>
      </c>
      <c r="J8" s="129" t="s">
        <v>152</v>
      </c>
      <c r="K8" s="129" t="s">
        <v>153</v>
      </c>
      <c r="L8" s="129" t="s">
        <v>152</v>
      </c>
      <c r="M8" s="129" t="s">
        <v>153</v>
      </c>
      <c r="N8" s="129" t="s">
        <v>152</v>
      </c>
      <c r="O8" s="129" t="s">
        <v>153</v>
      </c>
      <c r="P8" s="122" t="s">
        <v>97</v>
      </c>
      <c r="Q8" s="120" t="s">
        <v>291</v>
      </c>
    </row>
    <row r="9" spans="1:17" x14ac:dyDescent="0.2">
      <c r="C9" s="124" t="s">
        <v>156</v>
      </c>
      <c r="D9" s="40" t="s">
        <v>156</v>
      </c>
      <c r="E9" s="125">
        <v>1</v>
      </c>
      <c r="F9" s="130" t="s">
        <v>231</v>
      </c>
      <c r="G9" s="98"/>
      <c r="H9" s="130" t="s">
        <v>231</v>
      </c>
      <c r="I9" s="98"/>
      <c r="J9" s="130" t="s">
        <v>231</v>
      </c>
      <c r="K9" s="98"/>
      <c r="L9" s="130" t="s">
        <v>231</v>
      </c>
      <c r="M9" s="98"/>
      <c r="N9" s="130" t="s">
        <v>231</v>
      </c>
      <c r="O9" s="98"/>
      <c r="P9" s="123" t="s">
        <v>263</v>
      </c>
      <c r="Q9" s="99" t="s">
        <v>292</v>
      </c>
    </row>
    <row r="10" spans="1:17" x14ac:dyDescent="0.2">
      <c r="C10" s="124" t="s">
        <v>4</v>
      </c>
      <c r="D10" s="40" t="s">
        <v>264</v>
      </c>
      <c r="E10" s="125">
        <v>2</v>
      </c>
      <c r="F10" s="130" t="s">
        <v>265</v>
      </c>
      <c r="G10" s="98"/>
      <c r="H10" s="130"/>
      <c r="I10" s="98"/>
      <c r="J10" s="130"/>
      <c r="K10" s="98"/>
      <c r="L10" s="130"/>
      <c r="M10" s="98"/>
      <c r="N10" s="130"/>
      <c r="O10" s="98"/>
      <c r="P10" s="123" t="s">
        <v>263</v>
      </c>
      <c r="Q10" s="99" t="s">
        <v>293</v>
      </c>
    </row>
    <row r="11" spans="1:17" x14ac:dyDescent="0.2">
      <c r="C11" s="124" t="s">
        <v>315</v>
      </c>
      <c r="D11" s="40" t="s">
        <v>266</v>
      </c>
      <c r="E11" s="125">
        <v>3</v>
      </c>
      <c r="F11" s="130" t="s">
        <v>267</v>
      </c>
      <c r="G11" s="98"/>
      <c r="H11" s="130"/>
      <c r="I11" s="98"/>
      <c r="J11" s="130"/>
      <c r="K11" s="98"/>
      <c r="L11" s="130"/>
      <c r="M11" s="98"/>
      <c r="N11" s="130" t="s">
        <v>398</v>
      </c>
      <c r="O11" s="98"/>
      <c r="P11" s="123" t="s">
        <v>263</v>
      </c>
      <c r="Q11" s="99" t="s">
        <v>293</v>
      </c>
    </row>
    <row r="12" spans="1:17" x14ac:dyDescent="0.2">
      <c r="C12" s="124" t="s">
        <v>315</v>
      </c>
      <c r="D12" s="40" t="s">
        <v>268</v>
      </c>
      <c r="E12" s="125">
        <v>4</v>
      </c>
      <c r="F12" s="130" t="s">
        <v>269</v>
      </c>
      <c r="G12" s="98"/>
      <c r="H12" s="130"/>
      <c r="I12" s="98"/>
      <c r="J12" s="130"/>
      <c r="K12" s="98"/>
      <c r="L12" s="130"/>
      <c r="M12" s="98"/>
      <c r="N12" s="130" t="s">
        <v>399</v>
      </c>
      <c r="O12" s="98"/>
      <c r="P12" s="123" t="s">
        <v>263</v>
      </c>
      <c r="Q12" s="99" t="s">
        <v>293</v>
      </c>
    </row>
    <row r="13" spans="1:17" x14ac:dyDescent="0.2">
      <c r="C13" s="124" t="s">
        <v>315</v>
      </c>
      <c r="D13" s="40" t="s">
        <v>270</v>
      </c>
      <c r="E13" s="125">
        <v>5</v>
      </c>
      <c r="F13" s="130" t="s">
        <v>271</v>
      </c>
      <c r="G13" s="98"/>
      <c r="H13" s="130"/>
      <c r="I13" s="98"/>
      <c r="J13" s="130"/>
      <c r="K13" s="98"/>
      <c r="L13" s="130"/>
      <c r="M13" s="98"/>
      <c r="N13" s="130"/>
      <c r="O13" s="98"/>
      <c r="P13" s="123" t="s">
        <v>263</v>
      </c>
      <c r="Q13" s="99" t="s">
        <v>293</v>
      </c>
    </row>
    <row r="14" spans="1:17" x14ac:dyDescent="0.2">
      <c r="C14" s="124" t="s">
        <v>315</v>
      </c>
      <c r="D14" s="40" t="s">
        <v>272</v>
      </c>
      <c r="E14" s="125">
        <v>6</v>
      </c>
      <c r="F14" s="130" t="s">
        <v>273</v>
      </c>
      <c r="G14" s="98"/>
      <c r="H14" s="130"/>
      <c r="I14" s="98"/>
      <c r="J14" s="130"/>
      <c r="K14" s="98"/>
      <c r="L14" s="130"/>
      <c r="M14" s="98"/>
      <c r="N14" s="130"/>
      <c r="O14" s="98"/>
      <c r="P14" s="123" t="s">
        <v>263</v>
      </c>
      <c r="Q14" s="99" t="s">
        <v>293</v>
      </c>
    </row>
    <row r="15" spans="1:17" x14ac:dyDescent="0.2">
      <c r="A15" t="s">
        <v>403</v>
      </c>
      <c r="C15" s="124" t="s">
        <v>315</v>
      </c>
      <c r="D15" s="40" t="s">
        <v>175</v>
      </c>
      <c r="E15" s="125">
        <v>7</v>
      </c>
      <c r="F15" s="130"/>
      <c r="G15" s="98"/>
      <c r="H15" s="130"/>
      <c r="I15" s="98"/>
      <c r="J15" s="130"/>
      <c r="K15" s="98"/>
      <c r="L15" s="130"/>
      <c r="M15" s="98"/>
      <c r="N15" s="130" t="s">
        <v>400</v>
      </c>
      <c r="O15" s="98"/>
      <c r="P15" s="123" t="s">
        <v>263</v>
      </c>
      <c r="Q15" s="99" t="s">
        <v>293</v>
      </c>
    </row>
    <row r="16" spans="1:17" x14ac:dyDescent="0.2">
      <c r="C16" s="124" t="s">
        <v>317</v>
      </c>
      <c r="D16" s="124" t="s">
        <v>312</v>
      </c>
      <c r="E16" s="125">
        <v>8</v>
      </c>
      <c r="F16" s="130" t="s">
        <v>274</v>
      </c>
      <c r="G16" s="98"/>
      <c r="H16" s="130"/>
      <c r="I16" s="98"/>
      <c r="J16" s="130"/>
      <c r="K16" s="98"/>
      <c r="L16" s="130"/>
      <c r="M16" s="98"/>
      <c r="N16" s="130"/>
      <c r="O16" s="98"/>
      <c r="P16" s="123" t="s">
        <v>263</v>
      </c>
      <c r="Q16" s="99" t="s">
        <v>293</v>
      </c>
    </row>
    <row r="17" spans="1:17" x14ac:dyDescent="0.2">
      <c r="A17" t="s">
        <v>403</v>
      </c>
      <c r="C17" s="124" t="s">
        <v>318</v>
      </c>
      <c r="D17" s="40" t="s">
        <v>401</v>
      </c>
      <c r="E17" s="125">
        <v>9</v>
      </c>
      <c r="F17" s="130"/>
      <c r="G17" s="98"/>
      <c r="H17" s="130"/>
      <c r="I17" s="98"/>
      <c r="J17" s="130"/>
      <c r="K17" s="98"/>
      <c r="L17" s="130"/>
      <c r="M17" s="98"/>
      <c r="N17" s="130" t="s">
        <v>402</v>
      </c>
      <c r="O17" s="98"/>
      <c r="P17" s="123" t="s">
        <v>263</v>
      </c>
      <c r="Q17" s="99" t="s">
        <v>293</v>
      </c>
    </row>
    <row r="18" spans="1:17" x14ac:dyDescent="0.2">
      <c r="A18" t="s">
        <v>403</v>
      </c>
      <c r="C18" s="124" t="s">
        <v>318</v>
      </c>
      <c r="D18" s="40" t="s">
        <v>404</v>
      </c>
      <c r="E18" s="125">
        <v>10</v>
      </c>
      <c r="F18" s="130"/>
      <c r="G18" s="98"/>
      <c r="H18" s="130"/>
      <c r="I18" s="98"/>
      <c r="J18" s="130"/>
      <c r="K18" s="98"/>
      <c r="L18" s="130"/>
      <c r="M18" s="98"/>
      <c r="N18" s="130" t="s">
        <v>407</v>
      </c>
      <c r="O18" s="98"/>
      <c r="P18" s="123" t="s">
        <v>263</v>
      </c>
      <c r="Q18" s="99" t="s">
        <v>293</v>
      </c>
    </row>
    <row r="19" spans="1:17" x14ac:dyDescent="0.2">
      <c r="A19" t="s">
        <v>403</v>
      </c>
      <c r="C19" s="124" t="s">
        <v>318</v>
      </c>
      <c r="D19" s="40" t="s">
        <v>405</v>
      </c>
      <c r="E19" s="125">
        <v>11</v>
      </c>
      <c r="F19" s="130"/>
      <c r="G19" s="98"/>
      <c r="H19" s="130"/>
      <c r="I19" s="98"/>
      <c r="J19" s="130"/>
      <c r="K19" s="98"/>
      <c r="L19" s="130"/>
      <c r="M19" s="98"/>
      <c r="N19" s="130" t="s">
        <v>408</v>
      </c>
      <c r="O19" s="98"/>
      <c r="P19" s="123" t="s">
        <v>263</v>
      </c>
      <c r="Q19" s="99" t="s">
        <v>293</v>
      </c>
    </row>
    <row r="20" spans="1:17" x14ac:dyDescent="0.2">
      <c r="A20" t="s">
        <v>403</v>
      </c>
      <c r="C20" s="124" t="s">
        <v>318</v>
      </c>
      <c r="D20" s="40" t="s">
        <v>406</v>
      </c>
      <c r="E20" s="125">
        <v>12</v>
      </c>
      <c r="F20" s="130"/>
      <c r="G20" s="98"/>
      <c r="H20" s="130"/>
      <c r="I20" s="98"/>
      <c r="J20" s="130"/>
      <c r="K20" s="98"/>
      <c r="L20" s="130"/>
      <c r="M20" s="98"/>
      <c r="N20" s="130" t="s">
        <v>397</v>
      </c>
      <c r="O20" s="98"/>
      <c r="P20" s="123" t="s">
        <v>263</v>
      </c>
      <c r="Q20" s="99" t="s">
        <v>293</v>
      </c>
    </row>
    <row r="21" spans="1:17" x14ac:dyDescent="0.2">
      <c r="A21" t="s">
        <v>403</v>
      </c>
      <c r="C21" s="124" t="s">
        <v>318</v>
      </c>
      <c r="D21" s="40" t="s">
        <v>422</v>
      </c>
      <c r="E21" s="125">
        <v>13</v>
      </c>
      <c r="F21" s="130"/>
      <c r="G21" s="98"/>
      <c r="H21" s="130"/>
      <c r="I21" s="98"/>
      <c r="J21" s="130"/>
      <c r="K21" s="98"/>
      <c r="L21" s="130"/>
      <c r="M21" s="98"/>
      <c r="N21" s="130" t="s">
        <v>409</v>
      </c>
      <c r="O21" s="98"/>
      <c r="P21" s="123" t="s">
        <v>263</v>
      </c>
      <c r="Q21" s="99" t="s">
        <v>293</v>
      </c>
    </row>
    <row r="22" spans="1:17" x14ac:dyDescent="0.2">
      <c r="A22" t="s">
        <v>403</v>
      </c>
      <c r="C22" s="124" t="s">
        <v>317</v>
      </c>
      <c r="D22" s="40" t="s">
        <v>275</v>
      </c>
      <c r="E22" s="125">
        <v>14</v>
      </c>
      <c r="F22" s="130" t="s">
        <v>276</v>
      </c>
      <c r="G22" s="98"/>
      <c r="H22" s="130"/>
      <c r="I22" s="98"/>
      <c r="J22" s="130"/>
      <c r="K22" s="98"/>
      <c r="L22" s="130"/>
      <c r="M22" s="98"/>
      <c r="N22" s="130" t="s">
        <v>415</v>
      </c>
      <c r="O22" s="98"/>
      <c r="P22" s="123" t="s">
        <v>263</v>
      </c>
      <c r="Q22" s="99" t="s">
        <v>293</v>
      </c>
    </row>
    <row r="23" spans="1:17" x14ac:dyDescent="0.2">
      <c r="A23" t="s">
        <v>403</v>
      </c>
      <c r="C23" s="124" t="s">
        <v>318</v>
      </c>
      <c r="D23" s="40" t="s">
        <v>410</v>
      </c>
      <c r="E23" s="125">
        <v>15</v>
      </c>
      <c r="F23" s="130"/>
      <c r="G23" s="98"/>
      <c r="H23" s="130"/>
      <c r="I23" s="98"/>
      <c r="J23" s="130"/>
      <c r="K23" s="98"/>
      <c r="L23" s="130"/>
      <c r="M23" s="98"/>
      <c r="N23" s="130" t="s">
        <v>416</v>
      </c>
      <c r="O23" s="98"/>
      <c r="P23" s="123" t="s">
        <v>263</v>
      </c>
      <c r="Q23" s="99" t="s">
        <v>293</v>
      </c>
    </row>
    <row r="24" spans="1:17" x14ac:dyDescent="0.2">
      <c r="A24" t="s">
        <v>403</v>
      </c>
      <c r="C24" s="124" t="s">
        <v>318</v>
      </c>
      <c r="D24" s="40" t="s">
        <v>411</v>
      </c>
      <c r="E24" s="125">
        <v>16</v>
      </c>
      <c r="F24" s="130"/>
      <c r="G24" s="98"/>
      <c r="H24" s="130"/>
      <c r="I24" s="98"/>
      <c r="J24" s="130"/>
      <c r="K24" s="98"/>
      <c r="L24" s="130"/>
      <c r="M24" s="98"/>
      <c r="N24" s="130" t="s">
        <v>417</v>
      </c>
      <c r="O24" s="98"/>
      <c r="P24" s="123" t="s">
        <v>263</v>
      </c>
      <c r="Q24" s="99" t="s">
        <v>293</v>
      </c>
    </row>
    <row r="25" spans="1:17" x14ac:dyDescent="0.2">
      <c r="A25" t="s">
        <v>403</v>
      </c>
      <c r="C25" s="124" t="s">
        <v>318</v>
      </c>
      <c r="D25" s="40" t="s">
        <v>412</v>
      </c>
      <c r="E25" s="125">
        <v>17</v>
      </c>
      <c r="F25" s="130"/>
      <c r="G25" s="98"/>
      <c r="H25" s="130"/>
      <c r="I25" s="98"/>
      <c r="J25" s="130"/>
      <c r="K25" s="98"/>
      <c r="L25" s="130"/>
      <c r="M25" s="98"/>
      <c r="N25" s="130" t="s">
        <v>418</v>
      </c>
      <c r="O25" s="98"/>
      <c r="P25" s="123" t="s">
        <v>263</v>
      </c>
      <c r="Q25" s="99" t="s">
        <v>293</v>
      </c>
    </row>
    <row r="26" spans="1:17" x14ac:dyDescent="0.2">
      <c r="A26" t="s">
        <v>403</v>
      </c>
      <c r="C26" s="124" t="s">
        <v>318</v>
      </c>
      <c r="D26" s="40" t="s">
        <v>413</v>
      </c>
      <c r="E26" s="125">
        <v>18</v>
      </c>
      <c r="F26" s="130"/>
      <c r="G26" s="98"/>
      <c r="H26" s="130"/>
      <c r="I26" s="98"/>
      <c r="J26" s="130"/>
      <c r="K26" s="98"/>
      <c r="L26" s="130"/>
      <c r="M26" s="98"/>
      <c r="N26" s="130" t="s">
        <v>419</v>
      </c>
      <c r="O26" s="98"/>
      <c r="P26" s="123" t="s">
        <v>263</v>
      </c>
      <c r="Q26" s="99" t="s">
        <v>293</v>
      </c>
    </row>
    <row r="27" spans="1:17" x14ac:dyDescent="0.2">
      <c r="A27" t="s">
        <v>403</v>
      </c>
      <c r="C27" s="124" t="s">
        <v>318</v>
      </c>
      <c r="D27" s="40" t="s">
        <v>414</v>
      </c>
      <c r="E27" s="125">
        <v>19</v>
      </c>
      <c r="F27" s="130"/>
      <c r="G27" s="98"/>
      <c r="H27" s="130"/>
      <c r="I27" s="98"/>
      <c r="J27" s="130"/>
      <c r="K27" s="98"/>
      <c r="L27" s="130"/>
      <c r="M27" s="98"/>
      <c r="N27" s="130" t="s">
        <v>420</v>
      </c>
      <c r="O27" s="98"/>
      <c r="P27" s="123" t="s">
        <v>263</v>
      </c>
      <c r="Q27" s="99" t="s">
        <v>293</v>
      </c>
    </row>
    <row r="28" spans="1:17" x14ac:dyDescent="0.2">
      <c r="C28" s="124" t="s">
        <v>318</v>
      </c>
      <c r="D28" s="40" t="s">
        <v>277</v>
      </c>
      <c r="E28" s="125">
        <v>21</v>
      </c>
      <c r="F28" s="130" t="s">
        <v>278</v>
      </c>
      <c r="G28" s="98"/>
      <c r="H28" s="130"/>
      <c r="I28" s="98"/>
      <c r="J28" s="130"/>
      <c r="K28" s="98"/>
      <c r="L28" s="130"/>
      <c r="M28" s="98"/>
      <c r="N28" s="130"/>
      <c r="O28" s="98"/>
      <c r="P28" s="123" t="s">
        <v>263</v>
      </c>
      <c r="Q28" s="99" t="s">
        <v>293</v>
      </c>
    </row>
    <row r="29" spans="1:17" x14ac:dyDescent="0.2">
      <c r="C29" s="124" t="s">
        <v>318</v>
      </c>
      <c r="D29" s="40" t="s">
        <v>279</v>
      </c>
      <c r="E29" s="125">
        <v>22</v>
      </c>
      <c r="F29" s="130" t="s">
        <v>280</v>
      </c>
      <c r="G29" s="98"/>
      <c r="H29" s="130"/>
      <c r="I29" s="98"/>
      <c r="J29" s="130"/>
      <c r="K29" s="98"/>
      <c r="L29" s="130"/>
      <c r="M29" s="98"/>
      <c r="N29" s="130"/>
      <c r="O29" s="98"/>
      <c r="P29" s="123" t="s">
        <v>263</v>
      </c>
      <c r="Q29" s="99" t="s">
        <v>293</v>
      </c>
    </row>
    <row r="30" spans="1:17" x14ac:dyDescent="0.2">
      <c r="C30" s="124" t="s">
        <v>317</v>
      </c>
      <c r="D30" s="40" t="s">
        <v>281</v>
      </c>
      <c r="E30" s="125">
        <v>23</v>
      </c>
      <c r="F30" s="130" t="s">
        <v>282</v>
      </c>
      <c r="G30" s="98"/>
      <c r="H30" s="130"/>
      <c r="I30" s="98"/>
      <c r="J30" s="130"/>
      <c r="K30" s="98"/>
      <c r="L30" s="130"/>
      <c r="M30" s="98"/>
      <c r="N30" s="130"/>
      <c r="O30" s="98"/>
      <c r="P30" s="123" t="s">
        <v>263</v>
      </c>
      <c r="Q30" s="99" t="s">
        <v>293</v>
      </c>
    </row>
    <row r="31" spans="1:17" x14ac:dyDescent="0.2">
      <c r="C31" s="124" t="s">
        <v>318</v>
      </c>
      <c r="D31" s="40" t="s">
        <v>283</v>
      </c>
      <c r="E31" s="125">
        <v>24</v>
      </c>
      <c r="F31" s="130" t="s">
        <v>284</v>
      </c>
      <c r="G31" s="98"/>
      <c r="H31" s="130"/>
      <c r="I31" s="98"/>
      <c r="J31" s="130"/>
      <c r="K31" s="98"/>
      <c r="L31" s="130"/>
      <c r="M31" s="98"/>
      <c r="N31" s="130"/>
      <c r="O31" s="98"/>
      <c r="P31" s="123" t="s">
        <v>263</v>
      </c>
      <c r="Q31" s="99" t="s">
        <v>293</v>
      </c>
    </row>
    <row r="32" spans="1:17" x14ac:dyDescent="0.2">
      <c r="C32" s="124" t="s">
        <v>317</v>
      </c>
      <c r="D32" s="40" t="s">
        <v>285</v>
      </c>
      <c r="E32" s="125">
        <v>25</v>
      </c>
      <c r="F32" s="130" t="s">
        <v>286</v>
      </c>
      <c r="G32" s="98"/>
      <c r="H32" s="130"/>
      <c r="I32" s="98"/>
      <c r="J32" s="130"/>
      <c r="K32" s="98"/>
      <c r="L32" s="130"/>
      <c r="M32" s="98"/>
      <c r="N32" s="130"/>
      <c r="O32" s="98"/>
      <c r="P32" s="123" t="s">
        <v>263</v>
      </c>
      <c r="Q32" s="99" t="s">
        <v>293</v>
      </c>
    </row>
    <row r="33" spans="3:17" x14ac:dyDescent="0.2">
      <c r="C33" s="124" t="s">
        <v>313</v>
      </c>
      <c r="D33" s="124" t="s">
        <v>313</v>
      </c>
      <c r="E33" s="125">
        <v>26</v>
      </c>
      <c r="F33" s="130" t="s">
        <v>287</v>
      </c>
      <c r="G33" s="98"/>
      <c r="H33" s="130"/>
      <c r="I33" s="98"/>
      <c r="J33" s="130"/>
      <c r="K33" s="98"/>
      <c r="L33" s="130"/>
      <c r="M33" s="98"/>
      <c r="N33" s="130"/>
      <c r="O33" s="98"/>
      <c r="P33" s="123" t="s">
        <v>288</v>
      </c>
      <c r="Q33" s="99" t="s">
        <v>293</v>
      </c>
    </row>
    <row r="34" spans="3:17" x14ac:dyDescent="0.2">
      <c r="C34" s="124" t="s">
        <v>314</v>
      </c>
      <c r="D34" s="124" t="s">
        <v>314</v>
      </c>
      <c r="E34" s="125">
        <v>27</v>
      </c>
      <c r="F34" s="130" t="s">
        <v>289</v>
      </c>
      <c r="G34" s="98"/>
      <c r="H34" s="130"/>
      <c r="I34" s="98"/>
      <c r="J34" s="130"/>
      <c r="K34" s="98"/>
      <c r="L34" s="130"/>
      <c r="M34" s="98"/>
      <c r="N34" s="130" t="s">
        <v>421</v>
      </c>
      <c r="O34" s="98"/>
      <c r="P34" s="123" t="s">
        <v>290</v>
      </c>
      <c r="Q34" s="99" t="s">
        <v>319</v>
      </c>
    </row>
    <row r="35" spans="3:17" x14ac:dyDescent="0.2">
      <c r="C35" s="124" t="s">
        <v>260</v>
      </c>
      <c r="D35" s="40" t="s">
        <v>296</v>
      </c>
      <c r="E35" s="125">
        <v>28</v>
      </c>
      <c r="F35" s="130" t="s">
        <v>231</v>
      </c>
      <c r="G35" s="98"/>
      <c r="H35" s="130" t="s">
        <v>231</v>
      </c>
      <c r="I35" s="98"/>
      <c r="J35" s="130" t="s">
        <v>231</v>
      </c>
      <c r="K35" s="98"/>
      <c r="L35" s="130" t="s">
        <v>231</v>
      </c>
      <c r="M35" s="98"/>
      <c r="N35" s="130" t="s">
        <v>231</v>
      </c>
      <c r="O35" s="98"/>
      <c r="P35" s="123" t="s">
        <v>288</v>
      </c>
      <c r="Q35" s="99" t="s">
        <v>295</v>
      </c>
    </row>
    <row r="36" spans="3:17" x14ac:dyDescent="0.2">
      <c r="E36" s="30"/>
    </row>
  </sheetData>
  <mergeCells count="5">
    <mergeCell ref="F7:G7"/>
    <mergeCell ref="H7:I7"/>
    <mergeCell ref="J7:K7"/>
    <mergeCell ref="L7:M7"/>
    <mergeCell ref="N7:O7"/>
  </mergeCells>
  <hyperlinks>
    <hyperlink ref="F3" r:id="rId1" xr:uid="{00000000-0004-0000-0400-000000000000}"/>
  </hyperlinks>
  <pageMargins left="0.7" right="0.7" top="0.75" bottom="0.75" header="0.3" footer="0.3"/>
  <pageSetup paperSize="9" orientation="portrait" r:id="rId2"/>
  <headerFooter>
    <oddHeader>&amp;R&amp;"Arial"&amp;10&amp;KFF8C00Confidential&amp;1#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4"/>
  <sheetViews>
    <sheetView zoomScale="90" zoomScaleNormal="90" workbookViewId="0">
      <selection activeCell="A8" sqref="A8"/>
    </sheetView>
  </sheetViews>
  <sheetFormatPr defaultRowHeight="12.75" x14ac:dyDescent="0.2"/>
  <cols>
    <col min="3" max="3" width="10.5703125" bestFit="1" customWidth="1"/>
  </cols>
  <sheetData>
    <row r="1" spans="1:16" ht="27" x14ac:dyDescent="0.35">
      <c r="A1" s="1" t="s">
        <v>323</v>
      </c>
      <c r="B1" s="2"/>
      <c r="C1" s="2"/>
      <c r="D1" s="2"/>
      <c r="E1" s="2"/>
    </row>
    <row r="2" spans="1:16" x14ac:dyDescent="0.2">
      <c r="A2" s="154"/>
      <c r="B2" s="154"/>
      <c r="C2" s="154"/>
      <c r="D2" s="154"/>
      <c r="E2" s="154"/>
    </row>
    <row r="3" spans="1:16" x14ac:dyDescent="0.2">
      <c r="A3" s="154"/>
      <c r="B3" s="154" t="s">
        <v>474</v>
      </c>
      <c r="C3" s="154"/>
      <c r="D3" s="154"/>
      <c r="E3" s="154"/>
    </row>
    <row r="4" spans="1:16" x14ac:dyDescent="0.2">
      <c r="A4" s="154"/>
      <c r="B4" s="154"/>
      <c r="C4" s="154"/>
      <c r="D4" s="154"/>
      <c r="E4" s="154"/>
    </row>
    <row r="7" spans="1:16" x14ac:dyDescent="0.2">
      <c r="E7" s="211" t="s">
        <v>147</v>
      </c>
      <c r="F7" s="211"/>
      <c r="G7" s="211" t="s">
        <v>148</v>
      </c>
      <c r="H7" s="211"/>
      <c r="I7" s="211" t="s">
        <v>149</v>
      </c>
      <c r="J7" s="211"/>
      <c r="K7" s="211" t="s">
        <v>150</v>
      </c>
      <c r="L7" s="211"/>
      <c r="M7" s="211" t="s">
        <v>151</v>
      </c>
      <c r="N7" s="211"/>
    </row>
    <row r="8" spans="1:16" x14ac:dyDescent="0.2">
      <c r="C8" s="36" t="s">
        <v>261</v>
      </c>
      <c r="D8" s="36" t="s">
        <v>262</v>
      </c>
      <c r="E8" s="38" t="s">
        <v>152</v>
      </c>
      <c r="F8" s="38" t="s">
        <v>153</v>
      </c>
      <c r="G8" s="38" t="s">
        <v>152</v>
      </c>
      <c r="H8" s="38" t="s">
        <v>153</v>
      </c>
      <c r="I8" s="38" t="s">
        <v>152</v>
      </c>
      <c r="J8" s="38" t="s">
        <v>153</v>
      </c>
      <c r="K8" s="38" t="s">
        <v>152</v>
      </c>
      <c r="L8" s="38" t="s">
        <v>153</v>
      </c>
      <c r="M8" s="38" t="s">
        <v>152</v>
      </c>
      <c r="N8" s="38" t="s">
        <v>153</v>
      </c>
      <c r="O8" s="36" t="s">
        <v>97</v>
      </c>
      <c r="P8" s="38" t="s">
        <v>291</v>
      </c>
    </row>
    <row r="9" spans="1:16" x14ac:dyDescent="0.2">
      <c r="C9" s="34" t="s">
        <v>296</v>
      </c>
      <c r="D9" s="37">
        <v>1</v>
      </c>
      <c r="E9" s="34" t="s">
        <v>231</v>
      </c>
      <c r="G9" s="34" t="s">
        <v>231</v>
      </c>
      <c r="I9" s="34" t="s">
        <v>231</v>
      </c>
      <c r="K9" s="34" t="s">
        <v>231</v>
      </c>
      <c r="M9" s="34" t="s">
        <v>231</v>
      </c>
      <c r="O9" s="34" t="s">
        <v>288</v>
      </c>
      <c r="P9" t="s">
        <v>292</v>
      </c>
    </row>
    <row r="10" spans="1:16" x14ac:dyDescent="0.2">
      <c r="C10" s="34"/>
      <c r="D10" s="37">
        <v>2</v>
      </c>
      <c r="E10" s="34"/>
      <c r="G10" s="34"/>
      <c r="I10" s="34"/>
      <c r="K10" s="34"/>
      <c r="M10" s="34"/>
      <c r="O10" s="34" t="s">
        <v>288</v>
      </c>
      <c r="P10" t="s">
        <v>293</v>
      </c>
    </row>
    <row r="11" spans="1:16" x14ac:dyDescent="0.2">
      <c r="C11" s="34"/>
      <c r="D11" s="37">
        <v>3</v>
      </c>
      <c r="E11" s="34"/>
      <c r="G11" s="34"/>
      <c r="I11" s="34"/>
      <c r="K11" s="34"/>
      <c r="M11" s="34"/>
      <c r="O11" s="34" t="s">
        <v>288</v>
      </c>
      <c r="P11" t="s">
        <v>293</v>
      </c>
    </row>
    <row r="12" spans="1:16" x14ac:dyDescent="0.2">
      <c r="C12" s="34"/>
      <c r="D12" s="37">
        <v>4</v>
      </c>
      <c r="E12" s="34"/>
      <c r="G12" s="34"/>
      <c r="I12" s="34"/>
      <c r="K12" s="34"/>
      <c r="M12" s="34"/>
      <c r="O12" s="34" t="s">
        <v>288</v>
      </c>
      <c r="P12" t="s">
        <v>293</v>
      </c>
    </row>
    <row r="13" spans="1:16" x14ac:dyDescent="0.2">
      <c r="C13" s="34"/>
      <c r="D13" s="37">
        <v>5</v>
      </c>
      <c r="E13" s="34"/>
      <c r="G13" s="34"/>
      <c r="I13" s="34"/>
      <c r="K13" s="34"/>
      <c r="M13" s="34"/>
      <c r="O13" s="34" t="s">
        <v>288</v>
      </c>
      <c r="P13" t="s">
        <v>293</v>
      </c>
    </row>
    <row r="14" spans="1:16" x14ac:dyDescent="0.2">
      <c r="C14" s="34"/>
      <c r="D14" s="37">
        <v>6</v>
      </c>
      <c r="E14" s="34"/>
      <c r="G14" s="34"/>
      <c r="I14" s="34"/>
      <c r="K14" s="34"/>
      <c r="M14" s="34"/>
      <c r="O14" s="34" t="s">
        <v>288</v>
      </c>
      <c r="P14" t="s">
        <v>293</v>
      </c>
    </row>
    <row r="15" spans="1:16" x14ac:dyDescent="0.2">
      <c r="C15" s="34"/>
      <c r="D15" s="37">
        <v>7</v>
      </c>
      <c r="E15" s="34"/>
      <c r="G15" s="34"/>
      <c r="I15" s="34"/>
      <c r="K15" s="34"/>
      <c r="M15" s="34"/>
      <c r="O15" s="34" t="s">
        <v>288</v>
      </c>
      <c r="P15" t="s">
        <v>293</v>
      </c>
    </row>
    <row r="16" spans="1:16" x14ac:dyDescent="0.2">
      <c r="C16" s="34"/>
      <c r="D16" s="37">
        <v>8</v>
      </c>
      <c r="E16" s="34"/>
      <c r="G16" s="34"/>
      <c r="I16" s="34"/>
      <c r="K16" s="34"/>
      <c r="M16" s="34"/>
      <c r="O16" s="34" t="s">
        <v>288</v>
      </c>
      <c r="P16" t="s">
        <v>293</v>
      </c>
    </row>
    <row r="17" spans="3:16" x14ac:dyDescent="0.2">
      <c r="C17" s="34"/>
      <c r="D17" s="37">
        <v>9</v>
      </c>
      <c r="E17" s="34"/>
      <c r="G17" s="34"/>
      <c r="I17" s="34"/>
      <c r="K17" s="34"/>
      <c r="M17" s="34"/>
      <c r="O17" s="34" t="s">
        <v>288</v>
      </c>
      <c r="P17" t="s">
        <v>293</v>
      </c>
    </row>
    <row r="18" spans="3:16" x14ac:dyDescent="0.2">
      <c r="C18" s="34"/>
      <c r="D18" s="37">
        <v>10</v>
      </c>
      <c r="E18" s="34"/>
      <c r="G18" s="34"/>
      <c r="I18" s="34"/>
      <c r="K18" s="34"/>
      <c r="M18" s="34"/>
      <c r="O18" s="34" t="s">
        <v>288</v>
      </c>
      <c r="P18" t="s">
        <v>293</v>
      </c>
    </row>
    <row r="19" spans="3:16" x14ac:dyDescent="0.2">
      <c r="C19" s="34"/>
      <c r="D19" s="37">
        <v>11</v>
      </c>
      <c r="E19" s="34"/>
      <c r="G19" s="34"/>
      <c r="I19" s="34"/>
      <c r="K19" s="34"/>
      <c r="M19" s="34"/>
      <c r="O19" s="34" t="s">
        <v>288</v>
      </c>
      <c r="P19" t="s">
        <v>293</v>
      </c>
    </row>
    <row r="20" spans="3:16" x14ac:dyDescent="0.2">
      <c r="C20" s="34"/>
      <c r="D20" s="37">
        <v>12</v>
      </c>
      <c r="E20" s="34"/>
      <c r="G20" s="34"/>
      <c r="I20" s="34"/>
      <c r="K20" s="34"/>
      <c r="M20" s="34"/>
      <c r="O20" s="34" t="s">
        <v>288</v>
      </c>
      <c r="P20" t="s">
        <v>293</v>
      </c>
    </row>
    <row r="21" spans="3:16" x14ac:dyDescent="0.2">
      <c r="C21" s="34"/>
      <c r="D21" s="37">
        <v>13</v>
      </c>
      <c r="E21" s="34"/>
      <c r="G21" s="34"/>
      <c r="I21" s="34"/>
      <c r="K21" s="34"/>
      <c r="M21" s="34"/>
      <c r="O21" s="34" t="s">
        <v>288</v>
      </c>
      <c r="P21" t="s">
        <v>293</v>
      </c>
    </row>
    <row r="22" spans="3:16" x14ac:dyDescent="0.2">
      <c r="C22" s="34"/>
      <c r="D22" s="37">
        <v>14</v>
      </c>
      <c r="E22" s="34"/>
      <c r="G22" s="34"/>
      <c r="I22" s="34"/>
      <c r="K22" s="34"/>
      <c r="M22" s="34"/>
      <c r="O22" s="34" t="s">
        <v>288</v>
      </c>
      <c r="P22" t="s">
        <v>293</v>
      </c>
    </row>
    <row r="23" spans="3:16" x14ac:dyDescent="0.2">
      <c r="C23" s="34" t="s">
        <v>297</v>
      </c>
      <c r="D23" s="37">
        <v>15</v>
      </c>
      <c r="E23" s="34"/>
      <c r="G23" s="34"/>
      <c r="I23" s="34"/>
      <c r="K23" s="34"/>
      <c r="M23" s="34"/>
      <c r="O23" s="34" t="s">
        <v>298</v>
      </c>
      <c r="P23" t="s">
        <v>294</v>
      </c>
    </row>
    <row r="24" spans="3:16" x14ac:dyDescent="0.2">
      <c r="C24" s="34" t="s">
        <v>297</v>
      </c>
      <c r="D24" s="37">
        <v>16</v>
      </c>
      <c r="E24" s="34" t="s">
        <v>231</v>
      </c>
      <c r="G24" s="34" t="s">
        <v>231</v>
      </c>
      <c r="I24" s="34" t="s">
        <v>231</v>
      </c>
      <c r="K24" s="34" t="s">
        <v>231</v>
      </c>
      <c r="M24" s="34" t="s">
        <v>231</v>
      </c>
      <c r="O24" s="34" t="s">
        <v>298</v>
      </c>
      <c r="P24" t="s">
        <v>295</v>
      </c>
    </row>
  </sheetData>
  <mergeCells count="5">
    <mergeCell ref="E7:F7"/>
    <mergeCell ref="G7:H7"/>
    <mergeCell ref="I7:J7"/>
    <mergeCell ref="K7:L7"/>
    <mergeCell ref="M7:N7"/>
  </mergeCells>
  <pageMargins left="0.7" right="0.7" top="0.75" bottom="0.75" header="0.3" footer="0.3"/>
  <pageSetup paperSize="9" orientation="portrait" r:id="rId1"/>
  <headerFooter>
    <oddHeader>&amp;R&amp;"Arial"&amp;10&amp;KFF8C00Confidential&amp;1#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46"/>
  <sheetViews>
    <sheetView zoomScale="90" zoomScaleNormal="90" workbookViewId="0">
      <selection activeCell="D44" sqref="D44"/>
    </sheetView>
  </sheetViews>
  <sheetFormatPr defaultRowHeight="12.75" x14ac:dyDescent="0.2"/>
  <cols>
    <col min="2" max="2" width="31.140625" bestFit="1" customWidth="1"/>
    <col min="3" max="3" width="22.85546875" bestFit="1" customWidth="1"/>
    <col min="4" max="4" width="32" bestFit="1" customWidth="1"/>
    <col min="5" max="5" width="14" bestFit="1" customWidth="1"/>
    <col min="6" max="6" width="11.28515625" bestFit="1" customWidth="1"/>
  </cols>
  <sheetData>
    <row r="1" spans="1:16" ht="27" x14ac:dyDescent="0.35">
      <c r="A1" s="1" t="s">
        <v>324</v>
      </c>
      <c r="B1" s="2"/>
      <c r="C1" s="2"/>
      <c r="D1" s="2"/>
      <c r="E1" s="2"/>
    </row>
    <row r="3" spans="1:16" x14ac:dyDescent="0.2">
      <c r="B3" t="s">
        <v>475</v>
      </c>
    </row>
    <row r="4" spans="1:16" x14ac:dyDescent="0.2">
      <c r="B4" t="s">
        <v>477</v>
      </c>
      <c r="C4" t="s">
        <v>476</v>
      </c>
      <c r="E4" s="203" t="s">
        <v>302</v>
      </c>
      <c r="F4" s="203"/>
      <c r="G4" s="203"/>
      <c r="H4" s="203"/>
      <c r="J4" s="155" t="s">
        <v>482</v>
      </c>
      <c r="K4" s="156"/>
      <c r="L4" s="156"/>
      <c r="M4" s="156"/>
      <c r="N4" s="156"/>
    </row>
    <row r="5" spans="1:16" x14ac:dyDescent="0.2">
      <c r="B5" t="s">
        <v>478</v>
      </c>
      <c r="J5" s="156"/>
      <c r="K5" s="156" t="s">
        <v>479</v>
      </c>
      <c r="L5" s="156"/>
      <c r="M5" s="156"/>
      <c r="N5" s="156"/>
    </row>
    <row r="6" spans="1:16" x14ac:dyDescent="0.2">
      <c r="E6" s="202" t="s">
        <v>148</v>
      </c>
      <c r="F6" s="202"/>
      <c r="G6" s="202" t="s">
        <v>147</v>
      </c>
      <c r="H6" s="202"/>
    </row>
    <row r="7" spans="1:16" x14ac:dyDescent="0.2">
      <c r="D7" s="33" t="s">
        <v>154</v>
      </c>
      <c r="E7" s="158" t="s">
        <v>152</v>
      </c>
      <c r="F7" s="158" t="s">
        <v>153</v>
      </c>
      <c r="G7" s="158" t="s">
        <v>152</v>
      </c>
      <c r="H7" s="158" t="s">
        <v>153</v>
      </c>
      <c r="J7" s="157" t="s">
        <v>480</v>
      </c>
      <c r="K7" s="121"/>
      <c r="L7" s="121"/>
      <c r="M7" s="121"/>
      <c r="N7" s="121"/>
      <c r="O7" s="121"/>
      <c r="P7" s="121"/>
    </row>
    <row r="8" spans="1:16" x14ac:dyDescent="0.2">
      <c r="D8" t="s">
        <v>156</v>
      </c>
      <c r="E8" s="159" t="s">
        <v>304</v>
      </c>
      <c r="F8" s="159"/>
      <c r="G8" s="98" t="str">
        <f>VLOOKUP(D8,'Full list'!$H$9:$J$86,3,0)</f>
        <v>J10_PYE</v>
      </c>
      <c r="H8" s="98"/>
      <c r="J8" s="121"/>
      <c r="K8" s="121" t="s">
        <v>481</v>
      </c>
      <c r="L8" s="121"/>
      <c r="M8" s="121"/>
      <c r="N8" s="121"/>
      <c r="O8" s="121"/>
      <c r="P8" s="121"/>
    </row>
    <row r="9" spans="1:16" x14ac:dyDescent="0.2">
      <c r="D9" t="s">
        <v>156</v>
      </c>
      <c r="E9" s="160" t="s">
        <v>305</v>
      </c>
      <c r="F9" s="159" t="s">
        <v>303</v>
      </c>
      <c r="G9" s="98" t="str">
        <f>VLOOKUP(D9,'Full list'!$H$9:$J$86,3,0)</f>
        <v>J10_PYE</v>
      </c>
      <c r="H9" s="98"/>
    </row>
    <row r="10" spans="1:16" x14ac:dyDescent="0.2">
      <c r="D10" t="s">
        <v>159</v>
      </c>
      <c r="E10" s="159" t="str">
        <f>E9</f>
        <v>C10_EPIFP</v>
      </c>
      <c r="F10" s="159" t="s">
        <v>303</v>
      </c>
      <c r="G10" s="98" t="str">
        <f>VLOOKUP(D10,'Full list'!$H$9:$J$86,3,0)</f>
        <v>A0</v>
      </c>
      <c r="H10" s="98"/>
    </row>
    <row r="11" spans="1:16" x14ac:dyDescent="0.2">
      <c r="D11" t="s">
        <v>135</v>
      </c>
      <c r="E11" s="159" t="str">
        <f t="shared" ref="E11:E43" si="0">E10</f>
        <v>C10_EPIFP</v>
      </c>
      <c r="F11" s="159" t="s">
        <v>303</v>
      </c>
      <c r="G11" s="98" t="e">
        <f>VLOOKUP(D11,'Full list'!$H$9:$J$86,3,0)</f>
        <v>#N/A</v>
      </c>
      <c r="H11" s="98"/>
    </row>
    <row r="12" spans="1:16" x14ac:dyDescent="0.2">
      <c r="D12" t="s">
        <v>163</v>
      </c>
      <c r="E12" s="159" t="str">
        <f t="shared" si="0"/>
        <v>C10_EPIFP</v>
      </c>
      <c r="F12" s="159" t="s">
        <v>303</v>
      </c>
      <c r="G12" s="98" t="e">
        <f>VLOOKUP(D12,'Full list'!$H$9:$J$86,3,0)</f>
        <v>#N/A</v>
      </c>
      <c r="H12" s="98"/>
    </row>
    <row r="13" spans="1:16" x14ac:dyDescent="0.2">
      <c r="D13" t="s">
        <v>165</v>
      </c>
      <c r="E13" s="159" t="str">
        <f t="shared" si="0"/>
        <v>C10_EPIFP</v>
      </c>
      <c r="F13" s="159" t="s">
        <v>303</v>
      </c>
      <c r="G13" s="98" t="str">
        <f>VLOOKUP(D13,'Full list'!$H$9:$J$86,3,0)</f>
        <v>E10</v>
      </c>
      <c r="H13" s="98"/>
    </row>
    <row r="14" spans="1:16" x14ac:dyDescent="0.2">
      <c r="D14" t="s">
        <v>133</v>
      </c>
      <c r="E14" s="159" t="str">
        <f t="shared" si="0"/>
        <v>C10_EPIFP</v>
      </c>
      <c r="F14" s="159"/>
      <c r="G14" s="98" t="str">
        <f>VLOOKUP(D14,'Full list'!$H$9:$J$86,3,0)</f>
        <v>E40</v>
      </c>
      <c r="H14" s="98"/>
    </row>
    <row r="15" spans="1:16" x14ac:dyDescent="0.2">
      <c r="D15" t="s">
        <v>169</v>
      </c>
      <c r="E15" s="159" t="str">
        <f t="shared" si="0"/>
        <v>C10_EPIFP</v>
      </c>
      <c r="F15" s="159"/>
      <c r="G15" s="98" t="str">
        <f>VLOOKUP(D15,'Full list'!$H$9:$J$86,3,0)</f>
        <v>F20</v>
      </c>
      <c r="H15" s="98"/>
    </row>
    <row r="16" spans="1:16" x14ac:dyDescent="0.2">
      <c r="D16" t="s">
        <v>171</v>
      </c>
      <c r="E16" s="159" t="str">
        <f t="shared" si="0"/>
        <v>C10_EPIFP</v>
      </c>
      <c r="F16" s="159"/>
      <c r="G16" s="98" t="str">
        <f>VLOOKUP(D16,'Full list'!$H$9:$J$86,3,0)</f>
        <v>F25</v>
      </c>
      <c r="H16" s="98"/>
    </row>
    <row r="17" spans="4:8" x14ac:dyDescent="0.2">
      <c r="D17" t="s">
        <v>138</v>
      </c>
      <c r="E17" s="159" t="str">
        <f t="shared" si="0"/>
        <v>C10_EPIFP</v>
      </c>
      <c r="F17" s="159"/>
      <c r="G17" s="98" t="str">
        <f>VLOOKUP(D17,'Full list'!$H$9:$J$86,3,0)</f>
        <v>F10</v>
      </c>
      <c r="H17" s="98"/>
    </row>
    <row r="18" spans="4:8" x14ac:dyDescent="0.2">
      <c r="D18" t="s">
        <v>175</v>
      </c>
      <c r="E18" s="159" t="s">
        <v>306</v>
      </c>
      <c r="F18" s="159" t="s">
        <v>303</v>
      </c>
      <c r="G18" s="98" t="e">
        <f>VLOOKUP(D18,'Full list'!$H$9:$J$86,3,0)</f>
        <v>#N/A</v>
      </c>
      <c r="H18" s="98"/>
    </row>
    <row r="19" spans="4:8" x14ac:dyDescent="0.2">
      <c r="D19" t="s">
        <v>137</v>
      </c>
      <c r="E19" s="159" t="str">
        <f t="shared" si="0"/>
        <v>F40_EPIFP</v>
      </c>
      <c r="F19" s="159" t="s">
        <v>303</v>
      </c>
      <c r="G19" s="98" t="str">
        <f>VLOOKUP(D19,'Full list'!$H$9:$J$86,3,0)</f>
        <v>F40</v>
      </c>
      <c r="H19" s="98"/>
    </row>
    <row r="20" spans="4:8" x14ac:dyDescent="0.2">
      <c r="D20" t="s">
        <v>140</v>
      </c>
      <c r="E20" s="159" t="str">
        <f t="shared" si="0"/>
        <v>F40_EPIFP</v>
      </c>
      <c r="F20" s="159" t="s">
        <v>303</v>
      </c>
      <c r="G20" s="98" t="str">
        <f>VLOOKUP(D20,'Full list'!$H$9:$J$86,3,0)</f>
        <v>F50</v>
      </c>
      <c r="H20" s="98"/>
    </row>
    <row r="21" spans="4:8" x14ac:dyDescent="0.2">
      <c r="D21" t="s">
        <v>180</v>
      </c>
      <c r="E21" s="159" t="s">
        <v>307</v>
      </c>
      <c r="F21" s="159" t="s">
        <v>303</v>
      </c>
      <c r="G21" s="98" t="e">
        <f>VLOOKUP(D21,'Full list'!$H$9:$J$86,3,0)</f>
        <v>#N/A</v>
      </c>
      <c r="H21" s="98"/>
    </row>
    <row r="22" spans="4:8" x14ac:dyDescent="0.2">
      <c r="D22" t="s">
        <v>183</v>
      </c>
      <c r="E22" s="159" t="str">
        <f t="shared" si="0"/>
        <v>F70_EPIFP</v>
      </c>
      <c r="F22" s="159" t="s">
        <v>303</v>
      </c>
      <c r="G22" s="98" t="str">
        <f>VLOOKUP(D22,'Full list'!$H$9:$J$86,3,0)</f>
        <v>F90</v>
      </c>
      <c r="H22" s="98"/>
    </row>
    <row r="23" spans="4:8" x14ac:dyDescent="0.2">
      <c r="D23" t="s">
        <v>131</v>
      </c>
      <c r="E23" s="159" t="s">
        <v>308</v>
      </c>
      <c r="F23" s="159" t="s">
        <v>303</v>
      </c>
      <c r="G23" s="98" t="str">
        <f>VLOOKUP(D23,'Full list'!$H$9:$J$86,3,0)</f>
        <v>F100</v>
      </c>
      <c r="H23" s="98"/>
    </row>
    <row r="24" spans="4:8" x14ac:dyDescent="0.2">
      <c r="D24" t="s">
        <v>188</v>
      </c>
      <c r="E24" s="159" t="str">
        <f t="shared" si="0"/>
        <v>F110_EPIFP</v>
      </c>
      <c r="F24" s="159" t="s">
        <v>303</v>
      </c>
      <c r="G24" s="98" t="str">
        <f>VLOOKUP(D24,'Full list'!$H$9:$J$86,3,0)</f>
        <v>F110</v>
      </c>
      <c r="H24" s="98"/>
    </row>
    <row r="25" spans="4:8" x14ac:dyDescent="0.2">
      <c r="D25" t="s">
        <v>191</v>
      </c>
      <c r="E25" s="159" t="str">
        <f t="shared" si="0"/>
        <v>F110_EPIFP</v>
      </c>
      <c r="F25" s="159" t="s">
        <v>303</v>
      </c>
      <c r="G25" s="98" t="str">
        <f>VLOOKUP(D25,'Full list'!$H$9:$J$86,3,0)</f>
        <v>F110</v>
      </c>
      <c r="H25" s="98"/>
    </row>
    <row r="26" spans="4:8" x14ac:dyDescent="0.2">
      <c r="D26" t="s">
        <v>193</v>
      </c>
      <c r="E26" s="159" t="str">
        <f t="shared" si="0"/>
        <v>F110_EPIFP</v>
      </c>
      <c r="F26" s="159" t="s">
        <v>303</v>
      </c>
      <c r="G26" s="98" t="str">
        <f>VLOOKUP(D26,'Full list'!$H$9:$J$86,3,0)</f>
        <v>F110</v>
      </c>
      <c r="H26" s="98"/>
    </row>
    <row r="27" spans="4:8" x14ac:dyDescent="0.2">
      <c r="D27" t="s">
        <v>195</v>
      </c>
      <c r="E27" s="159" t="str">
        <f t="shared" si="0"/>
        <v>F110_EPIFP</v>
      </c>
      <c r="F27" s="159"/>
      <c r="G27" s="98" t="str">
        <f>VLOOKUP(D27,'Full list'!$H$9:$J$86,3,0)</f>
        <v>F110</v>
      </c>
      <c r="H27" s="98"/>
    </row>
    <row r="28" spans="4:8" x14ac:dyDescent="0.2">
      <c r="D28" t="s">
        <v>197</v>
      </c>
      <c r="E28" s="159" t="str">
        <f t="shared" si="0"/>
        <v>F110_EPIFP</v>
      </c>
      <c r="F28" s="159"/>
      <c r="G28" s="98" t="str">
        <f>VLOOKUP(D28,'Full list'!$H$9:$J$86,3,0)</f>
        <v>F110</v>
      </c>
      <c r="H28" s="98"/>
    </row>
    <row r="29" spans="4:8" x14ac:dyDescent="0.2">
      <c r="D29" t="s">
        <v>199</v>
      </c>
      <c r="E29" s="159" t="str">
        <f t="shared" si="0"/>
        <v>F110_EPIFP</v>
      </c>
      <c r="F29" s="159"/>
      <c r="G29" s="98" t="e">
        <f>VLOOKUP(D29,'Full list'!$H$9:$J$86,3,0)</f>
        <v>#N/A</v>
      </c>
      <c r="H29" s="98"/>
    </row>
    <row r="30" spans="4:8" x14ac:dyDescent="0.2">
      <c r="D30" t="s">
        <v>201</v>
      </c>
      <c r="E30" s="159" t="str">
        <f t="shared" si="0"/>
        <v>F110_EPIFP</v>
      </c>
      <c r="F30" s="159"/>
      <c r="G30" s="98" t="e">
        <f>VLOOKUP(D30,'Full list'!$H$9:$J$86,3,0)</f>
        <v>#N/A</v>
      </c>
      <c r="H30" s="98"/>
    </row>
    <row r="31" spans="4:8" x14ac:dyDescent="0.2">
      <c r="D31" t="s">
        <v>203</v>
      </c>
      <c r="E31" s="159" t="str">
        <f t="shared" si="0"/>
        <v>F110_EPIFP</v>
      </c>
      <c r="F31" s="159"/>
      <c r="G31" s="98" t="str">
        <f>VLOOKUP(D31,'Full list'!$H$9:$J$86,3,0)</f>
        <v>G10</v>
      </c>
      <c r="H31" s="98"/>
    </row>
    <row r="32" spans="4:8" x14ac:dyDescent="0.2">
      <c r="D32" t="s">
        <v>205</v>
      </c>
      <c r="E32" s="159" t="str">
        <f t="shared" si="0"/>
        <v>F110_EPIFP</v>
      </c>
      <c r="F32" s="159"/>
      <c r="G32" s="98" t="str">
        <f>VLOOKUP(D32,'Full list'!$H$9:$J$86,3,0)</f>
        <v>G10</v>
      </c>
      <c r="H32" s="98"/>
    </row>
    <row r="33" spans="3:8" x14ac:dyDescent="0.2">
      <c r="D33" t="s">
        <v>207</v>
      </c>
      <c r="E33" s="159" t="str">
        <f t="shared" si="0"/>
        <v>F110_EPIFP</v>
      </c>
      <c r="F33" s="159"/>
      <c r="G33" s="98" t="e">
        <f>VLOOKUP(D33,'Full list'!$H$9:$J$86,3,0)</f>
        <v>#N/A</v>
      </c>
      <c r="H33" s="98"/>
    </row>
    <row r="34" spans="3:8" x14ac:dyDescent="0.2">
      <c r="D34" t="s">
        <v>210</v>
      </c>
      <c r="E34" s="159" t="str">
        <f t="shared" si="0"/>
        <v>F110_EPIFP</v>
      </c>
      <c r="F34" s="159"/>
      <c r="G34" s="98" t="e">
        <f>VLOOKUP(D34,'Full list'!$H$9:$J$86,3,0)</f>
        <v>#N/A</v>
      </c>
      <c r="H34" s="98"/>
    </row>
    <row r="35" spans="3:8" x14ac:dyDescent="0.2">
      <c r="D35" t="s">
        <v>213</v>
      </c>
      <c r="E35" s="159" t="str">
        <f t="shared" si="0"/>
        <v>F110_EPIFP</v>
      </c>
      <c r="F35" s="159"/>
      <c r="G35" s="98" t="str">
        <f>VLOOKUP(D35,'Full list'!$H$9:$J$86,3,0)</f>
        <v>H20</v>
      </c>
      <c r="H35" s="98"/>
    </row>
    <row r="36" spans="3:8" x14ac:dyDescent="0.2">
      <c r="D36" t="s">
        <v>216</v>
      </c>
      <c r="E36" s="159" t="s">
        <v>309</v>
      </c>
      <c r="F36" s="159" t="s">
        <v>303</v>
      </c>
      <c r="G36" s="98" t="str">
        <f>VLOOKUP(D36,'Full list'!$H$9:$J$86,3,0)</f>
        <v>G20</v>
      </c>
      <c r="H36" s="98"/>
    </row>
    <row r="37" spans="3:8" x14ac:dyDescent="0.2">
      <c r="D37" t="s">
        <v>219</v>
      </c>
      <c r="E37" s="159" t="str">
        <f t="shared" si="0"/>
        <v>H40_EPIFP</v>
      </c>
      <c r="F37" s="159"/>
      <c r="G37" s="98" t="str">
        <f>VLOOKUP(D37,'Full list'!$H$9:$J$86,3,0)</f>
        <v>H10</v>
      </c>
      <c r="H37" s="98"/>
    </row>
    <row r="38" spans="3:8" x14ac:dyDescent="0.2">
      <c r="D38" t="s">
        <v>27</v>
      </c>
      <c r="E38" s="159" t="str">
        <f t="shared" si="0"/>
        <v>H40_EPIFP</v>
      </c>
      <c r="F38" s="159"/>
      <c r="G38" s="98" t="e">
        <f>VLOOKUP(D38,'Full list'!$H$9:$J$86,3,0)</f>
        <v>#N/A</v>
      </c>
      <c r="H38" s="98"/>
    </row>
    <row r="39" spans="3:8" x14ac:dyDescent="0.2">
      <c r="D39" t="s">
        <v>25</v>
      </c>
      <c r="E39" s="159" t="str">
        <f t="shared" si="0"/>
        <v>H40_EPIFP</v>
      </c>
      <c r="F39" s="159"/>
      <c r="G39" s="98" t="e">
        <f>VLOOKUP(D39,'Full list'!$H$9:$J$86,3,0)</f>
        <v>#N/A</v>
      </c>
      <c r="H39" s="98"/>
    </row>
    <row r="40" spans="3:8" x14ac:dyDescent="0.2">
      <c r="D40" t="s">
        <v>144</v>
      </c>
      <c r="E40" s="159" t="s">
        <v>309</v>
      </c>
      <c r="F40" s="159" t="s">
        <v>311</v>
      </c>
      <c r="G40" s="98" t="e">
        <f>VLOOKUP(D40,'Full list'!$H$9:$J$86,3,0)</f>
        <v>#N/A</v>
      </c>
      <c r="H40" s="98"/>
    </row>
    <row r="41" spans="3:8" x14ac:dyDescent="0.2">
      <c r="D41" t="s">
        <v>2</v>
      </c>
      <c r="E41" s="159" t="str">
        <f t="shared" si="0"/>
        <v>H40_EPIFP</v>
      </c>
      <c r="F41" s="159" t="str">
        <f>F40</f>
        <v>I30_EPIFP</v>
      </c>
      <c r="G41" s="98" t="e">
        <f>VLOOKUP(D41,'Full list'!$H$9:$J$86,3,0)</f>
        <v>#N/A</v>
      </c>
      <c r="H41" s="98"/>
    </row>
    <row r="42" spans="3:8" x14ac:dyDescent="0.2">
      <c r="D42" t="s">
        <v>224</v>
      </c>
      <c r="E42" s="159" t="str">
        <f t="shared" si="0"/>
        <v>H40_EPIFP</v>
      </c>
      <c r="F42" s="159" t="str">
        <f>F41</f>
        <v>I30_EPIFP</v>
      </c>
      <c r="G42" s="98" t="str">
        <f>VLOOKUP(D42,'Full list'!$H$9:$J$86,3,0)</f>
        <v>H40</v>
      </c>
      <c r="H42" s="98"/>
    </row>
    <row r="43" spans="3:8" x14ac:dyDescent="0.2">
      <c r="D43" t="s">
        <v>226</v>
      </c>
      <c r="E43" s="159" t="str">
        <f t="shared" si="0"/>
        <v>H40_EPIFP</v>
      </c>
      <c r="F43" s="159" t="str">
        <f>F42</f>
        <v>I30_EPIFP</v>
      </c>
      <c r="G43" s="98" t="str">
        <f>VLOOKUP(D43,'Full list'!$H$9:$J$86,3,0)</f>
        <v>H40</v>
      </c>
      <c r="H43" s="98"/>
    </row>
    <row r="44" spans="3:8" x14ac:dyDescent="0.2">
      <c r="D44" t="s">
        <v>229</v>
      </c>
      <c r="E44" s="159" t="s">
        <v>310</v>
      </c>
      <c r="F44" s="159"/>
      <c r="G44" s="98" t="str">
        <f>VLOOKUP(D44,'Full list'!$H$9:$J$86,3,0)</f>
        <v>H40</v>
      </c>
      <c r="H44" s="98"/>
    </row>
    <row r="45" spans="3:8" x14ac:dyDescent="0.2">
      <c r="D45" t="s">
        <v>230</v>
      </c>
      <c r="E45" s="30"/>
      <c r="F45" s="30"/>
    </row>
    <row r="46" spans="3:8" x14ac:dyDescent="0.2">
      <c r="C46" t="s">
        <v>403</v>
      </c>
      <c r="D46" s="148" t="s">
        <v>459</v>
      </c>
      <c r="E46" s="30"/>
      <c r="F46" s="30"/>
    </row>
  </sheetData>
  <mergeCells count="3">
    <mergeCell ref="E6:F6"/>
    <mergeCell ref="G6:H6"/>
    <mergeCell ref="E4:H4"/>
  </mergeCells>
  <pageMargins left="0.7" right="0.7" top="0.75" bottom="0.75" header="0.3" footer="0.3"/>
  <pageSetup paperSize="9" orientation="portrait" r:id="rId1"/>
  <headerFooter>
    <oddHeader>&amp;R&amp;"Arial"&amp;10&amp;KFF8C00Confidential&amp;1#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U195"/>
  <sheetViews>
    <sheetView zoomScale="85" zoomScaleNormal="85" workbookViewId="0">
      <selection activeCell="F96" sqref="F96"/>
    </sheetView>
  </sheetViews>
  <sheetFormatPr defaultRowHeight="12.75" x14ac:dyDescent="0.2"/>
  <cols>
    <col min="1" max="2" width="3.140625" customWidth="1"/>
    <col min="3" max="3" width="22.28515625" customWidth="1"/>
    <col min="4" max="4" width="43.5703125" customWidth="1"/>
    <col min="5" max="5" width="44.140625" bestFit="1" customWidth="1"/>
    <col min="6" max="73" width="2.85546875" style="59" customWidth="1"/>
  </cols>
  <sheetData>
    <row r="1" spans="1:73" ht="27" x14ac:dyDescent="0.35">
      <c r="A1" s="1" t="s">
        <v>325</v>
      </c>
      <c r="B1" s="2"/>
      <c r="C1" s="2"/>
      <c r="D1" s="2"/>
      <c r="E1" s="2"/>
    </row>
    <row r="3" spans="1:73" x14ac:dyDescent="0.2">
      <c r="C3" t="s">
        <v>495</v>
      </c>
    </row>
    <row r="4" spans="1:73" x14ac:dyDescent="0.2">
      <c r="C4" t="s">
        <v>494</v>
      </c>
    </row>
    <row r="5" spans="1:73" x14ac:dyDescent="0.2">
      <c r="C5" t="s">
        <v>496</v>
      </c>
    </row>
    <row r="6" spans="1:73" x14ac:dyDescent="0.2">
      <c r="C6" t="s">
        <v>578</v>
      </c>
    </row>
    <row r="7" spans="1:73" s="30" customFormat="1" x14ac:dyDescent="0.2">
      <c r="F7" s="177"/>
      <c r="G7" s="177"/>
      <c r="H7" s="177"/>
      <c r="I7" s="177"/>
      <c r="J7" s="177"/>
      <c r="K7" s="177"/>
      <c r="L7" s="177"/>
      <c r="M7" s="177"/>
      <c r="N7" s="177"/>
      <c r="O7" s="177"/>
      <c r="P7" s="177"/>
      <c r="Q7" s="177"/>
      <c r="R7" s="177"/>
      <c r="S7" s="177"/>
      <c r="T7" s="177"/>
      <c r="U7" s="177"/>
      <c r="V7" s="177"/>
      <c r="W7" s="177"/>
      <c r="X7" s="177"/>
      <c r="Y7" s="177"/>
      <c r="Z7" s="177"/>
      <c r="AA7" s="177"/>
      <c r="AB7" s="177"/>
      <c r="AC7" s="177"/>
      <c r="AD7" s="177"/>
      <c r="AE7" s="177"/>
      <c r="AF7" s="177"/>
      <c r="AG7" s="177"/>
      <c r="AH7" s="177"/>
      <c r="AI7" s="177"/>
      <c r="AJ7" s="177"/>
      <c r="AK7" s="177"/>
      <c r="AL7" s="177"/>
      <c r="AM7" s="177"/>
      <c r="AN7" s="177"/>
      <c r="AO7" s="177"/>
      <c r="AP7" s="177"/>
      <c r="AQ7" s="177"/>
      <c r="AR7" s="177"/>
      <c r="AS7" s="177"/>
      <c r="AT7" s="177"/>
      <c r="AU7" s="177"/>
      <c r="AV7" s="177"/>
      <c r="AW7" s="177"/>
      <c r="AX7" s="177"/>
      <c r="AY7" s="177"/>
      <c r="AZ7" s="177"/>
      <c r="BA7" s="177"/>
      <c r="BB7" s="177"/>
      <c r="BC7" s="177"/>
      <c r="BD7" s="177"/>
      <c r="BE7" s="177"/>
      <c r="BF7" s="177"/>
      <c r="BG7" s="177"/>
      <c r="BH7" s="177"/>
      <c r="BI7" s="177"/>
      <c r="BJ7" s="177"/>
      <c r="BK7" s="177"/>
      <c r="BL7" s="177"/>
      <c r="BM7" s="177"/>
      <c r="BN7" s="177"/>
      <c r="BO7" s="177"/>
      <c r="BP7" s="177"/>
      <c r="BQ7" s="177"/>
      <c r="BR7" s="177"/>
      <c r="BS7" s="177"/>
      <c r="BT7" s="177"/>
      <c r="BU7" s="177"/>
    </row>
    <row r="8" spans="1:73" x14ac:dyDescent="0.2">
      <c r="C8" s="163" t="s">
        <v>487</v>
      </c>
      <c r="D8" s="162" t="s">
        <v>485</v>
      </c>
      <c r="E8" s="98"/>
      <c r="F8" s="166"/>
      <c r="G8" s="166"/>
      <c r="H8" s="166"/>
      <c r="I8" s="166"/>
      <c r="J8" s="166"/>
      <c r="K8" s="166"/>
      <c r="L8" s="166"/>
      <c r="M8" s="166"/>
      <c r="N8" s="166"/>
      <c r="O8" s="166"/>
      <c r="P8" s="166"/>
      <c r="Q8" s="166"/>
    </row>
    <row r="9" spans="1:73" x14ac:dyDescent="0.2">
      <c r="C9" s="163" t="s">
        <v>490</v>
      </c>
      <c r="D9" s="162" t="s">
        <v>497</v>
      </c>
      <c r="E9" s="98"/>
      <c r="F9" s="166"/>
      <c r="G9" s="166"/>
      <c r="H9" s="166"/>
      <c r="I9" s="166"/>
      <c r="J9" s="166"/>
      <c r="K9" s="166"/>
      <c r="L9" s="166"/>
      <c r="M9" s="166"/>
      <c r="N9" s="166"/>
      <c r="O9" s="166"/>
      <c r="P9" s="166"/>
      <c r="Q9" s="166"/>
    </row>
    <row r="10" spans="1:73" x14ac:dyDescent="0.2">
      <c r="C10" s="163" t="s">
        <v>491</v>
      </c>
      <c r="D10" s="162" t="s">
        <v>493</v>
      </c>
      <c r="E10" s="98"/>
      <c r="F10" s="166"/>
      <c r="G10" s="166"/>
      <c r="H10" s="166"/>
      <c r="I10" s="166"/>
      <c r="J10" s="166"/>
      <c r="K10" s="166"/>
      <c r="L10" s="166"/>
      <c r="M10" s="166"/>
      <c r="N10" s="166"/>
      <c r="O10" s="166"/>
      <c r="P10" s="166"/>
      <c r="Q10" s="166"/>
    </row>
    <row r="11" spans="1:73" x14ac:dyDescent="0.2">
      <c r="C11" s="163" t="s">
        <v>492</v>
      </c>
      <c r="D11" s="162" t="s">
        <v>498</v>
      </c>
      <c r="E11" s="98"/>
      <c r="F11" s="166"/>
      <c r="G11" s="166"/>
      <c r="H11" s="166"/>
      <c r="I11" s="166"/>
      <c r="J11" s="166"/>
      <c r="K11" s="166"/>
      <c r="L11" s="166"/>
      <c r="M11" s="166"/>
      <c r="N11" s="166"/>
      <c r="O11" s="166"/>
      <c r="P11" s="166"/>
      <c r="Q11" s="166"/>
    </row>
    <row r="13" spans="1:73" x14ac:dyDescent="0.2">
      <c r="F13" s="175"/>
    </row>
    <row r="14" spans="1:73" x14ac:dyDescent="0.2">
      <c r="E14" s="126" t="s">
        <v>155</v>
      </c>
      <c r="F14" s="167">
        <v>1</v>
      </c>
      <c r="G14" s="167">
        <v>2</v>
      </c>
      <c r="H14" s="167">
        <v>3</v>
      </c>
      <c r="I14" s="167">
        <v>4</v>
      </c>
      <c r="J14" s="167">
        <v>5</v>
      </c>
      <c r="K14" s="167">
        <v>6</v>
      </c>
      <c r="L14" s="167">
        <v>7</v>
      </c>
      <c r="M14" s="167">
        <v>8</v>
      </c>
      <c r="N14" s="167">
        <v>9</v>
      </c>
      <c r="O14" s="167">
        <v>10</v>
      </c>
      <c r="P14" s="167">
        <v>11</v>
      </c>
      <c r="Q14" s="167">
        <v>12</v>
      </c>
      <c r="R14" s="167">
        <v>13</v>
      </c>
      <c r="S14" s="167">
        <v>14</v>
      </c>
      <c r="T14" s="167">
        <v>15</v>
      </c>
      <c r="U14" s="167">
        <v>16</v>
      </c>
      <c r="V14" s="167">
        <v>17</v>
      </c>
      <c r="W14" s="167">
        <v>18</v>
      </c>
      <c r="X14" s="167">
        <v>19</v>
      </c>
      <c r="Y14" s="167">
        <v>20</v>
      </c>
      <c r="Z14" s="167">
        <v>21</v>
      </c>
      <c r="AA14" s="167">
        <v>22</v>
      </c>
      <c r="AB14" s="167">
        <v>23</v>
      </c>
      <c r="AC14" s="167">
        <v>24</v>
      </c>
      <c r="AD14" s="167">
        <v>25</v>
      </c>
      <c r="AE14" s="167">
        <v>26</v>
      </c>
      <c r="AF14" s="167">
        <v>27</v>
      </c>
      <c r="AG14" s="167">
        <v>28</v>
      </c>
      <c r="AH14" s="167">
        <v>29</v>
      </c>
      <c r="AI14" s="167">
        <v>30</v>
      </c>
      <c r="AJ14" s="167">
        <v>31</v>
      </c>
      <c r="AK14" s="167">
        <v>32</v>
      </c>
      <c r="AL14" s="167">
        <v>33</v>
      </c>
      <c r="AM14" s="167">
        <v>34</v>
      </c>
      <c r="AN14" s="167">
        <v>35</v>
      </c>
      <c r="AO14" s="167">
        <v>36</v>
      </c>
      <c r="AP14" s="167">
        <v>37</v>
      </c>
      <c r="AQ14" s="167">
        <v>38</v>
      </c>
      <c r="AR14" s="167">
        <v>39</v>
      </c>
      <c r="AS14" s="167">
        <v>40</v>
      </c>
      <c r="AT14" s="167">
        <v>41</v>
      </c>
      <c r="AU14" s="167">
        <v>42</v>
      </c>
      <c r="AV14" s="167">
        <v>43</v>
      </c>
      <c r="AW14" s="167">
        <v>44</v>
      </c>
      <c r="AX14" s="167">
        <v>45</v>
      </c>
      <c r="AY14" s="167">
        <v>46</v>
      </c>
      <c r="AZ14" s="167">
        <v>47</v>
      </c>
      <c r="BA14" s="167">
        <v>48</v>
      </c>
      <c r="BB14" s="167">
        <v>49</v>
      </c>
      <c r="BC14" s="167">
        <v>50</v>
      </c>
      <c r="BD14" s="167">
        <v>51</v>
      </c>
      <c r="BE14" s="167">
        <v>52</v>
      </c>
      <c r="BF14" s="167">
        <v>53</v>
      </c>
      <c r="BG14" s="167">
        <v>54</v>
      </c>
      <c r="BH14" s="167">
        <v>55</v>
      </c>
      <c r="BI14" s="167">
        <v>56</v>
      </c>
      <c r="BJ14" s="167">
        <v>57</v>
      </c>
      <c r="BK14" s="167">
        <v>58</v>
      </c>
      <c r="BL14" s="167">
        <v>59</v>
      </c>
      <c r="BM14" s="167">
        <v>60</v>
      </c>
      <c r="BN14" s="167">
        <v>61</v>
      </c>
      <c r="BO14" s="167">
        <v>62</v>
      </c>
      <c r="BP14" s="167">
        <v>63</v>
      </c>
      <c r="BQ14" s="167">
        <v>64</v>
      </c>
      <c r="BR14" s="167">
        <v>65</v>
      </c>
      <c r="BS14" s="167">
        <v>66</v>
      </c>
    </row>
    <row r="15" spans="1:73" x14ac:dyDescent="0.2">
      <c r="E15" s="126"/>
      <c r="F15" s="167"/>
      <c r="G15" s="167"/>
      <c r="H15" s="167"/>
      <c r="I15" s="167"/>
      <c r="J15" s="167"/>
      <c r="K15" s="167"/>
      <c r="L15" s="167"/>
      <c r="M15" s="167"/>
      <c r="N15" s="167"/>
      <c r="O15" s="167"/>
      <c r="P15" s="167"/>
      <c r="Q15" s="167"/>
      <c r="R15" s="167"/>
      <c r="S15" s="167"/>
      <c r="T15" s="167"/>
      <c r="U15" s="167"/>
      <c r="V15" s="167"/>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67"/>
      <c r="BF15" s="167"/>
      <c r="BG15" s="167"/>
      <c r="BH15" s="167"/>
      <c r="BI15" s="167"/>
      <c r="BJ15" s="167"/>
      <c r="BK15" s="167"/>
      <c r="BL15" s="167"/>
      <c r="BM15" s="167"/>
      <c r="BN15" s="167"/>
      <c r="BO15" s="167"/>
      <c r="BP15" s="167"/>
      <c r="BQ15" s="167"/>
      <c r="BR15" s="167"/>
      <c r="BS15" s="167"/>
    </row>
    <row r="16" spans="1:73" ht="229.5" x14ac:dyDescent="0.2">
      <c r="E16" s="176" t="s">
        <v>577</v>
      </c>
      <c r="F16" s="168" t="s">
        <v>156</v>
      </c>
      <c r="G16" s="168" t="s">
        <v>242</v>
      </c>
      <c r="H16" s="168" t="s">
        <v>243</v>
      </c>
      <c r="I16" s="168" t="s">
        <v>134</v>
      </c>
      <c r="J16" s="168" t="s">
        <v>244</v>
      </c>
      <c r="K16" s="168" t="s">
        <v>135</v>
      </c>
      <c r="L16" s="168" t="s">
        <v>133</v>
      </c>
      <c r="M16" s="168" t="s">
        <v>163</v>
      </c>
      <c r="N16" s="168" t="s">
        <v>245</v>
      </c>
      <c r="O16" s="168" t="s">
        <v>169</v>
      </c>
      <c r="P16" s="168" t="s">
        <v>171</v>
      </c>
      <c r="Q16" s="168" t="s">
        <v>138</v>
      </c>
      <c r="R16" s="168" t="s">
        <v>175</v>
      </c>
      <c r="S16" s="168" t="s">
        <v>137</v>
      </c>
      <c r="T16" s="168" t="s">
        <v>140</v>
      </c>
      <c r="U16" s="168" t="s">
        <v>180</v>
      </c>
      <c r="V16" s="168" t="s">
        <v>183</v>
      </c>
      <c r="W16" s="168" t="s">
        <v>17</v>
      </c>
      <c r="X16" s="168" t="s">
        <v>9</v>
      </c>
      <c r="Y16" s="168" t="s">
        <v>10</v>
      </c>
      <c r="Z16" s="168" t="s">
        <v>18</v>
      </c>
      <c r="AA16" s="168" t="s">
        <v>131</v>
      </c>
      <c r="AB16" s="168" t="s">
        <v>188</v>
      </c>
      <c r="AC16" s="168" t="s">
        <v>191</v>
      </c>
      <c r="AD16" s="168" t="s">
        <v>193</v>
      </c>
      <c r="AE16" s="168" t="s">
        <v>195</v>
      </c>
      <c r="AF16" s="168" t="s">
        <v>197</v>
      </c>
      <c r="AG16" s="168" t="s">
        <v>199</v>
      </c>
      <c r="AH16" s="168" t="s">
        <v>201</v>
      </c>
      <c r="AI16" s="168" t="s">
        <v>11</v>
      </c>
      <c r="AJ16" s="168" t="s">
        <v>255</v>
      </c>
      <c r="AK16" s="168" t="s">
        <v>247</v>
      </c>
      <c r="AL16" s="168" t="s">
        <v>248</v>
      </c>
      <c r="AM16" s="168" t="s">
        <v>207</v>
      </c>
      <c r="AN16" s="168" t="s">
        <v>249</v>
      </c>
      <c r="AO16" s="168" t="s">
        <v>213</v>
      </c>
      <c r="AP16" s="168" t="s">
        <v>250</v>
      </c>
      <c r="AQ16" s="168" t="s">
        <v>251</v>
      </c>
      <c r="AR16" s="168" t="s">
        <v>27</v>
      </c>
      <c r="AS16" s="168" t="s">
        <v>25</v>
      </c>
      <c r="AT16" s="168" t="s">
        <v>144</v>
      </c>
      <c r="AU16" s="168" t="s">
        <v>224</v>
      </c>
      <c r="AV16" s="168" t="s">
        <v>72</v>
      </c>
      <c r="AW16" s="168" t="s">
        <v>2</v>
      </c>
      <c r="AX16" s="168" t="s">
        <v>19</v>
      </c>
      <c r="AY16" s="168" t="s">
        <v>87</v>
      </c>
      <c r="AZ16" s="168" t="s">
        <v>88</v>
      </c>
      <c r="BA16" s="168" t="s">
        <v>89</v>
      </c>
      <c r="BB16" s="168" t="s">
        <v>90</v>
      </c>
      <c r="BC16" s="168" t="s">
        <v>91</v>
      </c>
      <c r="BD16" s="168" t="s">
        <v>92</v>
      </c>
      <c r="BE16" s="168" t="s">
        <v>93</v>
      </c>
      <c r="BF16" s="168" t="s">
        <v>94</v>
      </c>
      <c r="BG16" s="168" t="s">
        <v>95</v>
      </c>
      <c r="BH16" s="168" t="s">
        <v>70</v>
      </c>
      <c r="BI16" s="168" t="s">
        <v>20</v>
      </c>
      <c r="BJ16" s="168" t="s">
        <v>21</v>
      </c>
      <c r="BK16" s="168" t="s">
        <v>33</v>
      </c>
      <c r="BL16" s="168" t="s">
        <v>257</v>
      </c>
      <c r="BM16" s="168" t="s">
        <v>35</v>
      </c>
      <c r="BN16" s="168" t="s">
        <v>37</v>
      </c>
      <c r="BO16" s="168" t="s">
        <v>258</v>
      </c>
      <c r="BP16" s="168" t="s">
        <v>259</v>
      </c>
      <c r="BQ16" s="168" t="s">
        <v>40</v>
      </c>
      <c r="BR16" s="168" t="s">
        <v>230</v>
      </c>
      <c r="BS16" s="168" t="s">
        <v>260</v>
      </c>
      <c r="BT16" s="169"/>
      <c r="BU16" s="169"/>
    </row>
    <row r="17" spans="3:71" x14ac:dyDescent="0.2">
      <c r="E17" s="126"/>
      <c r="F17" s="167"/>
      <c r="G17" s="167"/>
      <c r="H17" s="167"/>
      <c r="I17" s="167"/>
      <c r="J17" s="167"/>
      <c r="K17" s="167"/>
      <c r="L17" s="167"/>
      <c r="M17" s="167"/>
      <c r="N17" s="167"/>
      <c r="O17" s="167"/>
      <c r="P17" s="167"/>
      <c r="Q17" s="167"/>
      <c r="R17" s="167"/>
      <c r="S17" s="167"/>
      <c r="T17" s="167"/>
      <c r="U17" s="167"/>
      <c r="V17" s="167"/>
      <c r="W17" s="167"/>
      <c r="X17" s="167"/>
      <c r="Y17" s="167"/>
      <c r="Z17" s="167"/>
      <c r="AA17" s="167"/>
      <c r="AB17" s="167"/>
      <c r="AC17" s="167"/>
      <c r="AD17" s="167"/>
      <c r="AE17" s="167"/>
      <c r="AF17" s="167"/>
      <c r="AG17" s="167"/>
      <c r="AH17" s="167"/>
      <c r="AI17" s="167"/>
      <c r="AJ17" s="167"/>
      <c r="AK17" s="167"/>
      <c r="AL17" s="167"/>
      <c r="AM17" s="167"/>
      <c r="AN17" s="167"/>
      <c r="AO17" s="167"/>
      <c r="AP17" s="167"/>
      <c r="AQ17" s="167"/>
      <c r="AR17" s="167"/>
      <c r="AS17" s="167"/>
      <c r="AT17" s="167"/>
      <c r="AU17" s="167"/>
      <c r="AV17" s="167"/>
      <c r="AW17" s="167"/>
      <c r="AX17" s="167"/>
      <c r="AY17" s="167"/>
      <c r="AZ17" s="167"/>
      <c r="BA17" s="167"/>
      <c r="BB17" s="167"/>
      <c r="BC17" s="167"/>
      <c r="BD17" s="167"/>
      <c r="BE17" s="167"/>
      <c r="BF17" s="167"/>
      <c r="BG17" s="167"/>
      <c r="BH17" s="167"/>
      <c r="BI17" s="167"/>
      <c r="BJ17" s="167"/>
      <c r="BK17" s="167"/>
      <c r="BL17" s="167"/>
      <c r="BM17" s="167"/>
      <c r="BN17" s="167"/>
      <c r="BO17" s="167"/>
      <c r="BP17" s="167"/>
      <c r="BQ17" s="167"/>
      <c r="BR17" s="167"/>
      <c r="BS17" s="167"/>
    </row>
    <row r="18" spans="3:71" x14ac:dyDescent="0.2">
      <c r="E18" s="126"/>
      <c r="F18" s="167"/>
      <c r="G18" s="167"/>
      <c r="H18" s="167"/>
      <c r="I18" s="167"/>
      <c r="J18" s="167"/>
      <c r="K18" s="167"/>
      <c r="L18" s="167"/>
      <c r="M18" s="167"/>
      <c r="N18" s="167"/>
      <c r="O18" s="167"/>
      <c r="P18" s="167"/>
      <c r="Q18" s="167"/>
      <c r="R18" s="167"/>
      <c r="S18" s="167"/>
      <c r="T18" s="167"/>
      <c r="U18" s="167"/>
      <c r="V18" s="167"/>
      <c r="W18" s="167"/>
      <c r="X18" s="167"/>
      <c r="Y18" s="167"/>
      <c r="Z18" s="167"/>
      <c r="AA18" s="167"/>
      <c r="AB18" s="167"/>
      <c r="AC18" s="167"/>
      <c r="AD18" s="167"/>
      <c r="AE18" s="167"/>
      <c r="AF18" s="167"/>
      <c r="AG18" s="167"/>
      <c r="AH18" s="167"/>
      <c r="AI18" s="167"/>
      <c r="AJ18" s="167"/>
      <c r="AK18" s="167"/>
      <c r="AL18" s="167"/>
      <c r="AM18" s="167"/>
      <c r="AN18" s="167"/>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row>
    <row r="20" spans="3:71" x14ac:dyDescent="0.2">
      <c r="C20" t="s">
        <v>554</v>
      </c>
    </row>
    <row r="21" spans="3:71" x14ac:dyDescent="0.2">
      <c r="C21" t="s">
        <v>555</v>
      </c>
    </row>
    <row r="22" spans="3:71" x14ac:dyDescent="0.2">
      <c r="C22" t="s">
        <v>556</v>
      </c>
    </row>
    <row r="23" spans="3:71" x14ac:dyDescent="0.2">
      <c r="C23" t="s">
        <v>557</v>
      </c>
    </row>
    <row r="24" spans="3:71" x14ac:dyDescent="0.2">
      <c r="C24" t="s">
        <v>558</v>
      </c>
    </row>
    <row r="26" spans="3:71" x14ac:dyDescent="0.2">
      <c r="C26" s="165" t="s">
        <v>488</v>
      </c>
      <c r="D26" s="164"/>
      <c r="E26" s="164"/>
    </row>
    <row r="27" spans="3:71" x14ac:dyDescent="0.2">
      <c r="C27" s="165"/>
      <c r="D27" s="165" t="s">
        <v>552</v>
      </c>
      <c r="E27" s="165" t="s">
        <v>553</v>
      </c>
    </row>
    <row r="28" spans="3:71" x14ac:dyDescent="0.2">
      <c r="C28" s="171"/>
      <c r="D28" s="171"/>
      <c r="E28" s="171"/>
    </row>
    <row r="29" spans="3:71" x14ac:dyDescent="0.2">
      <c r="C29" s="171"/>
      <c r="D29" s="171"/>
      <c r="E29" s="171"/>
      <c r="F29" s="174" t="s">
        <v>576</v>
      </c>
      <c r="G29" s="173"/>
      <c r="H29" s="173"/>
      <c r="I29" s="173"/>
      <c r="J29" s="173"/>
      <c r="K29" s="173"/>
      <c r="L29" s="173"/>
      <c r="M29" s="173"/>
      <c r="N29" s="173"/>
      <c r="O29" s="173"/>
      <c r="P29" s="173"/>
      <c r="Q29" s="173"/>
      <c r="R29" s="173"/>
      <c r="S29" s="173"/>
      <c r="T29" s="173"/>
      <c r="U29" s="173"/>
      <c r="V29" s="173"/>
      <c r="W29" s="173"/>
      <c r="X29" s="173"/>
      <c r="Y29" s="173"/>
      <c r="Z29" s="173"/>
      <c r="AA29" s="173"/>
      <c r="AB29" s="173"/>
      <c r="AC29" s="173"/>
      <c r="AD29" s="173"/>
      <c r="AE29" s="173"/>
      <c r="AF29" s="173"/>
      <c r="AG29" s="173"/>
      <c r="AH29" s="173"/>
      <c r="AI29" s="173"/>
      <c r="AJ29" s="173"/>
      <c r="AK29" s="173"/>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row>
    <row r="30" spans="3:71" x14ac:dyDescent="0.2">
      <c r="C30" s="171"/>
      <c r="D30" s="171" t="s">
        <v>499</v>
      </c>
      <c r="E30" s="171" t="s">
        <v>500</v>
      </c>
      <c r="F30" s="172" t="s">
        <v>573</v>
      </c>
      <c r="G30" s="173"/>
      <c r="H30" s="173"/>
      <c r="I30" s="173"/>
      <c r="J30" s="173"/>
      <c r="K30" s="173"/>
      <c r="L30" s="173"/>
      <c r="M30" s="173"/>
      <c r="N30" s="173"/>
      <c r="O30" s="173"/>
      <c r="P30" s="173"/>
      <c r="Q30" s="173"/>
      <c r="R30" s="173"/>
      <c r="S30" s="173"/>
      <c r="T30" s="173"/>
      <c r="U30" s="173"/>
      <c r="V30" s="173"/>
      <c r="W30" s="173"/>
      <c r="X30" s="173"/>
      <c r="Y30" s="173"/>
      <c r="Z30" s="173"/>
      <c r="AA30" s="173"/>
      <c r="AB30" s="173"/>
      <c r="AC30" s="173"/>
      <c r="AD30" s="173"/>
      <c r="AE30" s="173"/>
      <c r="AF30" s="173"/>
      <c r="AG30" s="173"/>
      <c r="AH30" s="173"/>
      <c r="AI30" s="173"/>
      <c r="AJ30" s="173"/>
      <c r="AK30" s="173"/>
      <c r="AL30" s="173"/>
      <c r="AM30" s="173"/>
      <c r="AN30" s="173"/>
      <c r="AO30" s="173"/>
      <c r="AP30" s="173"/>
      <c r="AQ30" s="173"/>
      <c r="AR30" s="173"/>
      <c r="AS30" s="173"/>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row>
    <row r="31" spans="3:71" x14ac:dyDescent="0.2">
      <c r="C31" s="171"/>
      <c r="D31" s="171"/>
      <c r="E31" s="171" t="s">
        <v>501</v>
      </c>
      <c r="F31" s="172" t="s">
        <v>572</v>
      </c>
      <c r="G31" s="173"/>
      <c r="H31" s="173"/>
      <c r="I31" s="173"/>
      <c r="J31" s="173"/>
      <c r="K31" s="173"/>
      <c r="L31" s="173"/>
      <c r="M31" s="173"/>
      <c r="N31" s="173"/>
      <c r="O31" s="173"/>
      <c r="P31" s="173"/>
      <c r="Q31" s="173"/>
      <c r="R31" s="173"/>
      <c r="S31" s="173"/>
      <c r="T31" s="173"/>
      <c r="U31" s="173"/>
      <c r="V31" s="173"/>
      <c r="W31" s="173"/>
      <c r="X31" s="173"/>
      <c r="Y31" s="173"/>
      <c r="Z31" s="173"/>
      <c r="AA31" s="173"/>
      <c r="AB31" s="173"/>
      <c r="AC31" s="173"/>
      <c r="AD31" s="173"/>
      <c r="AE31" s="173"/>
      <c r="AF31" s="173"/>
      <c r="AG31" s="173"/>
      <c r="AH31" s="173"/>
      <c r="AI31" s="173"/>
      <c r="AJ31" s="173"/>
      <c r="AK31" s="173"/>
      <c r="AL31" s="173"/>
      <c r="AM31" s="173"/>
      <c r="AN31" s="173"/>
      <c r="AO31" s="173"/>
      <c r="AP31" s="173"/>
      <c r="AQ31" s="173"/>
      <c r="AR31" s="173"/>
      <c r="AS31" s="173"/>
      <c r="AT31" s="173"/>
      <c r="AU31" s="173"/>
      <c r="AV31" s="173"/>
      <c r="AW31" s="173"/>
      <c r="AX31" s="173"/>
      <c r="AY31" s="173"/>
      <c r="AZ31" s="173"/>
      <c r="BA31" s="173"/>
      <c r="BB31" s="173"/>
      <c r="BC31" s="173"/>
      <c r="BD31" s="173"/>
      <c r="BE31" s="173"/>
      <c r="BF31" s="173"/>
      <c r="BG31" s="173"/>
      <c r="BH31" s="173"/>
      <c r="BI31" s="173"/>
      <c r="BJ31" s="173"/>
      <c r="BK31" s="173"/>
      <c r="BL31" s="173"/>
      <c r="BM31" s="173"/>
      <c r="BN31" s="173"/>
      <c r="BO31" s="173"/>
      <c r="BP31" s="173"/>
      <c r="BQ31" s="173"/>
      <c r="BR31" s="173"/>
      <c r="BS31" s="173"/>
    </row>
    <row r="32" spans="3:71" x14ac:dyDescent="0.2">
      <c r="C32" s="171"/>
      <c r="D32" s="171"/>
      <c r="E32" s="171" t="s">
        <v>502</v>
      </c>
      <c r="F32" s="172" t="s">
        <v>574</v>
      </c>
      <c r="G32" s="173"/>
      <c r="H32" s="173"/>
      <c r="I32" s="173"/>
      <c r="J32" s="173"/>
      <c r="K32" s="173"/>
      <c r="L32" s="173"/>
      <c r="M32" s="173"/>
      <c r="N32" s="173"/>
      <c r="O32" s="173"/>
      <c r="P32" s="173"/>
      <c r="Q32" s="173"/>
      <c r="R32" s="173"/>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73"/>
      <c r="BF32" s="173"/>
      <c r="BG32" s="173"/>
      <c r="BH32" s="173"/>
      <c r="BI32" s="173"/>
      <c r="BJ32" s="173"/>
      <c r="BK32" s="173"/>
      <c r="BL32" s="173"/>
      <c r="BM32" s="173"/>
      <c r="BN32" s="173"/>
      <c r="BO32" s="173"/>
      <c r="BP32" s="173"/>
      <c r="BQ32" s="173"/>
      <c r="BR32" s="173"/>
      <c r="BS32" s="173"/>
    </row>
    <row r="33" spans="3:71" x14ac:dyDescent="0.2">
      <c r="C33" s="171"/>
      <c r="D33" s="171"/>
      <c r="E33" s="171" t="s">
        <v>503</v>
      </c>
      <c r="F33" s="172" t="s">
        <v>575</v>
      </c>
      <c r="G33" s="173"/>
      <c r="H33" s="173"/>
      <c r="I33" s="173"/>
      <c r="J33" s="173"/>
      <c r="K33" s="173"/>
      <c r="L33" s="173"/>
      <c r="M33" s="173"/>
      <c r="N33" s="173"/>
      <c r="O33" s="173"/>
      <c r="P33" s="173"/>
      <c r="Q33" s="173"/>
      <c r="R33" s="173"/>
      <c r="S33" s="173"/>
      <c r="T33" s="173"/>
      <c r="U33" s="173"/>
      <c r="V33" s="173"/>
      <c r="W33" s="173"/>
      <c r="X33" s="173"/>
      <c r="Y33" s="173"/>
      <c r="Z33" s="173"/>
      <c r="AA33" s="173"/>
      <c r="AB33" s="173"/>
      <c r="AC33" s="173"/>
      <c r="AD33" s="173"/>
      <c r="AE33" s="173"/>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173"/>
      <c r="BF33" s="173"/>
      <c r="BG33" s="173"/>
      <c r="BH33" s="173"/>
      <c r="BI33" s="173"/>
      <c r="BJ33" s="173"/>
      <c r="BK33" s="173"/>
      <c r="BL33" s="173"/>
      <c r="BM33" s="173"/>
      <c r="BN33" s="173"/>
      <c r="BO33" s="173"/>
      <c r="BP33" s="173"/>
      <c r="BQ33" s="173"/>
      <c r="BR33" s="173"/>
      <c r="BS33" s="173"/>
    </row>
    <row r="34" spans="3:71" x14ac:dyDescent="0.2">
      <c r="C34" s="171"/>
      <c r="D34" s="171"/>
      <c r="E34" s="171" t="s">
        <v>504</v>
      </c>
      <c r="F34" s="173"/>
      <c r="G34" s="173"/>
      <c r="H34" s="173"/>
      <c r="I34" s="173"/>
      <c r="J34" s="173"/>
      <c r="K34" s="173"/>
      <c r="L34" s="173"/>
      <c r="M34" s="173"/>
      <c r="N34" s="173"/>
      <c r="O34" s="173"/>
      <c r="P34" s="173"/>
      <c r="Q34" s="173"/>
      <c r="R34" s="173"/>
      <c r="S34" s="173"/>
      <c r="T34" s="173"/>
      <c r="U34" s="173"/>
      <c r="V34" s="173"/>
      <c r="W34" s="173"/>
      <c r="X34" s="173"/>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173"/>
      <c r="BF34" s="173"/>
      <c r="BG34" s="173"/>
      <c r="BH34" s="173"/>
      <c r="BI34" s="173"/>
      <c r="BJ34" s="173"/>
      <c r="BK34" s="173"/>
      <c r="BL34" s="173"/>
      <c r="BM34" s="173"/>
      <c r="BN34" s="173"/>
      <c r="BO34" s="173"/>
      <c r="BP34" s="173"/>
      <c r="BQ34" s="173"/>
      <c r="BR34" s="173"/>
      <c r="BS34" s="173"/>
    </row>
    <row r="35" spans="3:71" x14ac:dyDescent="0.2">
      <c r="C35" s="171"/>
      <c r="D35" s="171"/>
      <c r="E35" s="171" t="s">
        <v>505</v>
      </c>
      <c r="F35" s="173"/>
      <c r="G35" s="173"/>
      <c r="H35" s="173"/>
      <c r="I35" s="173"/>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173"/>
      <c r="AO35" s="173"/>
      <c r="AP35" s="173"/>
      <c r="AQ35" s="173"/>
      <c r="AR35" s="173"/>
      <c r="AS35" s="173"/>
      <c r="AT35" s="173"/>
      <c r="AU35" s="173"/>
      <c r="AV35" s="173"/>
      <c r="AW35" s="173"/>
      <c r="AX35" s="173"/>
      <c r="AY35" s="173"/>
      <c r="AZ35" s="173"/>
      <c r="BA35" s="173"/>
      <c r="BB35" s="173"/>
      <c r="BC35" s="173"/>
      <c r="BD35" s="173"/>
      <c r="BE35" s="173"/>
      <c r="BF35" s="173"/>
      <c r="BG35" s="173"/>
      <c r="BH35" s="173"/>
      <c r="BI35" s="173"/>
      <c r="BJ35" s="173"/>
      <c r="BK35" s="173"/>
      <c r="BL35" s="173"/>
      <c r="BM35" s="173"/>
      <c r="BN35" s="173"/>
      <c r="BO35" s="173"/>
      <c r="BP35" s="173"/>
      <c r="BQ35" s="173"/>
      <c r="BR35" s="173"/>
      <c r="BS35" s="173"/>
    </row>
    <row r="36" spans="3:71" x14ac:dyDescent="0.2">
      <c r="C36" s="171"/>
      <c r="D36" s="171"/>
      <c r="E36" s="171" t="s">
        <v>506</v>
      </c>
      <c r="F36" s="173"/>
      <c r="G36" s="173"/>
      <c r="H36" s="173"/>
      <c r="I36" s="173"/>
      <c r="J36" s="173"/>
      <c r="K36" s="173"/>
      <c r="L36" s="173"/>
      <c r="M36" s="173"/>
      <c r="N36" s="173"/>
      <c r="O36" s="173"/>
      <c r="P36" s="173"/>
      <c r="Q36" s="173"/>
      <c r="R36" s="173"/>
      <c r="S36" s="173"/>
      <c r="T36" s="173"/>
      <c r="U36" s="173"/>
      <c r="V36" s="173"/>
      <c r="W36" s="173"/>
      <c r="X36" s="173"/>
      <c r="Y36" s="173"/>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row>
    <row r="37" spans="3:71" x14ac:dyDescent="0.2">
      <c r="C37" s="171"/>
      <c r="D37" s="171"/>
      <c r="E37" s="171" t="s">
        <v>507</v>
      </c>
      <c r="F37" s="173"/>
      <c r="G37" s="173"/>
      <c r="H37" s="173"/>
      <c r="I37" s="173"/>
      <c r="J37" s="173"/>
      <c r="K37" s="173"/>
      <c r="L37" s="173"/>
      <c r="M37" s="173"/>
      <c r="N37" s="173"/>
      <c r="O37" s="173"/>
      <c r="P37" s="173"/>
      <c r="Q37" s="173"/>
      <c r="R37" s="173"/>
      <c r="S37" s="173"/>
      <c r="T37" s="173"/>
      <c r="U37" s="173"/>
      <c r="V37" s="173"/>
      <c r="W37" s="173"/>
      <c r="X37" s="173"/>
      <c r="Y37" s="173"/>
      <c r="Z37" s="173"/>
      <c r="AA37" s="173"/>
      <c r="AB37" s="173"/>
      <c r="AC37" s="173"/>
      <c r="AD37" s="173"/>
      <c r="AE37" s="173"/>
      <c r="AF37" s="173"/>
      <c r="AG37" s="173"/>
      <c r="AH37" s="173"/>
      <c r="AI37" s="173"/>
      <c r="AJ37" s="173"/>
      <c r="AK37" s="173"/>
      <c r="AL37" s="173"/>
      <c r="AM37" s="173"/>
      <c r="AN37" s="173"/>
      <c r="AO37" s="173"/>
      <c r="AP37" s="173"/>
      <c r="AQ37" s="173"/>
      <c r="AR37" s="173"/>
      <c r="AS37" s="173"/>
      <c r="AT37" s="173"/>
      <c r="AU37" s="173"/>
      <c r="AV37" s="173"/>
      <c r="AW37" s="173"/>
      <c r="AX37" s="173"/>
      <c r="AY37" s="173"/>
      <c r="AZ37" s="173"/>
      <c r="BA37" s="173"/>
      <c r="BB37" s="173"/>
      <c r="BC37" s="173"/>
      <c r="BD37" s="173"/>
      <c r="BE37" s="173"/>
      <c r="BF37" s="173"/>
      <c r="BG37" s="173"/>
      <c r="BH37" s="173"/>
      <c r="BI37" s="173"/>
      <c r="BJ37" s="173"/>
      <c r="BK37" s="173"/>
      <c r="BL37" s="173"/>
      <c r="BM37" s="173"/>
      <c r="BN37" s="173"/>
      <c r="BO37" s="173"/>
      <c r="BP37" s="173"/>
      <c r="BQ37" s="173"/>
      <c r="BR37" s="173"/>
      <c r="BS37" s="173"/>
    </row>
    <row r="38" spans="3:71" x14ac:dyDescent="0.2">
      <c r="C38" s="171"/>
      <c r="D38" s="171"/>
      <c r="E38" s="171" t="s">
        <v>508</v>
      </c>
      <c r="F38" s="173"/>
      <c r="G38" s="173"/>
      <c r="H38" s="173"/>
      <c r="I38" s="173"/>
      <c r="J38" s="173"/>
      <c r="K38" s="173"/>
      <c r="L38" s="173"/>
      <c r="M38" s="173"/>
      <c r="N38" s="173"/>
      <c r="O38" s="173"/>
      <c r="P38" s="173"/>
      <c r="Q38" s="173"/>
      <c r="R38" s="173"/>
      <c r="S38" s="173"/>
      <c r="T38" s="173"/>
      <c r="U38" s="173"/>
      <c r="V38" s="173"/>
      <c r="W38" s="173"/>
      <c r="X38" s="173"/>
      <c r="Y38" s="173"/>
      <c r="Z38" s="173"/>
      <c r="AA38" s="173"/>
      <c r="AB38" s="173"/>
      <c r="AC38" s="173"/>
      <c r="AD38" s="173"/>
      <c r="AE38" s="173"/>
      <c r="AF38" s="173"/>
      <c r="AG38" s="173"/>
      <c r="AH38" s="173"/>
      <c r="AI38" s="173"/>
      <c r="AJ38" s="173"/>
      <c r="AK38" s="173"/>
      <c r="AL38" s="173"/>
      <c r="AM38" s="173"/>
      <c r="AN38" s="173"/>
      <c r="AO38" s="173"/>
      <c r="AP38" s="173"/>
      <c r="AQ38" s="173"/>
      <c r="AR38" s="173"/>
      <c r="AS38" s="173"/>
      <c r="AT38" s="173"/>
      <c r="AU38" s="173"/>
      <c r="AV38" s="173"/>
      <c r="AW38" s="173"/>
      <c r="AX38" s="173"/>
      <c r="AY38" s="173"/>
      <c r="AZ38" s="173"/>
      <c r="BA38" s="173"/>
      <c r="BB38" s="173"/>
      <c r="BC38" s="173"/>
      <c r="BD38" s="173"/>
      <c r="BE38" s="173"/>
      <c r="BF38" s="173"/>
      <c r="BG38" s="173"/>
      <c r="BH38" s="173"/>
      <c r="BI38" s="173"/>
      <c r="BJ38" s="173"/>
      <c r="BK38" s="173"/>
      <c r="BL38" s="173"/>
      <c r="BM38" s="173"/>
      <c r="BN38" s="173"/>
      <c r="BO38" s="173"/>
      <c r="BP38" s="173"/>
      <c r="BQ38" s="173"/>
      <c r="BR38" s="173"/>
      <c r="BS38" s="173"/>
    </row>
    <row r="39" spans="3:71" x14ac:dyDescent="0.2">
      <c r="C39" s="171"/>
      <c r="D39" s="171"/>
      <c r="E39" s="171" t="s">
        <v>509</v>
      </c>
      <c r="F39" s="173"/>
      <c r="G39" s="173"/>
      <c r="H39" s="173"/>
      <c r="I39" s="173"/>
      <c r="J39" s="173"/>
      <c r="K39" s="173"/>
      <c r="L39" s="173"/>
      <c r="M39" s="173"/>
      <c r="N39" s="173"/>
      <c r="O39" s="173"/>
      <c r="P39" s="173"/>
      <c r="Q39" s="173"/>
      <c r="R39" s="173"/>
      <c r="S39" s="173"/>
      <c r="T39" s="173"/>
      <c r="U39" s="173"/>
      <c r="V39" s="173"/>
      <c r="W39" s="173"/>
      <c r="X39" s="173"/>
      <c r="Y39" s="173"/>
      <c r="Z39" s="173"/>
      <c r="AA39" s="173"/>
      <c r="AB39" s="173"/>
      <c r="AC39" s="173"/>
      <c r="AD39" s="173"/>
      <c r="AE39" s="173"/>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73"/>
      <c r="BF39" s="173"/>
      <c r="BG39" s="173"/>
      <c r="BH39" s="173"/>
      <c r="BI39" s="173"/>
      <c r="BJ39" s="173"/>
      <c r="BK39" s="173"/>
      <c r="BL39" s="173"/>
      <c r="BM39" s="173"/>
      <c r="BN39" s="173"/>
      <c r="BO39" s="173"/>
      <c r="BP39" s="173"/>
      <c r="BQ39" s="173"/>
      <c r="BR39" s="173"/>
      <c r="BS39" s="173"/>
    </row>
    <row r="40" spans="3:71" x14ac:dyDescent="0.2">
      <c r="C40" s="171"/>
      <c r="D40" s="171"/>
      <c r="E40" s="171" t="s">
        <v>510</v>
      </c>
      <c r="F40" s="173"/>
      <c r="G40" s="173"/>
      <c r="H40" s="173"/>
      <c r="I40" s="173"/>
      <c r="J40" s="173"/>
      <c r="K40" s="173"/>
      <c r="L40" s="173"/>
      <c r="M40" s="173"/>
      <c r="N40" s="173"/>
      <c r="O40" s="173"/>
      <c r="P40" s="173"/>
      <c r="Q40" s="173"/>
      <c r="R40" s="173"/>
      <c r="S40" s="173"/>
      <c r="T40" s="173"/>
      <c r="U40" s="173"/>
      <c r="V40" s="173"/>
      <c r="W40" s="173"/>
      <c r="X40" s="173"/>
      <c r="Y40" s="173"/>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row>
    <row r="41" spans="3:71" x14ac:dyDescent="0.2">
      <c r="C41" s="171"/>
      <c r="D41" s="171"/>
      <c r="E41" s="171" t="s">
        <v>511</v>
      </c>
      <c r="F41" s="173"/>
      <c r="G41" s="173"/>
      <c r="H41" s="173"/>
      <c r="I41" s="173"/>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73"/>
      <c r="BF41" s="173"/>
      <c r="BG41" s="173"/>
      <c r="BH41" s="173"/>
      <c r="BI41" s="173"/>
      <c r="BJ41" s="173"/>
      <c r="BK41" s="173"/>
      <c r="BL41" s="173"/>
      <c r="BM41" s="173"/>
      <c r="BN41" s="173"/>
      <c r="BO41" s="173"/>
      <c r="BP41" s="173"/>
      <c r="BQ41" s="173"/>
      <c r="BR41" s="173"/>
      <c r="BS41" s="173"/>
    </row>
    <row r="42" spans="3:71" x14ac:dyDescent="0.2">
      <c r="C42" s="171"/>
      <c r="D42" s="171"/>
      <c r="E42" s="171" t="s">
        <v>512</v>
      </c>
      <c r="F42" s="173"/>
      <c r="G42" s="173"/>
      <c r="H42" s="173"/>
      <c r="I42" s="173"/>
      <c r="J42" s="173"/>
      <c r="K42" s="173"/>
      <c r="L42" s="173"/>
      <c r="M42" s="173"/>
      <c r="N42" s="173"/>
      <c r="O42" s="173"/>
      <c r="P42" s="173"/>
      <c r="Q42" s="173"/>
      <c r="R42" s="173"/>
      <c r="S42" s="173"/>
      <c r="T42" s="173"/>
      <c r="U42" s="173"/>
      <c r="V42" s="173"/>
      <c r="W42" s="173"/>
      <c r="X42" s="173"/>
      <c r="Y42" s="173"/>
      <c r="Z42" s="173"/>
      <c r="AA42" s="173"/>
      <c r="AB42" s="173"/>
      <c r="AC42" s="173"/>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173"/>
      <c r="BA42" s="173"/>
      <c r="BB42" s="173"/>
      <c r="BC42" s="173"/>
      <c r="BD42" s="173"/>
      <c r="BE42" s="173"/>
      <c r="BF42" s="173"/>
      <c r="BG42" s="173"/>
      <c r="BH42" s="173"/>
      <c r="BI42" s="173"/>
      <c r="BJ42" s="173"/>
      <c r="BK42" s="173"/>
      <c r="BL42" s="173"/>
      <c r="BM42" s="173"/>
      <c r="BN42" s="173"/>
      <c r="BO42" s="173"/>
      <c r="BP42" s="173"/>
      <c r="BQ42" s="173"/>
      <c r="BR42" s="173"/>
      <c r="BS42" s="173"/>
    </row>
    <row r="43" spans="3:71" x14ac:dyDescent="0.2">
      <c r="C43" s="171"/>
      <c r="D43" s="171"/>
      <c r="E43" s="171" t="s">
        <v>513</v>
      </c>
      <c r="F43" s="173"/>
      <c r="G43" s="173"/>
      <c r="H43" s="173"/>
      <c r="I43" s="173"/>
      <c r="J43" s="173"/>
      <c r="K43" s="173"/>
      <c r="L43" s="173"/>
      <c r="M43" s="173"/>
      <c r="N43" s="173"/>
      <c r="O43" s="173"/>
      <c r="P43" s="173"/>
      <c r="Q43" s="173"/>
      <c r="R43" s="173"/>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73"/>
      <c r="BF43" s="173"/>
      <c r="BG43" s="173"/>
      <c r="BH43" s="173"/>
      <c r="BI43" s="173"/>
      <c r="BJ43" s="173"/>
      <c r="BK43" s="173"/>
      <c r="BL43" s="173"/>
      <c r="BM43" s="173"/>
      <c r="BN43" s="173"/>
      <c r="BO43" s="173"/>
      <c r="BP43" s="173"/>
      <c r="BQ43" s="173"/>
      <c r="BR43" s="173"/>
      <c r="BS43" s="173"/>
    </row>
    <row r="44" spans="3:71" x14ac:dyDescent="0.2">
      <c r="C44" s="171"/>
      <c r="D44" s="171"/>
      <c r="E44" s="171" t="s">
        <v>514</v>
      </c>
      <c r="F44" s="173"/>
      <c r="G44" s="173"/>
      <c r="H44" s="173"/>
      <c r="I44" s="173"/>
      <c r="J44" s="173"/>
      <c r="K44" s="173"/>
      <c r="L44" s="173"/>
      <c r="M44" s="173"/>
      <c r="N44" s="173"/>
      <c r="O44" s="173"/>
      <c r="P44" s="173"/>
      <c r="Q44" s="173"/>
      <c r="R44" s="173"/>
      <c r="S44" s="173"/>
      <c r="T44" s="173"/>
      <c r="U44" s="173"/>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73"/>
      <c r="BF44" s="173"/>
      <c r="BG44" s="173"/>
      <c r="BH44" s="173"/>
      <c r="BI44" s="173"/>
      <c r="BJ44" s="173"/>
      <c r="BK44" s="173"/>
      <c r="BL44" s="173"/>
      <c r="BM44" s="173"/>
      <c r="BN44" s="173"/>
      <c r="BO44" s="173"/>
      <c r="BP44" s="173"/>
      <c r="BQ44" s="173"/>
      <c r="BR44" s="173"/>
      <c r="BS44" s="173"/>
    </row>
    <row r="45" spans="3:71" x14ac:dyDescent="0.2">
      <c r="C45" s="171"/>
      <c r="D45" s="171"/>
      <c r="E45" s="171" t="s">
        <v>515</v>
      </c>
      <c r="F45" s="173"/>
      <c r="G45" s="173"/>
      <c r="H45" s="173"/>
      <c r="I45" s="173"/>
      <c r="J45" s="173"/>
      <c r="K45" s="173"/>
      <c r="L45" s="173"/>
      <c r="M45" s="173"/>
      <c r="N45" s="173"/>
      <c r="O45" s="173"/>
      <c r="P45" s="173"/>
      <c r="Q45" s="173"/>
      <c r="R45" s="173"/>
      <c r="S45" s="173"/>
      <c r="T45" s="173"/>
      <c r="U45" s="173"/>
      <c r="V45" s="173"/>
      <c r="W45" s="173"/>
      <c r="X45" s="173"/>
      <c r="Y45" s="173"/>
      <c r="Z45" s="173"/>
      <c r="AA45" s="173"/>
      <c r="AB45" s="173"/>
      <c r="AC45" s="173"/>
      <c r="AD45" s="173"/>
      <c r="AE45" s="173"/>
      <c r="AF45" s="173"/>
      <c r="AG45" s="173"/>
      <c r="AH45" s="173"/>
      <c r="AI45" s="173"/>
      <c r="AJ45" s="173"/>
      <c r="AK45" s="173"/>
      <c r="AL45" s="173"/>
      <c r="AM45" s="173"/>
      <c r="AN45" s="173"/>
      <c r="AO45" s="173"/>
      <c r="AP45" s="173"/>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row>
    <row r="46" spans="3:71" x14ac:dyDescent="0.2">
      <c r="C46" s="171"/>
      <c r="D46" s="171"/>
      <c r="E46" s="171" t="s">
        <v>516</v>
      </c>
      <c r="F46" s="173"/>
      <c r="G46" s="173"/>
      <c r="H46" s="173"/>
      <c r="I46" s="173"/>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173"/>
      <c r="BB46" s="173"/>
      <c r="BC46" s="173"/>
      <c r="BD46" s="173"/>
      <c r="BE46" s="173"/>
      <c r="BF46" s="173"/>
      <c r="BG46" s="173"/>
      <c r="BH46" s="173"/>
      <c r="BI46" s="173"/>
      <c r="BJ46" s="173"/>
      <c r="BK46" s="173"/>
      <c r="BL46" s="173"/>
      <c r="BM46" s="173"/>
      <c r="BN46" s="173"/>
      <c r="BO46" s="173"/>
      <c r="BP46" s="173"/>
      <c r="BQ46" s="173"/>
      <c r="BR46" s="173"/>
      <c r="BS46" s="173"/>
    </row>
    <row r="47" spans="3:71" x14ac:dyDescent="0.2">
      <c r="C47" s="171"/>
      <c r="D47" s="171"/>
      <c r="E47" s="171" t="s">
        <v>517</v>
      </c>
      <c r="F47" s="173"/>
      <c r="G47" s="173"/>
      <c r="H47" s="173"/>
      <c r="I47" s="173"/>
      <c r="J47" s="173"/>
      <c r="K47" s="173"/>
      <c r="L47" s="173"/>
      <c r="M47" s="173"/>
      <c r="N47" s="173"/>
      <c r="O47" s="173"/>
      <c r="P47" s="173"/>
      <c r="Q47" s="173"/>
      <c r="R47" s="173"/>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173"/>
      <c r="BB47" s="173"/>
      <c r="BC47" s="173"/>
      <c r="BD47" s="173"/>
      <c r="BE47" s="173"/>
      <c r="BF47" s="173"/>
      <c r="BG47" s="173"/>
      <c r="BH47" s="173"/>
      <c r="BI47" s="173"/>
      <c r="BJ47" s="173"/>
      <c r="BK47" s="173"/>
      <c r="BL47" s="173"/>
      <c r="BM47" s="173"/>
      <c r="BN47" s="173"/>
      <c r="BO47" s="173"/>
      <c r="BP47" s="173"/>
      <c r="BQ47" s="173"/>
      <c r="BR47" s="173"/>
      <c r="BS47" s="173"/>
    </row>
    <row r="48" spans="3:71" x14ac:dyDescent="0.2">
      <c r="C48" s="171"/>
      <c r="D48" s="171"/>
      <c r="E48" s="171" t="s">
        <v>518</v>
      </c>
      <c r="F48" s="173"/>
      <c r="G48" s="173"/>
      <c r="H48" s="173"/>
      <c r="I48" s="173"/>
      <c r="J48" s="173"/>
      <c r="K48" s="173"/>
      <c r="L48" s="173"/>
      <c r="M48" s="173"/>
      <c r="N48" s="173"/>
      <c r="O48" s="173"/>
      <c r="P48" s="173"/>
      <c r="Q48" s="173"/>
      <c r="R48" s="173"/>
      <c r="S48" s="173"/>
      <c r="T48" s="173"/>
      <c r="U48" s="173"/>
      <c r="V48" s="173"/>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73"/>
      <c r="BF48" s="173"/>
      <c r="BG48" s="173"/>
      <c r="BH48" s="173"/>
      <c r="BI48" s="173"/>
      <c r="BJ48" s="173"/>
      <c r="BK48" s="173"/>
      <c r="BL48" s="173"/>
      <c r="BM48" s="173"/>
      <c r="BN48" s="173"/>
      <c r="BO48" s="173"/>
      <c r="BP48" s="173"/>
      <c r="BQ48" s="173"/>
      <c r="BR48" s="173"/>
      <c r="BS48" s="173"/>
    </row>
    <row r="49" spans="3:71" x14ac:dyDescent="0.2">
      <c r="C49" s="171"/>
      <c r="D49" s="171"/>
      <c r="E49" s="171" t="s">
        <v>519</v>
      </c>
      <c r="F49" s="173"/>
      <c r="G49" s="173"/>
      <c r="H49" s="173"/>
      <c r="I49" s="173"/>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row>
    <row r="50" spans="3:71" x14ac:dyDescent="0.2">
      <c r="C50" s="171"/>
      <c r="D50" s="171"/>
      <c r="E50" s="171" t="s">
        <v>520</v>
      </c>
      <c r="F50" s="173"/>
      <c r="G50" s="173"/>
      <c r="H50" s="173"/>
      <c r="I50" s="173"/>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row>
    <row r="51" spans="3:71" x14ac:dyDescent="0.2">
      <c r="C51" s="171"/>
      <c r="D51" s="171"/>
      <c r="E51" s="171" t="s">
        <v>521</v>
      </c>
      <c r="F51" s="173"/>
      <c r="G51" s="173"/>
      <c r="H51" s="173"/>
      <c r="I51" s="173"/>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73"/>
      <c r="BF51" s="173"/>
      <c r="BG51" s="173"/>
      <c r="BH51" s="173"/>
      <c r="BI51" s="173"/>
      <c r="BJ51" s="173"/>
      <c r="BK51" s="173"/>
      <c r="BL51" s="173"/>
      <c r="BM51" s="173"/>
      <c r="BN51" s="173"/>
      <c r="BO51" s="173"/>
      <c r="BP51" s="173"/>
      <c r="BQ51" s="173"/>
      <c r="BR51" s="173"/>
      <c r="BS51" s="173"/>
    </row>
    <row r="52" spans="3:71" x14ac:dyDescent="0.2">
      <c r="C52" s="171"/>
      <c r="D52" s="171"/>
      <c r="E52" s="171" t="s">
        <v>522</v>
      </c>
      <c r="F52" s="173"/>
      <c r="G52" s="173"/>
      <c r="H52" s="173"/>
      <c r="I52" s="173"/>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row>
    <row r="53" spans="3:71" x14ac:dyDescent="0.2">
      <c r="C53" s="171"/>
      <c r="D53" s="171"/>
      <c r="E53" s="171" t="s">
        <v>523</v>
      </c>
      <c r="F53" s="173"/>
      <c r="G53" s="173"/>
      <c r="H53" s="173"/>
      <c r="I53" s="173"/>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row>
    <row r="54" spans="3:71" x14ac:dyDescent="0.2">
      <c r="C54" s="171"/>
      <c r="D54" s="171"/>
      <c r="E54" s="171" t="s">
        <v>524</v>
      </c>
      <c r="F54" s="173"/>
      <c r="G54" s="173"/>
      <c r="H54" s="173"/>
      <c r="I54" s="173"/>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73"/>
      <c r="BF54" s="173"/>
      <c r="BG54" s="173"/>
      <c r="BH54" s="173"/>
      <c r="BI54" s="173"/>
      <c r="BJ54" s="173"/>
      <c r="BK54" s="173"/>
      <c r="BL54" s="173"/>
      <c r="BM54" s="173"/>
      <c r="BN54" s="173"/>
      <c r="BO54" s="173"/>
      <c r="BP54" s="173"/>
      <c r="BQ54" s="173"/>
      <c r="BR54" s="173"/>
      <c r="BS54" s="173"/>
    </row>
    <row r="55" spans="3:71" x14ac:dyDescent="0.2">
      <c r="C55" s="171"/>
      <c r="D55" s="171"/>
      <c r="E55" s="171" t="s">
        <v>525</v>
      </c>
      <c r="F55" s="173"/>
      <c r="G55" s="173"/>
      <c r="H55" s="173"/>
      <c r="I55" s="173"/>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row>
    <row r="56" spans="3:71" x14ac:dyDescent="0.2">
      <c r="C56" s="171"/>
      <c r="D56" s="171"/>
      <c r="E56" s="171" t="s">
        <v>526</v>
      </c>
      <c r="F56" s="173"/>
      <c r="G56" s="173"/>
      <c r="H56" s="173"/>
      <c r="I56" s="173"/>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73"/>
      <c r="BF56" s="173"/>
      <c r="BG56" s="173"/>
      <c r="BH56" s="173"/>
      <c r="BI56" s="173"/>
      <c r="BJ56" s="173"/>
      <c r="BK56" s="173"/>
      <c r="BL56" s="173"/>
      <c r="BM56" s="173"/>
      <c r="BN56" s="173"/>
      <c r="BO56" s="173"/>
      <c r="BP56" s="173"/>
      <c r="BQ56" s="173"/>
      <c r="BR56" s="173"/>
      <c r="BS56" s="173"/>
    </row>
    <row r="57" spans="3:71" x14ac:dyDescent="0.2">
      <c r="C57" s="171"/>
      <c r="D57" s="171"/>
      <c r="E57" s="171" t="s">
        <v>527</v>
      </c>
      <c r="F57" s="173"/>
      <c r="G57" s="173"/>
      <c r="H57" s="173"/>
      <c r="I57" s="173"/>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row>
    <row r="58" spans="3:71" x14ac:dyDescent="0.2">
      <c r="C58" s="171"/>
      <c r="D58" s="171"/>
      <c r="E58" s="171" t="s">
        <v>528</v>
      </c>
      <c r="F58" s="173"/>
      <c r="G58" s="173"/>
      <c r="H58" s="173"/>
      <c r="I58" s="173"/>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row>
    <row r="59" spans="3:71" x14ac:dyDescent="0.2">
      <c r="C59" s="171"/>
      <c r="D59" s="171"/>
      <c r="E59" s="171" t="s">
        <v>529</v>
      </c>
      <c r="F59" s="173"/>
      <c r="G59" s="173"/>
      <c r="H59" s="173"/>
      <c r="I59" s="173"/>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row>
    <row r="60" spans="3:71" x14ac:dyDescent="0.2">
      <c r="C60" s="171"/>
      <c r="D60" s="171"/>
      <c r="E60" s="171" t="s">
        <v>530</v>
      </c>
      <c r="F60" s="173"/>
      <c r="G60" s="173"/>
      <c r="H60" s="173"/>
      <c r="I60" s="173"/>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row>
    <row r="61" spans="3:71" x14ac:dyDescent="0.2">
      <c r="C61" s="171"/>
      <c r="D61" s="171"/>
      <c r="E61" s="171" t="s">
        <v>531</v>
      </c>
      <c r="F61" s="173"/>
      <c r="G61" s="173"/>
      <c r="H61" s="173"/>
      <c r="I61" s="173"/>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row>
    <row r="62" spans="3:71" x14ac:dyDescent="0.2">
      <c r="C62" s="171"/>
      <c r="D62" s="171"/>
      <c r="E62" s="171" t="s">
        <v>532</v>
      </c>
      <c r="F62" s="173"/>
      <c r="G62" s="173"/>
      <c r="H62" s="173"/>
      <c r="I62" s="173"/>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row>
    <row r="63" spans="3:71" x14ac:dyDescent="0.2">
      <c r="C63" s="171"/>
      <c r="D63" s="171"/>
      <c r="E63" s="171" t="s">
        <v>533</v>
      </c>
      <c r="F63" s="173"/>
      <c r="G63" s="173"/>
      <c r="H63" s="173"/>
      <c r="I63" s="173"/>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row>
    <row r="64" spans="3:71" x14ac:dyDescent="0.2">
      <c r="C64" s="171"/>
      <c r="D64" s="171"/>
      <c r="E64" s="171" t="s">
        <v>534</v>
      </c>
      <c r="F64" s="173"/>
      <c r="G64" s="173"/>
      <c r="H64" s="173"/>
      <c r="I64" s="173"/>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row>
    <row r="65" spans="3:71" x14ac:dyDescent="0.2">
      <c r="C65" s="171"/>
      <c r="D65" s="156"/>
      <c r="E65" s="156" t="s">
        <v>535</v>
      </c>
      <c r="F65" s="173"/>
      <c r="G65" s="173"/>
      <c r="H65" s="173"/>
      <c r="I65" s="173"/>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row>
    <row r="66" spans="3:71" x14ac:dyDescent="0.2">
      <c r="C66" s="171"/>
      <c r="D66" s="156"/>
      <c r="E66" s="156" t="s">
        <v>536</v>
      </c>
      <c r="F66" s="173"/>
      <c r="G66" s="173"/>
      <c r="H66" s="173"/>
      <c r="I66" s="173"/>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row>
    <row r="67" spans="3:71" x14ac:dyDescent="0.2">
      <c r="C67" s="171"/>
      <c r="D67" s="156"/>
      <c r="E67" s="156" t="s">
        <v>537</v>
      </c>
      <c r="F67" s="173"/>
      <c r="G67" s="173"/>
      <c r="H67" s="173"/>
      <c r="I67" s="173"/>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row>
    <row r="68" spans="3:71" x14ac:dyDescent="0.2">
      <c r="C68" s="171"/>
      <c r="D68" s="156"/>
      <c r="E68" s="156" t="s">
        <v>538</v>
      </c>
      <c r="F68" s="173"/>
      <c r="G68" s="173"/>
      <c r="H68" s="173"/>
      <c r="I68" s="173"/>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row>
    <row r="69" spans="3:71" x14ac:dyDescent="0.2">
      <c r="C69" s="171"/>
      <c r="D69" s="156"/>
      <c r="E69" s="156" t="s">
        <v>539</v>
      </c>
      <c r="F69" s="173"/>
      <c r="G69" s="173"/>
      <c r="H69" s="173"/>
      <c r="I69" s="173"/>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row>
    <row r="70" spans="3:71" x14ac:dyDescent="0.2">
      <c r="C70" s="171"/>
      <c r="D70" s="156"/>
      <c r="E70" s="156" t="s">
        <v>540</v>
      </c>
      <c r="F70" s="173"/>
      <c r="G70" s="173"/>
      <c r="H70" s="173"/>
      <c r="I70" s="173"/>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row>
    <row r="71" spans="3:71" x14ac:dyDescent="0.2">
      <c r="C71" s="171"/>
      <c r="D71" s="156"/>
      <c r="E71" s="156" t="s">
        <v>541</v>
      </c>
      <c r="F71" s="173"/>
      <c r="G71" s="173"/>
      <c r="H71" s="173"/>
      <c r="I71" s="173"/>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row>
    <row r="72" spans="3:71" x14ac:dyDescent="0.2">
      <c r="C72" s="171"/>
      <c r="D72" s="156"/>
      <c r="E72" s="156" t="s">
        <v>542</v>
      </c>
      <c r="F72" s="173"/>
      <c r="G72" s="173"/>
      <c r="H72" s="173"/>
      <c r="I72" s="173"/>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row>
    <row r="73" spans="3:71" x14ac:dyDescent="0.2">
      <c r="C73" s="171"/>
      <c r="D73" s="156"/>
      <c r="E73" s="156" t="s">
        <v>543</v>
      </c>
      <c r="F73" s="173"/>
      <c r="G73" s="173"/>
      <c r="H73" s="173"/>
      <c r="I73" s="173"/>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row>
    <row r="74" spans="3:71" x14ac:dyDescent="0.2">
      <c r="C74" s="171"/>
      <c r="D74" s="156"/>
      <c r="E74" s="156" t="s">
        <v>230</v>
      </c>
      <c r="F74" s="173"/>
      <c r="G74" s="173"/>
      <c r="H74" s="173"/>
      <c r="I74" s="173"/>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row>
    <row r="75" spans="3:71" x14ac:dyDescent="0.2">
      <c r="C75" s="171"/>
      <c r="D75" s="156"/>
      <c r="E75" s="156" t="s">
        <v>544</v>
      </c>
      <c r="F75" s="173"/>
      <c r="G75" s="173"/>
      <c r="H75" s="173"/>
      <c r="I75" s="173"/>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row>
    <row r="76" spans="3:71" x14ac:dyDescent="0.2">
      <c r="C76" s="171"/>
      <c r="D76" s="156"/>
      <c r="E76" s="156" t="s">
        <v>545</v>
      </c>
      <c r="F76" s="173"/>
      <c r="G76" s="173"/>
      <c r="H76" s="173"/>
      <c r="I76" s="173"/>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row>
    <row r="77" spans="3:71" x14ac:dyDescent="0.2">
      <c r="C77" s="171"/>
      <c r="D77" s="156"/>
      <c r="E77" s="156" t="s">
        <v>469</v>
      </c>
      <c r="F77" s="173"/>
      <c r="G77" s="173"/>
      <c r="H77" s="173"/>
      <c r="I77" s="173"/>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row>
    <row r="78" spans="3:71" x14ac:dyDescent="0.2">
      <c r="C78" s="171"/>
      <c r="D78" s="156"/>
      <c r="E78" s="156" t="s">
        <v>546</v>
      </c>
      <c r="F78" s="173"/>
      <c r="G78" s="173"/>
      <c r="H78" s="173"/>
      <c r="I78" s="173"/>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row>
    <row r="79" spans="3:71" x14ac:dyDescent="0.2">
      <c r="C79" s="171"/>
      <c r="D79" s="156"/>
      <c r="E79" s="156" t="s">
        <v>547</v>
      </c>
      <c r="F79" s="173"/>
      <c r="G79" s="173"/>
      <c r="H79" s="173"/>
      <c r="I79" s="173"/>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row>
    <row r="80" spans="3:71" x14ac:dyDescent="0.2">
      <c r="C80" s="171"/>
      <c r="D80" s="156"/>
      <c r="E80" s="156" t="s">
        <v>548</v>
      </c>
      <c r="F80" s="173"/>
      <c r="G80" s="173"/>
      <c r="H80" s="173"/>
      <c r="I80" s="173"/>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row>
    <row r="81" spans="3:73" x14ac:dyDescent="0.2">
      <c r="C81" s="171"/>
      <c r="D81" s="156"/>
      <c r="E81" s="156" t="s">
        <v>549</v>
      </c>
      <c r="F81" s="173"/>
      <c r="G81" s="173"/>
      <c r="H81" s="173"/>
      <c r="I81" s="173"/>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row>
    <row r="82" spans="3:73" x14ac:dyDescent="0.2">
      <c r="C82" s="171"/>
      <c r="D82" s="156"/>
      <c r="E82" s="156" t="s">
        <v>550</v>
      </c>
      <c r="F82" s="173"/>
      <c r="G82" s="173"/>
      <c r="H82" s="173"/>
      <c r="I82" s="173"/>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row>
    <row r="83" spans="3:73" x14ac:dyDescent="0.2">
      <c r="C83" s="171"/>
      <c r="D83" s="156"/>
      <c r="E83" s="156" t="s">
        <v>551</v>
      </c>
      <c r="F83" s="173"/>
      <c r="G83" s="173"/>
      <c r="H83" s="173"/>
      <c r="I83" s="173"/>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row>
    <row r="84" spans="3:73" x14ac:dyDescent="0.2">
      <c r="C84" s="147"/>
      <c r="D84" s="156"/>
      <c r="E84" s="156"/>
      <c r="F84" s="173"/>
      <c r="G84" s="173"/>
      <c r="H84" s="173"/>
      <c r="I84" s="173"/>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row>
    <row r="85" spans="3:73" x14ac:dyDescent="0.2">
      <c r="C85" s="156" t="s">
        <v>559</v>
      </c>
      <c r="D85" s="147" t="s">
        <v>499</v>
      </c>
      <c r="E85" s="147" t="s">
        <v>499</v>
      </c>
      <c r="F85" s="173"/>
      <c r="G85" s="173"/>
      <c r="H85" s="173"/>
      <c r="I85" s="173"/>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row>
    <row r="86" spans="3:73" x14ac:dyDescent="0.2">
      <c r="C86" s="156"/>
      <c r="D86" s="147"/>
      <c r="E86" s="147"/>
      <c r="F86" s="173"/>
      <c r="G86" s="173"/>
      <c r="H86" s="173"/>
      <c r="I86" s="173"/>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row>
    <row r="87" spans="3:73" x14ac:dyDescent="0.2">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row>
    <row r="88" spans="3:73" x14ac:dyDescent="0.2">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row>
    <row r="89" spans="3:73" x14ac:dyDescent="0.2">
      <c r="C89" t="s">
        <v>560</v>
      </c>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row>
    <row r="90" spans="3:73" x14ac:dyDescent="0.2">
      <c r="C90" t="s">
        <v>568</v>
      </c>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row>
    <row r="91" spans="3:73" x14ac:dyDescent="0.2">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row>
    <row r="92" spans="3:73" x14ac:dyDescent="0.2">
      <c r="C92" s="165" t="s">
        <v>488</v>
      </c>
      <c r="D92" s="164"/>
      <c r="E92" s="164"/>
      <c r="F92" s="173"/>
      <c r="G92" s="173"/>
      <c r="H92" s="173"/>
      <c r="I92" s="173"/>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row>
    <row r="93" spans="3:73" x14ac:dyDescent="0.2">
      <c r="C93" s="165" t="s">
        <v>566</v>
      </c>
      <c r="D93" s="165" t="s">
        <v>562</v>
      </c>
      <c r="E93" s="165" t="s">
        <v>563</v>
      </c>
      <c r="F93" s="174" t="s">
        <v>576</v>
      </c>
      <c r="G93" s="173"/>
      <c r="H93" s="173"/>
      <c r="I93" s="173"/>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row>
    <row r="94" spans="3:73" x14ac:dyDescent="0.2">
      <c r="C94" s="156"/>
      <c r="D94" s="156"/>
      <c r="E94" s="156"/>
      <c r="F94" s="172" t="s">
        <v>579</v>
      </c>
      <c r="G94" s="173"/>
      <c r="H94" s="173"/>
      <c r="I94" s="173"/>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row>
    <row r="95" spans="3:73" x14ac:dyDescent="0.2">
      <c r="C95" s="156" t="s">
        <v>263</v>
      </c>
      <c r="D95" s="156" t="s">
        <v>561</v>
      </c>
      <c r="E95" s="156" t="s">
        <v>564</v>
      </c>
      <c r="F95" s="172" t="s">
        <v>580</v>
      </c>
      <c r="G95" s="173"/>
      <c r="H95" s="173"/>
      <c r="I95" s="173"/>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row>
    <row r="96" spans="3:73" x14ac:dyDescent="0.2">
      <c r="C96" s="156" t="s">
        <v>263</v>
      </c>
      <c r="D96" s="156" t="s">
        <v>561</v>
      </c>
      <c r="E96" s="156" t="s">
        <v>565</v>
      </c>
      <c r="F96" s="172" t="s">
        <v>574</v>
      </c>
      <c r="G96" s="173"/>
      <c r="H96" s="173"/>
      <c r="I96" s="173"/>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row>
    <row r="97" spans="3:73" x14ac:dyDescent="0.2">
      <c r="C97" s="156" t="s">
        <v>288</v>
      </c>
      <c r="D97" s="156" t="s">
        <v>561</v>
      </c>
      <c r="E97" s="156" t="s">
        <v>564</v>
      </c>
      <c r="F97" s="172" t="s">
        <v>575</v>
      </c>
      <c r="G97" s="173"/>
      <c r="H97" s="173"/>
      <c r="I97" s="173"/>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row>
    <row r="98" spans="3:73" x14ac:dyDescent="0.2">
      <c r="C98" s="156" t="s">
        <v>288</v>
      </c>
      <c r="D98" s="156" t="s">
        <v>561</v>
      </c>
      <c r="E98" s="156" t="s">
        <v>565</v>
      </c>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row>
    <row r="99" spans="3:73" x14ac:dyDescent="0.2">
      <c r="C99" s="156" t="s">
        <v>263</v>
      </c>
      <c r="D99" s="156" t="s">
        <v>567</v>
      </c>
      <c r="E99" s="156" t="s">
        <v>564</v>
      </c>
      <c r="F99" s="172" t="s">
        <v>581</v>
      </c>
      <c r="G99" s="173"/>
      <c r="H99" s="173"/>
      <c r="I99" s="173"/>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row>
    <row r="100" spans="3:73" x14ac:dyDescent="0.2">
      <c r="C100" s="156" t="s">
        <v>263</v>
      </c>
      <c r="D100" s="156" t="s">
        <v>567</v>
      </c>
      <c r="E100" s="156" t="s">
        <v>565</v>
      </c>
      <c r="F100" s="172"/>
      <c r="G100" s="172" t="s">
        <v>583</v>
      </c>
      <c r="H100" s="173"/>
      <c r="I100" s="173"/>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row>
    <row r="101" spans="3:73" x14ac:dyDescent="0.2">
      <c r="C101" s="156"/>
      <c r="D101" s="156"/>
      <c r="E101" s="156"/>
      <c r="F101" s="173"/>
      <c r="G101" s="172" t="s">
        <v>582</v>
      </c>
      <c r="H101" s="173"/>
      <c r="I101" s="173"/>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row>
    <row r="102" spans="3:73" x14ac:dyDescent="0.2">
      <c r="C102" s="156" t="s">
        <v>569</v>
      </c>
      <c r="D102" s="156" t="s">
        <v>570</v>
      </c>
      <c r="E102" s="156" t="s">
        <v>564</v>
      </c>
      <c r="F102" s="173"/>
      <c r="G102" s="173"/>
      <c r="H102" s="173"/>
      <c r="I102" s="173"/>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row>
    <row r="103" spans="3:73" x14ac:dyDescent="0.2">
      <c r="C103" s="156" t="s">
        <v>569</v>
      </c>
      <c r="D103" s="156" t="s">
        <v>570</v>
      </c>
      <c r="E103" s="156" t="s">
        <v>565</v>
      </c>
      <c r="F103" s="173"/>
      <c r="G103" s="173"/>
      <c r="H103" s="173"/>
      <c r="I103" s="173"/>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row>
    <row r="104" spans="3:73" x14ac:dyDescent="0.2">
      <c r="C104" s="156"/>
      <c r="D104" s="156"/>
      <c r="E104" s="156"/>
      <c r="F104" s="173"/>
      <c r="G104" s="173"/>
      <c r="H104" s="173"/>
      <c r="I104" s="173"/>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row>
    <row r="105" spans="3:73" x14ac:dyDescent="0.2">
      <c r="C105" s="156" t="s">
        <v>569</v>
      </c>
      <c r="D105" s="156" t="s">
        <v>571</v>
      </c>
      <c r="E105" s="156" t="s">
        <v>564</v>
      </c>
      <c r="F105" s="173"/>
      <c r="G105" s="173"/>
      <c r="H105" s="173"/>
      <c r="I105" s="173"/>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row>
    <row r="106" spans="3:73" x14ac:dyDescent="0.2">
      <c r="C106" s="156" t="s">
        <v>569</v>
      </c>
      <c r="D106" s="156" t="s">
        <v>571</v>
      </c>
      <c r="E106" s="156" t="s">
        <v>565</v>
      </c>
      <c r="F106" s="173"/>
      <c r="G106" s="173"/>
      <c r="H106" s="173"/>
      <c r="I106" s="173"/>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row>
    <row r="107" spans="3:73" x14ac:dyDescent="0.2">
      <c r="C107" s="156"/>
      <c r="D107" s="156"/>
      <c r="E107" s="156"/>
      <c r="F107" s="173"/>
      <c r="G107" s="173"/>
      <c r="H107" s="173"/>
      <c r="I107" s="173"/>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row>
    <row r="108" spans="3:73" x14ac:dyDescent="0.2">
      <c r="C108" s="156"/>
      <c r="D108" s="156"/>
      <c r="E108" s="156"/>
      <c r="F108" s="173"/>
      <c r="G108" s="173"/>
      <c r="H108" s="173"/>
      <c r="I108" s="173"/>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row>
    <row r="109" spans="3:73" x14ac:dyDescent="0.2">
      <c r="C109" s="156"/>
      <c r="D109" s="156"/>
      <c r="E109" s="156"/>
      <c r="F109" s="173"/>
      <c r="G109" s="173"/>
      <c r="H109" s="173"/>
      <c r="I109" s="173"/>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row>
    <row r="110" spans="3:73" x14ac:dyDescent="0.2">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row>
    <row r="111" spans="3:73" x14ac:dyDescent="0.2">
      <c r="C111" s="143" t="s">
        <v>489</v>
      </c>
      <c r="D111" s="179"/>
      <c r="E111" s="179"/>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row>
    <row r="112" spans="3:73" x14ac:dyDescent="0.2">
      <c r="C112" s="179" t="s">
        <v>584</v>
      </c>
      <c r="D112" s="179"/>
      <c r="E112" s="179"/>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row>
    <row r="113" spans="3:73" x14ac:dyDescent="0.2">
      <c r="C113" s="99"/>
      <c r="D113" s="99"/>
      <c r="E113" s="99"/>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row>
    <row r="114" spans="3:73" x14ac:dyDescent="0.2">
      <c r="C114" s="99"/>
      <c r="D114" s="99"/>
      <c r="E114" s="99"/>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row>
    <row r="115" spans="3:73" x14ac:dyDescent="0.2">
      <c r="C115" s="99" t="s">
        <v>60</v>
      </c>
      <c r="D115" s="99" t="s">
        <v>41</v>
      </c>
      <c r="E115" s="99" t="s">
        <v>50</v>
      </c>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row>
    <row r="116" spans="3:73" x14ac:dyDescent="0.2">
      <c r="C116" s="99"/>
      <c r="D116" s="99"/>
      <c r="E116" s="99" t="s">
        <v>51</v>
      </c>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row>
    <row r="117" spans="3:73" x14ac:dyDescent="0.2">
      <c r="C117" s="99"/>
      <c r="D117" s="99"/>
      <c r="E117" s="99" t="s">
        <v>52</v>
      </c>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row>
    <row r="118" spans="3:73" x14ac:dyDescent="0.2">
      <c r="C118" s="99"/>
      <c r="D118" s="99" t="s">
        <v>2</v>
      </c>
      <c r="E118" s="99" t="s">
        <v>53</v>
      </c>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row>
    <row r="119" spans="3:73" x14ac:dyDescent="0.2">
      <c r="C119" s="99"/>
      <c r="D119" s="99"/>
      <c r="E119" s="99" t="s">
        <v>54</v>
      </c>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row>
    <row r="120" spans="3:73" x14ac:dyDescent="0.2">
      <c r="C120" s="99"/>
      <c r="D120" s="99"/>
      <c r="E120" s="99" t="s">
        <v>55</v>
      </c>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row>
    <row r="121" spans="3:73" x14ac:dyDescent="0.2">
      <c r="C121" s="99"/>
      <c r="D121" s="99"/>
      <c r="E121" s="99" t="s">
        <v>56</v>
      </c>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row>
    <row r="122" spans="3:73" x14ac:dyDescent="0.2">
      <c r="C122" s="99"/>
      <c r="D122" s="99"/>
      <c r="E122" s="99" t="s">
        <v>57</v>
      </c>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row>
    <row r="123" spans="3:73" x14ac:dyDescent="0.2">
      <c r="C123" s="99"/>
      <c r="D123" s="99"/>
      <c r="E123" s="99" t="s">
        <v>58</v>
      </c>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row>
    <row r="124" spans="3:73" x14ac:dyDescent="0.2">
      <c r="C124" s="99"/>
      <c r="D124" s="99"/>
      <c r="E124" s="99" t="s">
        <v>59</v>
      </c>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row>
    <row r="125" spans="3:73" x14ac:dyDescent="0.2">
      <c r="C125" s="99"/>
      <c r="D125" s="99"/>
      <c r="E125" s="99" t="s">
        <v>18</v>
      </c>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row>
    <row r="126" spans="3:73" x14ac:dyDescent="0.2">
      <c r="C126" s="99" t="s">
        <v>61</v>
      </c>
      <c r="D126" s="99" t="s">
        <v>4</v>
      </c>
      <c r="E126" s="99"/>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row>
    <row r="127" spans="3:73" x14ac:dyDescent="0.2">
      <c r="C127" s="99"/>
      <c r="D127" s="99" t="s">
        <v>42</v>
      </c>
      <c r="E127" s="99"/>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row>
    <row r="128" spans="3:73" x14ac:dyDescent="0.2">
      <c r="C128" s="99"/>
      <c r="D128" s="99" t="s">
        <v>6</v>
      </c>
      <c r="E128" s="99" t="s">
        <v>73</v>
      </c>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row>
    <row r="129" spans="3:73" x14ac:dyDescent="0.2">
      <c r="C129" s="99"/>
      <c r="D129" s="99"/>
      <c r="E129" s="99" t="s">
        <v>74</v>
      </c>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row>
    <row r="130" spans="3:73" x14ac:dyDescent="0.2">
      <c r="C130" s="99"/>
      <c r="D130" s="99"/>
      <c r="E130" s="99" t="s">
        <v>75</v>
      </c>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row>
    <row r="131" spans="3:73" x14ac:dyDescent="0.2">
      <c r="C131" s="99"/>
      <c r="D131" s="99" t="s">
        <v>43</v>
      </c>
      <c r="E131" s="99"/>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row>
    <row r="132" spans="3:73" x14ac:dyDescent="0.2">
      <c r="C132" s="99"/>
      <c r="D132" s="99" t="s">
        <v>62</v>
      </c>
      <c r="E132" s="99" t="s">
        <v>44</v>
      </c>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row>
    <row r="133" spans="3:73" x14ac:dyDescent="0.2">
      <c r="C133" s="99"/>
      <c r="D133" s="99"/>
      <c r="E133" s="99"/>
      <c r="F133" s="170"/>
      <c r="G133" s="170"/>
    </row>
    <row r="134" spans="3:73" x14ac:dyDescent="0.2">
      <c r="C134" s="99"/>
      <c r="D134" s="99"/>
      <c r="E134" s="99" t="s">
        <v>45</v>
      </c>
      <c r="F134" s="170"/>
      <c r="G134" s="170"/>
    </row>
    <row r="135" spans="3:73" x14ac:dyDescent="0.2">
      <c r="C135" s="99"/>
      <c r="D135" s="99" t="s">
        <v>59</v>
      </c>
      <c r="E135" s="99" t="s">
        <v>46</v>
      </c>
      <c r="F135" s="170"/>
      <c r="G135" s="170"/>
    </row>
    <row r="136" spans="3:73" x14ac:dyDescent="0.2">
      <c r="C136" s="99"/>
      <c r="D136" s="99"/>
      <c r="E136" s="99" t="s">
        <v>47</v>
      </c>
      <c r="F136" s="170"/>
      <c r="G136" s="170"/>
    </row>
    <row r="137" spans="3:73" x14ac:dyDescent="0.2">
      <c r="C137" s="99"/>
      <c r="D137" s="99" t="s">
        <v>18</v>
      </c>
      <c r="E137" s="99" t="s">
        <v>76</v>
      </c>
      <c r="F137" s="170"/>
      <c r="G137" s="170"/>
    </row>
    <row r="138" spans="3:73" x14ac:dyDescent="0.2">
      <c r="C138" s="99"/>
      <c r="D138" s="99"/>
      <c r="E138" s="99" t="s">
        <v>77</v>
      </c>
      <c r="F138" s="170"/>
      <c r="G138" s="170"/>
    </row>
    <row r="139" spans="3:73" x14ac:dyDescent="0.2">
      <c r="C139" s="99"/>
      <c r="D139" s="99"/>
      <c r="E139" s="99" t="s">
        <v>78</v>
      </c>
      <c r="F139" s="170"/>
      <c r="G139" s="170"/>
    </row>
    <row r="140" spans="3:73" x14ac:dyDescent="0.2">
      <c r="C140" s="99"/>
      <c r="D140" s="99"/>
      <c r="E140" s="99" t="s">
        <v>79</v>
      </c>
      <c r="F140" s="170"/>
      <c r="G140" s="170"/>
    </row>
    <row r="141" spans="3:73" x14ac:dyDescent="0.2">
      <c r="C141" s="99"/>
      <c r="D141" s="99"/>
      <c r="E141" s="99" t="s">
        <v>80</v>
      </c>
      <c r="F141" s="170"/>
      <c r="G141" s="170"/>
    </row>
    <row r="142" spans="3:73" x14ac:dyDescent="0.2">
      <c r="C142" s="99"/>
      <c r="D142" s="99"/>
      <c r="E142" s="99" t="s">
        <v>48</v>
      </c>
      <c r="F142" s="170"/>
      <c r="G142" s="170"/>
    </row>
    <row r="143" spans="3:73" x14ac:dyDescent="0.2">
      <c r="C143" s="99"/>
      <c r="D143" s="99"/>
      <c r="E143" s="99" t="s">
        <v>81</v>
      </c>
      <c r="F143" s="170"/>
      <c r="G143" s="170"/>
    </row>
    <row r="144" spans="3:73" x14ac:dyDescent="0.2">
      <c r="C144" s="99" t="s">
        <v>16</v>
      </c>
      <c r="D144" s="99" t="s">
        <v>4</v>
      </c>
      <c r="E144" s="99"/>
      <c r="F144" s="170"/>
      <c r="G144" s="170"/>
    </row>
    <row r="145" spans="3:7" x14ac:dyDescent="0.2">
      <c r="C145" s="99"/>
      <c r="D145" s="99" t="s">
        <v>42</v>
      </c>
      <c r="E145" s="99"/>
      <c r="F145" s="170"/>
      <c r="G145" s="170"/>
    </row>
    <row r="146" spans="3:7" x14ac:dyDescent="0.2">
      <c r="C146" s="99"/>
      <c r="D146" s="99" t="s">
        <v>6</v>
      </c>
      <c r="E146" s="99" t="s">
        <v>82</v>
      </c>
      <c r="F146" s="170"/>
      <c r="G146" s="170"/>
    </row>
    <row r="147" spans="3:7" x14ac:dyDescent="0.2">
      <c r="C147" s="99"/>
      <c r="D147" s="99"/>
      <c r="E147" s="99" t="s">
        <v>83</v>
      </c>
      <c r="F147" s="170"/>
      <c r="G147" s="170"/>
    </row>
    <row r="148" spans="3:7" x14ac:dyDescent="0.2">
      <c r="C148" s="99"/>
      <c r="D148" s="99" t="s">
        <v>63</v>
      </c>
      <c r="E148" s="99" t="s">
        <v>84</v>
      </c>
      <c r="F148" s="170"/>
      <c r="G148" s="170"/>
    </row>
    <row r="149" spans="3:7" x14ac:dyDescent="0.2">
      <c r="C149" s="99"/>
      <c r="D149" s="99"/>
      <c r="E149" s="99" t="s">
        <v>85</v>
      </c>
      <c r="F149" s="170"/>
      <c r="G149" s="170"/>
    </row>
    <row r="150" spans="3:7" x14ac:dyDescent="0.2">
      <c r="C150" s="99"/>
      <c r="D150" s="99"/>
      <c r="E150" s="99" t="s">
        <v>86</v>
      </c>
      <c r="F150" s="170"/>
      <c r="G150" s="170"/>
    </row>
    <row r="151" spans="3:7" x14ac:dyDescent="0.2">
      <c r="C151" s="99" t="s">
        <v>64</v>
      </c>
      <c r="D151" s="99"/>
      <c r="E151" s="99"/>
      <c r="F151" s="170"/>
      <c r="G151" s="170"/>
    </row>
    <row r="152" spans="3:7" x14ac:dyDescent="0.2">
      <c r="C152" s="99" t="s">
        <v>49</v>
      </c>
      <c r="D152" s="99" t="s">
        <v>65</v>
      </c>
      <c r="E152" s="99" t="s">
        <v>87</v>
      </c>
      <c r="F152" s="170"/>
      <c r="G152" s="170"/>
    </row>
    <row r="153" spans="3:7" x14ac:dyDescent="0.2">
      <c r="C153" s="99"/>
      <c r="D153" s="99"/>
      <c r="E153" s="99" t="s">
        <v>18</v>
      </c>
      <c r="F153" s="170"/>
      <c r="G153" s="170"/>
    </row>
    <row r="154" spans="3:7" x14ac:dyDescent="0.2">
      <c r="C154" s="99"/>
      <c r="D154" s="99" t="s">
        <v>66</v>
      </c>
      <c r="E154" s="99" t="s">
        <v>88</v>
      </c>
      <c r="F154" s="170"/>
      <c r="G154" s="170"/>
    </row>
    <row r="155" spans="3:7" x14ac:dyDescent="0.2">
      <c r="C155" s="99"/>
      <c r="D155" s="99"/>
      <c r="E155" s="99" t="s">
        <v>89</v>
      </c>
      <c r="F155" s="170"/>
      <c r="G155" s="170"/>
    </row>
    <row r="156" spans="3:7" x14ac:dyDescent="0.2">
      <c r="C156" s="99"/>
      <c r="D156" s="99" t="s">
        <v>67</v>
      </c>
      <c r="E156" s="99" t="s">
        <v>90</v>
      </c>
      <c r="F156" s="170"/>
      <c r="G156" s="170"/>
    </row>
    <row r="157" spans="3:7" x14ac:dyDescent="0.2">
      <c r="C157" s="99"/>
      <c r="D157" s="99"/>
      <c r="E157" s="99" t="s">
        <v>91</v>
      </c>
      <c r="F157" s="170"/>
      <c r="G157" s="170"/>
    </row>
    <row r="158" spans="3:7" x14ac:dyDescent="0.2">
      <c r="C158" s="99"/>
      <c r="D158" s="99" t="s">
        <v>18</v>
      </c>
      <c r="E158" s="99" t="s">
        <v>92</v>
      </c>
      <c r="F158" s="170"/>
      <c r="G158" s="170"/>
    </row>
    <row r="159" spans="3:7" x14ac:dyDescent="0.2">
      <c r="C159" s="99"/>
      <c r="D159" s="99"/>
      <c r="E159" s="99" t="s">
        <v>93</v>
      </c>
      <c r="F159" s="170"/>
      <c r="G159" s="170"/>
    </row>
    <row r="160" spans="3:7" x14ac:dyDescent="0.2">
      <c r="C160" s="99"/>
      <c r="D160" s="99"/>
      <c r="E160" s="99" t="s">
        <v>94</v>
      </c>
      <c r="F160" s="170"/>
      <c r="G160" s="170"/>
    </row>
    <row r="161" spans="3:73" x14ac:dyDescent="0.2">
      <c r="C161" s="99"/>
      <c r="D161" s="99"/>
      <c r="E161" s="99" t="s">
        <v>95</v>
      </c>
      <c r="F161" s="170"/>
      <c r="G161" s="170"/>
    </row>
    <row r="162" spans="3:73" x14ac:dyDescent="0.2">
      <c r="C162" s="99"/>
      <c r="D162" s="99"/>
      <c r="E162" s="99" t="s">
        <v>69</v>
      </c>
      <c r="F162" s="170"/>
      <c r="G162" s="170"/>
    </row>
    <row r="163" spans="3:73" x14ac:dyDescent="0.2">
      <c r="C163" s="99"/>
      <c r="D163" s="99"/>
      <c r="E163" s="99" t="s">
        <v>70</v>
      </c>
      <c r="F163" s="170"/>
      <c r="G163" s="170"/>
    </row>
    <row r="164" spans="3:73" x14ac:dyDescent="0.2">
      <c r="C164" s="99"/>
      <c r="D164" s="99"/>
      <c r="E164" s="99" t="s">
        <v>18</v>
      </c>
      <c r="F164" s="170"/>
      <c r="G164" s="170"/>
    </row>
    <row r="165" spans="3:73" x14ac:dyDescent="0.2">
      <c r="C165" s="99" t="s">
        <v>68</v>
      </c>
      <c r="D165" s="99" t="s">
        <v>69</v>
      </c>
      <c r="E165" s="99"/>
      <c r="F165" s="170"/>
      <c r="G165" s="170"/>
    </row>
    <row r="166" spans="3:73" x14ac:dyDescent="0.2">
      <c r="C166" s="99"/>
      <c r="D166" s="99" t="s">
        <v>70</v>
      </c>
      <c r="E166" s="99"/>
    </row>
    <row r="167" spans="3:73" x14ac:dyDescent="0.2">
      <c r="C167" s="99"/>
      <c r="D167" s="99"/>
      <c r="E167" s="99"/>
    </row>
    <row r="168" spans="3:73" x14ac:dyDescent="0.2">
      <c r="C168" s="99"/>
      <c r="D168" s="99"/>
      <c r="E168" s="99"/>
    </row>
    <row r="169" spans="3:73" x14ac:dyDescent="0.2">
      <c r="C169" s="99"/>
      <c r="D169" s="99"/>
      <c r="E169" s="99"/>
    </row>
    <row r="172" spans="3:73" x14ac:dyDescent="0.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row>
    <row r="173" spans="3:73" x14ac:dyDescent="0.2">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row>
    <row r="174" spans="3:73" x14ac:dyDescent="0.2">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row>
    <row r="175" spans="3:73" x14ac:dyDescent="0.2">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row>
    <row r="176" spans="3:73" x14ac:dyDescent="0.2">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row>
    <row r="177" spans="29:73" x14ac:dyDescent="0.2">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row>
    <row r="178" spans="29:73" x14ac:dyDescent="0.2">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row>
    <row r="179" spans="29:73" x14ac:dyDescent="0.2">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row>
    <row r="180" spans="29:73" x14ac:dyDescent="0.2">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row>
    <row r="181" spans="29:73" x14ac:dyDescent="0.2">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row>
    <row r="182" spans="29:73" x14ac:dyDescent="0.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row>
    <row r="183" spans="29:73" x14ac:dyDescent="0.2">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row>
    <row r="184" spans="29:73" x14ac:dyDescent="0.2">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row>
    <row r="185" spans="29:73" x14ac:dyDescent="0.2">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row>
    <row r="186" spans="29:73" x14ac:dyDescent="0.2">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row>
    <row r="187" spans="29:73" x14ac:dyDescent="0.2">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row>
    <row r="188" spans="29:73" x14ac:dyDescent="0.2">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row>
    <row r="189" spans="29:73" x14ac:dyDescent="0.2">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row>
    <row r="190" spans="29:73" x14ac:dyDescent="0.2">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row>
    <row r="191" spans="29:73" x14ac:dyDescent="0.2">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row>
    <row r="192" spans="29:73" x14ac:dyDescent="0.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row>
    <row r="193" spans="29:73" x14ac:dyDescent="0.2">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row>
    <row r="194" spans="29:73" x14ac:dyDescent="0.2">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row>
    <row r="195" spans="29:73" x14ac:dyDescent="0.2">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row>
  </sheetData>
  <pageMargins left="0.7" right="0.7" top="0.75" bottom="0.75" header="0.3" footer="0.3"/>
  <pageSetup paperSize="9" orientation="portrait" r:id="rId1"/>
  <headerFooter>
    <oddHeader>&amp;R&amp;"Arial"&amp;10&amp;KFF8C00Confidential&amp;1#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962D3-09C1-4B5F-9AF1-D65DF0075152}">
  <dimension ref="A1:BO79"/>
  <sheetViews>
    <sheetView topLeftCell="D1" zoomScale="90" zoomScaleNormal="90" workbookViewId="0">
      <pane ySplit="8" topLeftCell="A9" activePane="bottomLeft" state="frozen"/>
      <selection pane="bottomLeft" activeCell="L9" sqref="L9"/>
    </sheetView>
  </sheetViews>
  <sheetFormatPr defaultColWidth="9.140625" defaultRowHeight="12.75" x14ac:dyDescent="0.2"/>
  <cols>
    <col min="1" max="1" width="20.42578125" style="32" customWidth="1"/>
    <col min="2" max="2" width="11.42578125" style="32" bestFit="1" customWidth="1"/>
    <col min="3" max="3" width="24.140625" style="32" bestFit="1" customWidth="1"/>
    <col min="4" max="4" width="34.28515625" style="32" bestFit="1" customWidth="1"/>
    <col min="5" max="6" width="35.42578125" style="32" bestFit="1" customWidth="1"/>
    <col min="7" max="8" width="30.7109375" style="32" bestFit="1" customWidth="1"/>
    <col min="9" max="9" width="10.42578125" style="39" bestFit="1" customWidth="1"/>
    <col min="10" max="19" width="9.140625" style="32"/>
    <col min="20" max="20" width="13.28515625" style="32" bestFit="1" customWidth="1"/>
    <col min="21" max="21" width="9.28515625" style="32" bestFit="1" customWidth="1"/>
    <col min="22" max="22" width="13.28515625" style="32" bestFit="1" customWidth="1"/>
    <col min="23" max="23" width="9.28515625" style="32" bestFit="1" customWidth="1"/>
    <col min="24" max="24" width="13.28515625" style="32" bestFit="1" customWidth="1"/>
    <col min="25" max="25" width="9.28515625" style="32" bestFit="1" customWidth="1"/>
    <col min="26" max="26" width="13.28515625" style="32" bestFit="1" customWidth="1"/>
    <col min="27" max="27" width="9.28515625" style="32" bestFit="1" customWidth="1"/>
    <col min="28" max="28" width="13.28515625" style="32" bestFit="1" customWidth="1"/>
    <col min="29" max="29" width="9.28515625" style="32" bestFit="1" customWidth="1"/>
    <col min="30" max="49" width="9.140625" style="32"/>
    <col min="50" max="51" width="2.140625" style="32" customWidth="1"/>
    <col min="52" max="57" width="12.5703125" style="32" customWidth="1"/>
    <col min="58" max="58" width="4.7109375" style="32" customWidth="1"/>
    <col min="59" max="59" width="15.7109375" style="32" bestFit="1" customWidth="1"/>
    <col min="60" max="60" width="12.85546875" style="32" bestFit="1" customWidth="1"/>
    <col min="61" max="61" width="14.28515625" style="32" bestFit="1" customWidth="1"/>
    <col min="62" max="62" width="17.28515625" style="32" bestFit="1" customWidth="1"/>
    <col min="63" max="63" width="3.28515625" style="32" customWidth="1"/>
    <col min="64" max="64" width="13.85546875" style="32" bestFit="1" customWidth="1"/>
    <col min="65" max="65" width="12.85546875" style="32" bestFit="1" customWidth="1"/>
    <col min="66" max="66" width="14.28515625" style="32" bestFit="1" customWidth="1"/>
    <col min="67" max="67" width="17.28515625" style="32" bestFit="1" customWidth="1"/>
    <col min="68" max="16384" width="9.140625" style="32"/>
  </cols>
  <sheetData>
    <row r="1" spans="1:67" customFormat="1" ht="27" x14ac:dyDescent="0.35">
      <c r="A1" s="1" t="s">
        <v>326</v>
      </c>
      <c r="B1" s="2"/>
      <c r="C1" s="2"/>
      <c r="D1" s="2"/>
      <c r="E1" s="2"/>
      <c r="I1" s="59"/>
      <c r="AZ1" s="71" t="s">
        <v>365</v>
      </c>
      <c r="BA1" s="71"/>
      <c r="BB1" s="72"/>
      <c r="BC1" s="72"/>
      <c r="BD1" s="72"/>
      <c r="BE1" s="72"/>
      <c r="BF1" s="71"/>
      <c r="BG1" s="73"/>
      <c r="BH1" s="86" t="s">
        <v>367</v>
      </c>
      <c r="BI1" s="86" t="s">
        <v>368</v>
      </c>
      <c r="BJ1" s="87" t="s">
        <v>369</v>
      </c>
      <c r="BK1" s="72"/>
      <c r="BL1" s="73"/>
      <c r="BM1" s="86" t="s">
        <v>367</v>
      </c>
      <c r="BN1" s="86" t="s">
        <v>368</v>
      </c>
      <c r="BO1" s="87" t="s">
        <v>369</v>
      </c>
    </row>
    <row r="2" spans="1:67" x14ac:dyDescent="0.2">
      <c r="AZ2" s="76"/>
      <c r="BA2" s="76"/>
      <c r="BB2" s="76"/>
      <c r="BC2" s="76"/>
      <c r="BD2" s="76"/>
      <c r="BE2" s="76"/>
      <c r="BF2" s="76"/>
      <c r="BG2" s="77" t="s">
        <v>366</v>
      </c>
      <c r="BH2" s="78">
        <v>43830</v>
      </c>
      <c r="BI2" s="78">
        <v>44104</v>
      </c>
      <c r="BJ2" s="79">
        <v>44196</v>
      </c>
      <c r="BK2" s="76"/>
      <c r="BL2" s="77" t="s">
        <v>373</v>
      </c>
      <c r="BM2" s="78">
        <v>43830</v>
      </c>
      <c r="BN2" s="78">
        <v>44104</v>
      </c>
      <c r="BO2" s="79">
        <v>44196</v>
      </c>
    </row>
    <row r="3" spans="1:67" x14ac:dyDescent="0.2">
      <c r="AZ3" s="76" t="s">
        <v>390</v>
      </c>
      <c r="BA3" s="76"/>
      <c r="BB3" s="76"/>
      <c r="BC3" s="76"/>
      <c r="BD3" s="76"/>
      <c r="BE3" s="76"/>
      <c r="BF3" s="76"/>
      <c r="BG3" s="80" t="s">
        <v>157</v>
      </c>
      <c r="BH3" s="76">
        <v>100</v>
      </c>
      <c r="BI3" s="76">
        <v>120</v>
      </c>
      <c r="BJ3" s="81">
        <v>130</v>
      </c>
      <c r="BK3" s="76"/>
      <c r="BL3" s="80" t="s">
        <v>157</v>
      </c>
      <c r="BM3" s="76">
        <v>5</v>
      </c>
      <c r="BN3" s="76">
        <v>5</v>
      </c>
      <c r="BO3" s="81">
        <v>5</v>
      </c>
    </row>
    <row r="4" spans="1:67" x14ac:dyDescent="0.2">
      <c r="B4" s="53" t="s">
        <v>329</v>
      </c>
      <c r="C4" s="52"/>
      <c r="D4" s="52"/>
      <c r="E4" s="52"/>
      <c r="F4" s="52"/>
      <c r="G4" s="55" t="s">
        <v>330</v>
      </c>
      <c r="H4" s="42"/>
      <c r="I4" s="60"/>
      <c r="J4" s="57" t="s">
        <v>332</v>
      </c>
      <c r="K4" s="57"/>
      <c r="L4" s="57"/>
      <c r="M4" s="57"/>
      <c r="N4" s="57"/>
      <c r="O4" s="57"/>
      <c r="P4" s="57"/>
      <c r="Q4" s="57"/>
      <c r="R4" s="57"/>
      <c r="S4" s="57"/>
      <c r="T4" s="199" t="s">
        <v>332</v>
      </c>
      <c r="U4" s="199"/>
      <c r="V4" s="199"/>
      <c r="W4" s="199"/>
      <c r="X4" s="184"/>
      <c r="Y4" s="184"/>
      <c r="Z4" s="184"/>
      <c r="AA4" s="184"/>
      <c r="AB4" s="184"/>
      <c r="AC4" s="184"/>
      <c r="AD4" s="57" t="s">
        <v>332</v>
      </c>
      <c r="AE4" s="57"/>
      <c r="AF4" s="57"/>
      <c r="AG4" s="57"/>
      <c r="AH4" s="57"/>
      <c r="AI4" s="57"/>
      <c r="AJ4" s="57"/>
      <c r="AK4" s="57"/>
      <c r="AL4" s="57"/>
      <c r="AM4" s="57"/>
      <c r="AN4" s="58" t="s">
        <v>332</v>
      </c>
      <c r="AO4" s="58"/>
      <c r="AP4" s="58"/>
      <c r="AQ4" s="58"/>
      <c r="AR4" s="58"/>
      <c r="AS4" s="58"/>
      <c r="AT4" s="58"/>
      <c r="AU4" s="58"/>
      <c r="AV4" s="58"/>
      <c r="AW4" s="58"/>
      <c r="AZ4" s="76" t="s">
        <v>371</v>
      </c>
      <c r="BA4" s="76"/>
      <c r="BB4" s="76"/>
      <c r="BC4" s="76"/>
      <c r="BD4" s="76"/>
      <c r="BE4" s="76"/>
      <c r="BF4" s="76"/>
      <c r="BG4" s="80" t="s">
        <v>164</v>
      </c>
      <c r="BH4" s="76">
        <v>101</v>
      </c>
      <c r="BI4" s="76">
        <v>122</v>
      </c>
      <c r="BJ4" s="81">
        <v>129</v>
      </c>
      <c r="BK4" s="76"/>
      <c r="BL4" s="80" t="s">
        <v>160</v>
      </c>
      <c r="BM4" s="76">
        <v>7</v>
      </c>
      <c r="BN4" s="76">
        <v>3</v>
      </c>
      <c r="BO4" s="81">
        <v>3</v>
      </c>
    </row>
    <row r="5" spans="1:67" x14ac:dyDescent="0.2">
      <c r="B5" s="54" t="s">
        <v>341</v>
      </c>
      <c r="C5" s="52"/>
      <c r="D5" s="52"/>
      <c r="E5" s="52"/>
      <c r="F5" s="52"/>
      <c r="G5" s="42" t="s">
        <v>331</v>
      </c>
      <c r="H5" s="42"/>
      <c r="I5" s="60"/>
      <c r="J5" s="66" t="s">
        <v>334</v>
      </c>
      <c r="K5" s="57"/>
      <c r="L5" s="57"/>
      <c r="M5" s="57"/>
      <c r="N5" s="57"/>
      <c r="O5" s="57"/>
      <c r="P5" s="57"/>
      <c r="Q5" s="57"/>
      <c r="R5" s="57"/>
      <c r="S5" s="57"/>
      <c r="T5" s="67" t="s">
        <v>335</v>
      </c>
      <c r="U5" s="58"/>
      <c r="V5" s="58"/>
      <c r="W5" s="58"/>
      <c r="X5" s="58"/>
      <c r="Y5" s="58"/>
      <c r="Z5" s="58"/>
      <c r="AA5" s="58"/>
      <c r="AB5" s="58"/>
      <c r="AC5" s="58"/>
      <c r="AD5" s="66" t="s">
        <v>346</v>
      </c>
      <c r="AE5" s="57"/>
      <c r="AF5" s="57"/>
      <c r="AG5" s="57"/>
      <c r="AH5" s="57"/>
      <c r="AI5" s="57"/>
      <c r="AJ5" s="57"/>
      <c r="AK5" s="57"/>
      <c r="AL5" s="57"/>
      <c r="AM5" s="57"/>
      <c r="AN5" s="67" t="s">
        <v>347</v>
      </c>
      <c r="AO5" s="58"/>
      <c r="AP5" s="58"/>
      <c r="AQ5" s="58"/>
      <c r="AR5" s="58"/>
      <c r="AS5" s="58"/>
      <c r="AT5" s="58"/>
      <c r="AU5" s="58"/>
      <c r="AV5" s="58"/>
      <c r="AW5" s="58"/>
      <c r="AZ5" s="76"/>
      <c r="BA5" s="76"/>
      <c r="BB5" s="76"/>
      <c r="BC5" s="76"/>
      <c r="BD5" s="76"/>
      <c r="BE5" s="76"/>
      <c r="BF5" s="76"/>
      <c r="BG5" s="80" t="s">
        <v>184</v>
      </c>
      <c r="BH5" s="76">
        <v>80</v>
      </c>
      <c r="BI5" s="76">
        <v>90</v>
      </c>
      <c r="BJ5" s="81">
        <v>100</v>
      </c>
      <c r="BK5" s="76"/>
      <c r="BL5" s="80" t="s">
        <v>135</v>
      </c>
      <c r="BM5" s="76">
        <v>-4</v>
      </c>
      <c r="BN5" s="76">
        <v>-4</v>
      </c>
      <c r="BO5" s="81">
        <v>-4</v>
      </c>
    </row>
    <row r="6" spans="1:67" ht="14.25" x14ac:dyDescent="0.2">
      <c r="B6" s="52" t="s">
        <v>340</v>
      </c>
      <c r="C6" s="52"/>
      <c r="D6" s="52"/>
      <c r="E6" s="52"/>
      <c r="F6" s="52"/>
      <c r="G6" s="42" t="s">
        <v>372</v>
      </c>
      <c r="H6" s="43"/>
      <c r="I6" s="61"/>
      <c r="J6" s="203" t="s">
        <v>327</v>
      </c>
      <c r="K6" s="203"/>
      <c r="L6" s="203"/>
      <c r="M6" s="203"/>
      <c r="N6" s="203"/>
      <c r="O6" s="203"/>
      <c r="P6" s="203"/>
      <c r="Q6" s="203"/>
      <c r="R6" s="203"/>
      <c r="S6" s="203"/>
      <c r="T6" s="200" t="s">
        <v>302</v>
      </c>
      <c r="U6" s="200"/>
      <c r="V6" s="200"/>
      <c r="W6" s="200"/>
      <c r="X6" s="182"/>
      <c r="Y6" s="182"/>
      <c r="Z6" s="182"/>
      <c r="AA6" s="182"/>
      <c r="AB6" s="182"/>
      <c r="AC6" s="182"/>
      <c r="AD6" s="203"/>
      <c r="AE6" s="203"/>
      <c r="AF6" s="203"/>
      <c r="AG6" s="203"/>
      <c r="AH6" s="203"/>
      <c r="AI6" s="203"/>
      <c r="AJ6" s="203"/>
      <c r="AK6" s="203"/>
      <c r="AL6" s="203"/>
      <c r="AM6" s="203"/>
      <c r="AN6" s="200"/>
      <c r="AO6" s="200"/>
      <c r="AP6" s="200"/>
      <c r="AQ6" s="200"/>
      <c r="AR6" s="200"/>
      <c r="AS6" s="200"/>
      <c r="AT6" s="200"/>
      <c r="AU6" s="200"/>
      <c r="AV6" s="200"/>
      <c r="AW6" s="200"/>
      <c r="AZ6" s="76"/>
      <c r="BA6" s="76"/>
      <c r="BB6" s="76"/>
      <c r="BC6" s="76"/>
      <c r="BD6" s="76"/>
      <c r="BE6" s="76"/>
      <c r="BF6" s="76"/>
      <c r="BG6" s="80" t="s">
        <v>220</v>
      </c>
      <c r="BH6" s="76">
        <v>120</v>
      </c>
      <c r="BI6" s="76">
        <v>130</v>
      </c>
      <c r="BJ6" s="81">
        <v>140</v>
      </c>
      <c r="BK6" s="76"/>
      <c r="BL6" s="80" t="s">
        <v>184</v>
      </c>
      <c r="BM6" s="76">
        <v>5</v>
      </c>
      <c r="BN6" s="76">
        <v>5</v>
      </c>
      <c r="BO6" s="81">
        <v>5</v>
      </c>
    </row>
    <row r="7" spans="1:67" ht="14.25" x14ac:dyDescent="0.2">
      <c r="B7" s="52" t="s">
        <v>333</v>
      </c>
      <c r="C7" s="52"/>
      <c r="D7" s="52"/>
      <c r="E7" s="52"/>
      <c r="F7" s="52"/>
      <c r="G7" s="42"/>
      <c r="H7" s="43"/>
      <c r="I7" s="61"/>
      <c r="J7" s="202" t="s">
        <v>147</v>
      </c>
      <c r="K7" s="202"/>
      <c r="L7" s="202" t="s">
        <v>148</v>
      </c>
      <c r="M7" s="202"/>
      <c r="N7" s="202" t="s">
        <v>149</v>
      </c>
      <c r="O7" s="202"/>
      <c r="P7" s="202" t="s">
        <v>150</v>
      </c>
      <c r="Q7" s="202"/>
      <c r="R7" s="202" t="s">
        <v>151</v>
      </c>
      <c r="S7" s="202"/>
      <c r="T7" s="201" t="s">
        <v>147</v>
      </c>
      <c r="U7" s="201"/>
      <c r="V7" s="201" t="s">
        <v>148</v>
      </c>
      <c r="W7" s="201"/>
      <c r="X7" s="201" t="s">
        <v>149</v>
      </c>
      <c r="Y7" s="201"/>
      <c r="Z7" s="201" t="s">
        <v>150</v>
      </c>
      <c r="AA7" s="201"/>
      <c r="AB7" s="201" t="s">
        <v>151</v>
      </c>
      <c r="AC7" s="201"/>
      <c r="AD7" s="202" t="s">
        <v>147</v>
      </c>
      <c r="AE7" s="202"/>
      <c r="AF7" s="202" t="s">
        <v>148</v>
      </c>
      <c r="AG7" s="202"/>
      <c r="AH7" s="202" t="s">
        <v>149</v>
      </c>
      <c r="AI7" s="202"/>
      <c r="AJ7" s="202" t="s">
        <v>150</v>
      </c>
      <c r="AK7" s="202"/>
      <c r="AL7" s="202" t="s">
        <v>151</v>
      </c>
      <c r="AM7" s="202"/>
      <c r="AN7" s="201" t="s">
        <v>147</v>
      </c>
      <c r="AO7" s="201"/>
      <c r="AP7" s="201" t="s">
        <v>148</v>
      </c>
      <c r="AQ7" s="201"/>
      <c r="AR7" s="201" t="s">
        <v>149</v>
      </c>
      <c r="AS7" s="201"/>
      <c r="AT7" s="201" t="s">
        <v>150</v>
      </c>
      <c r="AU7" s="201"/>
      <c r="AV7" s="201" t="s">
        <v>151</v>
      </c>
      <c r="AW7" s="201"/>
      <c r="AZ7" s="204" t="s">
        <v>375</v>
      </c>
      <c r="BA7" s="204"/>
      <c r="BB7" s="204"/>
      <c r="BC7" s="205"/>
      <c r="BD7" s="88" t="s">
        <v>377</v>
      </c>
      <c r="BE7" s="76"/>
      <c r="BF7" s="76"/>
      <c r="BG7" s="80" t="s">
        <v>222</v>
      </c>
      <c r="BH7" s="76"/>
      <c r="BI7" s="76">
        <v>50</v>
      </c>
      <c r="BJ7" s="81">
        <v>60</v>
      </c>
      <c r="BK7" s="76"/>
      <c r="BL7" s="80" t="s">
        <v>217</v>
      </c>
      <c r="BM7" s="76"/>
      <c r="BN7" s="76">
        <v>5</v>
      </c>
      <c r="BO7" s="81">
        <v>5</v>
      </c>
    </row>
    <row r="8" spans="1:67" x14ac:dyDescent="0.2">
      <c r="B8" s="41" t="s">
        <v>232</v>
      </c>
      <c r="C8" s="41" t="s">
        <v>233</v>
      </c>
      <c r="D8" s="41" t="s">
        <v>234</v>
      </c>
      <c r="E8" s="41" t="s">
        <v>235</v>
      </c>
      <c r="F8" s="41" t="s">
        <v>236</v>
      </c>
      <c r="G8" s="43" t="s">
        <v>237</v>
      </c>
      <c r="H8" s="43" t="s">
        <v>154</v>
      </c>
      <c r="I8" s="62" t="s">
        <v>155</v>
      </c>
      <c r="J8" s="183" t="s">
        <v>152</v>
      </c>
      <c r="K8" s="183" t="s">
        <v>153</v>
      </c>
      <c r="L8" s="183" t="s">
        <v>152</v>
      </c>
      <c r="M8" s="183" t="s">
        <v>153</v>
      </c>
      <c r="N8" s="183" t="s">
        <v>152</v>
      </c>
      <c r="O8" s="183" t="s">
        <v>153</v>
      </c>
      <c r="P8" s="183" t="s">
        <v>152</v>
      </c>
      <c r="Q8" s="183" t="s">
        <v>153</v>
      </c>
      <c r="R8" s="183" t="s">
        <v>152</v>
      </c>
      <c r="S8" s="183" t="s">
        <v>153</v>
      </c>
      <c r="T8" s="181" t="s">
        <v>152</v>
      </c>
      <c r="U8" s="181" t="s">
        <v>153</v>
      </c>
      <c r="V8" s="181" t="s">
        <v>152</v>
      </c>
      <c r="W8" s="181" t="s">
        <v>153</v>
      </c>
      <c r="X8" s="181" t="s">
        <v>152</v>
      </c>
      <c r="Y8" s="181" t="s">
        <v>153</v>
      </c>
      <c r="Z8" s="181" t="s">
        <v>152</v>
      </c>
      <c r="AA8" s="181" t="s">
        <v>153</v>
      </c>
      <c r="AB8" s="181" t="s">
        <v>152</v>
      </c>
      <c r="AC8" s="181" t="s">
        <v>153</v>
      </c>
      <c r="AD8" s="183" t="s">
        <v>152</v>
      </c>
      <c r="AE8" s="183" t="s">
        <v>153</v>
      </c>
      <c r="AF8" s="183" t="s">
        <v>152</v>
      </c>
      <c r="AG8" s="183" t="s">
        <v>153</v>
      </c>
      <c r="AH8" s="183" t="s">
        <v>152</v>
      </c>
      <c r="AI8" s="183" t="s">
        <v>153</v>
      </c>
      <c r="AJ8" s="183" t="s">
        <v>152</v>
      </c>
      <c r="AK8" s="183" t="s">
        <v>153</v>
      </c>
      <c r="AL8" s="183" t="s">
        <v>152</v>
      </c>
      <c r="AM8" s="183" t="s">
        <v>153</v>
      </c>
      <c r="AN8" s="181" t="s">
        <v>152</v>
      </c>
      <c r="AO8" s="181" t="s">
        <v>153</v>
      </c>
      <c r="AP8" s="181" t="s">
        <v>152</v>
      </c>
      <c r="AQ8" s="181" t="s">
        <v>153</v>
      </c>
      <c r="AR8" s="181" t="s">
        <v>152</v>
      </c>
      <c r="AS8" s="181" t="s">
        <v>153</v>
      </c>
      <c r="AT8" s="181" t="s">
        <v>152</v>
      </c>
      <c r="AU8" s="181" t="s">
        <v>153</v>
      </c>
      <c r="AV8" s="181" t="s">
        <v>152</v>
      </c>
      <c r="AW8" s="181" t="s">
        <v>153</v>
      </c>
      <c r="AZ8" s="70" t="s">
        <v>376</v>
      </c>
      <c r="BA8" s="70" t="s">
        <v>378</v>
      </c>
      <c r="BB8" s="70" t="s">
        <v>370</v>
      </c>
      <c r="BC8" s="70" t="s">
        <v>379</v>
      </c>
      <c r="BD8" s="89"/>
      <c r="BE8" s="76"/>
      <c r="BF8" s="76"/>
      <c r="BG8" s="82" t="s">
        <v>231</v>
      </c>
      <c r="BH8" s="83"/>
      <c r="BI8" s="83">
        <v>200</v>
      </c>
      <c r="BJ8" s="84">
        <v>220</v>
      </c>
      <c r="BK8" s="76"/>
      <c r="BL8" s="82"/>
      <c r="BM8" s="83"/>
      <c r="BN8" s="83"/>
      <c r="BO8" s="84"/>
    </row>
    <row r="9" spans="1:67" ht="14.25" x14ac:dyDescent="0.2">
      <c r="B9" s="40" t="s">
        <v>156</v>
      </c>
      <c r="C9" s="40" t="s">
        <v>156</v>
      </c>
      <c r="D9" s="40" t="s">
        <v>156</v>
      </c>
      <c r="E9" s="40" t="s">
        <v>156</v>
      </c>
      <c r="F9" s="40" t="s">
        <v>156</v>
      </c>
      <c r="G9" s="45" t="s">
        <v>156</v>
      </c>
      <c r="H9" s="46" t="s">
        <v>156</v>
      </c>
      <c r="I9" s="63">
        <v>1</v>
      </c>
      <c r="J9" s="44" t="s">
        <v>157</v>
      </c>
      <c r="K9" s="49"/>
      <c r="L9" s="44" t="s">
        <v>157</v>
      </c>
      <c r="M9" s="49"/>
      <c r="N9" s="44" t="s">
        <v>157</v>
      </c>
      <c r="O9" s="49"/>
      <c r="P9" s="44" t="s">
        <v>157</v>
      </c>
      <c r="Q9" s="49"/>
      <c r="R9" s="44" t="s">
        <v>157</v>
      </c>
      <c r="S9" s="49"/>
      <c r="T9" s="51"/>
      <c r="U9" s="51"/>
      <c r="V9" s="51" t="s">
        <v>304</v>
      </c>
      <c r="W9" s="51"/>
      <c r="X9" s="51"/>
      <c r="Y9" s="51"/>
      <c r="Z9" s="51"/>
      <c r="AA9" s="51"/>
      <c r="AB9" s="51"/>
      <c r="AC9" s="51"/>
      <c r="AD9" s="44"/>
      <c r="AE9" s="49"/>
      <c r="AF9" s="44"/>
      <c r="AG9" s="49"/>
      <c r="AH9" s="44"/>
      <c r="AI9" s="49"/>
      <c r="AJ9" s="44"/>
      <c r="AK9" s="49"/>
      <c r="AL9" s="44"/>
      <c r="AM9" s="49"/>
      <c r="AN9" s="51"/>
      <c r="AO9" s="48"/>
      <c r="AP9" s="51"/>
      <c r="AQ9" s="48"/>
      <c r="AR9" s="51"/>
      <c r="AS9" s="48"/>
      <c r="AT9" s="51"/>
      <c r="AU9" s="48"/>
      <c r="AV9" s="51"/>
      <c r="AW9" s="48"/>
      <c r="AZ9" s="76">
        <f>IFERROR(VLOOKUP($J9,$BG$3:$BJ$8,2,0),AZ8)</f>
        <v>100</v>
      </c>
      <c r="BA9" s="76"/>
      <c r="BB9" s="76">
        <f>IFERROR(VLOOKUP($J9,$BL$3:$BO$8,2,0),0)+IFERROR(VLOOKUP($F9,$BL$3:$BO$8,2,0),0)</f>
        <v>5</v>
      </c>
      <c r="BC9" s="76">
        <f>IFERROR(VLOOKUP($K9,$BL$3:$BO$8,2,0),0)</f>
        <v>0</v>
      </c>
      <c r="BD9" s="85">
        <f>SUM(AZ9:BC9)</f>
        <v>105</v>
      </c>
    </row>
    <row r="10" spans="1:67" ht="14.25" x14ac:dyDescent="0.2">
      <c r="B10" s="40" t="s">
        <v>238</v>
      </c>
      <c r="C10" s="40" t="s">
        <v>239</v>
      </c>
      <c r="D10" s="40" t="s">
        <v>3</v>
      </c>
      <c r="E10" s="40" t="s">
        <v>159</v>
      </c>
      <c r="F10" s="40" t="s">
        <v>328</v>
      </c>
      <c r="G10" s="45" t="s">
        <v>328</v>
      </c>
      <c r="H10" s="45" t="s">
        <v>328</v>
      </c>
      <c r="I10" s="63">
        <f>I9+1</f>
        <v>2</v>
      </c>
      <c r="J10" s="44" t="s">
        <v>157</v>
      </c>
      <c r="K10" s="49"/>
      <c r="L10" s="44" t="s">
        <v>157</v>
      </c>
      <c r="M10" s="49"/>
      <c r="N10" s="44" t="s">
        <v>157</v>
      </c>
      <c r="O10" s="49"/>
      <c r="P10" s="44" t="s">
        <v>157</v>
      </c>
      <c r="Q10" s="49"/>
      <c r="R10" s="44" t="s">
        <v>157</v>
      </c>
      <c r="S10" s="49"/>
      <c r="T10" s="51"/>
      <c r="U10" s="51"/>
      <c r="V10" s="51" t="s">
        <v>304</v>
      </c>
      <c r="W10" s="51"/>
      <c r="X10" s="51"/>
      <c r="Y10" s="51"/>
      <c r="Z10" s="51"/>
      <c r="AA10" s="51"/>
      <c r="AB10" s="51"/>
      <c r="AC10" s="51"/>
      <c r="AD10" s="44"/>
      <c r="AE10" s="49"/>
      <c r="AF10" s="44"/>
      <c r="AG10" s="49"/>
      <c r="AH10" s="44"/>
      <c r="AI10" s="49"/>
      <c r="AJ10" s="44"/>
      <c r="AK10" s="49"/>
      <c r="AL10" s="44"/>
      <c r="AM10" s="49"/>
      <c r="AN10" s="51"/>
      <c r="AO10" s="48"/>
      <c r="AP10" s="51"/>
      <c r="AQ10" s="48"/>
      <c r="AR10" s="51"/>
      <c r="AS10" s="48"/>
      <c r="AT10" s="51"/>
      <c r="AU10" s="48"/>
      <c r="AV10" s="51"/>
      <c r="AW10" s="48"/>
      <c r="AZ10" s="76">
        <f>IFERROR(VLOOKUP($J10,$BG$3:$BJ$8,2,0),AZ9)</f>
        <v>100</v>
      </c>
      <c r="BA10" s="76">
        <f>IFERROR(VLOOKUP($K10,$BG$3:$BJ$8,2,0),BA9)</f>
        <v>0</v>
      </c>
      <c r="BB10" s="76">
        <f t="shared" ref="BB10:BB13" si="0">IFERROR(VLOOKUP($J10,$BL$3:$BO$8,2,0),0)+IFERROR(VLOOKUP($F10,$BL$3:$BO$8,2,0),0)</f>
        <v>5</v>
      </c>
      <c r="BC10" s="76">
        <f t="shared" ref="BC10:BC13" si="1">IFERROR(VLOOKUP($K10,$BL$3:$BO$8,2,0),0)</f>
        <v>0</v>
      </c>
      <c r="BD10" s="85">
        <f>SUM(AZ10:BC10)-SUM(AZ9:BC9)</f>
        <v>0</v>
      </c>
    </row>
    <row r="11" spans="1:67" ht="14.25" x14ac:dyDescent="0.2">
      <c r="B11" s="40" t="s">
        <v>238</v>
      </c>
      <c r="C11" s="40" t="s">
        <v>239</v>
      </c>
      <c r="D11" s="40" t="s">
        <v>391</v>
      </c>
      <c r="E11" s="40" t="s">
        <v>159</v>
      </c>
      <c r="F11" s="40" t="s">
        <v>134</v>
      </c>
      <c r="G11" s="45" t="s">
        <v>159</v>
      </c>
      <c r="H11" s="46" t="s">
        <v>159</v>
      </c>
      <c r="I11" s="63">
        <f t="shared" ref="I11:I74" si="2">I10+1</f>
        <v>3</v>
      </c>
      <c r="J11" s="44" t="s">
        <v>157</v>
      </c>
      <c r="K11" s="49"/>
      <c r="L11" s="44" t="s">
        <v>157</v>
      </c>
      <c r="M11" s="49"/>
      <c r="N11" s="44" t="s">
        <v>157</v>
      </c>
      <c r="O11" s="49"/>
      <c r="P11" s="44" t="s">
        <v>157</v>
      </c>
      <c r="Q11" s="49"/>
      <c r="R11" s="44" t="s">
        <v>157</v>
      </c>
      <c r="S11" s="49"/>
      <c r="T11" s="51"/>
      <c r="U11" s="51"/>
      <c r="V11" s="51" t="s">
        <v>304</v>
      </c>
      <c r="W11" s="51" t="s">
        <v>303</v>
      </c>
      <c r="X11" s="51"/>
      <c r="Y11" s="51"/>
      <c r="Z11" s="51"/>
      <c r="AA11" s="51"/>
      <c r="AB11" s="51"/>
      <c r="AC11" s="51"/>
      <c r="AD11" s="44"/>
      <c r="AE11" s="49"/>
      <c r="AF11" s="44"/>
      <c r="AG11" s="49"/>
      <c r="AH11" s="44"/>
      <c r="AI11" s="49"/>
      <c r="AJ11" s="44"/>
      <c r="AK11" s="49"/>
      <c r="AL11" s="44"/>
      <c r="AM11" s="49"/>
      <c r="AN11" s="51"/>
      <c r="AO11" s="48"/>
      <c r="AP11" s="51"/>
      <c r="AQ11" s="48"/>
      <c r="AR11" s="51"/>
      <c r="AS11" s="48"/>
      <c r="AT11" s="51"/>
      <c r="AU11" s="48"/>
      <c r="AV11" s="51"/>
      <c r="AW11" s="48"/>
      <c r="AZ11" s="76">
        <f t="shared" ref="AZ11:AZ13" si="3">IFERROR(VLOOKUP($J11,$BG$3:$BJ$8,2,0),AZ10)</f>
        <v>100</v>
      </c>
      <c r="BA11" s="76">
        <f>IFERROR(VLOOKUP($K11,$BG$3:$BJ$8,2,0),BA10)</f>
        <v>0</v>
      </c>
      <c r="BB11" s="76">
        <f t="shared" si="0"/>
        <v>5</v>
      </c>
      <c r="BC11" s="76">
        <f t="shared" si="1"/>
        <v>0</v>
      </c>
      <c r="BD11" s="85">
        <f>SUM(AZ11:BC11)-SUM(AZ10:BC10)</f>
        <v>0</v>
      </c>
    </row>
    <row r="12" spans="1:67" ht="14.25" x14ac:dyDescent="0.2">
      <c r="B12" s="40" t="s">
        <v>238</v>
      </c>
      <c r="C12" s="40" t="s">
        <v>239</v>
      </c>
      <c r="D12" s="40" t="s">
        <v>391</v>
      </c>
      <c r="E12" s="40" t="s">
        <v>159</v>
      </c>
      <c r="F12" s="40" t="s">
        <v>244</v>
      </c>
      <c r="G12" s="45" t="s">
        <v>159</v>
      </c>
      <c r="H12" s="46" t="s">
        <v>159</v>
      </c>
      <c r="I12" s="63">
        <f t="shared" si="2"/>
        <v>4</v>
      </c>
      <c r="J12" s="44" t="s">
        <v>160</v>
      </c>
      <c r="K12" s="44"/>
      <c r="L12" s="44" t="s">
        <v>160</v>
      </c>
      <c r="M12" s="44"/>
      <c r="N12" s="44" t="s">
        <v>160</v>
      </c>
      <c r="O12" s="44"/>
      <c r="P12" s="44" t="s">
        <v>160</v>
      </c>
      <c r="Q12" s="44"/>
      <c r="R12" s="44" t="s">
        <v>161</v>
      </c>
      <c r="S12" s="49"/>
      <c r="T12" s="51"/>
      <c r="U12" s="51"/>
      <c r="V12" s="51" t="s">
        <v>305</v>
      </c>
      <c r="W12" s="51" t="s">
        <v>303</v>
      </c>
      <c r="X12" s="51"/>
      <c r="Y12" s="51"/>
      <c r="Z12" s="51"/>
      <c r="AA12" s="51"/>
      <c r="AB12" s="51"/>
      <c r="AC12" s="51"/>
      <c r="AD12" s="44"/>
      <c r="AE12" s="44"/>
      <c r="AF12" s="44"/>
      <c r="AG12" s="44"/>
      <c r="AH12" s="44"/>
      <c r="AI12" s="44"/>
      <c r="AJ12" s="44"/>
      <c r="AK12" s="44"/>
      <c r="AL12" s="44"/>
      <c r="AM12" s="49"/>
      <c r="AN12" s="51"/>
      <c r="AO12" s="51"/>
      <c r="AP12" s="51"/>
      <c r="AQ12" s="51"/>
      <c r="AR12" s="51"/>
      <c r="AS12" s="51"/>
      <c r="AT12" s="51"/>
      <c r="AU12" s="51"/>
      <c r="AV12" s="51"/>
      <c r="AW12" s="48"/>
      <c r="AZ12" s="76">
        <f t="shared" si="3"/>
        <v>100</v>
      </c>
      <c r="BA12" s="76">
        <f t="shared" ref="BA12:BA14" si="4">IFERROR(VLOOKUP($K12,$BG$3:$BJ$8,2,0),BA11)</f>
        <v>0</v>
      </c>
      <c r="BB12" s="76">
        <f t="shared" si="0"/>
        <v>7</v>
      </c>
      <c r="BC12" s="76">
        <f t="shared" si="1"/>
        <v>0</v>
      </c>
      <c r="BD12" s="85">
        <f t="shared" ref="BD12:BD75" si="5">SUM(AZ12:BC12)-SUM(AZ11:BC11)</f>
        <v>2</v>
      </c>
    </row>
    <row r="13" spans="1:67" x14ac:dyDescent="0.2">
      <c r="B13" s="40" t="s">
        <v>238</v>
      </c>
      <c r="C13" s="40" t="s">
        <v>239</v>
      </c>
      <c r="D13" s="40" t="s">
        <v>391</v>
      </c>
      <c r="E13" s="40" t="s">
        <v>159</v>
      </c>
      <c r="F13" s="40" t="s">
        <v>135</v>
      </c>
      <c r="G13" s="45" t="s">
        <v>135</v>
      </c>
      <c r="H13" s="46" t="s">
        <v>135</v>
      </c>
      <c r="I13" s="63">
        <f t="shared" si="2"/>
        <v>5</v>
      </c>
      <c r="J13" s="44" t="s">
        <v>160</v>
      </c>
      <c r="K13" s="44"/>
      <c r="L13" s="44" t="s">
        <v>160</v>
      </c>
      <c r="M13" s="44"/>
      <c r="N13" s="44" t="s">
        <v>160</v>
      </c>
      <c r="O13" s="44"/>
      <c r="P13" s="44" t="s">
        <v>160</v>
      </c>
      <c r="Q13" s="44"/>
      <c r="R13" s="44" t="s">
        <v>162</v>
      </c>
      <c r="S13" s="44"/>
      <c r="T13" s="51"/>
      <c r="U13" s="51"/>
      <c r="V13" s="51" t="s">
        <v>305</v>
      </c>
      <c r="W13" s="51" t="s">
        <v>303</v>
      </c>
      <c r="X13" s="51"/>
      <c r="Y13" s="51"/>
      <c r="Z13" s="51"/>
      <c r="AA13" s="51"/>
      <c r="AB13" s="51"/>
      <c r="AC13" s="51"/>
      <c r="AD13" s="44"/>
      <c r="AE13" s="44"/>
      <c r="AF13" s="44"/>
      <c r="AG13" s="44"/>
      <c r="AH13" s="44"/>
      <c r="AI13" s="44"/>
      <c r="AJ13" s="44"/>
      <c r="AK13" s="44"/>
      <c r="AL13" s="44"/>
      <c r="AM13" s="44"/>
      <c r="AN13" s="51"/>
      <c r="AO13" s="51"/>
      <c r="AP13" s="51"/>
      <c r="AQ13" s="51"/>
      <c r="AR13" s="51"/>
      <c r="AS13" s="51"/>
      <c r="AT13" s="51"/>
      <c r="AU13" s="51"/>
      <c r="AV13" s="51"/>
      <c r="AW13" s="51"/>
      <c r="AZ13" s="76">
        <f t="shared" si="3"/>
        <v>100</v>
      </c>
      <c r="BA13" s="76">
        <f t="shared" si="4"/>
        <v>0</v>
      </c>
      <c r="BB13" s="76">
        <f t="shared" si="0"/>
        <v>3</v>
      </c>
      <c r="BC13" s="76">
        <f t="shared" si="1"/>
        <v>0</v>
      </c>
      <c r="BD13" s="85">
        <f t="shared" si="5"/>
        <v>-4</v>
      </c>
    </row>
    <row r="14" spans="1:67" ht="14.25" x14ac:dyDescent="0.2">
      <c r="B14" s="40" t="s">
        <v>238</v>
      </c>
      <c r="C14" s="40" t="s">
        <v>239</v>
      </c>
      <c r="D14" s="40" t="s">
        <v>240</v>
      </c>
      <c r="E14" s="40" t="s">
        <v>241</v>
      </c>
      <c r="F14" s="40" t="s">
        <v>242</v>
      </c>
      <c r="G14" s="45" t="s">
        <v>587</v>
      </c>
      <c r="H14" s="46" t="s">
        <v>158</v>
      </c>
      <c r="I14" s="63">
        <f t="shared" si="2"/>
        <v>6</v>
      </c>
      <c r="J14" s="44" t="s">
        <v>164</v>
      </c>
      <c r="K14" s="44"/>
      <c r="L14" s="44" t="s">
        <v>164</v>
      </c>
      <c r="M14" s="44"/>
      <c r="N14" s="44" t="s">
        <v>164</v>
      </c>
      <c r="O14" s="44"/>
      <c r="P14" s="44" t="s">
        <v>164</v>
      </c>
      <c r="Q14" s="44"/>
      <c r="R14" s="44" t="s">
        <v>162</v>
      </c>
      <c r="S14" s="49"/>
      <c r="T14" s="51"/>
      <c r="U14" s="51"/>
      <c r="V14" s="51" t="s">
        <v>304</v>
      </c>
      <c r="W14" s="51" t="s">
        <v>303</v>
      </c>
      <c r="X14" s="51"/>
      <c r="Y14" s="51"/>
      <c r="Z14" s="51"/>
      <c r="AA14" s="51"/>
      <c r="AB14" s="51"/>
      <c r="AC14" s="51"/>
      <c r="AD14" s="44"/>
      <c r="AE14" s="49"/>
      <c r="AF14" s="44"/>
      <c r="AG14" s="49"/>
      <c r="AH14" s="44"/>
      <c r="AI14" s="49"/>
      <c r="AJ14" s="44"/>
      <c r="AK14" s="49"/>
      <c r="AL14" s="44"/>
      <c r="AM14" s="49"/>
      <c r="AN14" s="51"/>
      <c r="AO14" s="48"/>
      <c r="AP14" s="51"/>
      <c r="AQ14" s="48"/>
      <c r="AR14" s="51"/>
      <c r="AS14" s="48"/>
      <c r="AT14" s="51"/>
      <c r="AU14" s="48"/>
      <c r="AV14" s="51"/>
      <c r="AW14" s="48"/>
      <c r="AZ14" s="76">
        <f>IFERROR(VLOOKUP($J14,$BG$3:$BJ$8,2,0),AZ13)</f>
        <v>101</v>
      </c>
      <c r="BA14" s="76">
        <f t="shared" si="4"/>
        <v>0</v>
      </c>
      <c r="BB14" s="76">
        <f>IFERROR(VLOOKUP($J14,$BL$3:$BO$8,2,0),0)+IFERROR(VLOOKUP($F14,$BL$3:$BO$8,2,0),0)</f>
        <v>0</v>
      </c>
      <c r="BC14" s="76">
        <f>IFERROR(VLOOKUP($K14,$BL$3:$BO$8,2,0),0)</f>
        <v>0</v>
      </c>
      <c r="BD14" s="85">
        <f t="shared" ref="BD14:BD29" si="6">SUM(AZ14:BC14)-SUM(AZ13:BC13)</f>
        <v>-2</v>
      </c>
    </row>
    <row r="15" spans="1:67" ht="14.25" x14ac:dyDescent="0.2">
      <c r="B15" s="40" t="s">
        <v>238</v>
      </c>
      <c r="C15" s="40" t="s">
        <v>239</v>
      </c>
      <c r="D15" s="40" t="s">
        <v>240</v>
      </c>
      <c r="E15" s="40" t="s">
        <v>241</v>
      </c>
      <c r="F15" s="40" t="s">
        <v>243</v>
      </c>
      <c r="G15" s="45" t="s">
        <v>587</v>
      </c>
      <c r="H15" s="46" t="s">
        <v>158</v>
      </c>
      <c r="I15" s="63">
        <f t="shared" si="2"/>
        <v>7</v>
      </c>
      <c r="J15" s="44" t="s">
        <v>164</v>
      </c>
      <c r="K15" s="44"/>
      <c r="L15" s="44" t="s">
        <v>164</v>
      </c>
      <c r="M15" s="44"/>
      <c r="N15" s="44" t="s">
        <v>164</v>
      </c>
      <c r="O15" s="44"/>
      <c r="P15" s="44" t="s">
        <v>164</v>
      </c>
      <c r="Q15" s="44"/>
      <c r="R15" s="44" t="s">
        <v>162</v>
      </c>
      <c r="S15" s="49"/>
      <c r="T15" s="51"/>
      <c r="U15" s="51"/>
      <c r="V15" s="51" t="s">
        <v>304</v>
      </c>
      <c r="W15" s="51" t="s">
        <v>303</v>
      </c>
      <c r="X15" s="51"/>
      <c r="Y15" s="51"/>
      <c r="Z15" s="51"/>
      <c r="AA15" s="51"/>
      <c r="AB15" s="51"/>
      <c r="AC15" s="51"/>
      <c r="AD15" s="44"/>
      <c r="AE15" s="49"/>
      <c r="AF15" s="44"/>
      <c r="AG15" s="49"/>
      <c r="AH15" s="44"/>
      <c r="AI15" s="49"/>
      <c r="AJ15" s="44"/>
      <c r="AK15" s="49"/>
      <c r="AL15" s="44"/>
      <c r="AM15" s="49"/>
      <c r="AN15" s="51"/>
      <c r="AO15" s="48"/>
      <c r="AP15" s="51"/>
      <c r="AQ15" s="48"/>
      <c r="AR15" s="51"/>
      <c r="AS15" s="48"/>
      <c r="AT15" s="51"/>
      <c r="AU15" s="48"/>
      <c r="AV15" s="51"/>
      <c r="AW15" s="48"/>
      <c r="AZ15" s="150">
        <f>IFERROR(VLOOKUP($J15,$BG$3:$BJ$8,3,0),AZ14)</f>
        <v>122</v>
      </c>
      <c r="BA15" s="150">
        <f>IFERROR(VLOOKUP($K15,$BG$3:$BJ$8,3,0),BA14)</f>
        <v>0</v>
      </c>
      <c r="BB15" s="150">
        <f t="shared" ref="BB15:BB78" si="7">IFERROR(VLOOKUP($J15,$BL$3:$BO$8,3,0),0)+IFERROR(VLOOKUP($F15,$BL$3:$BO$8,3,0),0)</f>
        <v>0</v>
      </c>
      <c r="BC15" s="150">
        <f t="shared" ref="BC15:BC68" si="8">IFERROR(VLOOKUP($K15,$BL$3:$BO$8,3,0),0)</f>
        <v>0</v>
      </c>
      <c r="BD15" s="85">
        <f t="shared" si="6"/>
        <v>21</v>
      </c>
      <c r="BE15" s="150" t="s">
        <v>587</v>
      </c>
    </row>
    <row r="16" spans="1:67" x14ac:dyDescent="0.2">
      <c r="B16" s="40" t="s">
        <v>238</v>
      </c>
      <c r="C16" s="40" t="s">
        <v>239</v>
      </c>
      <c r="D16" s="40" t="s">
        <v>3</v>
      </c>
      <c r="E16" s="40" t="s">
        <v>136</v>
      </c>
      <c r="F16" s="40" t="s">
        <v>163</v>
      </c>
      <c r="G16" s="45" t="s">
        <v>163</v>
      </c>
      <c r="H16" s="46" t="s">
        <v>163</v>
      </c>
      <c r="I16" s="63">
        <f t="shared" si="2"/>
        <v>8</v>
      </c>
      <c r="J16" s="44" t="s">
        <v>164</v>
      </c>
      <c r="K16" s="44"/>
      <c r="L16" s="44" t="s">
        <v>164</v>
      </c>
      <c r="M16" s="44"/>
      <c r="N16" s="44" t="s">
        <v>164</v>
      </c>
      <c r="O16" s="44"/>
      <c r="P16" s="44" t="s">
        <v>164</v>
      </c>
      <c r="Q16" s="44"/>
      <c r="R16" s="44" t="s">
        <v>162</v>
      </c>
      <c r="S16" s="44"/>
      <c r="T16" s="51"/>
      <c r="U16" s="51"/>
      <c r="V16" s="51" t="s">
        <v>305</v>
      </c>
      <c r="W16" s="51"/>
      <c r="X16" s="51"/>
      <c r="Y16" s="51"/>
      <c r="Z16" s="51"/>
      <c r="AA16" s="51"/>
      <c r="AB16" s="51"/>
      <c r="AC16" s="51"/>
      <c r="AD16" s="44"/>
      <c r="AE16" s="44"/>
      <c r="AF16" s="44"/>
      <c r="AG16" s="44"/>
      <c r="AH16" s="44"/>
      <c r="AI16" s="44"/>
      <c r="AJ16" s="44"/>
      <c r="AK16" s="44"/>
      <c r="AL16" s="44"/>
      <c r="AM16" s="44"/>
      <c r="AN16" s="51"/>
      <c r="AO16" s="51"/>
      <c r="AP16" s="51"/>
      <c r="AQ16" s="51"/>
      <c r="AR16" s="51"/>
      <c r="AS16" s="51"/>
      <c r="AT16" s="51"/>
      <c r="AU16" s="51"/>
      <c r="AV16" s="51"/>
      <c r="AW16" s="51"/>
      <c r="AZ16" s="76">
        <f t="shared" ref="AZ16:AZ78" si="9">IFERROR(VLOOKUP($J16,$BG$3:$BJ$8,3,0),AZ15)</f>
        <v>122</v>
      </c>
      <c r="BA16" s="76">
        <f t="shared" ref="BA16:BA68" si="10">IFERROR(VLOOKUP($K16,$BG$3:$BJ$8,3,0),BA15)</f>
        <v>0</v>
      </c>
      <c r="BB16" s="76">
        <f t="shared" si="7"/>
        <v>0</v>
      </c>
      <c r="BC16" s="76">
        <f t="shared" si="8"/>
        <v>0</v>
      </c>
      <c r="BD16" s="85">
        <f t="shared" si="6"/>
        <v>0</v>
      </c>
    </row>
    <row r="17" spans="2:56" x14ac:dyDescent="0.2">
      <c r="B17" s="40" t="s">
        <v>238</v>
      </c>
      <c r="C17" s="40" t="s">
        <v>239</v>
      </c>
      <c r="D17" s="40" t="s">
        <v>3</v>
      </c>
      <c r="E17" s="40" t="s">
        <v>136</v>
      </c>
      <c r="F17" s="40" t="s">
        <v>245</v>
      </c>
      <c r="G17" s="45" t="s">
        <v>165</v>
      </c>
      <c r="H17" s="46" t="s">
        <v>165</v>
      </c>
      <c r="I17" s="63">
        <f t="shared" si="2"/>
        <v>9</v>
      </c>
      <c r="J17" s="44" t="s">
        <v>166</v>
      </c>
      <c r="K17" s="44"/>
      <c r="L17" s="44" t="s">
        <v>166</v>
      </c>
      <c r="M17" s="44"/>
      <c r="N17" s="44" t="s">
        <v>166</v>
      </c>
      <c r="O17" s="44"/>
      <c r="P17" s="44" t="s">
        <v>166</v>
      </c>
      <c r="Q17" s="44"/>
      <c r="R17" s="44" t="s">
        <v>167</v>
      </c>
      <c r="S17" s="44"/>
      <c r="T17" s="51"/>
      <c r="U17" s="51"/>
      <c r="V17" s="51" t="s">
        <v>305</v>
      </c>
      <c r="W17" s="51"/>
      <c r="X17" s="51"/>
      <c r="Y17" s="51"/>
      <c r="Z17" s="51"/>
      <c r="AA17" s="51"/>
      <c r="AB17" s="51"/>
      <c r="AC17" s="51"/>
      <c r="AD17" s="44"/>
      <c r="AE17" s="44"/>
      <c r="AF17" s="44"/>
      <c r="AG17" s="44"/>
      <c r="AH17" s="44"/>
      <c r="AI17" s="44"/>
      <c r="AJ17" s="44"/>
      <c r="AK17" s="44"/>
      <c r="AL17" s="44"/>
      <c r="AM17" s="44"/>
      <c r="AN17" s="51"/>
      <c r="AO17" s="51"/>
      <c r="AP17" s="51"/>
      <c r="AQ17" s="51"/>
      <c r="AR17" s="51"/>
      <c r="AS17" s="51"/>
      <c r="AT17" s="51"/>
      <c r="AU17" s="51"/>
      <c r="AV17" s="51"/>
      <c r="AW17" s="51"/>
      <c r="AZ17" s="76">
        <f t="shared" si="9"/>
        <v>122</v>
      </c>
      <c r="BA17" s="76">
        <f t="shared" si="10"/>
        <v>0</v>
      </c>
      <c r="BB17" s="76">
        <f t="shared" si="7"/>
        <v>0</v>
      </c>
      <c r="BC17" s="76">
        <f t="shared" si="8"/>
        <v>0</v>
      </c>
      <c r="BD17" s="85">
        <f t="shared" si="6"/>
        <v>0</v>
      </c>
    </row>
    <row r="18" spans="2:56" x14ac:dyDescent="0.2">
      <c r="B18" s="40" t="s">
        <v>238</v>
      </c>
      <c r="C18" s="40" t="s">
        <v>239</v>
      </c>
      <c r="D18" s="40" t="s">
        <v>391</v>
      </c>
      <c r="E18" s="40" t="s">
        <v>133</v>
      </c>
      <c r="F18" s="40" t="s">
        <v>133</v>
      </c>
      <c r="G18" s="45" t="s">
        <v>133</v>
      </c>
      <c r="H18" s="46" t="s">
        <v>133</v>
      </c>
      <c r="I18" s="63">
        <f t="shared" si="2"/>
        <v>10</v>
      </c>
      <c r="J18" s="44" t="s">
        <v>166</v>
      </c>
      <c r="K18" s="44"/>
      <c r="L18" s="44" t="s">
        <v>166</v>
      </c>
      <c r="M18" s="44"/>
      <c r="N18" s="44" t="s">
        <v>166</v>
      </c>
      <c r="O18" s="44"/>
      <c r="P18" s="44" t="s">
        <v>166</v>
      </c>
      <c r="Q18" s="44"/>
      <c r="R18" s="44" t="s">
        <v>168</v>
      </c>
      <c r="S18" s="44"/>
      <c r="T18" s="51"/>
      <c r="U18" s="51"/>
      <c r="V18" s="51" t="s">
        <v>305</v>
      </c>
      <c r="W18" s="51"/>
      <c r="X18" s="51"/>
      <c r="Y18" s="51"/>
      <c r="Z18" s="51"/>
      <c r="AA18" s="51"/>
      <c r="AB18" s="51"/>
      <c r="AC18" s="51"/>
      <c r="AD18" s="44"/>
      <c r="AE18" s="44"/>
      <c r="AF18" s="44"/>
      <c r="AG18" s="44"/>
      <c r="AH18" s="44"/>
      <c r="AI18" s="44"/>
      <c r="AJ18" s="44"/>
      <c r="AK18" s="44"/>
      <c r="AL18" s="44"/>
      <c r="AM18" s="44"/>
      <c r="AN18" s="51"/>
      <c r="AO18" s="51"/>
      <c r="AP18" s="51"/>
      <c r="AQ18" s="51"/>
      <c r="AR18" s="51"/>
      <c r="AS18" s="51"/>
      <c r="AT18" s="51"/>
      <c r="AU18" s="51"/>
      <c r="AV18" s="51"/>
      <c r="AW18" s="51"/>
      <c r="AZ18" s="76">
        <f t="shared" si="9"/>
        <v>122</v>
      </c>
      <c r="BA18" s="76">
        <f t="shared" si="10"/>
        <v>0</v>
      </c>
      <c r="BB18" s="76">
        <f t="shared" si="7"/>
        <v>0</v>
      </c>
      <c r="BC18" s="76">
        <f t="shared" si="8"/>
        <v>0</v>
      </c>
      <c r="BD18" s="85">
        <f t="shared" si="6"/>
        <v>0</v>
      </c>
    </row>
    <row r="19" spans="2:56" x14ac:dyDescent="0.2">
      <c r="B19" s="40" t="s">
        <v>238</v>
      </c>
      <c r="C19" s="40" t="s">
        <v>239</v>
      </c>
      <c r="D19" s="40" t="s">
        <v>246</v>
      </c>
      <c r="E19" s="40" t="s">
        <v>138</v>
      </c>
      <c r="F19" s="40" t="s">
        <v>169</v>
      </c>
      <c r="G19" s="45" t="s">
        <v>169</v>
      </c>
      <c r="H19" s="46" t="s">
        <v>169</v>
      </c>
      <c r="I19" s="63">
        <f t="shared" si="2"/>
        <v>11</v>
      </c>
      <c r="J19" s="44" t="s">
        <v>166</v>
      </c>
      <c r="K19" s="44"/>
      <c r="L19" s="44" t="s">
        <v>166</v>
      </c>
      <c r="M19" s="44"/>
      <c r="N19" s="44" t="s">
        <v>166</v>
      </c>
      <c r="O19" s="44"/>
      <c r="P19" s="44" t="s">
        <v>166</v>
      </c>
      <c r="Q19" s="44"/>
      <c r="R19" s="44" t="s">
        <v>170</v>
      </c>
      <c r="S19" s="44"/>
      <c r="T19" s="51"/>
      <c r="U19" s="51"/>
      <c r="V19" s="51" t="s">
        <v>305</v>
      </c>
      <c r="W19" s="51"/>
      <c r="X19" s="51"/>
      <c r="Y19" s="51"/>
      <c r="Z19" s="51"/>
      <c r="AA19" s="51"/>
      <c r="AB19" s="51"/>
      <c r="AC19" s="51"/>
      <c r="AD19" s="44"/>
      <c r="AE19" s="44"/>
      <c r="AF19" s="44"/>
      <c r="AG19" s="44"/>
      <c r="AH19" s="44"/>
      <c r="AI19" s="44"/>
      <c r="AJ19" s="44"/>
      <c r="AK19" s="44"/>
      <c r="AL19" s="44"/>
      <c r="AM19" s="44"/>
      <c r="AN19" s="51"/>
      <c r="AO19" s="51"/>
      <c r="AP19" s="51"/>
      <c r="AQ19" s="51"/>
      <c r="AR19" s="51"/>
      <c r="AS19" s="51"/>
      <c r="AT19" s="51"/>
      <c r="AU19" s="51"/>
      <c r="AV19" s="51"/>
      <c r="AW19" s="51"/>
      <c r="AZ19" s="76">
        <f t="shared" si="9"/>
        <v>122</v>
      </c>
      <c r="BA19" s="76">
        <f t="shared" si="10"/>
        <v>0</v>
      </c>
      <c r="BB19" s="76">
        <f t="shared" si="7"/>
        <v>0</v>
      </c>
      <c r="BC19" s="76">
        <f t="shared" si="8"/>
        <v>0</v>
      </c>
      <c r="BD19" s="85">
        <f t="shared" si="6"/>
        <v>0</v>
      </c>
    </row>
    <row r="20" spans="2:56" x14ac:dyDescent="0.2">
      <c r="B20" s="40" t="s">
        <v>238</v>
      </c>
      <c r="C20" s="40" t="s">
        <v>239</v>
      </c>
      <c r="D20" s="40" t="s">
        <v>246</v>
      </c>
      <c r="E20" s="40" t="s">
        <v>138</v>
      </c>
      <c r="F20" s="40" t="s">
        <v>171</v>
      </c>
      <c r="G20" s="45" t="s">
        <v>171</v>
      </c>
      <c r="H20" s="46" t="s">
        <v>171</v>
      </c>
      <c r="I20" s="63">
        <f t="shared" si="2"/>
        <v>12</v>
      </c>
      <c r="J20" s="44" t="s">
        <v>166</v>
      </c>
      <c r="K20" s="44"/>
      <c r="L20" s="44" t="s">
        <v>166</v>
      </c>
      <c r="M20" s="44"/>
      <c r="N20" s="44" t="s">
        <v>166</v>
      </c>
      <c r="O20" s="44"/>
      <c r="P20" s="44" t="s">
        <v>166</v>
      </c>
      <c r="Q20" s="44"/>
      <c r="R20" s="44" t="s">
        <v>172</v>
      </c>
      <c r="S20" s="44"/>
      <c r="T20" s="51"/>
      <c r="U20" s="51"/>
      <c r="V20" s="51" t="s">
        <v>305</v>
      </c>
      <c r="W20" s="51" t="s">
        <v>303</v>
      </c>
      <c r="X20" s="51"/>
      <c r="Y20" s="51"/>
      <c r="Z20" s="51"/>
      <c r="AA20" s="51"/>
      <c r="AB20" s="51"/>
      <c r="AC20" s="51"/>
      <c r="AD20" s="44"/>
      <c r="AE20" s="44"/>
      <c r="AF20" s="44"/>
      <c r="AG20" s="44"/>
      <c r="AH20" s="44"/>
      <c r="AI20" s="44"/>
      <c r="AJ20" s="44"/>
      <c r="AK20" s="44"/>
      <c r="AL20" s="44"/>
      <c r="AM20" s="44"/>
      <c r="AN20" s="51"/>
      <c r="AO20" s="51"/>
      <c r="AP20" s="51"/>
      <c r="AQ20" s="51"/>
      <c r="AR20" s="51"/>
      <c r="AS20" s="51"/>
      <c r="AT20" s="51"/>
      <c r="AU20" s="51"/>
      <c r="AV20" s="51"/>
      <c r="AW20" s="51"/>
      <c r="AZ20" s="76">
        <f t="shared" si="9"/>
        <v>122</v>
      </c>
      <c r="BA20" s="76">
        <f t="shared" si="10"/>
        <v>0</v>
      </c>
      <c r="BB20" s="76">
        <f t="shared" si="7"/>
        <v>0</v>
      </c>
      <c r="BC20" s="76">
        <f t="shared" si="8"/>
        <v>0</v>
      </c>
      <c r="BD20" s="85">
        <f t="shared" si="6"/>
        <v>0</v>
      </c>
    </row>
    <row r="21" spans="2:56" x14ac:dyDescent="0.2">
      <c r="B21" s="40" t="s">
        <v>238</v>
      </c>
      <c r="C21" s="40" t="s">
        <v>239</v>
      </c>
      <c r="D21" s="40" t="s">
        <v>246</v>
      </c>
      <c r="E21" s="40" t="s">
        <v>138</v>
      </c>
      <c r="F21" s="40" t="s">
        <v>138</v>
      </c>
      <c r="G21" s="45" t="s">
        <v>138</v>
      </c>
      <c r="H21" s="46" t="s">
        <v>138</v>
      </c>
      <c r="I21" s="63">
        <f t="shared" si="2"/>
        <v>13</v>
      </c>
      <c r="J21" s="44" t="s">
        <v>173</v>
      </c>
      <c r="K21" s="44"/>
      <c r="L21" s="44" t="s">
        <v>173</v>
      </c>
      <c r="M21" s="44"/>
      <c r="N21" s="44" t="s">
        <v>173</v>
      </c>
      <c r="O21" s="44"/>
      <c r="P21" s="44" t="s">
        <v>173</v>
      </c>
      <c r="Q21" s="44"/>
      <c r="R21" s="44" t="s">
        <v>174</v>
      </c>
      <c r="S21" s="44"/>
      <c r="T21" s="51"/>
      <c r="U21" s="51"/>
      <c r="V21" s="51" t="s">
        <v>305</v>
      </c>
      <c r="W21" s="51" t="s">
        <v>303</v>
      </c>
      <c r="X21" s="51"/>
      <c r="Y21" s="51"/>
      <c r="Z21" s="51"/>
      <c r="AA21" s="51"/>
      <c r="AB21" s="51"/>
      <c r="AC21" s="51"/>
      <c r="AD21" s="44"/>
      <c r="AE21" s="44"/>
      <c r="AF21" s="44"/>
      <c r="AG21" s="44"/>
      <c r="AH21" s="44"/>
      <c r="AI21" s="44"/>
      <c r="AJ21" s="44"/>
      <c r="AK21" s="44"/>
      <c r="AL21" s="44"/>
      <c r="AM21" s="44"/>
      <c r="AN21" s="51"/>
      <c r="AO21" s="51"/>
      <c r="AP21" s="51"/>
      <c r="AQ21" s="51"/>
      <c r="AR21" s="51"/>
      <c r="AS21" s="51"/>
      <c r="AT21" s="51"/>
      <c r="AU21" s="51"/>
      <c r="AV21" s="51"/>
      <c r="AW21" s="51"/>
      <c r="AZ21" s="76">
        <f t="shared" si="9"/>
        <v>122</v>
      </c>
      <c r="BA21" s="76">
        <f t="shared" si="10"/>
        <v>0</v>
      </c>
      <c r="BB21" s="76">
        <f t="shared" si="7"/>
        <v>0</v>
      </c>
      <c r="BC21" s="76">
        <f t="shared" si="8"/>
        <v>0</v>
      </c>
      <c r="BD21" s="85">
        <f t="shared" si="6"/>
        <v>0</v>
      </c>
    </row>
    <row r="22" spans="2:56" x14ac:dyDescent="0.2">
      <c r="B22" s="40" t="s">
        <v>238</v>
      </c>
      <c r="C22" s="40" t="s">
        <v>239</v>
      </c>
      <c r="D22" s="40" t="s">
        <v>246</v>
      </c>
      <c r="E22" s="40" t="s">
        <v>138</v>
      </c>
      <c r="F22" s="40" t="s">
        <v>175</v>
      </c>
      <c r="G22" s="45" t="s">
        <v>175</v>
      </c>
      <c r="H22" s="46" t="s">
        <v>175</v>
      </c>
      <c r="I22" s="63">
        <f t="shared" si="2"/>
        <v>14</v>
      </c>
      <c r="J22" s="44" t="s">
        <v>173</v>
      </c>
      <c r="K22" s="44"/>
      <c r="L22" s="44" t="s">
        <v>173</v>
      </c>
      <c r="M22" s="44"/>
      <c r="N22" s="44" t="s">
        <v>173</v>
      </c>
      <c r="O22" s="44"/>
      <c r="P22" s="44" t="s">
        <v>173</v>
      </c>
      <c r="Q22" s="44"/>
      <c r="R22" s="44" t="s">
        <v>176</v>
      </c>
      <c r="S22" s="44"/>
      <c r="T22" s="51"/>
      <c r="U22" s="51"/>
      <c r="V22" s="51" t="s">
        <v>305</v>
      </c>
      <c r="W22" s="51" t="s">
        <v>303</v>
      </c>
      <c r="X22" s="51"/>
      <c r="Y22" s="51"/>
      <c r="Z22" s="51"/>
      <c r="AA22" s="51"/>
      <c r="AB22" s="51"/>
      <c r="AC22" s="51"/>
      <c r="AD22" s="44"/>
      <c r="AE22" s="44"/>
      <c r="AF22" s="44"/>
      <c r="AG22" s="44"/>
      <c r="AH22" s="44"/>
      <c r="AI22" s="44"/>
      <c r="AJ22" s="44"/>
      <c r="AK22" s="44"/>
      <c r="AL22" s="44"/>
      <c r="AM22" s="44"/>
      <c r="AN22" s="51"/>
      <c r="AO22" s="51"/>
      <c r="AP22" s="51"/>
      <c r="AQ22" s="51"/>
      <c r="AR22" s="51"/>
      <c r="AS22" s="51"/>
      <c r="AT22" s="51"/>
      <c r="AU22" s="51"/>
      <c r="AV22" s="51"/>
      <c r="AW22" s="51"/>
      <c r="AZ22" s="76">
        <f t="shared" si="9"/>
        <v>122</v>
      </c>
      <c r="BA22" s="76">
        <f t="shared" si="10"/>
        <v>0</v>
      </c>
      <c r="BB22" s="76">
        <f t="shared" si="7"/>
        <v>0</v>
      </c>
      <c r="BC22" s="76">
        <f t="shared" si="8"/>
        <v>0</v>
      </c>
      <c r="BD22" s="85">
        <f t="shared" si="6"/>
        <v>0</v>
      </c>
    </row>
    <row r="23" spans="2:56" x14ac:dyDescent="0.2">
      <c r="B23" s="40" t="s">
        <v>238</v>
      </c>
      <c r="C23" s="40" t="s">
        <v>239</v>
      </c>
      <c r="D23" s="40" t="s">
        <v>246</v>
      </c>
      <c r="E23" s="40" t="s">
        <v>137</v>
      </c>
      <c r="F23" s="40" t="s">
        <v>137</v>
      </c>
      <c r="G23" s="45" t="s">
        <v>137</v>
      </c>
      <c r="H23" s="46" t="s">
        <v>137</v>
      </c>
      <c r="I23" s="63">
        <f t="shared" si="2"/>
        <v>15</v>
      </c>
      <c r="J23" s="44" t="s">
        <v>177</v>
      </c>
      <c r="K23" s="44"/>
      <c r="L23" s="44" t="s">
        <v>177</v>
      </c>
      <c r="M23" s="44"/>
      <c r="N23" s="44" t="s">
        <v>177</v>
      </c>
      <c r="O23" s="44"/>
      <c r="P23" s="44" t="s">
        <v>177</v>
      </c>
      <c r="Q23" s="44"/>
      <c r="R23" s="44" t="s">
        <v>178</v>
      </c>
      <c r="S23" s="44"/>
      <c r="T23" s="51"/>
      <c r="U23" s="51"/>
      <c r="V23" s="51" t="s">
        <v>306</v>
      </c>
      <c r="W23" s="51" t="s">
        <v>303</v>
      </c>
      <c r="X23" s="51"/>
      <c r="Y23" s="51"/>
      <c r="Z23" s="51"/>
      <c r="AA23" s="51"/>
      <c r="AB23" s="51"/>
      <c r="AC23" s="51"/>
      <c r="AD23" s="44"/>
      <c r="AE23" s="44"/>
      <c r="AF23" s="44"/>
      <c r="AG23" s="44"/>
      <c r="AH23" s="44"/>
      <c r="AI23" s="44"/>
      <c r="AJ23" s="44"/>
      <c r="AK23" s="44"/>
      <c r="AL23" s="44"/>
      <c r="AM23" s="44"/>
      <c r="AN23" s="51"/>
      <c r="AO23" s="51"/>
      <c r="AP23" s="51"/>
      <c r="AQ23" s="51"/>
      <c r="AR23" s="51"/>
      <c r="AS23" s="51"/>
      <c r="AT23" s="51"/>
      <c r="AU23" s="51"/>
      <c r="AV23" s="51"/>
      <c r="AW23" s="51"/>
      <c r="AZ23" s="76">
        <f t="shared" si="9"/>
        <v>122</v>
      </c>
      <c r="BA23" s="76">
        <f t="shared" si="10"/>
        <v>0</v>
      </c>
      <c r="BB23" s="76">
        <f t="shared" si="7"/>
        <v>0</v>
      </c>
      <c r="BC23" s="76">
        <f t="shared" si="8"/>
        <v>0</v>
      </c>
      <c r="BD23" s="85">
        <f t="shared" si="6"/>
        <v>0</v>
      </c>
    </row>
    <row r="24" spans="2:56" x14ac:dyDescent="0.2">
      <c r="B24" s="40" t="s">
        <v>238</v>
      </c>
      <c r="C24" s="40" t="s">
        <v>239</v>
      </c>
      <c r="D24" s="40" t="s">
        <v>246</v>
      </c>
      <c r="E24" s="40" t="s">
        <v>140</v>
      </c>
      <c r="F24" s="40" t="s">
        <v>140</v>
      </c>
      <c r="G24" s="45" t="s">
        <v>140</v>
      </c>
      <c r="H24" s="46" t="s">
        <v>140</v>
      </c>
      <c r="I24" s="63">
        <f t="shared" si="2"/>
        <v>16</v>
      </c>
      <c r="J24" s="44" t="s">
        <v>179</v>
      </c>
      <c r="K24" s="44"/>
      <c r="L24" s="44" t="s">
        <v>179</v>
      </c>
      <c r="M24" s="44"/>
      <c r="N24" s="44" t="s">
        <v>179</v>
      </c>
      <c r="O24" s="44"/>
      <c r="P24" s="44" t="s">
        <v>179</v>
      </c>
      <c r="Q24" s="44"/>
      <c r="R24" s="44" t="s">
        <v>178</v>
      </c>
      <c r="S24" s="44"/>
      <c r="T24" s="51"/>
      <c r="U24" s="51"/>
      <c r="V24" s="51" t="s">
        <v>306</v>
      </c>
      <c r="W24" s="51" t="s">
        <v>303</v>
      </c>
      <c r="X24" s="51"/>
      <c r="Y24" s="51"/>
      <c r="Z24" s="51"/>
      <c r="AA24" s="51"/>
      <c r="AB24" s="51"/>
      <c r="AC24" s="51"/>
      <c r="AD24" s="44"/>
      <c r="AE24" s="44"/>
      <c r="AF24" s="44"/>
      <c r="AG24" s="44"/>
      <c r="AH24" s="44"/>
      <c r="AI24" s="44"/>
      <c r="AJ24" s="44"/>
      <c r="AK24" s="44"/>
      <c r="AL24" s="44"/>
      <c r="AM24" s="44"/>
      <c r="AN24" s="51"/>
      <c r="AO24" s="51"/>
      <c r="AP24" s="51"/>
      <c r="AQ24" s="51"/>
      <c r="AR24" s="51"/>
      <c r="AS24" s="51"/>
      <c r="AT24" s="51"/>
      <c r="AU24" s="51"/>
      <c r="AV24" s="51"/>
      <c r="AW24" s="51"/>
      <c r="AZ24" s="76">
        <f t="shared" si="9"/>
        <v>122</v>
      </c>
      <c r="BA24" s="76">
        <f t="shared" si="10"/>
        <v>0</v>
      </c>
      <c r="BB24" s="76">
        <f t="shared" si="7"/>
        <v>0</v>
      </c>
      <c r="BC24" s="76">
        <f t="shared" si="8"/>
        <v>0</v>
      </c>
      <c r="BD24" s="85">
        <f t="shared" si="6"/>
        <v>0</v>
      </c>
    </row>
    <row r="25" spans="2:56" x14ac:dyDescent="0.2">
      <c r="B25" s="40" t="s">
        <v>238</v>
      </c>
      <c r="C25" s="40" t="s">
        <v>239</v>
      </c>
      <c r="D25" s="40" t="s">
        <v>246</v>
      </c>
      <c r="E25" s="40" t="s">
        <v>139</v>
      </c>
      <c r="F25" s="40" t="s">
        <v>180</v>
      </c>
      <c r="G25" s="45" t="s">
        <v>180</v>
      </c>
      <c r="H25" s="46" t="s">
        <v>180</v>
      </c>
      <c r="I25" s="63">
        <f t="shared" si="2"/>
        <v>17</v>
      </c>
      <c r="J25" s="44" t="s">
        <v>181</v>
      </c>
      <c r="K25" s="44"/>
      <c r="L25" s="44" t="s">
        <v>181</v>
      </c>
      <c r="M25" s="44"/>
      <c r="N25" s="44" t="s">
        <v>181</v>
      </c>
      <c r="O25" s="44"/>
      <c r="P25" s="44" t="s">
        <v>181</v>
      </c>
      <c r="Q25" s="44"/>
      <c r="R25" s="44" t="s">
        <v>182</v>
      </c>
      <c r="S25" s="44"/>
      <c r="T25" s="51"/>
      <c r="U25" s="51"/>
      <c r="V25" s="51" t="s">
        <v>306</v>
      </c>
      <c r="W25" s="51" t="s">
        <v>303</v>
      </c>
      <c r="X25" s="51"/>
      <c r="Y25" s="51"/>
      <c r="Z25" s="51"/>
      <c r="AA25" s="51"/>
      <c r="AB25" s="51"/>
      <c r="AC25" s="51"/>
      <c r="AD25" s="44"/>
      <c r="AE25" s="44"/>
      <c r="AF25" s="44"/>
      <c r="AG25" s="44"/>
      <c r="AH25" s="44"/>
      <c r="AI25" s="44"/>
      <c r="AJ25" s="44"/>
      <c r="AK25" s="44"/>
      <c r="AL25" s="44"/>
      <c r="AM25" s="44"/>
      <c r="AN25" s="51"/>
      <c r="AO25" s="51"/>
      <c r="AP25" s="51"/>
      <c r="AQ25" s="51"/>
      <c r="AR25" s="51"/>
      <c r="AS25" s="51"/>
      <c r="AT25" s="51"/>
      <c r="AU25" s="51"/>
      <c r="AV25" s="51"/>
      <c r="AW25" s="51"/>
      <c r="AZ25" s="76">
        <f t="shared" si="9"/>
        <v>122</v>
      </c>
      <c r="BA25" s="76">
        <f t="shared" si="10"/>
        <v>0</v>
      </c>
      <c r="BB25" s="76">
        <f t="shared" si="7"/>
        <v>0</v>
      </c>
      <c r="BC25" s="76">
        <f t="shared" si="8"/>
        <v>0</v>
      </c>
      <c r="BD25" s="85">
        <f t="shared" si="6"/>
        <v>0</v>
      </c>
    </row>
    <row r="26" spans="2:56" x14ac:dyDescent="0.2">
      <c r="B26" s="40" t="s">
        <v>238</v>
      </c>
      <c r="C26" s="40" t="s">
        <v>239</v>
      </c>
      <c r="D26" s="40" t="s">
        <v>246</v>
      </c>
      <c r="E26" s="40" t="s">
        <v>139</v>
      </c>
      <c r="F26" s="40" t="s">
        <v>183</v>
      </c>
      <c r="G26" s="45" t="s">
        <v>183</v>
      </c>
      <c r="H26" s="46" t="s">
        <v>183</v>
      </c>
      <c r="I26" s="63">
        <f t="shared" si="2"/>
        <v>18</v>
      </c>
      <c r="J26" s="44" t="s">
        <v>184</v>
      </c>
      <c r="K26" s="44"/>
      <c r="L26" s="44" t="s">
        <v>184</v>
      </c>
      <c r="M26" s="44"/>
      <c r="N26" s="44" t="s">
        <v>181</v>
      </c>
      <c r="O26" s="44"/>
      <c r="P26" s="44" t="s">
        <v>181</v>
      </c>
      <c r="Q26" s="44"/>
      <c r="R26" s="44" t="s">
        <v>185</v>
      </c>
      <c r="S26" s="44"/>
      <c r="T26" s="51"/>
      <c r="U26" s="51"/>
      <c r="V26" s="51" t="s">
        <v>307</v>
      </c>
      <c r="W26" s="51" t="s">
        <v>303</v>
      </c>
      <c r="X26" s="51"/>
      <c r="Y26" s="51"/>
      <c r="Z26" s="51"/>
      <c r="AA26" s="51"/>
      <c r="AB26" s="51"/>
      <c r="AC26" s="51"/>
      <c r="AD26" s="44"/>
      <c r="AE26" s="44"/>
      <c r="AF26" s="44"/>
      <c r="AG26" s="44"/>
      <c r="AH26" s="44"/>
      <c r="AI26" s="44"/>
      <c r="AJ26" s="44"/>
      <c r="AK26" s="44"/>
      <c r="AL26" s="44"/>
      <c r="AM26" s="44"/>
      <c r="AN26" s="51"/>
      <c r="AO26" s="51"/>
      <c r="AP26" s="51"/>
      <c r="AQ26" s="51"/>
      <c r="AR26" s="51"/>
      <c r="AS26" s="51"/>
      <c r="AT26" s="51"/>
      <c r="AU26" s="51"/>
      <c r="AV26" s="51"/>
      <c r="AW26" s="51"/>
      <c r="AZ26" s="76">
        <f t="shared" si="9"/>
        <v>90</v>
      </c>
      <c r="BA26" s="76">
        <f t="shared" si="10"/>
        <v>0</v>
      </c>
      <c r="BB26" s="76">
        <f t="shared" si="7"/>
        <v>5</v>
      </c>
      <c r="BC26" s="76">
        <f t="shared" si="8"/>
        <v>0</v>
      </c>
      <c r="BD26" s="85">
        <f t="shared" si="6"/>
        <v>-27</v>
      </c>
    </row>
    <row r="27" spans="2:56" x14ac:dyDescent="0.2">
      <c r="B27" s="40" t="s">
        <v>238</v>
      </c>
      <c r="C27" s="40" t="s">
        <v>239</v>
      </c>
      <c r="D27" s="40" t="s">
        <v>246</v>
      </c>
      <c r="E27" s="40" t="s">
        <v>140</v>
      </c>
      <c r="F27" s="40" t="s">
        <v>17</v>
      </c>
      <c r="G27" s="45" t="s">
        <v>17</v>
      </c>
      <c r="H27" s="45" t="s">
        <v>17</v>
      </c>
      <c r="I27" s="63">
        <f t="shared" si="2"/>
        <v>19</v>
      </c>
      <c r="J27" s="44" t="s">
        <v>184</v>
      </c>
      <c r="K27" s="44"/>
      <c r="L27" s="44" t="s">
        <v>184</v>
      </c>
      <c r="M27" s="44"/>
      <c r="N27" s="44" t="s">
        <v>181</v>
      </c>
      <c r="O27" s="44"/>
      <c r="P27" s="44" t="s">
        <v>181</v>
      </c>
      <c r="Q27" s="44"/>
      <c r="R27" s="44" t="s">
        <v>185</v>
      </c>
      <c r="S27" s="44"/>
      <c r="T27" s="51"/>
      <c r="U27" s="51"/>
      <c r="V27" s="51" t="s">
        <v>307</v>
      </c>
      <c r="W27" s="51" t="s">
        <v>303</v>
      </c>
      <c r="X27" s="51"/>
      <c r="Y27" s="51"/>
      <c r="Z27" s="51"/>
      <c r="AA27" s="51"/>
      <c r="AB27" s="51"/>
      <c r="AC27" s="51"/>
      <c r="AD27" s="44"/>
      <c r="AE27" s="44"/>
      <c r="AF27" s="44"/>
      <c r="AG27" s="44"/>
      <c r="AH27" s="44"/>
      <c r="AI27" s="44"/>
      <c r="AJ27" s="44"/>
      <c r="AK27" s="44"/>
      <c r="AL27" s="44"/>
      <c r="AM27" s="44"/>
      <c r="AN27" s="51"/>
      <c r="AO27" s="51"/>
      <c r="AP27" s="51"/>
      <c r="AQ27" s="51"/>
      <c r="AR27" s="51"/>
      <c r="AS27" s="51"/>
      <c r="AT27" s="51"/>
      <c r="AU27" s="51"/>
      <c r="AV27" s="51"/>
      <c r="AW27" s="51"/>
      <c r="AZ27" s="76">
        <f t="shared" si="9"/>
        <v>90</v>
      </c>
      <c r="BA27" s="76">
        <f t="shared" si="10"/>
        <v>0</v>
      </c>
      <c r="BB27" s="76">
        <f t="shared" si="7"/>
        <v>5</v>
      </c>
      <c r="BC27" s="76">
        <f t="shared" si="8"/>
        <v>0</v>
      </c>
      <c r="BD27" s="85">
        <f t="shared" si="6"/>
        <v>0</v>
      </c>
    </row>
    <row r="28" spans="2:56" x14ac:dyDescent="0.2">
      <c r="B28" s="40" t="s">
        <v>238</v>
      </c>
      <c r="C28" s="40" t="s">
        <v>239</v>
      </c>
      <c r="D28" s="40" t="s">
        <v>246</v>
      </c>
      <c r="E28" s="40" t="s">
        <v>140</v>
      </c>
      <c r="F28" s="40" t="s">
        <v>9</v>
      </c>
      <c r="G28" s="45" t="s">
        <v>9</v>
      </c>
      <c r="H28" s="45" t="s">
        <v>9</v>
      </c>
      <c r="I28" s="63">
        <f t="shared" si="2"/>
        <v>20</v>
      </c>
      <c r="J28" s="44" t="s">
        <v>184</v>
      </c>
      <c r="K28" s="44"/>
      <c r="L28" s="44" t="s">
        <v>184</v>
      </c>
      <c r="M28" s="44"/>
      <c r="N28" s="44" t="s">
        <v>181</v>
      </c>
      <c r="O28" s="44"/>
      <c r="P28" s="44" t="s">
        <v>181</v>
      </c>
      <c r="Q28" s="44"/>
      <c r="R28" s="44" t="s">
        <v>185</v>
      </c>
      <c r="S28" s="44"/>
      <c r="T28" s="51"/>
      <c r="U28" s="51"/>
      <c r="V28" s="51" t="s">
        <v>307</v>
      </c>
      <c r="W28" s="51"/>
      <c r="X28" s="51"/>
      <c r="Y28" s="51"/>
      <c r="Z28" s="51"/>
      <c r="AA28" s="51"/>
      <c r="AB28" s="51"/>
      <c r="AC28" s="51"/>
      <c r="AD28" s="44"/>
      <c r="AE28" s="44"/>
      <c r="AF28" s="44"/>
      <c r="AG28" s="44"/>
      <c r="AH28" s="44"/>
      <c r="AI28" s="44"/>
      <c r="AJ28" s="44"/>
      <c r="AK28" s="44"/>
      <c r="AL28" s="44"/>
      <c r="AM28" s="44"/>
      <c r="AN28" s="51"/>
      <c r="AO28" s="51"/>
      <c r="AP28" s="51"/>
      <c r="AQ28" s="51"/>
      <c r="AR28" s="51"/>
      <c r="AS28" s="51"/>
      <c r="AT28" s="51"/>
      <c r="AU28" s="51"/>
      <c r="AV28" s="51"/>
      <c r="AW28" s="51"/>
      <c r="AZ28" s="76">
        <f t="shared" si="9"/>
        <v>90</v>
      </c>
      <c r="BA28" s="76">
        <f t="shared" si="10"/>
        <v>0</v>
      </c>
      <c r="BB28" s="76">
        <f t="shared" si="7"/>
        <v>5</v>
      </c>
      <c r="BC28" s="76">
        <f t="shared" si="8"/>
        <v>0</v>
      </c>
      <c r="BD28" s="85">
        <f t="shared" si="6"/>
        <v>0</v>
      </c>
    </row>
    <row r="29" spans="2:56" x14ac:dyDescent="0.2">
      <c r="B29" s="40" t="s">
        <v>238</v>
      </c>
      <c r="C29" s="40" t="s">
        <v>239</v>
      </c>
      <c r="D29" s="40" t="s">
        <v>246</v>
      </c>
      <c r="E29" s="40" t="s">
        <v>140</v>
      </c>
      <c r="F29" s="40" t="s">
        <v>10</v>
      </c>
      <c r="G29" s="45" t="s">
        <v>10</v>
      </c>
      <c r="H29" s="45" t="s">
        <v>10</v>
      </c>
      <c r="I29" s="63">
        <f t="shared" si="2"/>
        <v>21</v>
      </c>
      <c r="J29" s="44" t="s">
        <v>184</v>
      </c>
      <c r="K29" s="44"/>
      <c r="L29" s="44" t="s">
        <v>184</v>
      </c>
      <c r="M29" s="44"/>
      <c r="N29" s="44" t="s">
        <v>181</v>
      </c>
      <c r="O29" s="44"/>
      <c r="P29" s="44" t="s">
        <v>181</v>
      </c>
      <c r="Q29" s="44"/>
      <c r="R29" s="44" t="s">
        <v>185</v>
      </c>
      <c r="S29" s="44"/>
      <c r="T29" s="51"/>
      <c r="U29" s="51"/>
      <c r="V29" s="51" t="s">
        <v>307</v>
      </c>
      <c r="W29" s="51"/>
      <c r="X29" s="51"/>
      <c r="Y29" s="51"/>
      <c r="Z29" s="51"/>
      <c r="AA29" s="51"/>
      <c r="AB29" s="51"/>
      <c r="AC29" s="51"/>
      <c r="AD29" s="44"/>
      <c r="AE29" s="44"/>
      <c r="AF29" s="44"/>
      <c r="AG29" s="44"/>
      <c r="AH29" s="44"/>
      <c r="AI29" s="44"/>
      <c r="AJ29" s="44"/>
      <c r="AK29" s="44"/>
      <c r="AL29" s="44"/>
      <c r="AM29" s="44"/>
      <c r="AN29" s="51"/>
      <c r="AO29" s="51"/>
      <c r="AP29" s="51"/>
      <c r="AQ29" s="51"/>
      <c r="AR29" s="51"/>
      <c r="AS29" s="51"/>
      <c r="AT29" s="51"/>
      <c r="AU29" s="51"/>
      <c r="AV29" s="51"/>
      <c r="AW29" s="51"/>
      <c r="AZ29" s="76">
        <f t="shared" si="9"/>
        <v>90</v>
      </c>
      <c r="BA29" s="76">
        <f t="shared" si="10"/>
        <v>0</v>
      </c>
      <c r="BB29" s="76">
        <f t="shared" si="7"/>
        <v>5</v>
      </c>
      <c r="BC29" s="76">
        <f t="shared" si="8"/>
        <v>0</v>
      </c>
      <c r="BD29" s="85">
        <f t="shared" si="6"/>
        <v>0</v>
      </c>
    </row>
    <row r="30" spans="2:56" x14ac:dyDescent="0.2">
      <c r="B30" s="40" t="s">
        <v>238</v>
      </c>
      <c r="C30" s="40" t="s">
        <v>239</v>
      </c>
      <c r="D30" s="40" t="s">
        <v>246</v>
      </c>
      <c r="E30" s="40" t="s">
        <v>140</v>
      </c>
      <c r="F30" s="40" t="s">
        <v>18</v>
      </c>
      <c r="G30" s="45" t="s">
        <v>84</v>
      </c>
      <c r="H30" s="45" t="s">
        <v>84</v>
      </c>
      <c r="I30" s="63">
        <f t="shared" si="2"/>
        <v>22</v>
      </c>
      <c r="J30" s="44" t="s">
        <v>184</v>
      </c>
      <c r="K30" s="44"/>
      <c r="L30" s="44" t="s">
        <v>184</v>
      </c>
      <c r="M30" s="44"/>
      <c r="N30" s="44" t="s">
        <v>181</v>
      </c>
      <c r="O30" s="44"/>
      <c r="P30" s="44" t="s">
        <v>181</v>
      </c>
      <c r="Q30" s="44"/>
      <c r="R30" s="44" t="s">
        <v>185</v>
      </c>
      <c r="S30" s="44"/>
      <c r="T30" s="51"/>
      <c r="U30" s="51"/>
      <c r="V30" s="51" t="s">
        <v>307</v>
      </c>
      <c r="W30" s="51"/>
      <c r="X30" s="51"/>
      <c r="Y30" s="51"/>
      <c r="Z30" s="51"/>
      <c r="AA30" s="51"/>
      <c r="AB30" s="51"/>
      <c r="AC30" s="51"/>
      <c r="AD30" s="44"/>
      <c r="AE30" s="44"/>
      <c r="AF30" s="44"/>
      <c r="AG30" s="44"/>
      <c r="AH30" s="44"/>
      <c r="AI30" s="44"/>
      <c r="AJ30" s="44"/>
      <c r="AK30" s="44"/>
      <c r="AL30" s="44"/>
      <c r="AM30" s="44"/>
      <c r="AN30" s="51"/>
      <c r="AO30" s="51"/>
      <c r="AP30" s="51"/>
      <c r="AQ30" s="51"/>
      <c r="AR30" s="51"/>
      <c r="AS30" s="51"/>
      <c r="AT30" s="51"/>
      <c r="AU30" s="51"/>
      <c r="AV30" s="51"/>
      <c r="AW30" s="51"/>
      <c r="AZ30" s="76">
        <f t="shared" si="9"/>
        <v>90</v>
      </c>
      <c r="BA30" s="76">
        <f t="shared" si="10"/>
        <v>0</v>
      </c>
      <c r="BB30" s="76">
        <f t="shared" si="7"/>
        <v>5</v>
      </c>
      <c r="BC30" s="76">
        <f t="shared" si="8"/>
        <v>0</v>
      </c>
      <c r="BD30" s="85">
        <f t="shared" si="5"/>
        <v>0</v>
      </c>
    </row>
    <row r="31" spans="2:56" x14ac:dyDescent="0.2">
      <c r="B31" s="40" t="s">
        <v>238</v>
      </c>
      <c r="C31" s="40" t="s">
        <v>239</v>
      </c>
      <c r="D31" s="40" t="s">
        <v>246</v>
      </c>
      <c r="E31" s="40" t="s">
        <v>140</v>
      </c>
      <c r="F31" s="40" t="s">
        <v>18</v>
      </c>
      <c r="G31" s="45" t="s">
        <v>86</v>
      </c>
      <c r="H31" s="45" t="s">
        <v>86</v>
      </c>
      <c r="I31" s="63">
        <f t="shared" si="2"/>
        <v>23</v>
      </c>
      <c r="J31" s="44" t="s">
        <v>184</v>
      </c>
      <c r="K31" s="44"/>
      <c r="L31" s="44" t="s">
        <v>184</v>
      </c>
      <c r="M31" s="44"/>
      <c r="N31" s="44" t="s">
        <v>181</v>
      </c>
      <c r="O31" s="44"/>
      <c r="P31" s="44" t="s">
        <v>181</v>
      </c>
      <c r="Q31" s="44"/>
      <c r="R31" s="44" t="s">
        <v>185</v>
      </c>
      <c r="S31" s="44"/>
      <c r="T31" s="51"/>
      <c r="U31" s="51"/>
      <c r="V31" s="51" t="s">
        <v>307</v>
      </c>
      <c r="W31" s="51"/>
      <c r="X31" s="51"/>
      <c r="Y31" s="51"/>
      <c r="Z31" s="51"/>
      <c r="AA31" s="51"/>
      <c r="AB31" s="51"/>
      <c r="AC31" s="51"/>
      <c r="AD31" s="44"/>
      <c r="AE31" s="44"/>
      <c r="AF31" s="44"/>
      <c r="AG31" s="44"/>
      <c r="AH31" s="44"/>
      <c r="AI31" s="44"/>
      <c r="AJ31" s="44"/>
      <c r="AK31" s="44"/>
      <c r="AL31" s="44"/>
      <c r="AM31" s="44"/>
      <c r="AN31" s="51"/>
      <c r="AO31" s="51"/>
      <c r="AP31" s="51"/>
      <c r="AQ31" s="51"/>
      <c r="AR31" s="51"/>
      <c r="AS31" s="51"/>
      <c r="AT31" s="51"/>
      <c r="AU31" s="51"/>
      <c r="AV31" s="51"/>
      <c r="AW31" s="51"/>
      <c r="AZ31" s="76">
        <f t="shared" si="9"/>
        <v>90</v>
      </c>
      <c r="BA31" s="76">
        <f t="shared" si="10"/>
        <v>0</v>
      </c>
      <c r="BB31" s="76">
        <f t="shared" si="7"/>
        <v>5</v>
      </c>
      <c r="BC31" s="76">
        <f t="shared" si="8"/>
        <v>0</v>
      </c>
      <c r="BD31" s="85">
        <f t="shared" si="5"/>
        <v>0</v>
      </c>
    </row>
    <row r="32" spans="2:56" x14ac:dyDescent="0.2">
      <c r="B32" s="40" t="s">
        <v>238</v>
      </c>
      <c r="C32" s="40" t="s">
        <v>239</v>
      </c>
      <c r="D32" s="40" t="s">
        <v>3</v>
      </c>
      <c r="E32" s="40" t="s">
        <v>131</v>
      </c>
      <c r="F32" s="40" t="s">
        <v>131</v>
      </c>
      <c r="G32" s="45" t="s">
        <v>131</v>
      </c>
      <c r="H32" s="46" t="s">
        <v>131</v>
      </c>
      <c r="I32" s="63">
        <f t="shared" si="2"/>
        <v>24</v>
      </c>
      <c r="J32" s="44" t="s">
        <v>186</v>
      </c>
      <c r="K32" s="44"/>
      <c r="L32" s="44" t="s">
        <v>186</v>
      </c>
      <c r="M32" s="44"/>
      <c r="N32" s="44" t="s">
        <v>186</v>
      </c>
      <c r="O32" s="44"/>
      <c r="P32" s="44" t="s">
        <v>186</v>
      </c>
      <c r="Q32" s="44"/>
      <c r="R32" s="44" t="s">
        <v>187</v>
      </c>
      <c r="S32" s="44"/>
      <c r="T32" s="51"/>
      <c r="U32" s="51"/>
      <c r="V32" s="51" t="s">
        <v>308</v>
      </c>
      <c r="W32" s="51" t="s">
        <v>303</v>
      </c>
      <c r="X32" s="51"/>
      <c r="Y32" s="51"/>
      <c r="Z32" s="51"/>
      <c r="AA32" s="51"/>
      <c r="AB32" s="51"/>
      <c r="AC32" s="51"/>
      <c r="AD32" s="44"/>
      <c r="AE32" s="44"/>
      <c r="AF32" s="44"/>
      <c r="AG32" s="44"/>
      <c r="AH32" s="44"/>
      <c r="AI32" s="44"/>
      <c r="AJ32" s="44"/>
      <c r="AK32" s="44"/>
      <c r="AL32" s="44"/>
      <c r="AM32" s="44"/>
      <c r="AN32" s="51"/>
      <c r="AO32" s="51"/>
      <c r="AP32" s="51"/>
      <c r="AQ32" s="51"/>
      <c r="AR32" s="51"/>
      <c r="AS32" s="51"/>
      <c r="AT32" s="51"/>
      <c r="AU32" s="51"/>
      <c r="AV32" s="51"/>
      <c r="AW32" s="51"/>
      <c r="AZ32" s="76">
        <f t="shared" si="9"/>
        <v>90</v>
      </c>
      <c r="BA32" s="76">
        <f t="shared" si="10"/>
        <v>0</v>
      </c>
      <c r="BB32" s="76">
        <f t="shared" si="7"/>
        <v>0</v>
      </c>
      <c r="BC32" s="76">
        <f t="shared" si="8"/>
        <v>0</v>
      </c>
      <c r="BD32" s="85">
        <f t="shared" si="5"/>
        <v>-5</v>
      </c>
    </row>
    <row r="33" spans="2:56" x14ac:dyDescent="0.2">
      <c r="B33" s="40" t="s">
        <v>238</v>
      </c>
      <c r="C33" s="40" t="s">
        <v>239</v>
      </c>
      <c r="D33" s="40" t="s">
        <v>3</v>
      </c>
      <c r="E33" s="40" t="s">
        <v>130</v>
      </c>
      <c r="F33" s="40" t="s">
        <v>188</v>
      </c>
      <c r="G33" s="45" t="s">
        <v>188</v>
      </c>
      <c r="H33" s="46" t="s">
        <v>188</v>
      </c>
      <c r="I33" s="63">
        <f t="shared" si="2"/>
        <v>25</v>
      </c>
      <c r="J33" s="44" t="s">
        <v>189</v>
      </c>
      <c r="K33" s="44"/>
      <c r="L33" s="44" t="s">
        <v>189</v>
      </c>
      <c r="M33" s="44"/>
      <c r="N33" s="44" t="s">
        <v>189</v>
      </c>
      <c r="O33" s="44"/>
      <c r="P33" s="44" t="s">
        <v>186</v>
      </c>
      <c r="Q33" s="44"/>
      <c r="R33" s="44" t="s">
        <v>190</v>
      </c>
      <c r="S33" s="44"/>
      <c r="T33" s="51"/>
      <c r="U33" s="51"/>
      <c r="V33" s="51" t="s">
        <v>308</v>
      </c>
      <c r="W33" s="51"/>
      <c r="X33" s="51"/>
      <c r="Y33" s="51"/>
      <c r="Z33" s="51"/>
      <c r="AA33" s="51"/>
      <c r="AB33" s="51"/>
      <c r="AC33" s="51"/>
      <c r="AD33" s="44"/>
      <c r="AE33" s="44"/>
      <c r="AF33" s="44"/>
      <c r="AG33" s="44"/>
      <c r="AH33" s="44"/>
      <c r="AI33" s="44"/>
      <c r="AJ33" s="44"/>
      <c r="AK33" s="44"/>
      <c r="AL33" s="44"/>
      <c r="AM33" s="44"/>
      <c r="AN33" s="51"/>
      <c r="AO33" s="51"/>
      <c r="AP33" s="51"/>
      <c r="AQ33" s="51"/>
      <c r="AR33" s="51"/>
      <c r="AS33" s="51"/>
      <c r="AT33" s="51"/>
      <c r="AU33" s="51"/>
      <c r="AV33" s="51"/>
      <c r="AW33" s="51"/>
      <c r="AZ33" s="76">
        <f t="shared" si="9"/>
        <v>90</v>
      </c>
      <c r="BA33" s="76">
        <f t="shared" si="10"/>
        <v>0</v>
      </c>
      <c r="BB33" s="76">
        <f t="shared" si="7"/>
        <v>0</v>
      </c>
      <c r="BC33" s="76">
        <f t="shared" si="8"/>
        <v>0</v>
      </c>
      <c r="BD33" s="85">
        <f t="shared" si="5"/>
        <v>0</v>
      </c>
    </row>
    <row r="34" spans="2:56" x14ac:dyDescent="0.2">
      <c r="B34" s="40" t="s">
        <v>238</v>
      </c>
      <c r="C34" s="40" t="s">
        <v>239</v>
      </c>
      <c r="D34" s="40" t="s">
        <v>3</v>
      </c>
      <c r="E34" s="40" t="s">
        <v>130</v>
      </c>
      <c r="F34" s="40" t="s">
        <v>191</v>
      </c>
      <c r="G34" s="45" t="s">
        <v>191</v>
      </c>
      <c r="H34" s="46" t="s">
        <v>191</v>
      </c>
      <c r="I34" s="63">
        <f t="shared" si="2"/>
        <v>26</v>
      </c>
      <c r="J34" s="44" t="s">
        <v>189</v>
      </c>
      <c r="K34" s="44"/>
      <c r="L34" s="44" t="s">
        <v>192</v>
      </c>
      <c r="M34" s="44"/>
      <c r="N34" s="44" t="s">
        <v>189</v>
      </c>
      <c r="O34" s="44"/>
      <c r="P34" s="44" t="s">
        <v>186</v>
      </c>
      <c r="Q34" s="44"/>
      <c r="R34" s="44" t="s">
        <v>190</v>
      </c>
      <c r="S34" s="44"/>
      <c r="T34" s="51"/>
      <c r="U34" s="51"/>
      <c r="V34" s="51" t="s">
        <v>308</v>
      </c>
      <c r="W34" s="51"/>
      <c r="X34" s="51"/>
      <c r="Y34" s="51"/>
      <c r="Z34" s="51"/>
      <c r="AA34" s="51"/>
      <c r="AB34" s="51"/>
      <c r="AC34" s="51"/>
      <c r="AD34" s="44"/>
      <c r="AE34" s="44"/>
      <c r="AF34" s="44"/>
      <c r="AG34" s="44"/>
      <c r="AH34" s="44"/>
      <c r="AI34" s="44"/>
      <c r="AJ34" s="44"/>
      <c r="AK34" s="44"/>
      <c r="AL34" s="44"/>
      <c r="AM34" s="44"/>
      <c r="AN34" s="51"/>
      <c r="AO34" s="51"/>
      <c r="AP34" s="51"/>
      <c r="AQ34" s="51"/>
      <c r="AR34" s="51"/>
      <c r="AS34" s="51"/>
      <c r="AT34" s="51"/>
      <c r="AU34" s="51"/>
      <c r="AV34" s="51"/>
      <c r="AW34" s="51"/>
      <c r="AZ34" s="76">
        <f t="shared" si="9"/>
        <v>90</v>
      </c>
      <c r="BA34" s="76">
        <f t="shared" si="10"/>
        <v>0</v>
      </c>
      <c r="BB34" s="76">
        <f t="shared" si="7"/>
        <v>0</v>
      </c>
      <c r="BC34" s="76">
        <f t="shared" si="8"/>
        <v>0</v>
      </c>
      <c r="BD34" s="85">
        <f t="shared" si="5"/>
        <v>0</v>
      </c>
    </row>
    <row r="35" spans="2:56" x14ac:dyDescent="0.2">
      <c r="B35" s="40" t="s">
        <v>238</v>
      </c>
      <c r="C35" s="40" t="s">
        <v>239</v>
      </c>
      <c r="D35" s="40" t="s">
        <v>3</v>
      </c>
      <c r="E35" s="40" t="s">
        <v>130</v>
      </c>
      <c r="F35" s="40" t="s">
        <v>193</v>
      </c>
      <c r="G35" s="45" t="s">
        <v>193</v>
      </c>
      <c r="H35" s="46" t="s">
        <v>193</v>
      </c>
      <c r="I35" s="63">
        <f t="shared" si="2"/>
        <v>27</v>
      </c>
      <c r="J35" s="44" t="s">
        <v>189</v>
      </c>
      <c r="K35" s="44"/>
      <c r="L35" s="44" t="s">
        <v>194</v>
      </c>
      <c r="M35" s="44"/>
      <c r="N35" s="44" t="s">
        <v>189</v>
      </c>
      <c r="O35" s="44"/>
      <c r="P35" s="44" t="s">
        <v>186</v>
      </c>
      <c r="Q35" s="44"/>
      <c r="R35" s="44" t="s">
        <v>190</v>
      </c>
      <c r="S35" s="44"/>
      <c r="T35" s="51"/>
      <c r="U35" s="51"/>
      <c r="V35" s="51" t="s">
        <v>308</v>
      </c>
      <c r="W35" s="51"/>
      <c r="X35" s="51"/>
      <c r="Y35" s="51"/>
      <c r="Z35" s="51"/>
      <c r="AA35" s="51"/>
      <c r="AB35" s="51"/>
      <c r="AC35" s="51"/>
      <c r="AD35" s="44"/>
      <c r="AE35" s="44"/>
      <c r="AF35" s="44"/>
      <c r="AG35" s="44"/>
      <c r="AH35" s="44"/>
      <c r="AI35" s="44"/>
      <c r="AJ35" s="44"/>
      <c r="AK35" s="44"/>
      <c r="AL35" s="44"/>
      <c r="AM35" s="44"/>
      <c r="AN35" s="51"/>
      <c r="AO35" s="51"/>
      <c r="AP35" s="51"/>
      <c r="AQ35" s="51"/>
      <c r="AR35" s="51"/>
      <c r="AS35" s="51"/>
      <c r="AT35" s="51"/>
      <c r="AU35" s="51"/>
      <c r="AV35" s="51"/>
      <c r="AW35" s="51"/>
      <c r="AZ35" s="76">
        <f t="shared" si="9"/>
        <v>90</v>
      </c>
      <c r="BA35" s="76">
        <f t="shared" si="10"/>
        <v>0</v>
      </c>
      <c r="BB35" s="76">
        <f t="shared" si="7"/>
        <v>0</v>
      </c>
      <c r="BC35" s="76">
        <f t="shared" si="8"/>
        <v>0</v>
      </c>
      <c r="BD35" s="85">
        <f t="shared" si="5"/>
        <v>0</v>
      </c>
    </row>
    <row r="36" spans="2:56" x14ac:dyDescent="0.2">
      <c r="B36" s="40" t="s">
        <v>238</v>
      </c>
      <c r="C36" s="40" t="s">
        <v>239</v>
      </c>
      <c r="D36" s="40" t="s">
        <v>3</v>
      </c>
      <c r="E36" s="40" t="s">
        <v>130</v>
      </c>
      <c r="F36" s="40" t="s">
        <v>195</v>
      </c>
      <c r="G36" s="45" t="s">
        <v>195</v>
      </c>
      <c r="H36" s="46" t="s">
        <v>195</v>
      </c>
      <c r="I36" s="63">
        <f t="shared" si="2"/>
        <v>28</v>
      </c>
      <c r="J36" s="44" t="s">
        <v>189</v>
      </c>
      <c r="K36" s="44"/>
      <c r="L36" s="44" t="s">
        <v>196</v>
      </c>
      <c r="M36" s="44"/>
      <c r="N36" s="44" t="s">
        <v>189</v>
      </c>
      <c r="O36" s="44"/>
      <c r="P36" s="44" t="s">
        <v>186</v>
      </c>
      <c r="Q36" s="44"/>
      <c r="R36" s="44" t="s">
        <v>190</v>
      </c>
      <c r="S36" s="44"/>
      <c r="T36" s="51"/>
      <c r="U36" s="51"/>
      <c r="V36" s="51" t="s">
        <v>308</v>
      </c>
      <c r="W36" s="51"/>
      <c r="X36" s="51"/>
      <c r="Y36" s="51"/>
      <c r="Z36" s="51"/>
      <c r="AA36" s="51"/>
      <c r="AB36" s="51"/>
      <c r="AC36" s="51"/>
      <c r="AD36" s="44"/>
      <c r="AE36" s="44"/>
      <c r="AF36" s="44"/>
      <c r="AG36" s="44"/>
      <c r="AH36" s="44"/>
      <c r="AI36" s="44"/>
      <c r="AJ36" s="44"/>
      <c r="AK36" s="44"/>
      <c r="AL36" s="44"/>
      <c r="AM36" s="44"/>
      <c r="AN36" s="51"/>
      <c r="AO36" s="51"/>
      <c r="AP36" s="51"/>
      <c r="AQ36" s="51"/>
      <c r="AR36" s="51"/>
      <c r="AS36" s="51"/>
      <c r="AT36" s="51"/>
      <c r="AU36" s="51"/>
      <c r="AV36" s="51"/>
      <c r="AW36" s="51"/>
      <c r="AZ36" s="76">
        <f t="shared" si="9"/>
        <v>90</v>
      </c>
      <c r="BA36" s="76">
        <f t="shared" si="10"/>
        <v>0</v>
      </c>
      <c r="BB36" s="76">
        <f t="shared" si="7"/>
        <v>0</v>
      </c>
      <c r="BC36" s="76">
        <f t="shared" si="8"/>
        <v>0</v>
      </c>
      <c r="BD36" s="85">
        <f t="shared" si="5"/>
        <v>0</v>
      </c>
    </row>
    <row r="37" spans="2:56" x14ac:dyDescent="0.2">
      <c r="B37" s="40" t="s">
        <v>238</v>
      </c>
      <c r="C37" s="40" t="s">
        <v>239</v>
      </c>
      <c r="D37" s="40" t="s">
        <v>3</v>
      </c>
      <c r="E37" s="40" t="s">
        <v>130</v>
      </c>
      <c r="F37" s="40" t="s">
        <v>197</v>
      </c>
      <c r="G37" s="45" t="s">
        <v>197</v>
      </c>
      <c r="H37" s="46" t="s">
        <v>197</v>
      </c>
      <c r="I37" s="63">
        <f t="shared" si="2"/>
        <v>29</v>
      </c>
      <c r="J37" s="44" t="s">
        <v>189</v>
      </c>
      <c r="K37" s="44"/>
      <c r="L37" s="44" t="s">
        <v>198</v>
      </c>
      <c r="M37" s="44"/>
      <c r="N37" s="44" t="s">
        <v>189</v>
      </c>
      <c r="O37" s="44"/>
      <c r="P37" s="44" t="s">
        <v>186</v>
      </c>
      <c r="Q37" s="44"/>
      <c r="R37" s="44" t="s">
        <v>190</v>
      </c>
      <c r="S37" s="44"/>
      <c r="T37" s="51"/>
      <c r="U37" s="51"/>
      <c r="V37" s="51" t="s">
        <v>308</v>
      </c>
      <c r="W37" s="51"/>
      <c r="X37" s="51"/>
      <c r="Y37" s="51"/>
      <c r="Z37" s="51"/>
      <c r="AA37" s="51"/>
      <c r="AB37" s="51"/>
      <c r="AC37" s="51"/>
      <c r="AD37" s="44"/>
      <c r="AE37" s="44"/>
      <c r="AF37" s="44"/>
      <c r="AG37" s="44"/>
      <c r="AH37" s="44"/>
      <c r="AI37" s="44"/>
      <c r="AJ37" s="44"/>
      <c r="AK37" s="44"/>
      <c r="AL37" s="44"/>
      <c r="AM37" s="44"/>
      <c r="AN37" s="51"/>
      <c r="AO37" s="51"/>
      <c r="AP37" s="51"/>
      <c r="AQ37" s="51"/>
      <c r="AR37" s="51"/>
      <c r="AS37" s="51"/>
      <c r="AT37" s="51"/>
      <c r="AU37" s="51"/>
      <c r="AV37" s="51"/>
      <c r="AW37" s="51"/>
      <c r="AZ37" s="76">
        <f t="shared" si="9"/>
        <v>90</v>
      </c>
      <c r="BA37" s="76">
        <f t="shared" si="10"/>
        <v>0</v>
      </c>
      <c r="BB37" s="76">
        <f t="shared" si="7"/>
        <v>0</v>
      </c>
      <c r="BC37" s="76">
        <f t="shared" si="8"/>
        <v>0</v>
      </c>
      <c r="BD37" s="85">
        <f t="shared" si="5"/>
        <v>0</v>
      </c>
    </row>
    <row r="38" spans="2:56" x14ac:dyDescent="0.2">
      <c r="B38" s="40" t="s">
        <v>238</v>
      </c>
      <c r="C38" s="40" t="s">
        <v>239</v>
      </c>
      <c r="D38" s="40" t="s">
        <v>3</v>
      </c>
      <c r="E38" s="40" t="s">
        <v>132</v>
      </c>
      <c r="F38" s="40" t="s">
        <v>199</v>
      </c>
      <c r="G38" s="45" t="s">
        <v>199</v>
      </c>
      <c r="H38" s="46" t="s">
        <v>199</v>
      </c>
      <c r="I38" s="63">
        <f t="shared" si="2"/>
        <v>30</v>
      </c>
      <c r="J38" s="44" t="s">
        <v>200</v>
      </c>
      <c r="K38" s="44"/>
      <c r="L38" s="44" t="s">
        <v>200</v>
      </c>
      <c r="M38" s="44"/>
      <c r="N38" s="44" t="s">
        <v>200</v>
      </c>
      <c r="O38" s="44"/>
      <c r="P38" s="44" t="s">
        <v>200</v>
      </c>
      <c r="Q38" s="44"/>
      <c r="R38" s="44" t="s">
        <v>190</v>
      </c>
      <c r="S38" s="44"/>
      <c r="T38" s="51"/>
      <c r="U38" s="51"/>
      <c r="V38" s="51" t="s">
        <v>308</v>
      </c>
      <c r="W38" s="51"/>
      <c r="X38" s="51"/>
      <c r="Y38" s="51"/>
      <c r="Z38" s="51"/>
      <c r="AA38" s="51"/>
      <c r="AB38" s="51"/>
      <c r="AC38" s="51"/>
      <c r="AD38" s="44"/>
      <c r="AE38" s="44"/>
      <c r="AF38" s="44"/>
      <c r="AG38" s="44"/>
      <c r="AH38" s="44"/>
      <c r="AI38" s="44"/>
      <c r="AJ38" s="44"/>
      <c r="AK38" s="44"/>
      <c r="AL38" s="44"/>
      <c r="AM38" s="44"/>
      <c r="AN38" s="51"/>
      <c r="AO38" s="51"/>
      <c r="AP38" s="51"/>
      <c r="AQ38" s="51"/>
      <c r="AR38" s="51"/>
      <c r="AS38" s="51"/>
      <c r="AT38" s="51"/>
      <c r="AU38" s="51"/>
      <c r="AV38" s="51"/>
      <c r="AW38" s="51"/>
      <c r="AZ38" s="76">
        <f t="shared" si="9"/>
        <v>90</v>
      </c>
      <c r="BA38" s="76">
        <f t="shared" si="10"/>
        <v>0</v>
      </c>
      <c r="BB38" s="76">
        <f t="shared" si="7"/>
        <v>0</v>
      </c>
      <c r="BC38" s="76">
        <f t="shared" si="8"/>
        <v>0</v>
      </c>
      <c r="BD38" s="85">
        <f t="shared" si="5"/>
        <v>0</v>
      </c>
    </row>
    <row r="39" spans="2:56" x14ac:dyDescent="0.2">
      <c r="B39" s="40" t="s">
        <v>238</v>
      </c>
      <c r="C39" s="40" t="s">
        <v>239</v>
      </c>
      <c r="D39" s="40" t="s">
        <v>3</v>
      </c>
      <c r="E39" s="40" t="s">
        <v>132</v>
      </c>
      <c r="F39" s="40" t="s">
        <v>201</v>
      </c>
      <c r="G39" s="45" t="s">
        <v>201</v>
      </c>
      <c r="H39" s="46" t="s">
        <v>201</v>
      </c>
      <c r="I39" s="63">
        <f t="shared" si="2"/>
        <v>31</v>
      </c>
      <c r="J39" s="44" t="s">
        <v>200</v>
      </c>
      <c r="K39" s="44"/>
      <c r="L39" s="44" t="s">
        <v>200</v>
      </c>
      <c r="M39" s="44"/>
      <c r="N39" s="44" t="s">
        <v>200</v>
      </c>
      <c r="O39" s="44"/>
      <c r="P39" s="44" t="s">
        <v>200</v>
      </c>
      <c r="Q39" s="44"/>
      <c r="R39" s="44" t="s">
        <v>202</v>
      </c>
      <c r="S39" s="44"/>
      <c r="T39" s="51"/>
      <c r="U39" s="51"/>
      <c r="V39" s="51" t="s">
        <v>308</v>
      </c>
      <c r="W39" s="51"/>
      <c r="X39" s="51"/>
      <c r="Y39" s="51"/>
      <c r="Z39" s="51"/>
      <c r="AA39" s="51"/>
      <c r="AB39" s="51"/>
      <c r="AC39" s="51"/>
      <c r="AD39" s="44"/>
      <c r="AE39" s="44"/>
      <c r="AF39" s="44"/>
      <c r="AG39" s="44"/>
      <c r="AH39" s="44"/>
      <c r="AI39" s="44"/>
      <c r="AJ39" s="44"/>
      <c r="AK39" s="44"/>
      <c r="AL39" s="44"/>
      <c r="AM39" s="44"/>
      <c r="AN39" s="51"/>
      <c r="AO39" s="51"/>
      <c r="AP39" s="51"/>
      <c r="AQ39" s="51"/>
      <c r="AR39" s="51"/>
      <c r="AS39" s="51"/>
      <c r="AT39" s="51"/>
      <c r="AU39" s="51"/>
      <c r="AV39" s="51"/>
      <c r="AW39" s="51"/>
      <c r="AZ39" s="76">
        <f t="shared" si="9"/>
        <v>90</v>
      </c>
      <c r="BA39" s="76">
        <f t="shared" si="10"/>
        <v>0</v>
      </c>
      <c r="BB39" s="76">
        <f t="shared" si="7"/>
        <v>0</v>
      </c>
      <c r="BC39" s="76">
        <f t="shared" si="8"/>
        <v>0</v>
      </c>
      <c r="BD39" s="85">
        <f t="shared" si="5"/>
        <v>0</v>
      </c>
    </row>
    <row r="40" spans="2:56" x14ac:dyDescent="0.2">
      <c r="B40" s="40" t="s">
        <v>238</v>
      </c>
      <c r="C40" s="40" t="s">
        <v>239</v>
      </c>
      <c r="D40" s="40" t="s">
        <v>3</v>
      </c>
      <c r="E40" s="40" t="s">
        <v>132</v>
      </c>
      <c r="F40" s="40" t="s">
        <v>11</v>
      </c>
      <c r="G40" s="45" t="s">
        <v>201</v>
      </c>
      <c r="H40" s="45" t="s">
        <v>201</v>
      </c>
      <c r="I40" s="63">
        <f t="shared" si="2"/>
        <v>32</v>
      </c>
      <c r="J40" s="44" t="s">
        <v>200</v>
      </c>
      <c r="K40" s="44"/>
      <c r="L40" s="44" t="s">
        <v>200</v>
      </c>
      <c r="M40" s="44"/>
      <c r="N40" s="44" t="s">
        <v>200</v>
      </c>
      <c r="O40" s="44"/>
      <c r="P40" s="44" t="s">
        <v>200</v>
      </c>
      <c r="Q40" s="44"/>
      <c r="R40" s="44" t="s">
        <v>202</v>
      </c>
      <c r="S40" s="50"/>
      <c r="T40" s="51"/>
      <c r="U40" s="51"/>
      <c r="V40" s="51" t="s">
        <v>308</v>
      </c>
      <c r="W40" s="51"/>
      <c r="X40" s="51"/>
      <c r="Y40" s="51"/>
      <c r="Z40" s="51"/>
      <c r="AA40" s="51"/>
      <c r="AB40" s="51"/>
      <c r="AC40" s="51"/>
      <c r="AD40" s="44"/>
      <c r="AE40" s="44"/>
      <c r="AF40" s="44"/>
      <c r="AG40" s="44"/>
      <c r="AH40" s="44"/>
      <c r="AI40" s="44"/>
      <c r="AJ40" s="44"/>
      <c r="AK40" s="44"/>
      <c r="AL40" s="44"/>
      <c r="AM40" s="50"/>
      <c r="AN40" s="51"/>
      <c r="AO40" s="51"/>
      <c r="AP40" s="51"/>
      <c r="AQ40" s="51"/>
      <c r="AR40" s="51"/>
      <c r="AS40" s="51"/>
      <c r="AT40" s="51"/>
      <c r="AU40" s="51"/>
      <c r="AV40" s="51"/>
      <c r="AW40" s="47"/>
      <c r="AZ40" s="76">
        <f t="shared" si="9"/>
        <v>90</v>
      </c>
      <c r="BA40" s="76">
        <f t="shared" si="10"/>
        <v>0</v>
      </c>
      <c r="BB40" s="76">
        <f t="shared" si="7"/>
        <v>0</v>
      </c>
      <c r="BC40" s="76">
        <f t="shared" si="8"/>
        <v>0</v>
      </c>
      <c r="BD40" s="85">
        <f t="shared" si="5"/>
        <v>0</v>
      </c>
    </row>
    <row r="41" spans="2:56" x14ac:dyDescent="0.2">
      <c r="B41" s="40" t="s">
        <v>238</v>
      </c>
      <c r="C41" s="40" t="s">
        <v>71</v>
      </c>
      <c r="D41" s="40" t="s">
        <v>71</v>
      </c>
      <c r="E41" s="40" t="s">
        <v>143</v>
      </c>
      <c r="F41" s="40" t="s">
        <v>247</v>
      </c>
      <c r="G41" s="45" t="s">
        <v>203</v>
      </c>
      <c r="H41" s="46" t="s">
        <v>203</v>
      </c>
      <c r="I41" s="63">
        <f t="shared" si="2"/>
        <v>33</v>
      </c>
      <c r="J41" s="44" t="s">
        <v>204</v>
      </c>
      <c r="K41" s="44"/>
      <c r="L41" s="44" t="s">
        <v>204</v>
      </c>
      <c r="M41" s="44"/>
      <c r="N41" s="44" t="s">
        <v>204</v>
      </c>
      <c r="O41" s="44"/>
      <c r="P41" s="44" t="s">
        <v>204</v>
      </c>
      <c r="Q41" s="44"/>
      <c r="R41" s="44" t="s">
        <v>202</v>
      </c>
      <c r="S41" s="44"/>
      <c r="T41" s="51"/>
      <c r="U41" s="51"/>
      <c r="V41" s="51" t="s">
        <v>308</v>
      </c>
      <c r="W41" s="51"/>
      <c r="X41" s="51"/>
      <c r="Y41" s="51"/>
      <c r="Z41" s="51"/>
      <c r="AA41" s="51"/>
      <c r="AB41" s="51"/>
      <c r="AC41" s="51"/>
      <c r="AD41" s="44"/>
      <c r="AE41" s="44"/>
      <c r="AF41" s="44"/>
      <c r="AG41" s="44"/>
      <c r="AH41" s="44"/>
      <c r="AI41" s="44"/>
      <c r="AJ41" s="44"/>
      <c r="AK41" s="44"/>
      <c r="AL41" s="44"/>
      <c r="AM41" s="44"/>
      <c r="AN41" s="51"/>
      <c r="AO41" s="51"/>
      <c r="AP41" s="51"/>
      <c r="AQ41" s="51"/>
      <c r="AR41" s="51"/>
      <c r="AS41" s="51"/>
      <c r="AT41" s="51"/>
      <c r="AU41" s="51"/>
      <c r="AV41" s="51"/>
      <c r="AW41" s="51"/>
      <c r="AZ41" s="76">
        <f t="shared" si="9"/>
        <v>90</v>
      </c>
      <c r="BA41" s="76">
        <f t="shared" si="10"/>
        <v>0</v>
      </c>
      <c r="BB41" s="76">
        <f t="shared" si="7"/>
        <v>0</v>
      </c>
      <c r="BC41" s="76">
        <f t="shared" si="8"/>
        <v>0</v>
      </c>
      <c r="BD41" s="85">
        <f t="shared" si="5"/>
        <v>0</v>
      </c>
    </row>
    <row r="42" spans="2:56" x14ac:dyDescent="0.2">
      <c r="B42" s="40" t="s">
        <v>238</v>
      </c>
      <c r="C42" s="40" t="s">
        <v>71</v>
      </c>
      <c r="D42" s="40" t="s">
        <v>71</v>
      </c>
      <c r="E42" s="40" t="s">
        <v>143</v>
      </c>
      <c r="F42" s="40" t="s">
        <v>248</v>
      </c>
      <c r="G42" s="45" t="s">
        <v>205</v>
      </c>
      <c r="H42" s="46" t="s">
        <v>205</v>
      </c>
      <c r="I42" s="63">
        <f t="shared" si="2"/>
        <v>34</v>
      </c>
      <c r="J42" s="44" t="s">
        <v>204</v>
      </c>
      <c r="K42" s="44"/>
      <c r="L42" s="44" t="s">
        <v>204</v>
      </c>
      <c r="M42" s="44"/>
      <c r="N42" s="44" t="s">
        <v>204</v>
      </c>
      <c r="O42" s="44"/>
      <c r="P42" s="44" t="s">
        <v>204</v>
      </c>
      <c r="Q42" s="44"/>
      <c r="R42" s="44" t="s">
        <v>206</v>
      </c>
      <c r="S42" s="44"/>
      <c r="T42" s="51"/>
      <c r="U42" s="51"/>
      <c r="V42" s="51" t="s">
        <v>308</v>
      </c>
      <c r="W42" s="51" t="s">
        <v>303</v>
      </c>
      <c r="X42" s="51"/>
      <c r="Y42" s="51"/>
      <c r="Z42" s="51"/>
      <c r="AA42" s="51"/>
      <c r="AB42" s="51"/>
      <c r="AC42" s="51"/>
      <c r="AD42" s="44"/>
      <c r="AE42" s="44"/>
      <c r="AF42" s="44"/>
      <c r="AG42" s="44"/>
      <c r="AH42" s="44"/>
      <c r="AI42" s="44"/>
      <c r="AJ42" s="44"/>
      <c r="AK42" s="44"/>
      <c r="AL42" s="44"/>
      <c r="AM42" s="44"/>
      <c r="AN42" s="51"/>
      <c r="AO42" s="51"/>
      <c r="AP42" s="51"/>
      <c r="AQ42" s="51"/>
      <c r="AR42" s="51"/>
      <c r="AS42" s="51"/>
      <c r="AT42" s="51"/>
      <c r="AU42" s="51"/>
      <c r="AV42" s="51"/>
      <c r="AW42" s="51"/>
      <c r="AZ42" s="76">
        <f t="shared" si="9"/>
        <v>90</v>
      </c>
      <c r="BA42" s="76">
        <f t="shared" si="10"/>
        <v>0</v>
      </c>
      <c r="BB42" s="76">
        <f t="shared" si="7"/>
        <v>0</v>
      </c>
      <c r="BC42" s="76">
        <f t="shared" si="8"/>
        <v>0</v>
      </c>
      <c r="BD42" s="85">
        <f t="shared" si="5"/>
        <v>0</v>
      </c>
    </row>
    <row r="43" spans="2:56" x14ac:dyDescent="0.2">
      <c r="B43" s="40" t="s">
        <v>238</v>
      </c>
      <c r="C43" s="40" t="s">
        <v>71</v>
      </c>
      <c r="D43" s="40" t="s">
        <v>71</v>
      </c>
      <c r="E43" s="40" t="s">
        <v>142</v>
      </c>
      <c r="F43" s="40" t="s">
        <v>207</v>
      </c>
      <c r="G43" s="45" t="s">
        <v>207</v>
      </c>
      <c r="H43" s="46" t="s">
        <v>207</v>
      </c>
      <c r="I43" s="63">
        <f t="shared" si="2"/>
        <v>35</v>
      </c>
      <c r="J43" s="44" t="s">
        <v>204</v>
      </c>
      <c r="K43" s="44"/>
      <c r="L43" s="44" t="s">
        <v>204</v>
      </c>
      <c r="M43" s="44"/>
      <c r="N43" s="44" t="s">
        <v>208</v>
      </c>
      <c r="O43" s="44"/>
      <c r="P43" s="44" t="s">
        <v>208</v>
      </c>
      <c r="Q43" s="44"/>
      <c r="R43" s="44" t="s">
        <v>209</v>
      </c>
      <c r="S43" s="44"/>
      <c r="T43" s="51"/>
      <c r="U43" s="51"/>
      <c r="V43" s="51" t="s">
        <v>308</v>
      </c>
      <c r="W43" s="51"/>
      <c r="X43" s="51"/>
      <c r="Y43" s="51"/>
      <c r="Z43" s="51"/>
      <c r="AA43" s="51"/>
      <c r="AB43" s="51"/>
      <c r="AC43" s="51"/>
      <c r="AD43" s="44"/>
      <c r="AE43" s="44"/>
      <c r="AF43" s="44"/>
      <c r="AG43" s="44"/>
      <c r="AH43" s="44"/>
      <c r="AI43" s="44"/>
      <c r="AJ43" s="44"/>
      <c r="AK43" s="44"/>
      <c r="AL43" s="44"/>
      <c r="AM43" s="44"/>
      <c r="AN43" s="51"/>
      <c r="AO43" s="51"/>
      <c r="AP43" s="51"/>
      <c r="AQ43" s="51"/>
      <c r="AR43" s="51"/>
      <c r="AS43" s="51"/>
      <c r="AT43" s="51"/>
      <c r="AU43" s="51"/>
      <c r="AV43" s="51"/>
      <c r="AW43" s="51"/>
      <c r="AZ43" s="76">
        <f t="shared" si="9"/>
        <v>90</v>
      </c>
      <c r="BA43" s="76">
        <f t="shared" si="10"/>
        <v>0</v>
      </c>
      <c r="BB43" s="76">
        <f t="shared" si="7"/>
        <v>0</v>
      </c>
      <c r="BC43" s="76">
        <f t="shared" si="8"/>
        <v>0</v>
      </c>
      <c r="BD43" s="85">
        <f t="shared" si="5"/>
        <v>0</v>
      </c>
    </row>
    <row r="44" spans="2:56" x14ac:dyDescent="0.2">
      <c r="B44" s="40" t="s">
        <v>238</v>
      </c>
      <c r="C44" s="40" t="s">
        <v>71</v>
      </c>
      <c r="D44" s="40" t="s">
        <v>71</v>
      </c>
      <c r="E44" s="40" t="s">
        <v>143</v>
      </c>
      <c r="F44" s="40" t="s">
        <v>249</v>
      </c>
      <c r="G44" s="45" t="s">
        <v>210</v>
      </c>
      <c r="H44" s="46" t="s">
        <v>210</v>
      </c>
      <c r="I44" s="63">
        <f t="shared" si="2"/>
        <v>36</v>
      </c>
      <c r="J44" s="44" t="s">
        <v>204</v>
      </c>
      <c r="K44" s="44"/>
      <c r="L44" s="44" t="s">
        <v>204</v>
      </c>
      <c r="M44" s="44"/>
      <c r="N44" s="44" t="s">
        <v>211</v>
      </c>
      <c r="O44" s="44"/>
      <c r="P44" s="44" t="s">
        <v>211</v>
      </c>
      <c r="Q44" s="44"/>
      <c r="R44" s="44" t="s">
        <v>212</v>
      </c>
      <c r="S44" s="44"/>
      <c r="T44" s="51"/>
      <c r="U44" s="51"/>
      <c r="V44" s="51" t="s">
        <v>308</v>
      </c>
      <c r="W44" s="51"/>
      <c r="X44" s="51"/>
      <c r="Y44" s="51"/>
      <c r="Z44" s="51"/>
      <c r="AA44" s="51"/>
      <c r="AB44" s="51"/>
      <c r="AC44" s="51"/>
      <c r="AD44" s="44"/>
      <c r="AE44" s="44"/>
      <c r="AF44" s="44"/>
      <c r="AG44" s="44"/>
      <c r="AH44" s="44"/>
      <c r="AI44" s="44"/>
      <c r="AJ44" s="44"/>
      <c r="AK44" s="44"/>
      <c r="AL44" s="44"/>
      <c r="AM44" s="44"/>
      <c r="AN44" s="51"/>
      <c r="AO44" s="51"/>
      <c r="AP44" s="51"/>
      <c r="AQ44" s="51"/>
      <c r="AR44" s="51"/>
      <c r="AS44" s="51"/>
      <c r="AT44" s="51"/>
      <c r="AU44" s="51"/>
      <c r="AV44" s="51"/>
      <c r="AW44" s="51"/>
      <c r="AZ44" s="76">
        <f t="shared" si="9"/>
        <v>90</v>
      </c>
      <c r="BA44" s="76">
        <f t="shared" si="10"/>
        <v>0</v>
      </c>
      <c r="BB44" s="76">
        <f t="shared" si="7"/>
        <v>0</v>
      </c>
      <c r="BC44" s="76">
        <f t="shared" si="8"/>
        <v>0</v>
      </c>
      <c r="BD44" s="85">
        <f t="shared" si="5"/>
        <v>0</v>
      </c>
    </row>
    <row r="45" spans="2:56" x14ac:dyDescent="0.2">
      <c r="B45" s="40" t="s">
        <v>238</v>
      </c>
      <c r="C45" s="40" t="s">
        <v>71</v>
      </c>
      <c r="D45" s="40" t="s">
        <v>71</v>
      </c>
      <c r="E45" s="40" t="s">
        <v>142</v>
      </c>
      <c r="F45" s="40" t="s">
        <v>213</v>
      </c>
      <c r="G45" s="45" t="s">
        <v>213</v>
      </c>
      <c r="H45" s="46" t="s">
        <v>213</v>
      </c>
      <c r="I45" s="63">
        <f t="shared" si="2"/>
        <v>37</v>
      </c>
      <c r="J45" s="44" t="s">
        <v>214</v>
      </c>
      <c r="K45" s="44"/>
      <c r="L45" s="44" t="s">
        <v>214</v>
      </c>
      <c r="M45" s="44"/>
      <c r="N45" s="44" t="s">
        <v>214</v>
      </c>
      <c r="O45" s="44"/>
      <c r="P45" s="44" t="s">
        <v>214</v>
      </c>
      <c r="Q45" s="44"/>
      <c r="R45" s="44" t="s">
        <v>215</v>
      </c>
      <c r="S45" s="44"/>
      <c r="T45" s="51"/>
      <c r="U45" s="51"/>
      <c r="V45" s="51" t="s">
        <v>308</v>
      </c>
      <c r="W45" s="51"/>
      <c r="X45" s="51"/>
      <c r="Y45" s="51"/>
      <c r="Z45" s="51"/>
      <c r="AA45" s="51"/>
      <c r="AB45" s="51"/>
      <c r="AC45" s="51"/>
      <c r="AD45" s="44"/>
      <c r="AE45" s="44"/>
      <c r="AF45" s="44"/>
      <c r="AG45" s="44"/>
      <c r="AH45" s="44"/>
      <c r="AI45" s="44"/>
      <c r="AJ45" s="44"/>
      <c r="AK45" s="44"/>
      <c r="AL45" s="44"/>
      <c r="AM45" s="44"/>
      <c r="AN45" s="51"/>
      <c r="AO45" s="51"/>
      <c r="AP45" s="51"/>
      <c r="AQ45" s="51"/>
      <c r="AR45" s="51"/>
      <c r="AS45" s="51"/>
      <c r="AT45" s="51"/>
      <c r="AU45" s="51"/>
      <c r="AV45" s="51"/>
      <c r="AW45" s="51"/>
      <c r="AZ45" s="76">
        <f t="shared" si="9"/>
        <v>90</v>
      </c>
      <c r="BA45" s="76">
        <f t="shared" si="10"/>
        <v>0</v>
      </c>
      <c r="BB45" s="76">
        <f t="shared" si="7"/>
        <v>0</v>
      </c>
      <c r="BC45" s="76">
        <f t="shared" si="8"/>
        <v>0</v>
      </c>
      <c r="BD45" s="85">
        <f t="shared" si="5"/>
        <v>0</v>
      </c>
    </row>
    <row r="46" spans="2:56" x14ac:dyDescent="0.2">
      <c r="B46" s="40" t="s">
        <v>238</v>
      </c>
      <c r="C46" s="40" t="s">
        <v>71</v>
      </c>
      <c r="D46" s="40" t="s">
        <v>71</v>
      </c>
      <c r="E46" s="40" t="s">
        <v>28</v>
      </c>
      <c r="F46" s="40" t="s">
        <v>250</v>
      </c>
      <c r="G46" s="45" t="s">
        <v>216</v>
      </c>
      <c r="H46" s="46" t="s">
        <v>216</v>
      </c>
      <c r="I46" s="63">
        <f t="shared" si="2"/>
        <v>38</v>
      </c>
      <c r="J46" s="44" t="s">
        <v>217</v>
      </c>
      <c r="K46" s="44"/>
      <c r="L46" s="44" t="s">
        <v>217</v>
      </c>
      <c r="M46" s="44"/>
      <c r="N46" s="44" t="s">
        <v>217</v>
      </c>
      <c r="O46" s="44"/>
      <c r="P46" s="44" t="s">
        <v>217</v>
      </c>
      <c r="Q46" s="44"/>
      <c r="R46" s="44" t="s">
        <v>218</v>
      </c>
      <c r="S46" s="44"/>
      <c r="T46" s="51"/>
      <c r="U46" s="51"/>
      <c r="V46" s="51" t="s">
        <v>309</v>
      </c>
      <c r="W46" s="51"/>
      <c r="X46" s="51"/>
      <c r="Y46" s="51"/>
      <c r="Z46" s="51"/>
      <c r="AA46" s="51"/>
      <c r="AB46" s="51"/>
      <c r="AC46" s="51"/>
      <c r="AD46" s="44"/>
      <c r="AE46" s="44"/>
      <c r="AF46" s="44"/>
      <c r="AG46" s="44"/>
      <c r="AH46" s="44"/>
      <c r="AI46" s="44"/>
      <c r="AJ46" s="44"/>
      <c r="AK46" s="44"/>
      <c r="AL46" s="44"/>
      <c r="AM46" s="44"/>
      <c r="AN46" s="51"/>
      <c r="AO46" s="51"/>
      <c r="AP46" s="51"/>
      <c r="AQ46" s="51"/>
      <c r="AR46" s="51"/>
      <c r="AS46" s="51"/>
      <c r="AT46" s="51"/>
      <c r="AU46" s="51"/>
      <c r="AV46" s="51"/>
      <c r="AW46" s="51"/>
      <c r="AZ46" s="76">
        <f t="shared" si="9"/>
        <v>90</v>
      </c>
      <c r="BA46" s="76">
        <f t="shared" si="10"/>
        <v>0</v>
      </c>
      <c r="BB46" s="76">
        <f t="shared" si="7"/>
        <v>5</v>
      </c>
      <c r="BC46" s="76">
        <f t="shared" si="8"/>
        <v>0</v>
      </c>
      <c r="BD46" s="85">
        <f t="shared" si="5"/>
        <v>5</v>
      </c>
    </row>
    <row r="47" spans="2:56" x14ac:dyDescent="0.2">
      <c r="B47" s="40" t="s">
        <v>238</v>
      </c>
      <c r="C47" s="40" t="s">
        <v>71</v>
      </c>
      <c r="D47" s="40" t="s">
        <v>71</v>
      </c>
      <c r="E47" s="40" t="s">
        <v>28</v>
      </c>
      <c r="F47" s="40" t="s">
        <v>251</v>
      </c>
      <c r="G47" s="45" t="s">
        <v>219</v>
      </c>
      <c r="H47" s="46" t="s">
        <v>219</v>
      </c>
      <c r="I47" s="63">
        <f t="shared" si="2"/>
        <v>39</v>
      </c>
      <c r="J47" s="44" t="s">
        <v>220</v>
      </c>
      <c r="K47" s="44"/>
      <c r="L47" s="44" t="s">
        <v>220</v>
      </c>
      <c r="M47" s="44"/>
      <c r="N47" s="44" t="s">
        <v>220</v>
      </c>
      <c r="O47" s="44"/>
      <c r="P47" s="44" t="s">
        <v>220</v>
      </c>
      <c r="Q47" s="44"/>
      <c r="R47" s="44" t="s">
        <v>221</v>
      </c>
      <c r="S47" s="44"/>
      <c r="T47" s="51"/>
      <c r="U47" s="51"/>
      <c r="V47" s="51" t="s">
        <v>309</v>
      </c>
      <c r="W47" s="51"/>
      <c r="X47" s="51"/>
      <c r="Y47" s="51"/>
      <c r="Z47" s="51"/>
      <c r="AA47" s="51"/>
      <c r="AB47" s="51"/>
      <c r="AC47" s="51"/>
      <c r="AD47" s="44"/>
      <c r="AE47" s="44"/>
      <c r="AF47" s="44"/>
      <c r="AG47" s="44"/>
      <c r="AH47" s="44"/>
      <c r="AI47" s="44"/>
      <c r="AJ47" s="44"/>
      <c r="AK47" s="44"/>
      <c r="AL47" s="44"/>
      <c r="AM47" s="44"/>
      <c r="AN47" s="51"/>
      <c r="AO47" s="51"/>
      <c r="AP47" s="51"/>
      <c r="AQ47" s="51"/>
      <c r="AR47" s="51"/>
      <c r="AS47" s="51"/>
      <c r="AT47" s="51"/>
      <c r="AU47" s="51"/>
      <c r="AV47" s="51"/>
      <c r="AW47" s="51"/>
      <c r="AZ47" s="76">
        <f t="shared" si="9"/>
        <v>130</v>
      </c>
      <c r="BA47" s="76">
        <f t="shared" si="10"/>
        <v>0</v>
      </c>
      <c r="BB47" s="76">
        <f t="shared" si="7"/>
        <v>0</v>
      </c>
      <c r="BC47" s="76">
        <f t="shared" si="8"/>
        <v>0</v>
      </c>
      <c r="BD47" s="85">
        <f t="shared" si="5"/>
        <v>35</v>
      </c>
    </row>
    <row r="48" spans="2:56" x14ac:dyDescent="0.2">
      <c r="B48" s="40" t="s">
        <v>238</v>
      </c>
      <c r="C48" s="40" t="s">
        <v>71</v>
      </c>
      <c r="D48" s="40" t="s">
        <v>71</v>
      </c>
      <c r="E48" s="40" t="s">
        <v>252</v>
      </c>
      <c r="F48" s="40" t="s">
        <v>27</v>
      </c>
      <c r="G48" s="45" t="s">
        <v>27</v>
      </c>
      <c r="H48" s="46" t="s">
        <v>219</v>
      </c>
      <c r="I48" s="63">
        <f t="shared" si="2"/>
        <v>40</v>
      </c>
      <c r="J48" s="44" t="s">
        <v>220</v>
      </c>
      <c r="K48" s="44"/>
      <c r="L48" s="44" t="s">
        <v>220</v>
      </c>
      <c r="M48" s="44"/>
      <c r="N48" s="44" t="s">
        <v>220</v>
      </c>
      <c r="O48" s="44"/>
      <c r="P48" s="44" t="s">
        <v>220</v>
      </c>
      <c r="Q48" s="44"/>
      <c r="R48" s="44" t="s">
        <v>221</v>
      </c>
      <c r="S48" s="44"/>
      <c r="T48" s="51"/>
      <c r="U48" s="51"/>
      <c r="V48" s="51" t="s">
        <v>309</v>
      </c>
      <c r="W48" s="51"/>
      <c r="X48" s="51"/>
      <c r="Y48" s="51"/>
      <c r="Z48" s="51"/>
      <c r="AA48" s="51"/>
      <c r="AB48" s="51"/>
      <c r="AC48" s="51"/>
      <c r="AD48" s="44"/>
      <c r="AE48" s="44"/>
      <c r="AF48" s="44"/>
      <c r="AG48" s="44"/>
      <c r="AH48" s="44"/>
      <c r="AI48" s="44"/>
      <c r="AJ48" s="44"/>
      <c r="AK48" s="44"/>
      <c r="AL48" s="44"/>
      <c r="AM48" s="44"/>
      <c r="AN48" s="51"/>
      <c r="AO48" s="51"/>
      <c r="AP48" s="51"/>
      <c r="AQ48" s="51"/>
      <c r="AR48" s="51"/>
      <c r="AS48" s="51"/>
      <c r="AT48" s="51"/>
      <c r="AU48" s="51"/>
      <c r="AV48" s="51"/>
      <c r="AW48" s="51"/>
      <c r="AZ48" s="76">
        <f t="shared" si="9"/>
        <v>130</v>
      </c>
      <c r="BA48" s="76">
        <f t="shared" si="10"/>
        <v>0</v>
      </c>
      <c r="BB48" s="76">
        <f t="shared" si="7"/>
        <v>0</v>
      </c>
      <c r="BC48" s="76">
        <f t="shared" si="8"/>
        <v>0</v>
      </c>
      <c r="BD48" s="85">
        <f t="shared" si="5"/>
        <v>0</v>
      </c>
    </row>
    <row r="49" spans="1:57" x14ac:dyDescent="0.2">
      <c r="B49" s="40" t="s">
        <v>238</v>
      </c>
      <c r="C49" s="40" t="s">
        <v>71</v>
      </c>
      <c r="D49" s="40" t="s">
        <v>71</v>
      </c>
      <c r="E49" s="40" t="s">
        <v>252</v>
      </c>
      <c r="F49" s="40" t="s">
        <v>25</v>
      </c>
      <c r="G49" s="45" t="s">
        <v>25</v>
      </c>
      <c r="H49" s="46" t="s">
        <v>219</v>
      </c>
      <c r="I49" s="63">
        <f t="shared" si="2"/>
        <v>41</v>
      </c>
      <c r="J49" s="44" t="s">
        <v>220</v>
      </c>
      <c r="K49" s="44"/>
      <c r="L49" s="44" t="s">
        <v>220</v>
      </c>
      <c r="M49" s="44"/>
      <c r="N49" s="44" t="s">
        <v>220</v>
      </c>
      <c r="O49" s="44"/>
      <c r="P49" s="44" t="s">
        <v>220</v>
      </c>
      <c r="Q49" s="44"/>
      <c r="R49" s="44" t="s">
        <v>221</v>
      </c>
      <c r="S49" s="44"/>
      <c r="T49" s="51"/>
      <c r="U49" s="51"/>
      <c r="V49" s="51" t="s">
        <v>309</v>
      </c>
      <c r="W49" s="51"/>
      <c r="X49" s="51"/>
      <c r="Y49" s="51"/>
      <c r="Z49" s="51"/>
      <c r="AA49" s="51"/>
      <c r="AB49" s="51"/>
      <c r="AC49" s="51"/>
      <c r="AD49" s="44"/>
      <c r="AE49" s="44"/>
      <c r="AF49" s="44"/>
      <c r="AG49" s="44"/>
      <c r="AH49" s="44"/>
      <c r="AI49" s="44"/>
      <c r="AJ49" s="44"/>
      <c r="AK49" s="44"/>
      <c r="AL49" s="44"/>
      <c r="AM49" s="44"/>
      <c r="AN49" s="51"/>
      <c r="AO49" s="51"/>
      <c r="AP49" s="51"/>
      <c r="AQ49" s="51"/>
      <c r="AR49" s="51"/>
      <c r="AS49" s="51"/>
      <c r="AT49" s="51"/>
      <c r="AU49" s="51"/>
      <c r="AV49" s="51"/>
      <c r="AW49" s="51"/>
      <c r="AZ49" s="76">
        <f t="shared" si="9"/>
        <v>130</v>
      </c>
      <c r="BA49" s="76">
        <f t="shared" si="10"/>
        <v>0</v>
      </c>
      <c r="BB49" s="76">
        <f t="shared" si="7"/>
        <v>0</v>
      </c>
      <c r="BC49" s="76">
        <f t="shared" si="8"/>
        <v>0</v>
      </c>
      <c r="BD49" s="85">
        <f t="shared" si="5"/>
        <v>0</v>
      </c>
    </row>
    <row r="50" spans="1:57" x14ac:dyDescent="0.2">
      <c r="B50" s="40" t="s">
        <v>238</v>
      </c>
      <c r="C50" s="40" t="s">
        <v>71</v>
      </c>
      <c r="D50" s="40" t="s">
        <v>71</v>
      </c>
      <c r="E50" s="40" t="s">
        <v>252</v>
      </c>
      <c r="F50" s="40" t="s">
        <v>144</v>
      </c>
      <c r="G50" s="45" t="s">
        <v>144</v>
      </c>
      <c r="H50" s="46" t="s">
        <v>219</v>
      </c>
      <c r="I50" s="63">
        <f t="shared" si="2"/>
        <v>42</v>
      </c>
      <c r="J50" s="44" t="s">
        <v>220</v>
      </c>
      <c r="K50" s="44"/>
      <c r="L50" s="44" t="s">
        <v>220</v>
      </c>
      <c r="M50" s="44"/>
      <c r="N50" s="44" t="s">
        <v>220</v>
      </c>
      <c r="O50" s="44"/>
      <c r="P50" s="44" t="s">
        <v>220</v>
      </c>
      <c r="Q50" s="44"/>
      <c r="R50" s="44" t="s">
        <v>221</v>
      </c>
      <c r="S50" s="44"/>
      <c r="T50" s="51"/>
      <c r="U50" s="51"/>
      <c r="V50" s="51" t="s">
        <v>309</v>
      </c>
      <c r="W50" s="51"/>
      <c r="X50" s="51"/>
      <c r="Y50" s="51"/>
      <c r="Z50" s="51"/>
      <c r="AA50" s="51"/>
      <c r="AB50" s="51"/>
      <c r="AC50" s="51"/>
      <c r="AD50" s="44"/>
      <c r="AE50" s="44"/>
      <c r="AF50" s="44"/>
      <c r="AG50" s="44"/>
      <c r="AH50" s="44"/>
      <c r="AI50" s="44"/>
      <c r="AJ50" s="44"/>
      <c r="AK50" s="44"/>
      <c r="AL50" s="44"/>
      <c r="AM50" s="44"/>
      <c r="AN50" s="51"/>
      <c r="AO50" s="51"/>
      <c r="AP50" s="51"/>
      <c r="AQ50" s="51"/>
      <c r="AR50" s="51"/>
      <c r="AS50" s="51"/>
      <c r="AT50" s="51"/>
      <c r="AU50" s="51"/>
      <c r="AV50" s="51"/>
      <c r="AW50" s="51"/>
      <c r="AZ50" s="76">
        <f t="shared" si="9"/>
        <v>130</v>
      </c>
      <c r="BA50" s="76">
        <f t="shared" si="10"/>
        <v>0</v>
      </c>
      <c r="BB50" s="76">
        <f t="shared" si="7"/>
        <v>0</v>
      </c>
      <c r="BC50" s="76">
        <f t="shared" si="8"/>
        <v>0</v>
      </c>
      <c r="BD50" s="85">
        <f t="shared" si="5"/>
        <v>0</v>
      </c>
    </row>
    <row r="51" spans="1:57" x14ac:dyDescent="0.2">
      <c r="B51" s="40" t="s">
        <v>238</v>
      </c>
      <c r="C51" s="40" t="s">
        <v>239</v>
      </c>
      <c r="D51" s="40" t="s">
        <v>240</v>
      </c>
      <c r="E51" s="40" t="s">
        <v>2</v>
      </c>
      <c r="F51" s="40" t="s">
        <v>2</v>
      </c>
      <c r="G51" s="45" t="s">
        <v>2</v>
      </c>
      <c r="H51" s="46" t="s">
        <v>2</v>
      </c>
      <c r="I51" s="63">
        <f t="shared" si="2"/>
        <v>43</v>
      </c>
      <c r="J51" s="44" t="s">
        <v>220</v>
      </c>
      <c r="K51" s="44" t="s">
        <v>590</v>
      </c>
      <c r="L51" s="44" t="s">
        <v>220</v>
      </c>
      <c r="M51" s="44" t="s">
        <v>590</v>
      </c>
      <c r="N51" s="44" t="s">
        <v>220</v>
      </c>
      <c r="O51" s="44" t="s">
        <v>590</v>
      </c>
      <c r="P51" s="44" t="s">
        <v>220</v>
      </c>
      <c r="Q51" s="44"/>
      <c r="R51" s="44" t="s">
        <v>221</v>
      </c>
      <c r="S51" s="44" t="s">
        <v>223</v>
      </c>
      <c r="T51" s="51"/>
      <c r="U51" s="51"/>
      <c r="V51" s="51" t="s">
        <v>309</v>
      </c>
      <c r="W51" s="51" t="s">
        <v>311</v>
      </c>
      <c r="X51" s="51"/>
      <c r="Y51" s="51"/>
      <c r="Z51" s="51"/>
      <c r="AA51" s="51"/>
      <c r="AB51" s="51"/>
      <c r="AC51" s="51"/>
      <c r="AD51" s="44"/>
      <c r="AE51" s="44"/>
      <c r="AF51" s="44"/>
      <c r="AG51" s="44"/>
      <c r="AH51" s="44"/>
      <c r="AI51" s="44"/>
      <c r="AJ51" s="44"/>
      <c r="AK51" s="44"/>
      <c r="AL51" s="44"/>
      <c r="AM51" s="44"/>
      <c r="AN51" s="51"/>
      <c r="AO51" s="51"/>
      <c r="AP51" s="51"/>
      <c r="AQ51" s="51"/>
      <c r="AR51" s="51"/>
      <c r="AS51" s="51"/>
      <c r="AT51" s="51"/>
      <c r="AU51" s="51"/>
      <c r="AV51" s="51"/>
      <c r="AW51" s="51"/>
      <c r="AZ51" s="76">
        <f t="shared" si="9"/>
        <v>130</v>
      </c>
      <c r="BA51" s="76">
        <f t="shared" si="10"/>
        <v>0</v>
      </c>
      <c r="BB51" s="76">
        <f t="shared" si="7"/>
        <v>0</v>
      </c>
      <c r="BC51" s="76">
        <f t="shared" si="8"/>
        <v>0</v>
      </c>
      <c r="BD51" s="180">
        <f t="shared" si="5"/>
        <v>0</v>
      </c>
      <c r="BE51" s="150" t="s">
        <v>589</v>
      </c>
    </row>
    <row r="52" spans="1:57" x14ac:dyDescent="0.2">
      <c r="B52" s="40" t="s">
        <v>238</v>
      </c>
      <c r="C52" s="40" t="s">
        <v>71</v>
      </c>
      <c r="D52" s="40" t="s">
        <v>71</v>
      </c>
      <c r="E52" s="40" t="s">
        <v>253</v>
      </c>
      <c r="F52" s="40" t="s">
        <v>224</v>
      </c>
      <c r="G52" s="45" t="s">
        <v>224</v>
      </c>
      <c r="H52" s="46" t="s">
        <v>224</v>
      </c>
      <c r="I52" s="63">
        <f t="shared" si="2"/>
        <v>44</v>
      </c>
      <c r="J52" s="44" t="s">
        <v>220</v>
      </c>
      <c r="K52" s="44" t="s">
        <v>590</v>
      </c>
      <c r="L52" s="44" t="s">
        <v>220</v>
      </c>
      <c r="M52" s="44" t="s">
        <v>591</v>
      </c>
      <c r="N52" s="44" t="s">
        <v>220</v>
      </c>
      <c r="O52" s="44" t="s">
        <v>591</v>
      </c>
      <c r="P52" s="44" t="s">
        <v>220</v>
      </c>
      <c r="Q52" s="44"/>
      <c r="R52" s="44" t="s">
        <v>221</v>
      </c>
      <c r="S52" s="44" t="s">
        <v>225</v>
      </c>
      <c r="T52" s="51"/>
      <c r="U52" s="51"/>
      <c r="V52" s="51" t="s">
        <v>309</v>
      </c>
      <c r="W52" s="51" t="s">
        <v>311</v>
      </c>
      <c r="X52" s="51"/>
      <c r="Y52" s="51"/>
      <c r="Z52" s="51"/>
      <c r="AA52" s="51"/>
      <c r="AB52" s="51"/>
      <c r="AC52" s="51"/>
      <c r="AD52" s="44"/>
      <c r="AE52" s="44"/>
      <c r="AF52" s="44"/>
      <c r="AG52" s="44"/>
      <c r="AH52" s="44"/>
      <c r="AI52" s="44"/>
      <c r="AJ52" s="44"/>
      <c r="AK52" s="44"/>
      <c r="AL52" s="44"/>
      <c r="AM52" s="44"/>
      <c r="AN52" s="51"/>
      <c r="AO52" s="51"/>
      <c r="AP52" s="51"/>
      <c r="AQ52" s="51"/>
      <c r="AR52" s="51"/>
      <c r="AS52" s="51"/>
      <c r="AT52" s="51"/>
      <c r="AU52" s="51"/>
      <c r="AV52" s="51"/>
      <c r="AW52" s="51"/>
      <c r="AZ52" s="76">
        <f t="shared" si="9"/>
        <v>130</v>
      </c>
      <c r="BA52" s="76">
        <f t="shared" si="10"/>
        <v>0</v>
      </c>
      <c r="BB52" s="76">
        <f t="shared" si="7"/>
        <v>0</v>
      </c>
      <c r="BC52" s="76">
        <f t="shared" si="8"/>
        <v>0</v>
      </c>
      <c r="BD52" s="85">
        <f t="shared" si="5"/>
        <v>0</v>
      </c>
    </row>
    <row r="53" spans="1:57" x14ac:dyDescent="0.2">
      <c r="A53" s="32" t="s">
        <v>455</v>
      </c>
      <c r="B53" s="40" t="s">
        <v>238</v>
      </c>
      <c r="C53" s="148" t="s">
        <v>71</v>
      </c>
      <c r="D53" s="40" t="s">
        <v>71</v>
      </c>
      <c r="E53" s="40" t="s">
        <v>254</v>
      </c>
      <c r="F53" s="40" t="s">
        <v>72</v>
      </c>
      <c r="G53" s="45" t="s">
        <v>226</v>
      </c>
      <c r="H53" s="46" t="s">
        <v>226</v>
      </c>
      <c r="I53" s="63">
        <f t="shared" si="2"/>
        <v>45</v>
      </c>
      <c r="J53" s="44" t="s">
        <v>220</v>
      </c>
      <c r="K53" s="44" t="s">
        <v>590</v>
      </c>
      <c r="L53" s="44" t="s">
        <v>227</v>
      </c>
      <c r="M53" s="44" t="s">
        <v>228</v>
      </c>
      <c r="N53" s="44" t="s">
        <v>220</v>
      </c>
      <c r="O53" s="44" t="s">
        <v>591</v>
      </c>
      <c r="P53" s="44" t="s">
        <v>220</v>
      </c>
      <c r="Q53" s="44"/>
      <c r="R53" s="44" t="s">
        <v>221</v>
      </c>
      <c r="S53" s="44" t="s">
        <v>225</v>
      </c>
      <c r="T53" s="51"/>
      <c r="U53" s="51"/>
      <c r="V53" s="51" t="s">
        <v>309</v>
      </c>
      <c r="W53" s="51" t="s">
        <v>311</v>
      </c>
      <c r="X53" s="51"/>
      <c r="Y53" s="51"/>
      <c r="Z53" s="51"/>
      <c r="AA53" s="51"/>
      <c r="AB53" s="51"/>
      <c r="AC53" s="51"/>
      <c r="AD53" s="44"/>
      <c r="AE53" s="44"/>
      <c r="AF53" s="44"/>
      <c r="AG53" s="44"/>
      <c r="AH53" s="44"/>
      <c r="AI53" s="44"/>
      <c r="AJ53" s="44"/>
      <c r="AK53" s="44"/>
      <c r="AL53" s="44"/>
      <c r="AM53" s="44"/>
      <c r="AN53" s="51"/>
      <c r="AO53" s="51"/>
      <c r="AP53" s="51"/>
      <c r="AQ53" s="51"/>
      <c r="AR53" s="51"/>
      <c r="AS53" s="51"/>
      <c r="AT53" s="51"/>
      <c r="AU53" s="51"/>
      <c r="AV53" s="51"/>
      <c r="AW53" s="51"/>
      <c r="AZ53" s="76">
        <f t="shared" si="9"/>
        <v>130</v>
      </c>
      <c r="BA53" s="76">
        <f t="shared" si="10"/>
        <v>0</v>
      </c>
      <c r="BB53" s="76">
        <f t="shared" si="7"/>
        <v>0</v>
      </c>
      <c r="BC53" s="76">
        <f t="shared" si="8"/>
        <v>0</v>
      </c>
      <c r="BD53" s="85">
        <f t="shared" si="5"/>
        <v>0</v>
      </c>
    </row>
    <row r="54" spans="1:57" x14ac:dyDescent="0.2">
      <c r="B54" s="40" t="s">
        <v>238</v>
      </c>
      <c r="C54" s="40" t="s">
        <v>239</v>
      </c>
      <c r="D54" s="40" t="s">
        <v>3</v>
      </c>
      <c r="E54" s="40" t="s">
        <v>255</v>
      </c>
      <c r="F54" s="40" t="s">
        <v>255</v>
      </c>
      <c r="G54" s="45" t="s">
        <v>229</v>
      </c>
      <c r="H54" s="46" t="s">
        <v>229</v>
      </c>
      <c r="I54" s="63">
        <f t="shared" si="2"/>
        <v>46</v>
      </c>
      <c r="J54" s="44" t="s">
        <v>220</v>
      </c>
      <c r="K54" s="44" t="s">
        <v>590</v>
      </c>
      <c r="L54" s="44" t="s">
        <v>227</v>
      </c>
      <c r="M54" s="44" t="s">
        <v>228</v>
      </c>
      <c r="N54" s="44" t="s">
        <v>220</v>
      </c>
      <c r="O54" s="44" t="s">
        <v>591</v>
      </c>
      <c r="P54" s="44" t="s">
        <v>220</v>
      </c>
      <c r="Q54" s="44"/>
      <c r="R54" s="44" t="s">
        <v>221</v>
      </c>
      <c r="S54" s="44" t="s">
        <v>225</v>
      </c>
      <c r="T54" s="51"/>
      <c r="U54" s="51"/>
      <c r="V54" s="51" t="s">
        <v>310</v>
      </c>
      <c r="W54" s="51"/>
      <c r="X54" s="51"/>
      <c r="Y54" s="51"/>
      <c r="Z54" s="51"/>
      <c r="AA54" s="51"/>
      <c r="AB54" s="51"/>
      <c r="AC54" s="51"/>
      <c r="AD54" s="44"/>
      <c r="AE54" s="44"/>
      <c r="AF54" s="44"/>
      <c r="AG54" s="44"/>
      <c r="AH54" s="44"/>
      <c r="AI54" s="44"/>
      <c r="AJ54" s="44"/>
      <c r="AK54" s="44"/>
      <c r="AL54" s="44"/>
      <c r="AM54" s="44"/>
      <c r="AN54" s="51"/>
      <c r="AO54" s="51"/>
      <c r="AP54" s="51"/>
      <c r="AQ54" s="51"/>
      <c r="AR54" s="51"/>
      <c r="AS54" s="51"/>
      <c r="AT54" s="51"/>
      <c r="AU54" s="51"/>
      <c r="AV54" s="51"/>
      <c r="AW54" s="51"/>
      <c r="AZ54" s="76">
        <f t="shared" si="9"/>
        <v>130</v>
      </c>
      <c r="BA54" s="76">
        <f t="shared" si="10"/>
        <v>0</v>
      </c>
      <c r="BB54" s="76">
        <f t="shared" si="7"/>
        <v>0</v>
      </c>
      <c r="BC54" s="76">
        <f t="shared" si="8"/>
        <v>0</v>
      </c>
      <c r="BD54" s="85">
        <f t="shared" si="5"/>
        <v>0</v>
      </c>
    </row>
    <row r="55" spans="1:57" x14ac:dyDescent="0.2">
      <c r="B55" s="40" t="s">
        <v>238</v>
      </c>
      <c r="C55" s="40" t="s">
        <v>239</v>
      </c>
      <c r="D55" s="40" t="s">
        <v>336</v>
      </c>
      <c r="E55" s="40" t="s">
        <v>337</v>
      </c>
      <c r="F55" s="40" t="s">
        <v>19</v>
      </c>
      <c r="G55" s="45" t="s">
        <v>229</v>
      </c>
      <c r="H55" s="46" t="s">
        <v>229</v>
      </c>
      <c r="I55" s="63">
        <f t="shared" si="2"/>
        <v>47</v>
      </c>
      <c r="J55" s="44" t="s">
        <v>220</v>
      </c>
      <c r="K55" s="44" t="s">
        <v>590</v>
      </c>
      <c r="L55" s="44" t="s">
        <v>227</v>
      </c>
      <c r="M55" s="44" t="s">
        <v>228</v>
      </c>
      <c r="N55" s="44" t="s">
        <v>220</v>
      </c>
      <c r="O55" s="44" t="s">
        <v>591</v>
      </c>
      <c r="P55" s="44" t="s">
        <v>220</v>
      </c>
      <c r="Q55" s="44"/>
      <c r="R55" s="44" t="s">
        <v>221</v>
      </c>
      <c r="S55" s="44" t="s">
        <v>225</v>
      </c>
      <c r="T55" s="51"/>
      <c r="U55" s="51"/>
      <c r="V55" s="51" t="s">
        <v>310</v>
      </c>
      <c r="W55" s="51"/>
      <c r="X55" s="51"/>
      <c r="Y55" s="51"/>
      <c r="Z55" s="51"/>
      <c r="AA55" s="51"/>
      <c r="AB55" s="51"/>
      <c r="AC55" s="51"/>
      <c r="AD55" s="44"/>
      <c r="AE55" s="44"/>
      <c r="AF55" s="44"/>
      <c r="AG55" s="44"/>
      <c r="AH55" s="44"/>
      <c r="AI55" s="44"/>
      <c r="AJ55" s="44"/>
      <c r="AK55" s="44"/>
      <c r="AL55" s="44"/>
      <c r="AM55" s="44"/>
      <c r="AN55" s="51"/>
      <c r="AO55" s="51"/>
      <c r="AP55" s="51"/>
      <c r="AQ55" s="51"/>
      <c r="AR55" s="51"/>
      <c r="AS55" s="51"/>
      <c r="AT55" s="51"/>
      <c r="AU55" s="51"/>
      <c r="AV55" s="51"/>
      <c r="AW55" s="51"/>
      <c r="AZ55" s="76">
        <f t="shared" si="9"/>
        <v>130</v>
      </c>
      <c r="BA55" s="76">
        <f t="shared" si="10"/>
        <v>0</v>
      </c>
      <c r="BB55" s="76">
        <f t="shared" si="7"/>
        <v>0</v>
      </c>
      <c r="BC55" s="76">
        <f t="shared" si="8"/>
        <v>0</v>
      </c>
      <c r="BD55" s="85">
        <f t="shared" si="5"/>
        <v>0</v>
      </c>
    </row>
    <row r="56" spans="1:57" x14ac:dyDescent="0.2">
      <c r="B56" s="40" t="s">
        <v>238</v>
      </c>
      <c r="C56" s="40" t="s">
        <v>239</v>
      </c>
      <c r="D56" s="40" t="s">
        <v>336</v>
      </c>
      <c r="E56" s="40" t="s">
        <v>337</v>
      </c>
      <c r="F56" s="40" t="s">
        <v>87</v>
      </c>
      <c r="G56" s="45" t="s">
        <v>229</v>
      </c>
      <c r="H56" s="46" t="s">
        <v>229</v>
      </c>
      <c r="I56" s="63">
        <f t="shared" si="2"/>
        <v>48</v>
      </c>
      <c r="J56" s="44" t="s">
        <v>220</v>
      </c>
      <c r="K56" s="44" t="s">
        <v>590</v>
      </c>
      <c r="L56" s="44" t="s">
        <v>227</v>
      </c>
      <c r="M56" s="44" t="s">
        <v>228</v>
      </c>
      <c r="N56" s="44" t="s">
        <v>220</v>
      </c>
      <c r="O56" s="44" t="s">
        <v>591</v>
      </c>
      <c r="P56" s="44" t="s">
        <v>220</v>
      </c>
      <c r="Q56" s="44"/>
      <c r="R56" s="44" t="s">
        <v>221</v>
      </c>
      <c r="S56" s="44" t="s">
        <v>225</v>
      </c>
      <c r="T56" s="51"/>
      <c r="U56" s="51"/>
      <c r="V56" s="51" t="s">
        <v>310</v>
      </c>
      <c r="W56" s="51"/>
      <c r="X56" s="51"/>
      <c r="Y56" s="51"/>
      <c r="Z56" s="51"/>
      <c r="AA56" s="51"/>
      <c r="AB56" s="51"/>
      <c r="AC56" s="51"/>
      <c r="AD56" s="44"/>
      <c r="AE56" s="44"/>
      <c r="AF56" s="44"/>
      <c r="AG56" s="44"/>
      <c r="AH56" s="44"/>
      <c r="AI56" s="44"/>
      <c r="AJ56" s="44"/>
      <c r="AK56" s="44"/>
      <c r="AL56" s="44"/>
      <c r="AM56" s="44"/>
      <c r="AN56" s="51"/>
      <c r="AO56" s="51"/>
      <c r="AP56" s="51"/>
      <c r="AQ56" s="51"/>
      <c r="AR56" s="51"/>
      <c r="AS56" s="51"/>
      <c r="AT56" s="51"/>
      <c r="AU56" s="51"/>
      <c r="AV56" s="51"/>
      <c r="AW56" s="51"/>
      <c r="AZ56" s="76">
        <f t="shared" si="9"/>
        <v>130</v>
      </c>
      <c r="BA56" s="76">
        <f t="shared" si="10"/>
        <v>0</v>
      </c>
      <c r="BB56" s="76">
        <f t="shared" si="7"/>
        <v>0</v>
      </c>
      <c r="BC56" s="76">
        <f t="shared" si="8"/>
        <v>0</v>
      </c>
      <c r="BD56" s="85">
        <f t="shared" si="5"/>
        <v>0</v>
      </c>
    </row>
    <row r="57" spans="1:57" x14ac:dyDescent="0.2">
      <c r="B57" s="40" t="s">
        <v>238</v>
      </c>
      <c r="C57" s="40" t="s">
        <v>239</v>
      </c>
      <c r="D57" s="40" t="s">
        <v>336</v>
      </c>
      <c r="E57" s="40" t="s">
        <v>337</v>
      </c>
      <c r="F57" s="40" t="s">
        <v>88</v>
      </c>
      <c r="G57" s="45" t="s">
        <v>229</v>
      </c>
      <c r="H57" s="46" t="s">
        <v>229</v>
      </c>
      <c r="I57" s="63">
        <f t="shared" si="2"/>
        <v>49</v>
      </c>
      <c r="J57" s="44" t="s">
        <v>220</v>
      </c>
      <c r="K57" s="44" t="s">
        <v>590</v>
      </c>
      <c r="L57" s="44" t="s">
        <v>227</v>
      </c>
      <c r="M57" s="44" t="s">
        <v>228</v>
      </c>
      <c r="N57" s="44" t="s">
        <v>220</v>
      </c>
      <c r="O57" s="44" t="s">
        <v>591</v>
      </c>
      <c r="P57" s="44" t="s">
        <v>220</v>
      </c>
      <c r="Q57" s="44"/>
      <c r="R57" s="44" t="s">
        <v>221</v>
      </c>
      <c r="S57" s="44" t="s">
        <v>225</v>
      </c>
      <c r="T57" s="51"/>
      <c r="U57" s="51"/>
      <c r="V57" s="51" t="s">
        <v>310</v>
      </c>
      <c r="W57" s="51"/>
      <c r="X57" s="51"/>
      <c r="Y57" s="51"/>
      <c r="Z57" s="51"/>
      <c r="AA57" s="51"/>
      <c r="AB57" s="51"/>
      <c r="AC57" s="51"/>
      <c r="AD57" s="44"/>
      <c r="AE57" s="44"/>
      <c r="AF57" s="44"/>
      <c r="AG57" s="44"/>
      <c r="AH57" s="44"/>
      <c r="AI57" s="44"/>
      <c r="AJ57" s="44"/>
      <c r="AK57" s="44"/>
      <c r="AL57" s="44"/>
      <c r="AM57" s="44"/>
      <c r="AN57" s="51"/>
      <c r="AO57" s="51"/>
      <c r="AP57" s="51"/>
      <c r="AQ57" s="51"/>
      <c r="AR57" s="51"/>
      <c r="AS57" s="51"/>
      <c r="AT57" s="51"/>
      <c r="AU57" s="51"/>
      <c r="AV57" s="51"/>
      <c r="AW57" s="51"/>
      <c r="AZ57" s="76">
        <f t="shared" si="9"/>
        <v>130</v>
      </c>
      <c r="BA57" s="76">
        <f t="shared" si="10"/>
        <v>0</v>
      </c>
      <c r="BB57" s="76">
        <f t="shared" si="7"/>
        <v>0</v>
      </c>
      <c r="BC57" s="76">
        <f t="shared" si="8"/>
        <v>0</v>
      </c>
      <c r="BD57" s="85">
        <f t="shared" si="5"/>
        <v>0</v>
      </c>
    </row>
    <row r="58" spans="1:57" x14ac:dyDescent="0.2">
      <c r="B58" s="40" t="s">
        <v>238</v>
      </c>
      <c r="C58" s="40" t="s">
        <v>239</v>
      </c>
      <c r="D58" s="40" t="s">
        <v>336</v>
      </c>
      <c r="E58" s="40" t="s">
        <v>337</v>
      </c>
      <c r="F58" s="40" t="s">
        <v>89</v>
      </c>
      <c r="G58" s="45" t="s">
        <v>229</v>
      </c>
      <c r="H58" s="46" t="s">
        <v>229</v>
      </c>
      <c r="I58" s="63">
        <f t="shared" si="2"/>
        <v>50</v>
      </c>
      <c r="J58" s="44" t="s">
        <v>220</v>
      </c>
      <c r="K58" s="44" t="s">
        <v>590</v>
      </c>
      <c r="L58" s="44" t="s">
        <v>227</v>
      </c>
      <c r="M58" s="44" t="s">
        <v>228</v>
      </c>
      <c r="N58" s="44" t="s">
        <v>220</v>
      </c>
      <c r="O58" s="44" t="s">
        <v>591</v>
      </c>
      <c r="P58" s="44" t="s">
        <v>220</v>
      </c>
      <c r="Q58" s="44"/>
      <c r="R58" s="44" t="s">
        <v>221</v>
      </c>
      <c r="S58" s="44" t="s">
        <v>225</v>
      </c>
      <c r="T58" s="51"/>
      <c r="U58" s="51"/>
      <c r="V58" s="51" t="s">
        <v>310</v>
      </c>
      <c r="W58" s="51"/>
      <c r="X58" s="51"/>
      <c r="Y58" s="51"/>
      <c r="Z58" s="51"/>
      <c r="AA58" s="51"/>
      <c r="AB58" s="51"/>
      <c r="AC58" s="51"/>
      <c r="AD58" s="44"/>
      <c r="AE58" s="44"/>
      <c r="AF58" s="44"/>
      <c r="AG58" s="44"/>
      <c r="AH58" s="44"/>
      <c r="AI58" s="44"/>
      <c r="AJ58" s="44"/>
      <c r="AK58" s="44"/>
      <c r="AL58" s="44"/>
      <c r="AM58" s="44"/>
      <c r="AN58" s="51"/>
      <c r="AO58" s="51"/>
      <c r="AP58" s="51"/>
      <c r="AQ58" s="51"/>
      <c r="AR58" s="51"/>
      <c r="AS58" s="51"/>
      <c r="AT58" s="51"/>
      <c r="AU58" s="51"/>
      <c r="AV58" s="51"/>
      <c r="AW58" s="51"/>
      <c r="AZ58" s="76">
        <f t="shared" si="9"/>
        <v>130</v>
      </c>
      <c r="BA58" s="76">
        <f t="shared" si="10"/>
        <v>0</v>
      </c>
      <c r="BB58" s="76">
        <f t="shared" si="7"/>
        <v>0</v>
      </c>
      <c r="BC58" s="76">
        <f t="shared" si="8"/>
        <v>0</v>
      </c>
      <c r="BD58" s="85">
        <f t="shared" si="5"/>
        <v>0</v>
      </c>
    </row>
    <row r="59" spans="1:57" x14ac:dyDescent="0.2">
      <c r="B59" s="40" t="s">
        <v>238</v>
      </c>
      <c r="C59" s="40" t="s">
        <v>239</v>
      </c>
      <c r="D59" s="40" t="s">
        <v>336</v>
      </c>
      <c r="E59" s="40" t="s">
        <v>337</v>
      </c>
      <c r="F59" s="40" t="s">
        <v>90</v>
      </c>
      <c r="G59" s="45" t="s">
        <v>229</v>
      </c>
      <c r="H59" s="46" t="s">
        <v>229</v>
      </c>
      <c r="I59" s="63">
        <f t="shared" si="2"/>
        <v>51</v>
      </c>
      <c r="J59" s="44" t="s">
        <v>220</v>
      </c>
      <c r="K59" s="44" t="s">
        <v>590</v>
      </c>
      <c r="L59" s="44" t="s">
        <v>227</v>
      </c>
      <c r="M59" s="44" t="s">
        <v>228</v>
      </c>
      <c r="N59" s="44" t="s">
        <v>220</v>
      </c>
      <c r="O59" s="44" t="s">
        <v>591</v>
      </c>
      <c r="P59" s="44" t="s">
        <v>220</v>
      </c>
      <c r="Q59" s="44"/>
      <c r="R59" s="44" t="s">
        <v>221</v>
      </c>
      <c r="S59" s="44" t="s">
        <v>225</v>
      </c>
      <c r="T59" s="51"/>
      <c r="U59" s="51"/>
      <c r="V59" s="51" t="s">
        <v>310</v>
      </c>
      <c r="W59" s="51"/>
      <c r="X59" s="51"/>
      <c r="Y59" s="51"/>
      <c r="Z59" s="51"/>
      <c r="AA59" s="51"/>
      <c r="AB59" s="51"/>
      <c r="AC59" s="51"/>
      <c r="AD59" s="44"/>
      <c r="AE59" s="44"/>
      <c r="AF59" s="44"/>
      <c r="AG59" s="44"/>
      <c r="AH59" s="44"/>
      <c r="AI59" s="44"/>
      <c r="AJ59" s="44"/>
      <c r="AK59" s="44"/>
      <c r="AL59" s="44"/>
      <c r="AM59" s="44"/>
      <c r="AN59" s="51"/>
      <c r="AO59" s="51"/>
      <c r="AP59" s="51"/>
      <c r="AQ59" s="51"/>
      <c r="AR59" s="51"/>
      <c r="AS59" s="51"/>
      <c r="AT59" s="51"/>
      <c r="AU59" s="51"/>
      <c r="AV59" s="51"/>
      <c r="AW59" s="51"/>
      <c r="AZ59" s="76">
        <f t="shared" si="9"/>
        <v>130</v>
      </c>
      <c r="BA59" s="76">
        <f t="shared" si="10"/>
        <v>0</v>
      </c>
      <c r="BB59" s="76">
        <f t="shared" si="7"/>
        <v>0</v>
      </c>
      <c r="BC59" s="76">
        <f t="shared" si="8"/>
        <v>0</v>
      </c>
      <c r="BD59" s="85">
        <f t="shared" si="5"/>
        <v>0</v>
      </c>
    </row>
    <row r="60" spans="1:57" x14ac:dyDescent="0.2">
      <c r="B60" s="40" t="s">
        <v>238</v>
      </c>
      <c r="C60" s="40" t="s">
        <v>239</v>
      </c>
      <c r="D60" s="40" t="s">
        <v>336</v>
      </c>
      <c r="E60" s="40" t="s">
        <v>337</v>
      </c>
      <c r="F60" s="40" t="s">
        <v>91</v>
      </c>
      <c r="G60" s="45" t="s">
        <v>229</v>
      </c>
      <c r="H60" s="46" t="s">
        <v>229</v>
      </c>
      <c r="I60" s="63">
        <f t="shared" si="2"/>
        <v>52</v>
      </c>
      <c r="J60" s="44" t="s">
        <v>220</v>
      </c>
      <c r="K60" s="44" t="s">
        <v>590</v>
      </c>
      <c r="L60" s="44" t="s">
        <v>227</v>
      </c>
      <c r="M60" s="44" t="s">
        <v>228</v>
      </c>
      <c r="N60" s="44" t="s">
        <v>220</v>
      </c>
      <c r="O60" s="44" t="s">
        <v>591</v>
      </c>
      <c r="P60" s="44" t="s">
        <v>220</v>
      </c>
      <c r="Q60" s="44"/>
      <c r="R60" s="44" t="s">
        <v>221</v>
      </c>
      <c r="S60" s="44" t="s">
        <v>225</v>
      </c>
      <c r="T60" s="51"/>
      <c r="U60" s="51"/>
      <c r="V60" s="51" t="s">
        <v>310</v>
      </c>
      <c r="W60" s="51"/>
      <c r="X60" s="51"/>
      <c r="Y60" s="51"/>
      <c r="Z60" s="51"/>
      <c r="AA60" s="51"/>
      <c r="AB60" s="51"/>
      <c r="AC60" s="51"/>
      <c r="AD60" s="44"/>
      <c r="AE60" s="44"/>
      <c r="AF60" s="44"/>
      <c r="AG60" s="44"/>
      <c r="AH60" s="44"/>
      <c r="AI60" s="44"/>
      <c r="AJ60" s="44"/>
      <c r="AK60" s="44"/>
      <c r="AL60" s="44"/>
      <c r="AM60" s="44"/>
      <c r="AN60" s="51"/>
      <c r="AO60" s="51"/>
      <c r="AP60" s="51"/>
      <c r="AQ60" s="51"/>
      <c r="AR60" s="51"/>
      <c r="AS60" s="51"/>
      <c r="AT60" s="51"/>
      <c r="AU60" s="51"/>
      <c r="AV60" s="51"/>
      <c r="AW60" s="51"/>
      <c r="AZ60" s="76">
        <f t="shared" si="9"/>
        <v>130</v>
      </c>
      <c r="BA60" s="76">
        <f t="shared" si="10"/>
        <v>0</v>
      </c>
      <c r="BB60" s="76">
        <f t="shared" si="7"/>
        <v>0</v>
      </c>
      <c r="BC60" s="76">
        <f t="shared" si="8"/>
        <v>0</v>
      </c>
      <c r="BD60" s="85">
        <f t="shared" si="5"/>
        <v>0</v>
      </c>
    </row>
    <row r="61" spans="1:57" x14ac:dyDescent="0.2">
      <c r="B61" s="40" t="s">
        <v>238</v>
      </c>
      <c r="C61" s="40" t="s">
        <v>239</v>
      </c>
      <c r="D61" s="40" t="s">
        <v>336</v>
      </c>
      <c r="E61" s="40" t="s">
        <v>337</v>
      </c>
      <c r="F61" s="40" t="s">
        <v>92</v>
      </c>
      <c r="G61" s="45" t="s">
        <v>229</v>
      </c>
      <c r="H61" s="46" t="s">
        <v>229</v>
      </c>
      <c r="I61" s="63">
        <f t="shared" si="2"/>
        <v>53</v>
      </c>
      <c r="J61" s="44" t="s">
        <v>220</v>
      </c>
      <c r="K61" s="44" t="s">
        <v>590</v>
      </c>
      <c r="L61" s="44" t="s">
        <v>227</v>
      </c>
      <c r="M61" s="44" t="s">
        <v>228</v>
      </c>
      <c r="N61" s="44" t="s">
        <v>220</v>
      </c>
      <c r="O61" s="44" t="s">
        <v>591</v>
      </c>
      <c r="P61" s="44" t="s">
        <v>220</v>
      </c>
      <c r="Q61" s="44"/>
      <c r="R61" s="44" t="s">
        <v>221</v>
      </c>
      <c r="S61" s="44" t="s">
        <v>225</v>
      </c>
      <c r="T61" s="51"/>
      <c r="U61" s="51"/>
      <c r="V61" s="51" t="s">
        <v>310</v>
      </c>
      <c r="W61" s="51"/>
      <c r="X61" s="51"/>
      <c r="Y61" s="51"/>
      <c r="Z61" s="51"/>
      <c r="AA61" s="51"/>
      <c r="AB61" s="51"/>
      <c r="AC61" s="51"/>
      <c r="AD61" s="44"/>
      <c r="AE61" s="44"/>
      <c r="AF61" s="44"/>
      <c r="AG61" s="44"/>
      <c r="AH61" s="44"/>
      <c r="AI61" s="44"/>
      <c r="AJ61" s="44"/>
      <c r="AK61" s="44"/>
      <c r="AL61" s="44"/>
      <c r="AM61" s="44"/>
      <c r="AN61" s="51"/>
      <c r="AO61" s="51"/>
      <c r="AP61" s="51"/>
      <c r="AQ61" s="51"/>
      <c r="AR61" s="51"/>
      <c r="AS61" s="51"/>
      <c r="AT61" s="51"/>
      <c r="AU61" s="51"/>
      <c r="AV61" s="51"/>
      <c r="AW61" s="51"/>
      <c r="AZ61" s="76">
        <f t="shared" si="9"/>
        <v>130</v>
      </c>
      <c r="BA61" s="76">
        <f t="shared" si="10"/>
        <v>0</v>
      </c>
      <c r="BB61" s="76">
        <f t="shared" si="7"/>
        <v>0</v>
      </c>
      <c r="BC61" s="76">
        <f t="shared" si="8"/>
        <v>0</v>
      </c>
      <c r="BD61" s="85">
        <f t="shared" si="5"/>
        <v>0</v>
      </c>
    </row>
    <row r="62" spans="1:57" x14ac:dyDescent="0.2">
      <c r="B62" s="40" t="s">
        <v>238</v>
      </c>
      <c r="C62" s="40" t="s">
        <v>239</v>
      </c>
      <c r="D62" s="40" t="s">
        <v>336</v>
      </c>
      <c r="E62" s="40" t="s">
        <v>337</v>
      </c>
      <c r="F62" s="40" t="s">
        <v>93</v>
      </c>
      <c r="G62" s="45" t="s">
        <v>229</v>
      </c>
      <c r="H62" s="46" t="s">
        <v>229</v>
      </c>
      <c r="I62" s="63">
        <f t="shared" si="2"/>
        <v>54</v>
      </c>
      <c r="J62" s="44" t="s">
        <v>220</v>
      </c>
      <c r="K62" s="44" t="s">
        <v>590</v>
      </c>
      <c r="L62" s="44" t="s">
        <v>227</v>
      </c>
      <c r="M62" s="44" t="s">
        <v>228</v>
      </c>
      <c r="N62" s="44" t="s">
        <v>220</v>
      </c>
      <c r="O62" s="44" t="s">
        <v>591</v>
      </c>
      <c r="P62" s="44" t="s">
        <v>220</v>
      </c>
      <c r="Q62" s="44"/>
      <c r="R62" s="44" t="s">
        <v>221</v>
      </c>
      <c r="S62" s="44" t="s">
        <v>225</v>
      </c>
      <c r="T62" s="51"/>
      <c r="U62" s="51"/>
      <c r="V62" s="51" t="s">
        <v>310</v>
      </c>
      <c r="W62" s="51"/>
      <c r="X62" s="51"/>
      <c r="Y62" s="51"/>
      <c r="Z62" s="51"/>
      <c r="AA62" s="51"/>
      <c r="AB62" s="51"/>
      <c r="AC62" s="51"/>
      <c r="AD62" s="44"/>
      <c r="AE62" s="44"/>
      <c r="AF62" s="44"/>
      <c r="AG62" s="44"/>
      <c r="AH62" s="44"/>
      <c r="AI62" s="44"/>
      <c r="AJ62" s="44"/>
      <c r="AK62" s="44"/>
      <c r="AL62" s="44"/>
      <c r="AM62" s="44"/>
      <c r="AN62" s="51"/>
      <c r="AO62" s="51"/>
      <c r="AP62" s="51"/>
      <c r="AQ62" s="51"/>
      <c r="AR62" s="51"/>
      <c r="AS62" s="51"/>
      <c r="AT62" s="51"/>
      <c r="AU62" s="51"/>
      <c r="AV62" s="51"/>
      <c r="AW62" s="51"/>
      <c r="AZ62" s="76">
        <f t="shared" si="9"/>
        <v>130</v>
      </c>
      <c r="BA62" s="76">
        <f t="shared" si="10"/>
        <v>0</v>
      </c>
      <c r="BB62" s="76">
        <f t="shared" si="7"/>
        <v>0</v>
      </c>
      <c r="BC62" s="76">
        <f t="shared" si="8"/>
        <v>0</v>
      </c>
      <c r="BD62" s="85">
        <f t="shared" si="5"/>
        <v>0</v>
      </c>
    </row>
    <row r="63" spans="1:57" x14ac:dyDescent="0.2">
      <c r="B63" s="40" t="s">
        <v>238</v>
      </c>
      <c r="C63" s="40" t="s">
        <v>239</v>
      </c>
      <c r="D63" s="40" t="s">
        <v>336</v>
      </c>
      <c r="E63" s="40" t="s">
        <v>337</v>
      </c>
      <c r="F63" s="40" t="s">
        <v>94</v>
      </c>
      <c r="G63" s="45" t="s">
        <v>229</v>
      </c>
      <c r="H63" s="46" t="s">
        <v>229</v>
      </c>
      <c r="I63" s="63">
        <f t="shared" si="2"/>
        <v>55</v>
      </c>
      <c r="J63" s="44" t="s">
        <v>220</v>
      </c>
      <c r="K63" s="44" t="s">
        <v>590</v>
      </c>
      <c r="L63" s="44" t="s">
        <v>227</v>
      </c>
      <c r="M63" s="44" t="s">
        <v>228</v>
      </c>
      <c r="N63" s="44" t="s">
        <v>220</v>
      </c>
      <c r="O63" s="44" t="s">
        <v>591</v>
      </c>
      <c r="P63" s="44" t="s">
        <v>220</v>
      </c>
      <c r="Q63" s="44"/>
      <c r="R63" s="44" t="s">
        <v>221</v>
      </c>
      <c r="S63" s="44" t="s">
        <v>225</v>
      </c>
      <c r="T63" s="51"/>
      <c r="U63" s="51"/>
      <c r="V63" s="51" t="s">
        <v>310</v>
      </c>
      <c r="W63" s="51"/>
      <c r="X63" s="51"/>
      <c r="Y63" s="51"/>
      <c r="Z63" s="51"/>
      <c r="AA63" s="51"/>
      <c r="AB63" s="51"/>
      <c r="AC63" s="51"/>
      <c r="AD63" s="44"/>
      <c r="AE63" s="44"/>
      <c r="AF63" s="44"/>
      <c r="AG63" s="44"/>
      <c r="AH63" s="44"/>
      <c r="AI63" s="44"/>
      <c r="AJ63" s="44"/>
      <c r="AK63" s="44"/>
      <c r="AL63" s="44"/>
      <c r="AM63" s="44"/>
      <c r="AN63" s="51"/>
      <c r="AO63" s="51"/>
      <c r="AP63" s="51"/>
      <c r="AQ63" s="51"/>
      <c r="AR63" s="51"/>
      <c r="AS63" s="51"/>
      <c r="AT63" s="51"/>
      <c r="AU63" s="51"/>
      <c r="AV63" s="51"/>
      <c r="AW63" s="51"/>
      <c r="AZ63" s="76">
        <f t="shared" si="9"/>
        <v>130</v>
      </c>
      <c r="BA63" s="76">
        <f t="shared" si="10"/>
        <v>0</v>
      </c>
      <c r="BB63" s="76">
        <f t="shared" si="7"/>
        <v>0</v>
      </c>
      <c r="BC63" s="76">
        <f t="shared" si="8"/>
        <v>0</v>
      </c>
      <c r="BD63" s="85">
        <f t="shared" si="5"/>
        <v>0</v>
      </c>
    </row>
    <row r="64" spans="1:57" x14ac:dyDescent="0.2">
      <c r="B64" s="40" t="s">
        <v>238</v>
      </c>
      <c r="C64" s="40" t="s">
        <v>239</v>
      </c>
      <c r="D64" s="40" t="s">
        <v>336</v>
      </c>
      <c r="E64" s="40" t="s">
        <v>337</v>
      </c>
      <c r="F64" s="40" t="s">
        <v>95</v>
      </c>
      <c r="G64" s="45" t="s">
        <v>229</v>
      </c>
      <c r="H64" s="46" t="s">
        <v>229</v>
      </c>
      <c r="I64" s="63">
        <f t="shared" si="2"/>
        <v>56</v>
      </c>
      <c r="J64" s="44" t="s">
        <v>220</v>
      </c>
      <c r="K64" s="44" t="s">
        <v>590</v>
      </c>
      <c r="L64" s="44" t="s">
        <v>227</v>
      </c>
      <c r="M64" s="44" t="s">
        <v>228</v>
      </c>
      <c r="N64" s="44" t="s">
        <v>220</v>
      </c>
      <c r="O64" s="44" t="s">
        <v>591</v>
      </c>
      <c r="P64" s="44" t="s">
        <v>220</v>
      </c>
      <c r="Q64" s="44"/>
      <c r="R64" s="44" t="s">
        <v>221</v>
      </c>
      <c r="S64" s="44" t="s">
        <v>225</v>
      </c>
      <c r="T64" s="51"/>
      <c r="U64" s="51"/>
      <c r="V64" s="51" t="s">
        <v>310</v>
      </c>
      <c r="W64" s="51"/>
      <c r="X64" s="51"/>
      <c r="Y64" s="51"/>
      <c r="Z64" s="51"/>
      <c r="AA64" s="51"/>
      <c r="AB64" s="51"/>
      <c r="AC64" s="51"/>
      <c r="AD64" s="44"/>
      <c r="AE64" s="44"/>
      <c r="AF64" s="44"/>
      <c r="AG64" s="44"/>
      <c r="AH64" s="44"/>
      <c r="AI64" s="44"/>
      <c r="AJ64" s="44"/>
      <c r="AK64" s="44"/>
      <c r="AL64" s="44"/>
      <c r="AM64" s="44"/>
      <c r="AN64" s="51"/>
      <c r="AO64" s="51"/>
      <c r="AP64" s="51"/>
      <c r="AQ64" s="51"/>
      <c r="AR64" s="51"/>
      <c r="AS64" s="51"/>
      <c r="AT64" s="51"/>
      <c r="AU64" s="51"/>
      <c r="AV64" s="51"/>
      <c r="AW64" s="51"/>
      <c r="AZ64" s="76">
        <f t="shared" si="9"/>
        <v>130</v>
      </c>
      <c r="BA64" s="76">
        <f t="shared" si="10"/>
        <v>0</v>
      </c>
      <c r="BB64" s="76">
        <f t="shared" si="7"/>
        <v>0</v>
      </c>
      <c r="BC64" s="76">
        <f t="shared" si="8"/>
        <v>0</v>
      </c>
      <c r="BD64" s="85">
        <f t="shared" si="5"/>
        <v>0</v>
      </c>
    </row>
    <row r="65" spans="1:57" x14ac:dyDescent="0.2">
      <c r="B65" s="40" t="s">
        <v>238</v>
      </c>
      <c r="C65" s="40" t="s">
        <v>239</v>
      </c>
      <c r="D65" s="40" t="s">
        <v>336</v>
      </c>
      <c r="E65" s="40" t="s">
        <v>337</v>
      </c>
      <c r="F65" s="40" t="s">
        <v>339</v>
      </c>
      <c r="G65" s="45" t="s">
        <v>229</v>
      </c>
      <c r="H65" s="46" t="s">
        <v>229</v>
      </c>
      <c r="I65" s="63">
        <f t="shared" si="2"/>
        <v>57</v>
      </c>
      <c r="J65" s="44" t="s">
        <v>220</v>
      </c>
      <c r="K65" s="44" t="s">
        <v>590</v>
      </c>
      <c r="L65" s="44" t="s">
        <v>227</v>
      </c>
      <c r="M65" s="44" t="s">
        <v>228</v>
      </c>
      <c r="N65" s="44" t="s">
        <v>220</v>
      </c>
      <c r="O65" s="44" t="s">
        <v>591</v>
      </c>
      <c r="P65" s="44" t="s">
        <v>220</v>
      </c>
      <c r="Q65" s="44"/>
      <c r="R65" s="44" t="s">
        <v>221</v>
      </c>
      <c r="S65" s="44" t="s">
        <v>225</v>
      </c>
      <c r="T65" s="51"/>
      <c r="U65" s="51"/>
      <c r="V65" s="51" t="s">
        <v>310</v>
      </c>
      <c r="W65" s="51"/>
      <c r="X65" s="51"/>
      <c r="Y65" s="51"/>
      <c r="Z65" s="51"/>
      <c r="AA65" s="51"/>
      <c r="AB65" s="51"/>
      <c r="AC65" s="51"/>
      <c r="AD65" s="44"/>
      <c r="AE65" s="44"/>
      <c r="AF65" s="44"/>
      <c r="AG65" s="44"/>
      <c r="AH65" s="44"/>
      <c r="AI65" s="44"/>
      <c r="AJ65" s="44"/>
      <c r="AK65" s="44"/>
      <c r="AL65" s="44"/>
      <c r="AM65" s="44"/>
      <c r="AN65" s="51"/>
      <c r="AO65" s="51"/>
      <c r="AP65" s="51"/>
      <c r="AQ65" s="51"/>
      <c r="AR65" s="51"/>
      <c r="AS65" s="51"/>
      <c r="AT65" s="51"/>
      <c r="AU65" s="51"/>
      <c r="AV65" s="51"/>
      <c r="AW65" s="51"/>
      <c r="AZ65" s="76">
        <f t="shared" si="9"/>
        <v>130</v>
      </c>
      <c r="BA65" s="76">
        <f t="shared" si="10"/>
        <v>0</v>
      </c>
      <c r="BB65" s="76">
        <f t="shared" si="7"/>
        <v>0</v>
      </c>
      <c r="BC65" s="76">
        <f t="shared" si="8"/>
        <v>0</v>
      </c>
      <c r="BD65" s="85">
        <f t="shared" si="5"/>
        <v>0</v>
      </c>
    </row>
    <row r="66" spans="1:57" x14ac:dyDescent="0.2">
      <c r="B66" s="40" t="s">
        <v>238</v>
      </c>
      <c r="C66" s="40" t="s">
        <v>239</v>
      </c>
      <c r="D66" s="40" t="s">
        <v>336</v>
      </c>
      <c r="E66" s="40" t="s">
        <v>337</v>
      </c>
      <c r="F66" s="40" t="s">
        <v>70</v>
      </c>
      <c r="G66" s="45" t="s">
        <v>229</v>
      </c>
      <c r="H66" s="46" t="s">
        <v>229</v>
      </c>
      <c r="I66" s="63">
        <f t="shared" si="2"/>
        <v>58</v>
      </c>
      <c r="J66" s="44" t="s">
        <v>220</v>
      </c>
      <c r="K66" s="44" t="s">
        <v>590</v>
      </c>
      <c r="L66" s="44" t="s">
        <v>227</v>
      </c>
      <c r="M66" s="44" t="s">
        <v>228</v>
      </c>
      <c r="N66" s="44" t="s">
        <v>220</v>
      </c>
      <c r="O66" s="44" t="s">
        <v>591</v>
      </c>
      <c r="P66" s="44" t="s">
        <v>220</v>
      </c>
      <c r="Q66" s="44"/>
      <c r="R66" s="44" t="s">
        <v>221</v>
      </c>
      <c r="S66" s="44" t="s">
        <v>225</v>
      </c>
      <c r="T66" s="51"/>
      <c r="U66" s="51"/>
      <c r="V66" s="51" t="s">
        <v>310</v>
      </c>
      <c r="W66" s="51"/>
      <c r="X66" s="51"/>
      <c r="Y66" s="51"/>
      <c r="Z66" s="51"/>
      <c r="AA66" s="51"/>
      <c r="AB66" s="51"/>
      <c r="AC66" s="51"/>
      <c r="AD66" s="44"/>
      <c r="AE66" s="44"/>
      <c r="AF66" s="44"/>
      <c r="AG66" s="44"/>
      <c r="AH66" s="44"/>
      <c r="AI66" s="44"/>
      <c r="AJ66" s="44"/>
      <c r="AK66" s="44"/>
      <c r="AL66" s="44"/>
      <c r="AM66" s="44"/>
      <c r="AN66" s="51"/>
      <c r="AO66" s="51"/>
      <c r="AP66" s="51"/>
      <c r="AQ66" s="51"/>
      <c r="AR66" s="51"/>
      <c r="AS66" s="51"/>
      <c r="AT66" s="51"/>
      <c r="AU66" s="51"/>
      <c r="AV66" s="51"/>
      <c r="AW66" s="51"/>
      <c r="AZ66" s="76">
        <f t="shared" si="9"/>
        <v>130</v>
      </c>
      <c r="BA66" s="76">
        <f t="shared" si="10"/>
        <v>0</v>
      </c>
      <c r="BB66" s="76">
        <f t="shared" si="7"/>
        <v>0</v>
      </c>
      <c r="BC66" s="76">
        <f t="shared" si="8"/>
        <v>0</v>
      </c>
      <c r="BD66" s="85">
        <f t="shared" si="5"/>
        <v>0</v>
      </c>
    </row>
    <row r="67" spans="1:57" x14ac:dyDescent="0.2">
      <c r="B67" s="40" t="s">
        <v>238</v>
      </c>
      <c r="C67" s="40" t="s">
        <v>239</v>
      </c>
      <c r="D67" s="40" t="s">
        <v>336</v>
      </c>
      <c r="E67" s="40" t="s">
        <v>338</v>
      </c>
      <c r="F67" s="40" t="s">
        <v>20</v>
      </c>
      <c r="G67" s="45" t="s">
        <v>229</v>
      </c>
      <c r="H67" s="46" t="s">
        <v>229</v>
      </c>
      <c r="I67" s="63">
        <f t="shared" si="2"/>
        <v>59</v>
      </c>
      <c r="J67" s="44" t="s">
        <v>220</v>
      </c>
      <c r="K67" s="44" t="s">
        <v>590</v>
      </c>
      <c r="L67" s="44" t="s">
        <v>227</v>
      </c>
      <c r="M67" s="44" t="s">
        <v>228</v>
      </c>
      <c r="N67" s="44" t="s">
        <v>220</v>
      </c>
      <c r="O67" s="44" t="s">
        <v>591</v>
      </c>
      <c r="P67" s="44" t="s">
        <v>220</v>
      </c>
      <c r="Q67" s="44"/>
      <c r="R67" s="44" t="s">
        <v>221</v>
      </c>
      <c r="S67" s="44" t="s">
        <v>225</v>
      </c>
      <c r="T67" s="51"/>
      <c r="U67" s="51"/>
      <c r="V67" s="51" t="s">
        <v>310</v>
      </c>
      <c r="W67" s="51"/>
      <c r="X67" s="51"/>
      <c r="Y67" s="51"/>
      <c r="Z67" s="51"/>
      <c r="AA67" s="51"/>
      <c r="AB67" s="51"/>
      <c r="AC67" s="51"/>
      <c r="AD67" s="44"/>
      <c r="AE67" s="44"/>
      <c r="AF67" s="44"/>
      <c r="AG67" s="44"/>
      <c r="AH67" s="44"/>
      <c r="AI67" s="44"/>
      <c r="AJ67" s="44"/>
      <c r="AK67" s="44"/>
      <c r="AL67" s="44"/>
      <c r="AM67" s="44"/>
      <c r="AN67" s="51"/>
      <c r="AO67" s="51"/>
      <c r="AP67" s="51"/>
      <c r="AQ67" s="51"/>
      <c r="AR67" s="51"/>
      <c r="AS67" s="51"/>
      <c r="AT67" s="51"/>
      <c r="AU67" s="51"/>
      <c r="AV67" s="51"/>
      <c r="AW67" s="51"/>
      <c r="AZ67" s="76">
        <f t="shared" si="9"/>
        <v>130</v>
      </c>
      <c r="BA67" s="76">
        <f t="shared" si="10"/>
        <v>0</v>
      </c>
      <c r="BB67" s="76">
        <f t="shared" si="7"/>
        <v>0</v>
      </c>
      <c r="BC67" s="76">
        <f t="shared" si="8"/>
        <v>0</v>
      </c>
      <c r="BD67" s="85">
        <f t="shared" si="5"/>
        <v>0</v>
      </c>
    </row>
    <row r="68" spans="1:57" x14ac:dyDescent="0.2">
      <c r="B68" s="40" t="s">
        <v>238</v>
      </c>
      <c r="C68" s="40" t="s">
        <v>239</v>
      </c>
      <c r="D68" s="40" t="s">
        <v>336</v>
      </c>
      <c r="E68" s="40" t="s">
        <v>21</v>
      </c>
      <c r="F68" s="40" t="s">
        <v>21</v>
      </c>
      <c r="G68" s="45" t="s">
        <v>229</v>
      </c>
      <c r="H68" s="46" t="s">
        <v>229</v>
      </c>
      <c r="I68" s="63">
        <f t="shared" si="2"/>
        <v>60</v>
      </c>
      <c r="J68" s="44" t="s">
        <v>220</v>
      </c>
      <c r="K68" s="44" t="s">
        <v>590</v>
      </c>
      <c r="L68" s="44" t="s">
        <v>227</v>
      </c>
      <c r="M68" s="44" t="s">
        <v>228</v>
      </c>
      <c r="N68" s="44" t="s">
        <v>220</v>
      </c>
      <c r="O68" s="44" t="s">
        <v>591</v>
      </c>
      <c r="P68" s="44" t="s">
        <v>220</v>
      </c>
      <c r="Q68" s="44"/>
      <c r="R68" s="44" t="s">
        <v>221</v>
      </c>
      <c r="S68" s="44" t="s">
        <v>225</v>
      </c>
      <c r="T68" s="51"/>
      <c r="U68" s="51"/>
      <c r="V68" s="51" t="s">
        <v>310</v>
      </c>
      <c r="W68" s="51"/>
      <c r="X68" s="51"/>
      <c r="Y68" s="51"/>
      <c r="Z68" s="51"/>
      <c r="AA68" s="51"/>
      <c r="AB68" s="51"/>
      <c r="AC68" s="51"/>
      <c r="AD68" s="44"/>
      <c r="AE68" s="44"/>
      <c r="AF68" s="44"/>
      <c r="AG68" s="44"/>
      <c r="AH68" s="44"/>
      <c r="AI68" s="44"/>
      <c r="AJ68" s="44"/>
      <c r="AK68" s="44"/>
      <c r="AL68" s="44"/>
      <c r="AM68" s="44"/>
      <c r="AN68" s="51"/>
      <c r="AO68" s="51"/>
      <c r="AP68" s="51"/>
      <c r="AQ68" s="51"/>
      <c r="AR68" s="51"/>
      <c r="AS68" s="51"/>
      <c r="AT68" s="51"/>
      <c r="AU68" s="51"/>
      <c r="AV68" s="51"/>
      <c r="AW68" s="51"/>
      <c r="AZ68" s="76">
        <f t="shared" si="9"/>
        <v>130</v>
      </c>
      <c r="BA68" s="76">
        <f t="shared" si="10"/>
        <v>0</v>
      </c>
      <c r="BB68" s="76">
        <f t="shared" si="7"/>
        <v>0</v>
      </c>
      <c r="BC68" s="76">
        <f t="shared" si="8"/>
        <v>0</v>
      </c>
      <c r="BD68" s="85">
        <f t="shared" si="5"/>
        <v>0</v>
      </c>
    </row>
    <row r="69" spans="1:57" ht="14.25" x14ac:dyDescent="0.2">
      <c r="A69" s="32" t="s">
        <v>455</v>
      </c>
      <c r="B69" s="40" t="s">
        <v>238</v>
      </c>
      <c r="C69" s="40" t="s">
        <v>239</v>
      </c>
      <c r="D69" s="148" t="s">
        <v>230</v>
      </c>
      <c r="E69" s="148" t="s">
        <v>230</v>
      </c>
      <c r="F69" s="40" t="s">
        <v>230</v>
      </c>
      <c r="G69" s="46" t="s">
        <v>260</v>
      </c>
      <c r="H69" s="46" t="s">
        <v>260</v>
      </c>
      <c r="I69" s="63">
        <f t="shared" si="2"/>
        <v>61</v>
      </c>
      <c r="J69" s="44" t="s">
        <v>231</v>
      </c>
      <c r="K69" s="49"/>
      <c r="L69" s="44" t="s">
        <v>231</v>
      </c>
      <c r="M69" s="49"/>
      <c r="N69" s="44" t="s">
        <v>231</v>
      </c>
      <c r="O69" s="49"/>
      <c r="P69" s="44" t="s">
        <v>231</v>
      </c>
      <c r="Q69" s="44"/>
      <c r="R69" s="44" t="s">
        <v>231</v>
      </c>
      <c r="S69" s="50"/>
      <c r="T69" s="51"/>
      <c r="U69" s="51"/>
      <c r="V69" s="51" t="s">
        <v>310</v>
      </c>
      <c r="W69" s="51"/>
      <c r="X69" s="51"/>
      <c r="Y69" s="51"/>
      <c r="Z69" s="51"/>
      <c r="AA69" s="51"/>
      <c r="AB69" s="51"/>
      <c r="AC69" s="51"/>
      <c r="AD69" s="44"/>
      <c r="AE69" s="49"/>
      <c r="AF69" s="44"/>
      <c r="AG69" s="49"/>
      <c r="AH69" s="44"/>
      <c r="AI69" s="49"/>
      <c r="AJ69" s="44"/>
      <c r="AK69" s="44"/>
      <c r="AL69" s="44"/>
      <c r="AM69" s="50"/>
      <c r="AN69" s="51"/>
      <c r="AO69" s="48"/>
      <c r="AP69" s="51"/>
      <c r="AQ69" s="48"/>
      <c r="AR69" s="51"/>
      <c r="AS69" s="48"/>
      <c r="AT69" s="51"/>
      <c r="AU69" s="51"/>
      <c r="AV69" s="51"/>
      <c r="AW69" s="47"/>
      <c r="AZ69" s="76">
        <f t="shared" si="9"/>
        <v>200</v>
      </c>
      <c r="BA69" s="76"/>
      <c r="BB69" s="76">
        <f t="shared" si="7"/>
        <v>0</v>
      </c>
      <c r="BC69" s="76"/>
      <c r="BD69" s="180">
        <f t="shared" si="5"/>
        <v>70</v>
      </c>
      <c r="BE69" s="150" t="s">
        <v>588</v>
      </c>
    </row>
    <row r="70" spans="1:57" ht="14.25" x14ac:dyDescent="0.2">
      <c r="B70" s="40" t="s">
        <v>238</v>
      </c>
      <c r="C70" s="40" t="s">
        <v>256</v>
      </c>
      <c r="D70" s="40" t="s">
        <v>33</v>
      </c>
      <c r="E70" s="40" t="s">
        <v>33</v>
      </c>
      <c r="F70" s="40" t="s">
        <v>33</v>
      </c>
      <c r="G70" s="46" t="s">
        <v>260</v>
      </c>
      <c r="H70" s="46" t="s">
        <v>260</v>
      </c>
      <c r="I70" s="63">
        <f t="shared" si="2"/>
        <v>62</v>
      </c>
      <c r="J70" s="44" t="s">
        <v>231</v>
      </c>
      <c r="K70" s="49"/>
      <c r="L70" s="44" t="s">
        <v>231</v>
      </c>
      <c r="M70" s="49"/>
      <c r="N70" s="44" t="s">
        <v>231</v>
      </c>
      <c r="O70" s="49"/>
      <c r="P70" s="44" t="s">
        <v>231</v>
      </c>
      <c r="Q70" s="44"/>
      <c r="R70" s="44" t="s">
        <v>231</v>
      </c>
      <c r="S70" s="50"/>
      <c r="T70" s="51"/>
      <c r="U70" s="51"/>
      <c r="V70" s="51" t="s">
        <v>310</v>
      </c>
      <c r="W70" s="51"/>
      <c r="X70" s="51"/>
      <c r="Y70" s="51"/>
      <c r="Z70" s="51"/>
      <c r="AA70" s="51"/>
      <c r="AB70" s="51"/>
      <c r="AC70" s="51"/>
      <c r="AD70" s="44"/>
      <c r="AE70" s="49"/>
      <c r="AF70" s="44"/>
      <c r="AG70" s="49"/>
      <c r="AH70" s="44"/>
      <c r="AI70" s="49"/>
      <c r="AJ70" s="44"/>
      <c r="AK70" s="44"/>
      <c r="AL70" s="44"/>
      <c r="AM70" s="50"/>
      <c r="AN70" s="51"/>
      <c r="AO70" s="48"/>
      <c r="AP70" s="51"/>
      <c r="AQ70" s="48"/>
      <c r="AR70" s="51"/>
      <c r="AS70" s="48"/>
      <c r="AT70" s="51"/>
      <c r="AU70" s="51"/>
      <c r="AV70" s="51"/>
      <c r="AW70" s="47"/>
      <c r="AZ70" s="76">
        <f t="shared" si="9"/>
        <v>200</v>
      </c>
      <c r="BA70" s="76"/>
      <c r="BB70" s="76">
        <f t="shared" si="7"/>
        <v>0</v>
      </c>
      <c r="BC70" s="76"/>
      <c r="BD70" s="85">
        <f t="shared" si="5"/>
        <v>0</v>
      </c>
    </row>
    <row r="71" spans="1:57" ht="14.25" x14ac:dyDescent="0.2">
      <c r="B71" s="40" t="s">
        <v>238</v>
      </c>
      <c r="C71" s="40" t="s">
        <v>256</v>
      </c>
      <c r="D71" s="40" t="s">
        <v>257</v>
      </c>
      <c r="E71" s="40" t="s">
        <v>257</v>
      </c>
      <c r="F71" s="40" t="s">
        <v>257</v>
      </c>
      <c r="G71" s="46" t="s">
        <v>260</v>
      </c>
      <c r="H71" s="46" t="s">
        <v>260</v>
      </c>
      <c r="I71" s="63">
        <f t="shared" si="2"/>
        <v>63</v>
      </c>
      <c r="J71" s="44" t="s">
        <v>231</v>
      </c>
      <c r="K71" s="49"/>
      <c r="L71" s="44" t="s">
        <v>231</v>
      </c>
      <c r="M71" s="49"/>
      <c r="N71" s="44" t="s">
        <v>231</v>
      </c>
      <c r="O71" s="49"/>
      <c r="P71" s="44" t="s">
        <v>231</v>
      </c>
      <c r="Q71" s="44"/>
      <c r="R71" s="44" t="s">
        <v>231</v>
      </c>
      <c r="S71" s="50"/>
      <c r="T71" s="51"/>
      <c r="U71" s="51"/>
      <c r="V71" s="51" t="s">
        <v>310</v>
      </c>
      <c r="W71" s="51"/>
      <c r="X71" s="51"/>
      <c r="Y71" s="51"/>
      <c r="Z71" s="51"/>
      <c r="AA71" s="51"/>
      <c r="AB71" s="51"/>
      <c r="AC71" s="51"/>
      <c r="AD71" s="44"/>
      <c r="AE71" s="49"/>
      <c r="AF71" s="44"/>
      <c r="AG71" s="49"/>
      <c r="AH71" s="44"/>
      <c r="AI71" s="49"/>
      <c r="AJ71" s="44"/>
      <c r="AK71" s="44"/>
      <c r="AL71" s="44"/>
      <c r="AM71" s="50"/>
      <c r="AN71" s="51"/>
      <c r="AO71" s="48"/>
      <c r="AP71" s="51"/>
      <c r="AQ71" s="48"/>
      <c r="AR71" s="51"/>
      <c r="AS71" s="48"/>
      <c r="AT71" s="51"/>
      <c r="AU71" s="51"/>
      <c r="AV71" s="51"/>
      <c r="AW71" s="47"/>
      <c r="AZ71" s="76">
        <f t="shared" si="9"/>
        <v>200</v>
      </c>
      <c r="BA71" s="76"/>
      <c r="BB71" s="76">
        <f t="shared" si="7"/>
        <v>0</v>
      </c>
      <c r="BC71" s="76"/>
      <c r="BD71" s="85">
        <f t="shared" si="5"/>
        <v>0</v>
      </c>
    </row>
    <row r="72" spans="1:57" ht="14.25" x14ac:dyDescent="0.2">
      <c r="B72" s="40" t="s">
        <v>238</v>
      </c>
      <c r="C72" s="40" t="s">
        <v>256</v>
      </c>
      <c r="D72" s="40" t="s">
        <v>35</v>
      </c>
      <c r="E72" s="40" t="s">
        <v>35</v>
      </c>
      <c r="F72" s="40" t="s">
        <v>35</v>
      </c>
      <c r="G72" s="46" t="s">
        <v>260</v>
      </c>
      <c r="H72" s="46" t="s">
        <v>260</v>
      </c>
      <c r="I72" s="63">
        <f t="shared" si="2"/>
        <v>64</v>
      </c>
      <c r="J72" s="44" t="s">
        <v>231</v>
      </c>
      <c r="K72" s="49"/>
      <c r="L72" s="44" t="s">
        <v>231</v>
      </c>
      <c r="M72" s="49"/>
      <c r="N72" s="44" t="s">
        <v>231</v>
      </c>
      <c r="O72" s="49"/>
      <c r="P72" s="44" t="s">
        <v>231</v>
      </c>
      <c r="Q72" s="44"/>
      <c r="R72" s="44" t="s">
        <v>231</v>
      </c>
      <c r="S72" s="50"/>
      <c r="T72" s="51"/>
      <c r="U72" s="51"/>
      <c r="V72" s="51" t="s">
        <v>310</v>
      </c>
      <c r="W72" s="51"/>
      <c r="X72" s="51"/>
      <c r="Y72" s="51"/>
      <c r="Z72" s="51"/>
      <c r="AA72" s="51"/>
      <c r="AB72" s="51"/>
      <c r="AC72" s="51"/>
      <c r="AD72" s="44"/>
      <c r="AE72" s="49"/>
      <c r="AF72" s="44"/>
      <c r="AG72" s="49"/>
      <c r="AH72" s="44"/>
      <c r="AI72" s="49"/>
      <c r="AJ72" s="44"/>
      <c r="AK72" s="44"/>
      <c r="AL72" s="44"/>
      <c r="AM72" s="50"/>
      <c r="AN72" s="51"/>
      <c r="AO72" s="48"/>
      <c r="AP72" s="51"/>
      <c r="AQ72" s="48"/>
      <c r="AR72" s="51"/>
      <c r="AS72" s="48"/>
      <c r="AT72" s="51"/>
      <c r="AU72" s="51"/>
      <c r="AV72" s="51"/>
      <c r="AW72" s="47"/>
      <c r="AZ72" s="76">
        <f t="shared" si="9"/>
        <v>200</v>
      </c>
      <c r="BA72" s="76"/>
      <c r="BB72" s="76">
        <f t="shared" si="7"/>
        <v>0</v>
      </c>
      <c r="BC72" s="76"/>
      <c r="BD72" s="85">
        <f t="shared" si="5"/>
        <v>0</v>
      </c>
    </row>
    <row r="73" spans="1:57" ht="14.25" x14ac:dyDescent="0.2">
      <c r="B73" s="40" t="s">
        <v>238</v>
      </c>
      <c r="C73" s="40" t="s">
        <v>256</v>
      </c>
      <c r="D73" s="40" t="s">
        <v>36</v>
      </c>
      <c r="E73" s="40" t="s">
        <v>36</v>
      </c>
      <c r="F73" s="40" t="s">
        <v>36</v>
      </c>
      <c r="G73" s="46" t="s">
        <v>260</v>
      </c>
      <c r="H73" s="46" t="s">
        <v>260</v>
      </c>
      <c r="I73" s="63">
        <f t="shared" si="2"/>
        <v>65</v>
      </c>
      <c r="J73" s="44" t="s">
        <v>231</v>
      </c>
      <c r="K73" s="49"/>
      <c r="L73" s="44" t="s">
        <v>231</v>
      </c>
      <c r="M73" s="49"/>
      <c r="N73" s="44" t="s">
        <v>231</v>
      </c>
      <c r="O73" s="49"/>
      <c r="P73" s="44" t="s">
        <v>231</v>
      </c>
      <c r="Q73" s="44"/>
      <c r="R73" s="44" t="s">
        <v>231</v>
      </c>
      <c r="S73" s="50"/>
      <c r="T73" s="51"/>
      <c r="U73" s="51"/>
      <c r="V73" s="51" t="s">
        <v>310</v>
      </c>
      <c r="W73" s="51"/>
      <c r="X73" s="51"/>
      <c r="Y73" s="51"/>
      <c r="Z73" s="51"/>
      <c r="AA73" s="51"/>
      <c r="AB73" s="51"/>
      <c r="AC73" s="51"/>
      <c r="AD73" s="44"/>
      <c r="AE73" s="49"/>
      <c r="AF73" s="44"/>
      <c r="AG73" s="49"/>
      <c r="AH73" s="44"/>
      <c r="AI73" s="49"/>
      <c r="AJ73" s="44"/>
      <c r="AK73" s="44"/>
      <c r="AL73" s="44"/>
      <c r="AM73" s="50"/>
      <c r="AN73" s="51"/>
      <c r="AO73" s="48"/>
      <c r="AP73" s="51"/>
      <c r="AQ73" s="48"/>
      <c r="AR73" s="51"/>
      <c r="AS73" s="48"/>
      <c r="AT73" s="51"/>
      <c r="AU73" s="51"/>
      <c r="AV73" s="51"/>
      <c r="AW73" s="47"/>
      <c r="AZ73" s="76">
        <f t="shared" si="9"/>
        <v>200</v>
      </c>
      <c r="BA73" s="76"/>
      <c r="BB73" s="76">
        <f t="shared" si="7"/>
        <v>0</v>
      </c>
      <c r="BC73" s="76"/>
      <c r="BD73" s="85">
        <f t="shared" si="5"/>
        <v>0</v>
      </c>
    </row>
    <row r="74" spans="1:57" ht="14.25" x14ac:dyDescent="0.2">
      <c r="B74" s="40" t="s">
        <v>238</v>
      </c>
      <c r="C74" s="40" t="s">
        <v>96</v>
      </c>
      <c r="D74" s="40" t="s">
        <v>37</v>
      </c>
      <c r="E74" s="40" t="s">
        <v>37</v>
      </c>
      <c r="F74" s="40" t="s">
        <v>37</v>
      </c>
      <c r="G74" s="46" t="s">
        <v>260</v>
      </c>
      <c r="H74" s="46" t="s">
        <v>260</v>
      </c>
      <c r="I74" s="63">
        <f t="shared" si="2"/>
        <v>66</v>
      </c>
      <c r="J74" s="44" t="s">
        <v>231</v>
      </c>
      <c r="K74" s="49"/>
      <c r="L74" s="44" t="s">
        <v>231</v>
      </c>
      <c r="M74" s="49"/>
      <c r="N74" s="44" t="s">
        <v>231</v>
      </c>
      <c r="O74" s="49"/>
      <c r="P74" s="44" t="s">
        <v>231</v>
      </c>
      <c r="Q74" s="44"/>
      <c r="R74" s="44" t="s">
        <v>231</v>
      </c>
      <c r="S74" s="50"/>
      <c r="T74" s="51"/>
      <c r="U74" s="51"/>
      <c r="V74" s="51" t="s">
        <v>310</v>
      </c>
      <c r="W74" s="51"/>
      <c r="X74" s="51"/>
      <c r="Y74" s="51"/>
      <c r="Z74" s="51"/>
      <c r="AA74" s="51"/>
      <c r="AB74" s="51"/>
      <c r="AC74" s="51"/>
      <c r="AD74" s="44"/>
      <c r="AE74" s="49"/>
      <c r="AF74" s="44"/>
      <c r="AG74" s="49"/>
      <c r="AH74" s="44"/>
      <c r="AI74" s="49"/>
      <c r="AJ74" s="44"/>
      <c r="AK74" s="44"/>
      <c r="AL74" s="44"/>
      <c r="AM74" s="50"/>
      <c r="AN74" s="51"/>
      <c r="AO74" s="48"/>
      <c r="AP74" s="51"/>
      <c r="AQ74" s="48"/>
      <c r="AR74" s="51"/>
      <c r="AS74" s="48"/>
      <c r="AT74" s="51"/>
      <c r="AU74" s="51"/>
      <c r="AV74" s="51"/>
      <c r="AW74" s="47"/>
      <c r="AZ74" s="76">
        <f t="shared" si="9"/>
        <v>200</v>
      </c>
      <c r="BA74" s="76"/>
      <c r="BB74" s="76">
        <f t="shared" si="7"/>
        <v>0</v>
      </c>
      <c r="BC74" s="76"/>
      <c r="BD74" s="85">
        <f t="shared" si="5"/>
        <v>0</v>
      </c>
    </row>
    <row r="75" spans="1:57" ht="14.25" x14ac:dyDescent="0.2">
      <c r="B75" s="40" t="s">
        <v>238</v>
      </c>
      <c r="C75" s="40" t="s">
        <v>96</v>
      </c>
      <c r="D75" s="40" t="s">
        <v>258</v>
      </c>
      <c r="E75" s="40" t="s">
        <v>258</v>
      </c>
      <c r="F75" s="40" t="s">
        <v>258</v>
      </c>
      <c r="G75" s="46" t="s">
        <v>260</v>
      </c>
      <c r="H75" s="46" t="s">
        <v>260</v>
      </c>
      <c r="I75" s="63">
        <f t="shared" ref="I75:I79" si="11">I74+1</f>
        <v>67</v>
      </c>
      <c r="J75" s="44" t="s">
        <v>231</v>
      </c>
      <c r="K75" s="49"/>
      <c r="L75" s="44" t="s">
        <v>231</v>
      </c>
      <c r="M75" s="49"/>
      <c r="N75" s="44" t="s">
        <v>231</v>
      </c>
      <c r="O75" s="49"/>
      <c r="P75" s="44" t="s">
        <v>231</v>
      </c>
      <c r="Q75" s="44"/>
      <c r="R75" s="44" t="s">
        <v>231</v>
      </c>
      <c r="S75" s="50"/>
      <c r="T75" s="51"/>
      <c r="U75" s="51"/>
      <c r="V75" s="51" t="s">
        <v>310</v>
      </c>
      <c r="W75" s="51"/>
      <c r="X75" s="51"/>
      <c r="Y75" s="51"/>
      <c r="Z75" s="51"/>
      <c r="AA75" s="51"/>
      <c r="AB75" s="51"/>
      <c r="AC75" s="51"/>
      <c r="AD75" s="44"/>
      <c r="AE75" s="49"/>
      <c r="AF75" s="44"/>
      <c r="AG75" s="49"/>
      <c r="AH75" s="44"/>
      <c r="AI75" s="49"/>
      <c r="AJ75" s="44"/>
      <c r="AK75" s="44"/>
      <c r="AL75" s="44"/>
      <c r="AM75" s="50"/>
      <c r="AN75" s="51"/>
      <c r="AO75" s="48"/>
      <c r="AP75" s="51"/>
      <c r="AQ75" s="48"/>
      <c r="AR75" s="51"/>
      <c r="AS75" s="48"/>
      <c r="AT75" s="51"/>
      <c r="AU75" s="51"/>
      <c r="AV75" s="51"/>
      <c r="AW75" s="47"/>
      <c r="AZ75" s="76">
        <f t="shared" si="9"/>
        <v>200</v>
      </c>
      <c r="BA75" s="76"/>
      <c r="BB75" s="76">
        <f t="shared" si="7"/>
        <v>0</v>
      </c>
      <c r="BC75" s="76"/>
      <c r="BD75" s="85">
        <f t="shared" si="5"/>
        <v>0</v>
      </c>
    </row>
    <row r="76" spans="1:57" ht="14.25" x14ac:dyDescent="0.2">
      <c r="B76" s="40" t="s">
        <v>238</v>
      </c>
      <c r="C76" s="40" t="s">
        <v>96</v>
      </c>
      <c r="D76" s="40" t="s">
        <v>259</v>
      </c>
      <c r="E76" s="40" t="s">
        <v>259</v>
      </c>
      <c r="F76" s="40" t="s">
        <v>259</v>
      </c>
      <c r="G76" s="46" t="s">
        <v>260</v>
      </c>
      <c r="H76" s="46" t="s">
        <v>260</v>
      </c>
      <c r="I76" s="63">
        <f t="shared" si="11"/>
        <v>68</v>
      </c>
      <c r="J76" s="44" t="s">
        <v>231</v>
      </c>
      <c r="K76" s="49"/>
      <c r="L76" s="44" t="s">
        <v>231</v>
      </c>
      <c r="M76" s="49"/>
      <c r="N76" s="44" t="s">
        <v>231</v>
      </c>
      <c r="O76" s="49"/>
      <c r="P76" s="44" t="s">
        <v>231</v>
      </c>
      <c r="Q76" s="44"/>
      <c r="R76" s="44" t="s">
        <v>231</v>
      </c>
      <c r="S76" s="50"/>
      <c r="T76" s="51"/>
      <c r="U76" s="51"/>
      <c r="V76" s="51" t="s">
        <v>310</v>
      </c>
      <c r="W76" s="51"/>
      <c r="X76" s="51"/>
      <c r="Y76" s="51"/>
      <c r="Z76" s="51"/>
      <c r="AA76" s="51"/>
      <c r="AB76" s="51"/>
      <c r="AC76" s="51"/>
      <c r="AD76" s="44"/>
      <c r="AE76" s="49"/>
      <c r="AF76" s="44"/>
      <c r="AG76" s="49"/>
      <c r="AH76" s="44"/>
      <c r="AI76" s="49"/>
      <c r="AJ76" s="44"/>
      <c r="AK76" s="44"/>
      <c r="AL76" s="44"/>
      <c r="AM76" s="50"/>
      <c r="AN76" s="51"/>
      <c r="AO76" s="48"/>
      <c r="AP76" s="51"/>
      <c r="AQ76" s="48"/>
      <c r="AR76" s="51"/>
      <c r="AS76" s="48"/>
      <c r="AT76" s="51"/>
      <c r="AU76" s="51"/>
      <c r="AV76" s="51"/>
      <c r="AW76" s="47"/>
      <c r="AZ76" s="76">
        <f t="shared" si="9"/>
        <v>200</v>
      </c>
      <c r="BA76" s="76"/>
      <c r="BB76" s="76">
        <f t="shared" si="7"/>
        <v>0</v>
      </c>
      <c r="BC76" s="76"/>
      <c r="BD76" s="85">
        <f t="shared" ref="BD76:BD77" si="12">SUM(AZ76:BC76)-SUM(AZ75:BC75)</f>
        <v>0</v>
      </c>
    </row>
    <row r="77" spans="1:57" ht="14.25" x14ac:dyDescent="0.2">
      <c r="B77" s="40" t="s">
        <v>238</v>
      </c>
      <c r="C77" s="40" t="s">
        <v>96</v>
      </c>
      <c r="D77" s="40" t="s">
        <v>40</v>
      </c>
      <c r="E77" s="40" t="s">
        <v>40</v>
      </c>
      <c r="F77" s="40" t="s">
        <v>40</v>
      </c>
      <c r="G77" s="46" t="s">
        <v>260</v>
      </c>
      <c r="H77" s="46" t="s">
        <v>260</v>
      </c>
      <c r="I77" s="63">
        <f t="shared" si="11"/>
        <v>69</v>
      </c>
      <c r="J77" s="44" t="s">
        <v>231</v>
      </c>
      <c r="K77" s="49"/>
      <c r="L77" s="44" t="s">
        <v>231</v>
      </c>
      <c r="M77" s="49"/>
      <c r="N77" s="44" t="s">
        <v>231</v>
      </c>
      <c r="O77" s="49"/>
      <c r="P77" s="44" t="s">
        <v>231</v>
      </c>
      <c r="Q77" s="44"/>
      <c r="R77" s="44" t="s">
        <v>231</v>
      </c>
      <c r="S77" s="50"/>
      <c r="T77" s="51"/>
      <c r="U77" s="51"/>
      <c r="V77" s="51" t="s">
        <v>310</v>
      </c>
      <c r="W77" s="51"/>
      <c r="X77" s="51"/>
      <c r="Y77" s="51"/>
      <c r="Z77" s="51"/>
      <c r="AA77" s="51"/>
      <c r="AB77" s="51"/>
      <c r="AC77" s="51"/>
      <c r="AD77" s="44"/>
      <c r="AE77" s="49"/>
      <c r="AF77" s="44"/>
      <c r="AG77" s="49"/>
      <c r="AH77" s="44"/>
      <c r="AI77" s="49"/>
      <c r="AJ77" s="44"/>
      <c r="AK77" s="44"/>
      <c r="AL77" s="44"/>
      <c r="AM77" s="50"/>
      <c r="AN77" s="51"/>
      <c r="AO77" s="48"/>
      <c r="AP77" s="51"/>
      <c r="AQ77" s="48"/>
      <c r="AR77" s="51"/>
      <c r="AS77" s="48"/>
      <c r="AT77" s="51"/>
      <c r="AU77" s="51"/>
      <c r="AV77" s="51"/>
      <c r="AW77" s="47"/>
      <c r="AZ77" s="76">
        <f t="shared" si="9"/>
        <v>200</v>
      </c>
      <c r="BA77" s="76"/>
      <c r="BB77" s="76">
        <f t="shared" si="7"/>
        <v>0</v>
      </c>
      <c r="BC77" s="76"/>
      <c r="BD77" s="85">
        <f t="shared" si="12"/>
        <v>0</v>
      </c>
    </row>
    <row r="78" spans="1:57" x14ac:dyDescent="0.2">
      <c r="B78" s="40" t="s">
        <v>260</v>
      </c>
      <c r="C78" s="40" t="s">
        <v>260</v>
      </c>
      <c r="D78" s="40" t="s">
        <v>260</v>
      </c>
      <c r="E78" s="40" t="s">
        <v>260</v>
      </c>
      <c r="F78" s="40" t="s">
        <v>260</v>
      </c>
      <c r="G78" s="45" t="s">
        <v>260</v>
      </c>
      <c r="H78" s="45" t="s">
        <v>260</v>
      </c>
      <c r="I78" s="63">
        <f t="shared" si="11"/>
        <v>70</v>
      </c>
      <c r="J78" s="44" t="s">
        <v>231</v>
      </c>
      <c r="K78" s="44"/>
      <c r="L78" s="44" t="s">
        <v>231</v>
      </c>
      <c r="M78" s="44"/>
      <c r="N78" s="44" t="s">
        <v>231</v>
      </c>
      <c r="O78" s="44"/>
      <c r="P78" s="44" t="s">
        <v>231</v>
      </c>
      <c r="Q78" s="44"/>
      <c r="R78" s="44" t="s">
        <v>231</v>
      </c>
      <c r="S78" s="50"/>
      <c r="T78" s="51"/>
      <c r="U78" s="51"/>
      <c r="V78" s="51" t="s">
        <v>310</v>
      </c>
      <c r="W78" s="51"/>
      <c r="X78" s="51"/>
      <c r="Y78" s="51"/>
      <c r="Z78" s="51"/>
      <c r="AA78" s="51"/>
      <c r="AB78" s="51"/>
      <c r="AC78" s="51"/>
      <c r="AD78" s="44"/>
      <c r="AE78" s="44"/>
      <c r="AF78" s="44"/>
      <c r="AG78" s="44"/>
      <c r="AH78" s="44"/>
      <c r="AI78" s="44"/>
      <c r="AJ78" s="44"/>
      <c r="AK78" s="44"/>
      <c r="AL78" s="44"/>
      <c r="AM78" s="50"/>
      <c r="AN78" s="51"/>
      <c r="AO78" s="51"/>
      <c r="AP78" s="51"/>
      <c r="AQ78" s="51"/>
      <c r="AR78" s="51"/>
      <c r="AS78" s="51"/>
      <c r="AT78" s="51"/>
      <c r="AU78" s="51"/>
      <c r="AV78" s="51"/>
      <c r="AW78" s="47"/>
      <c r="AZ78" s="76">
        <f t="shared" si="9"/>
        <v>200</v>
      </c>
      <c r="BA78" s="76"/>
      <c r="BB78" s="76">
        <f t="shared" si="7"/>
        <v>0</v>
      </c>
      <c r="BC78" s="76"/>
      <c r="BD78" s="85">
        <f>AZ78</f>
        <v>200</v>
      </c>
    </row>
    <row r="79" spans="1:57" x14ac:dyDescent="0.2">
      <c r="A79" s="32" t="s">
        <v>586</v>
      </c>
      <c r="B79" s="148" t="s">
        <v>585</v>
      </c>
      <c r="C79" s="148" t="s">
        <v>585</v>
      </c>
      <c r="D79" s="148" t="s">
        <v>585</v>
      </c>
      <c r="E79" s="148" t="s">
        <v>585</v>
      </c>
      <c r="F79" s="148" t="s">
        <v>585</v>
      </c>
      <c r="G79" s="148" t="s">
        <v>585</v>
      </c>
      <c r="H79" s="148" t="s">
        <v>585</v>
      </c>
      <c r="I79" s="63">
        <f t="shared" si="11"/>
        <v>71</v>
      </c>
    </row>
  </sheetData>
  <mergeCells count="26">
    <mergeCell ref="AZ7:BC7"/>
    <mergeCell ref="AF7:AG7"/>
    <mergeCell ref="AH7:AI7"/>
    <mergeCell ref="AJ7:AK7"/>
    <mergeCell ref="AL7:AM7"/>
    <mergeCell ref="AN7:AO7"/>
    <mergeCell ref="AP7:AQ7"/>
    <mergeCell ref="T4:W4"/>
    <mergeCell ref="J6:S6"/>
    <mergeCell ref="T6:W6"/>
    <mergeCell ref="AD6:AM6"/>
    <mergeCell ref="T7:U7"/>
    <mergeCell ref="V7:W7"/>
    <mergeCell ref="X7:Y7"/>
    <mergeCell ref="Z7:AA7"/>
    <mergeCell ref="AB7:AC7"/>
    <mergeCell ref="AN6:AW6"/>
    <mergeCell ref="J7:K7"/>
    <mergeCell ref="L7:M7"/>
    <mergeCell ref="N7:O7"/>
    <mergeCell ref="P7:Q7"/>
    <mergeCell ref="R7:S7"/>
    <mergeCell ref="AD7:AE7"/>
    <mergeCell ref="AR7:AS7"/>
    <mergeCell ref="AT7:AU7"/>
    <mergeCell ref="AV7:AW7"/>
  </mergeCells>
  <pageMargins left="0.7" right="0.7" top="0.75" bottom="0.75" header="0.3" footer="0.3"/>
  <pageSetup paperSize="9" orientation="portrait" r:id="rId1"/>
  <headerFooter>
    <oddHeader>&amp;R&amp;"Arial"&amp;10&amp;KFF8C00Confidential&amp;1#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3ODRlNmQ2NC0yNzJhLTRjMGItYWVmNC03NTAxOTM3ZjFkZjgiIG9yaWdpbj0idXNlclNlbGVjdGVkIj48ZWxlbWVudCB1aWQ9ImlkX2NsYXNzaWZpY2F0aW9uX2NvbmZpZGVudGlhbCIgdmFsdWU9IiIgeG1sbnM9Imh0dHA6Ly93d3cuYm9sZG9uamFtZXMuY29tLzIwMDgvMDEvc2llL2ludGVybmFsL2xhYmVsIiAvPjwvc2lzbD48VXNlck5hbWU+TEFOREdcQUY4MDQzMTwvVXNlck5hbWU+PERhdGVUaW1lPjA5LzAzLzIwMjAgMDg6MTY6Mzg8L0RhdGVUaW1lPjxMYWJlbFN0cmluZz5Db25maWRlbnRpYWw8L0xhYmVsU3RyaW5nPjwvaXRlbT48L2xhYmVsSGlzdG9yeT4=</Value>
</WrappedLabelHistory>
</file>

<file path=customXml/item2.xml><?xml version="1.0" encoding="utf-8"?>
<sisl xmlns:xsi="http://www.w3.org/2001/XMLSchema-instance" xmlns:xsd="http://www.w3.org/2001/XMLSchema" xmlns="http://www.boldonjames.com/2008/01/sie/internal/label" sislVersion="0" policy="784e6d64-272a-4c0b-aef4-7501937f1df8" origin="userSelected">
  <element uid="id_classification_confidential" value=""/>
</sisl>
</file>

<file path=customXml/itemProps1.xml><?xml version="1.0" encoding="utf-8"?>
<ds:datastoreItem xmlns:ds="http://schemas.openxmlformats.org/officeDocument/2006/customXml" ds:itemID="{9A9108AD-7B8C-4F46-B634-4716A735150C}">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0846EC32-98F8-4974-8461-A03632512FA7}">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Template>L&amp;G</Template>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Control</vt:lpstr>
      <vt:lpstr>DIM_AOC</vt:lpstr>
      <vt:lpstr>Full list</vt:lpstr>
      <vt:lpstr>Base Liability AoC</vt:lpstr>
      <vt:lpstr>PLA liabs</vt:lpstr>
      <vt:lpstr>CSM approach</vt:lpstr>
      <vt:lpstr>IFRS4&amp;9 to SII BEL</vt:lpstr>
      <vt:lpstr>IFRS17 to SII</vt:lpstr>
      <vt:lpstr>EPIFP</vt:lpstr>
      <vt:lpstr>Strain analysis</vt:lpstr>
      <vt:lpstr>Full list (original)</vt:lpstr>
      <vt:lpstr>'CSM approach'!_Hlk77239923</vt:lpstr>
    </vt:vector>
  </TitlesOfParts>
  <Company>L&amp;G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Grobler, Chris</dc:creator>
  <cp:keywords>Confidential</cp:keywords>
  <cp:lastModifiedBy>Lim, Elizabeth</cp:lastModifiedBy>
  <dcterms:created xsi:type="dcterms:W3CDTF">2012-09-18T14:34:40Z</dcterms:created>
  <dcterms:modified xsi:type="dcterms:W3CDTF">2021-07-28T08:52:02Z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9e95d03c-595b-41a0-bd17-e9f716df0950</vt:lpwstr>
  </property>
  <property fmtid="{D5CDD505-2E9C-101B-9397-08002B2CF9AE}" pid="3" name="bjSaver">
    <vt:lpwstr>+N/XC/McoezTIxjl/ivs2lL4kuwpEOw8</vt:lpwstr>
  </property>
  <property fmtid="{D5CDD505-2E9C-101B-9397-08002B2CF9AE}" pid="4" name="bjDocumentLabelXML">
    <vt:lpwstr>&lt;?xml version="1.0" encoding="us-ascii"?&gt;&lt;sisl xmlns:xsi="http://www.w3.org/2001/XMLSchema-instance" xmlns:xsd="http://www.w3.org/2001/XMLSchema" sislVersion="0" policy="784e6d64-272a-4c0b-aef4-7501937f1df8" origin="userSelected" xmlns="http://www.boldonj</vt:lpwstr>
  </property>
  <property fmtid="{D5CDD505-2E9C-101B-9397-08002B2CF9AE}" pid="5" name="bjDocumentLabelXML-0">
    <vt:lpwstr>ames.com/2008/01/sie/internal/label"&gt;&lt;element uid="id_classification_confidential" value="" /&gt;&lt;/sisl&gt;</vt:lpwstr>
  </property>
  <property fmtid="{D5CDD505-2E9C-101B-9397-08002B2CF9AE}" pid="6" name="bjDocumentSecurityLabel">
    <vt:lpwstr>Confidential</vt:lpwstr>
  </property>
  <property fmtid="{D5CDD505-2E9C-101B-9397-08002B2CF9AE}" pid="7" name="LandG_DigitalShadows">
    <vt:lpwstr>cey9Um-."m,QaSJ#+A64Rw5{K-;[BbG9</vt:lpwstr>
  </property>
  <property fmtid="{D5CDD505-2E9C-101B-9397-08002B2CF9AE}" pid="8" name="LandG_Classification">
    <vt:lpwstr>Confidential</vt:lpwstr>
  </property>
  <property fmtid="{D5CDD505-2E9C-101B-9397-08002B2CF9AE}" pid="9" name="LandG_Classification_UID">
    <vt:lpwstr>1bf4e512-f918-45bf-87dd-f8e932f512a2</vt:lpwstr>
  </property>
  <property fmtid="{D5CDD505-2E9C-101B-9397-08002B2CF9AE}" pid="10" name="bjLabelHistoryID">
    <vt:lpwstr>{9A9108AD-7B8C-4F46-B634-4716A735150C}</vt:lpwstr>
  </property>
  <property fmtid="{D5CDD505-2E9C-101B-9397-08002B2CF9AE}" pid="11" name="MSIP_Label_f04ac8a0-3239-48f6-b13c-fd3fc9134bf0_Enabled">
    <vt:lpwstr>true</vt:lpwstr>
  </property>
  <property fmtid="{D5CDD505-2E9C-101B-9397-08002B2CF9AE}" pid="12" name="MSIP_Label_f04ac8a0-3239-48f6-b13c-fd3fc9134bf0_SetDate">
    <vt:lpwstr>2020-10-28T15:26:46Z</vt:lpwstr>
  </property>
  <property fmtid="{D5CDD505-2E9C-101B-9397-08002B2CF9AE}" pid="13" name="MSIP_Label_f04ac8a0-3239-48f6-b13c-fd3fc9134bf0_Method">
    <vt:lpwstr>Standard</vt:lpwstr>
  </property>
  <property fmtid="{D5CDD505-2E9C-101B-9397-08002B2CF9AE}" pid="14" name="MSIP_Label_f04ac8a0-3239-48f6-b13c-fd3fc9134bf0_Name">
    <vt:lpwstr>Confidential</vt:lpwstr>
  </property>
  <property fmtid="{D5CDD505-2E9C-101B-9397-08002B2CF9AE}" pid="15" name="MSIP_Label_f04ac8a0-3239-48f6-b13c-fd3fc9134bf0_SiteId">
    <vt:lpwstr>d246baab-cc00-4ed2-bc4e-f8a46cbc590d</vt:lpwstr>
  </property>
  <property fmtid="{D5CDD505-2E9C-101B-9397-08002B2CF9AE}" pid="16" name="MSIP_Label_f04ac8a0-3239-48f6-b13c-fd3fc9134bf0_ActionId">
    <vt:lpwstr>c856e8a2-75b1-4438-984c-82e4d08882e0</vt:lpwstr>
  </property>
  <property fmtid="{D5CDD505-2E9C-101B-9397-08002B2CF9AE}" pid="17" name="MSIP_Label_f04ac8a0-3239-48f6-b13c-fd3fc9134bf0_ContentBits">
    <vt:lpwstr>0</vt:lpwstr>
  </property>
</Properties>
</file>