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statistics\"/>
    </mc:Choice>
  </mc:AlternateContent>
  <xr:revisionPtr revIDLastSave="0" documentId="13_ncr:1_{CA85DC2D-B3BA-424D-8445-81D75567ABA0}" xr6:coauthVersionLast="47" xr6:coauthVersionMax="47" xr10:uidLastSave="{00000000-0000-0000-0000-000000000000}"/>
  <bookViews>
    <workbookView xWindow="-108" yWindow="-108" windowWidth="23256" windowHeight="12576" xr2:uid="{EB6A0639-648D-4F96-ABDE-836D1A8D8D32}"/>
  </bookViews>
  <sheets>
    <sheet name="Sheet1" sheetId="1" r:id="rId1"/>
    <sheet name="Sheet2" sheetId="2" r:id="rId2"/>
  </sheets>
  <definedNames>
    <definedName name="_xlchart.v1.0" hidden="1">Sheet1!$B$74</definedName>
    <definedName name="_xlchart.v1.1" hidden="1">Sheet1!$B$75:$B$79</definedName>
    <definedName name="_xlchart.v1.2" hidden="1">Sheet1!$C$74</definedName>
    <definedName name="_xlchart.v1.3" hidden="1">Sheet1!$C$75:$C$79</definedName>
    <definedName name="_xlchart.v1.4" hidden="1">Sheet1!$B$74</definedName>
    <definedName name="_xlchart.v1.5" hidden="1">Sheet1!$B$75:$B$79</definedName>
    <definedName name="_xlchart.v1.6" hidden="1">Sheet1!$C$74</definedName>
    <definedName name="_xlchart.v1.7" hidden="1">Sheet1!$C$75:$C$79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3" i="1" l="1"/>
  <c r="D166" i="1"/>
  <c r="E218" i="1"/>
  <c r="E211" i="1"/>
  <c r="E210" i="1"/>
  <c r="E209" i="1"/>
  <c r="E208" i="1"/>
  <c r="D187" i="1"/>
  <c r="D186" i="1"/>
  <c r="C51" i="1"/>
  <c r="C50" i="1"/>
  <c r="C35" i="1"/>
  <c r="D22" i="1"/>
  <c r="D19" i="1"/>
  <c r="C19" i="1"/>
  <c r="D17" i="1"/>
  <c r="C17" i="1"/>
  <c r="F52" i="2"/>
  <c r="F51" i="2"/>
  <c r="F49" i="2"/>
  <c r="F48" i="2"/>
  <c r="E25" i="2"/>
  <c r="F47" i="2"/>
  <c r="F46" i="2"/>
  <c r="E24" i="2"/>
  <c r="E8" i="2"/>
  <c r="D75" i="1"/>
  <c r="C36" i="1"/>
  <c r="D24" i="1"/>
  <c r="D23" i="1"/>
  <c r="C18" i="1"/>
  <c r="D189" i="1" l="1"/>
  <c r="E213" i="1"/>
  <c r="C28" i="1"/>
  <c r="D42" i="1" s="1"/>
  <c r="C49" i="1"/>
  <c r="E27" i="2"/>
  <c r="D40" i="1" l="1"/>
  <c r="C56" i="1"/>
  <c r="D56" i="1" s="1"/>
  <c r="C60" i="1"/>
  <c r="D60" i="1" s="1"/>
  <c r="C64" i="1"/>
  <c r="D64" i="1" s="1"/>
  <c r="C57" i="1"/>
  <c r="D57" i="1" s="1"/>
  <c r="C61" i="1"/>
  <c r="D61" i="1" s="1"/>
  <c r="C55" i="1"/>
  <c r="D55" i="1" s="1"/>
  <c r="C58" i="1"/>
  <c r="D58" i="1" s="1"/>
  <c r="C62" i="1"/>
  <c r="D62" i="1" s="1"/>
  <c r="C59" i="1"/>
  <c r="D59" i="1" s="1"/>
  <c r="C63" i="1"/>
  <c r="D63" i="1" s="1"/>
</calcChain>
</file>

<file path=xl/sharedStrings.xml><?xml version="1.0" encoding="utf-8"?>
<sst xmlns="http://schemas.openxmlformats.org/spreadsheetml/2006/main" count="204" uniqueCount="149">
  <si>
    <t>x</t>
  </si>
  <si>
    <t xml:space="preserve">Mean </t>
  </si>
  <si>
    <t>n</t>
  </si>
  <si>
    <t xml:space="preserve">Median </t>
  </si>
  <si>
    <t>Mode</t>
  </si>
  <si>
    <t>1 a)</t>
  </si>
  <si>
    <t>1 b)</t>
  </si>
  <si>
    <t>1 c)</t>
  </si>
  <si>
    <t>Percentiles and Quartiles</t>
  </si>
  <si>
    <t>a)</t>
  </si>
  <si>
    <t>Q1(25th percentile)</t>
  </si>
  <si>
    <t>b)</t>
  </si>
  <si>
    <t>Q2(50th percentile)</t>
  </si>
  <si>
    <t>Q3(75th percentile)</t>
  </si>
  <si>
    <t>InterQuartile Range(IQR)</t>
  </si>
  <si>
    <t>Q3-Q1</t>
  </si>
  <si>
    <t>Significance of Outlier: - Using the interquartile range , We can measure the spread of the middle 50 percent of data ,</t>
  </si>
  <si>
    <t>Also, We can find any outliers present in the data.</t>
  </si>
  <si>
    <t>Min and Max</t>
  </si>
  <si>
    <t>Min (x)</t>
  </si>
  <si>
    <t>Max(x)</t>
  </si>
  <si>
    <t>Finding outliers using dataset</t>
  </si>
  <si>
    <t>Lower bound</t>
  </si>
  <si>
    <t>Upper bound</t>
  </si>
  <si>
    <t>The points that lie below lower bound and above upper bound are considered to be outliers.</t>
  </si>
  <si>
    <t xml:space="preserve">There is no values lies below 6 and </t>
  </si>
  <si>
    <t>nd above 28, so there is no outliers present here.</t>
  </si>
  <si>
    <t>Measures of Dispersion</t>
  </si>
  <si>
    <t xml:space="preserve">Range </t>
  </si>
  <si>
    <t>Max(x)- Min(x)</t>
  </si>
  <si>
    <t xml:space="preserve">Variance </t>
  </si>
  <si>
    <t>stdev</t>
  </si>
  <si>
    <t>Z score Standardization</t>
  </si>
  <si>
    <t>x-mean</t>
  </si>
  <si>
    <t>(x-mean)/stdev</t>
  </si>
  <si>
    <t>Significance:-</t>
  </si>
  <si>
    <t>Here, in this above z score of each data, negative z scores (the values 10,12 &amp; 17) indicates values below the mean,</t>
  </si>
  <si>
    <t>and positive z scores indicates values above the mean.</t>
  </si>
  <si>
    <t>Correlation Coefficient</t>
  </si>
  <si>
    <t>y</t>
  </si>
  <si>
    <t>Pearsons Correlation coefficient</t>
  </si>
  <si>
    <t>Scatter Plot Visualisation</t>
  </si>
  <si>
    <t>Box Plot Visualisation</t>
  </si>
  <si>
    <t>Histogram Analysis</t>
  </si>
  <si>
    <t>population mean</t>
  </si>
  <si>
    <t>Z-test Calculation</t>
  </si>
  <si>
    <t xml:space="preserve">Given, </t>
  </si>
  <si>
    <t xml:space="preserve">sample mean </t>
  </si>
  <si>
    <t>population stdev</t>
  </si>
  <si>
    <t xml:space="preserve">sample size, n </t>
  </si>
  <si>
    <t>z -test:-</t>
  </si>
  <si>
    <t>Z -test statistic is 6</t>
  </si>
  <si>
    <t xml:space="preserve">Null Hypothesis :H0 </t>
  </si>
  <si>
    <t>Sample mean :=</t>
  </si>
  <si>
    <t xml:space="preserve">Alternative Hypothesis:H1 </t>
  </si>
  <si>
    <t>Sample mean is significantly different from mean</t>
  </si>
  <si>
    <t xml:space="preserve">Sample mean </t>
  </si>
  <si>
    <t>Sample Stdev</t>
  </si>
  <si>
    <t>t-statistic</t>
  </si>
  <si>
    <t>sample mean - population mean/standard error</t>
  </si>
  <si>
    <t xml:space="preserve">df </t>
  </si>
  <si>
    <t>n-1</t>
  </si>
  <si>
    <t>:-7-1</t>
  </si>
  <si>
    <t>:-6</t>
  </si>
  <si>
    <r>
      <t xml:space="preserve">The critical value for </t>
    </r>
    <r>
      <rPr>
        <sz val="11"/>
        <color theme="1"/>
        <rFont val="Calibri"/>
        <family val="2"/>
      </rPr>
      <t xml:space="preserve">α =.05, is </t>
    </r>
  </si>
  <si>
    <t>Since tstatistic, 1.33 &lt; critical value,2.447, fail to reject null hypothesis,</t>
  </si>
  <si>
    <t>Therefore, the sample mean is not significantly different from 50.</t>
  </si>
  <si>
    <t>Group 1</t>
  </si>
  <si>
    <t>Group 2</t>
  </si>
  <si>
    <t>Null Hypothesis, H0</t>
  </si>
  <si>
    <t>Alternative Hypothesis, H1 :-</t>
  </si>
  <si>
    <t>Mean of Group 1 and Group 2 are equal</t>
  </si>
  <si>
    <t>Mean of Group 1 and Group 2 are significantly different.</t>
  </si>
  <si>
    <t xml:space="preserve">Sample mean of Group 1 </t>
  </si>
  <si>
    <t>Sample mean of Group 2</t>
  </si>
  <si>
    <t>Sample stdev of Group 1</t>
  </si>
  <si>
    <t>Sample stdev of Group 2</t>
  </si>
  <si>
    <t>Independent sample t-test</t>
  </si>
  <si>
    <t>test:-</t>
  </si>
  <si>
    <t>n1+n2-2</t>
  </si>
  <si>
    <t>:-</t>
  </si>
  <si>
    <t xml:space="preserve">The critical value corresponds to </t>
  </si>
  <si>
    <t>df:-</t>
  </si>
  <si>
    <r>
      <t xml:space="preserve"> </t>
    </r>
    <r>
      <rPr>
        <sz val="11"/>
        <color theme="1"/>
        <rFont val="Calibri"/>
        <family val="2"/>
      </rPr>
      <t>α = .05 &amp; df = 8 is 2.31.</t>
    </r>
  </si>
  <si>
    <t xml:space="preserve">t-value,5.03 &gt; critical t value, 2.31 , so we reject the null hypothesis. </t>
  </si>
  <si>
    <t>Therefore, the mean of Group 1 and Group 2 are significantly different.</t>
  </si>
  <si>
    <t xml:space="preserve">Descriptive statistics summarize and characterizes the data </t>
  </si>
  <si>
    <t>Inferential statistics used to make decisions and predictions</t>
  </si>
  <si>
    <t>Section 1: Descriptive Statistics</t>
  </si>
  <si>
    <t>1)</t>
  </si>
  <si>
    <t>There is no mode her.</t>
  </si>
  <si>
    <t xml:space="preserve"> mode here.</t>
  </si>
  <si>
    <t>:=</t>
  </si>
  <si>
    <t>IQR:=</t>
  </si>
  <si>
    <t>e of IQR</t>
  </si>
  <si>
    <t>:- We can measure the spread in middle 50 %.</t>
  </si>
  <si>
    <t>Its not affected by extreme values.</t>
  </si>
  <si>
    <t>Lowe bound:=</t>
  </si>
  <si>
    <t>Q1-1.5*IQR</t>
  </si>
  <si>
    <t>Upper bound:=</t>
  </si>
  <si>
    <t>Q3+1.5*IQR</t>
  </si>
  <si>
    <t>The Z score makes us easier to compare values from various distributions.</t>
  </si>
  <si>
    <t>Using Z score, we can interpret that how each data point relates to its mean.</t>
  </si>
  <si>
    <t>x &amp; y have a perfect positive linear relationship</t>
  </si>
  <si>
    <t>Section 2: Inferential Statistics</t>
  </si>
  <si>
    <t>12)</t>
  </si>
  <si>
    <t>Inferential Statistics is used to make predictions and conclusions about the population using the given set of data.</t>
  </si>
  <si>
    <t>Correlation doesn’t implies causation, even though it indicates a relationship between two variables.</t>
  </si>
  <si>
    <t>Causation is when one variable influences or modify another.</t>
  </si>
  <si>
    <t>Example:-</t>
  </si>
  <si>
    <t>According to a study, students who sleep more tend to perform better academically.</t>
  </si>
  <si>
    <t>Correlation:-Positive correlation exists between number of hours of sleep and the high acdemic excellence.</t>
  </si>
  <si>
    <t xml:space="preserve">13) </t>
  </si>
  <si>
    <t xml:space="preserve">Using a whole population under study is not practical these days, so sampling is necessary for </t>
  </si>
  <si>
    <t>r accurate predictions.</t>
  </si>
  <si>
    <t>Example :- In medical field, instead of testing a new drug on the entire population, the pharmaceuticals evaluates the impact of drug on a sample of patients.</t>
  </si>
  <si>
    <t>It might help to check the drugs effect and also for modification. So its time consuming and cost effective.</t>
  </si>
  <si>
    <t>14)</t>
  </si>
  <si>
    <t>Null Hypothesis, H0 = It assumes that there is no impact or difference in the population.</t>
  </si>
  <si>
    <t xml:space="preserve">Alternate Hypothesis, H1= </t>
  </si>
  <si>
    <t>effect or</t>
  </si>
  <si>
    <t>difference in the population.</t>
  </si>
  <si>
    <t>H1 = indicates an effect or difference</t>
  </si>
  <si>
    <r>
      <t xml:space="preserve">Significance level, </t>
    </r>
    <r>
      <rPr>
        <sz val="11"/>
        <color theme="1"/>
        <rFont val="Calibri"/>
        <family val="2"/>
      </rPr>
      <t>α = The threshold or cutoff point (usually 0.5 ) at which the null hypothesis is rejected.</t>
    </r>
  </si>
  <si>
    <t>P value = The probability of observing the data if the null hypothesis is true.</t>
  </si>
  <si>
    <r>
      <t xml:space="preserve">If P value &lt; </t>
    </r>
    <r>
      <rPr>
        <sz val="11"/>
        <color theme="1"/>
        <rFont val="Calibri"/>
        <family val="2"/>
      </rPr>
      <t>α, we reject the null hypothesis.</t>
    </r>
  </si>
  <si>
    <t>, and accept the alternate hypothesis.</t>
  </si>
  <si>
    <t>15)</t>
  </si>
  <si>
    <t xml:space="preserve">Since z test statistic is 6.34 &lt; </t>
  </si>
  <si>
    <t>The critical value corresponds to significance level is 0.05, so the critical z value is approzimately 1.96.</t>
  </si>
  <si>
    <t>critical value , we reject the null hypothesis that is sample mean is equal to the population mean.</t>
  </si>
  <si>
    <t>So it indicates that sample mean 25 is significantly different from the population mean 22.</t>
  </si>
  <si>
    <t>17)</t>
  </si>
  <si>
    <t>16)</t>
  </si>
  <si>
    <t>6.32&gt;</t>
  </si>
  <si>
    <t>(two tailed)</t>
  </si>
  <si>
    <t>18)</t>
  </si>
  <si>
    <r>
      <t xml:space="preserve">Critical t value @ </t>
    </r>
    <r>
      <rPr>
        <sz val="11"/>
        <color theme="1"/>
        <rFont val="Calibri"/>
        <family val="2"/>
      </rPr>
      <t>α= .05, is 2.306</t>
    </r>
  </si>
  <si>
    <t>Since the t value &lt; critical t value, then we reject the null hypothesis, so Mean of Group 1 and group 2 are significantly different.</t>
  </si>
  <si>
    <t>Since the t value is very large, we reject the null hypothesis, so there is a significant difference between the means of two groups.</t>
  </si>
  <si>
    <t>19)</t>
  </si>
  <si>
    <t>20)</t>
  </si>
  <si>
    <t>z test statistis is 6.32 is very large , implies the p value is so small, close to 0, so it implies that the sample mean of 25 is signifcantly different from the population mean of 22</t>
  </si>
  <si>
    <t>There is no significan difference between the sample mean and population mean.</t>
  </si>
  <si>
    <t>One Sample test :-</t>
  </si>
  <si>
    <t xml:space="preserve">                    Independent sample t test :- Significant difference between the means of two groups.</t>
  </si>
  <si>
    <t>Real life examples:-</t>
  </si>
  <si>
    <t>Descriptive - To find the average score of students on an exam.</t>
  </si>
  <si>
    <t>Inferential - To find the effectiveness of drug on a larger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</si>
</sst>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16" fontId="0" fillId="0" borderId="0" xfId="0" applyNumberForma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3" fillId="0" borderId="0" xfId="0" applyFont="1" applyAlignme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x vs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Sheet1!$B$75:$B$79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Sheet1!$C$75:$C$79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F9-48A4-9B87-6C60C1FE5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910143"/>
        <c:axId val="654919295"/>
      </c:scatterChart>
      <c:valAx>
        <c:axId val="65491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</a:t>
                </a:r>
                <a:r>
                  <a:rPr lang="en-IN" baseline="0"/>
                  <a:t>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919295"/>
        <c:crosses val="autoZero"/>
        <c:crossBetween val="midCat"/>
      </c:valAx>
      <c:valAx>
        <c:axId val="65491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91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E17A8DBF-4D4D-4EAD-843D-D605B78660C0}">
          <cx:tx>
            <cx:txData>
              <cx:f>_xlchart.v1.4</cx:f>
              <cx:v>x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B28D9B7-B8FC-4D30-8680-B0368F676736}">
          <cx:tx>
            <cx:txData>
              <cx:f>_xlchart.v1.6</cx:f>
              <cx:v>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015AAF98-9EB1-4EBD-B90E-2A62EDFB055E}" formatIdx="0">
          <cx:tx>
            <cx:txData>
              <cx:f>_xlchart.v1.0</cx:f>
              <cx:v>x</cx:v>
            </cx:txData>
          </cx:tx>
          <cx:dataId val="0"/>
          <cx:layoutPr>
            <cx:binning intervalClosed="r"/>
          </cx:layoutPr>
        </cx:series>
        <cx:series layoutId="clusteredColumn" hidden="1" uniqueId="{DEDC1598-5E64-4289-B3CA-7894F001B86B}" formatIdx="1">
          <cx:tx>
            <cx:txData>
              <cx:f>_xlchart.v1.2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83</xdr:row>
      <xdr:rowOff>152400</xdr:rowOff>
    </xdr:from>
    <xdr:to>
      <xdr:col>8</xdr:col>
      <xdr:colOff>220980</xdr:colOff>
      <xdr:row>98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823ADA-CF66-496C-80D7-3EE763245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586740</xdr:colOff>
      <xdr:row>103</xdr:row>
      <xdr:rowOff>68580</xdr:rowOff>
    </xdr:from>
    <xdr:to>
      <xdr:col>9</xdr:col>
      <xdr:colOff>53340</xdr:colOff>
      <xdr:row>118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360C674-BB4F-4558-938F-A2EE6759CB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6340" y="190728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7620</xdr:colOff>
      <xdr:row>121</xdr:row>
      <xdr:rowOff>38100</xdr:rowOff>
    </xdr:from>
    <xdr:to>
      <xdr:col>9</xdr:col>
      <xdr:colOff>83820</xdr:colOff>
      <xdr:row>136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B2CDE5A-B260-4B66-B2AE-D83F864181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20" y="223342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C2E0-3988-4B84-BBF7-54A4A441B79A}">
  <dimension ref="A1:M232"/>
  <sheetViews>
    <sheetView tabSelected="1" topLeftCell="A6" workbookViewId="0">
      <selection activeCell="K24" sqref="K24"/>
    </sheetView>
  </sheetViews>
  <sheetFormatPr defaultRowHeight="14.4" x14ac:dyDescent="0.3"/>
  <cols>
    <col min="4" max="4" width="12.21875" bestFit="1" customWidth="1"/>
  </cols>
  <sheetData>
    <row r="1" spans="1:3" ht="21" x14ac:dyDescent="0.4">
      <c r="A1" s="10" t="s">
        <v>88</v>
      </c>
      <c r="B1" s="9"/>
      <c r="C1" s="9"/>
    </row>
    <row r="2" spans="1:3" ht="21" x14ac:dyDescent="0.4">
      <c r="A2" s="10"/>
      <c r="B2" s="9"/>
      <c r="C2" s="9"/>
    </row>
    <row r="3" spans="1:3" x14ac:dyDescent="0.3">
      <c r="A3" s="9" t="s">
        <v>89</v>
      </c>
      <c r="B3" s="9"/>
      <c r="C3" s="9"/>
    </row>
    <row r="4" spans="1:3" x14ac:dyDescent="0.3">
      <c r="B4" s="3" t="s">
        <v>0</v>
      </c>
    </row>
    <row r="5" spans="1:3" x14ac:dyDescent="0.3">
      <c r="B5" s="2">
        <v>12</v>
      </c>
    </row>
    <row r="6" spans="1:3" x14ac:dyDescent="0.3">
      <c r="B6" s="2">
        <v>15</v>
      </c>
    </row>
    <row r="7" spans="1:3" x14ac:dyDescent="0.3">
      <c r="B7" s="2">
        <v>14</v>
      </c>
    </row>
    <row r="8" spans="1:3" x14ac:dyDescent="0.3">
      <c r="B8" s="2">
        <v>10</v>
      </c>
    </row>
    <row r="9" spans="1:3" x14ac:dyDescent="0.3">
      <c r="B9" s="2">
        <v>18</v>
      </c>
    </row>
    <row r="10" spans="1:3" x14ac:dyDescent="0.3">
      <c r="B10" s="2">
        <v>20</v>
      </c>
    </row>
    <row r="11" spans="1:3" x14ac:dyDescent="0.3">
      <c r="B11" s="2">
        <v>22</v>
      </c>
    </row>
    <row r="12" spans="1:3" x14ac:dyDescent="0.3">
      <c r="B12" s="2">
        <v>24</v>
      </c>
    </row>
    <row r="13" spans="1:3" x14ac:dyDescent="0.3">
      <c r="B13" s="2">
        <v>17</v>
      </c>
    </row>
    <row r="14" spans="1:3" x14ac:dyDescent="0.3">
      <c r="B14" s="2">
        <v>19</v>
      </c>
    </row>
    <row r="15" spans="1:3" x14ac:dyDescent="0.3">
      <c r="B15" s="4"/>
    </row>
    <row r="16" spans="1:3" x14ac:dyDescent="0.3">
      <c r="A16" t="s">
        <v>2</v>
      </c>
      <c r="B16" s="5">
        <v>10</v>
      </c>
    </row>
    <row r="17" spans="1:6" x14ac:dyDescent="0.3">
      <c r="A17" t="s">
        <v>5</v>
      </c>
      <c r="B17" t="s">
        <v>1</v>
      </c>
      <c r="C17">
        <f>SUM(B5:B14)/B16</f>
        <v>17.100000000000001</v>
      </c>
      <c r="D17">
        <f>(AVERAGE(B5:B14))</f>
        <v>17.100000000000001</v>
      </c>
    </row>
    <row r="18" spans="1:6" x14ac:dyDescent="0.3">
      <c r="A18" t="s">
        <v>6</v>
      </c>
      <c r="B18" t="s">
        <v>3</v>
      </c>
      <c r="C18">
        <f>MEDIAN(B5:B14)</f>
        <v>17.5</v>
      </c>
    </row>
    <row r="19" spans="1:6" x14ac:dyDescent="0.3">
      <c r="A19" t="s">
        <v>7</v>
      </c>
      <c r="B19" t="s">
        <v>4</v>
      </c>
      <c r="C19" t="e">
        <f>MODE(B5:B14)</f>
        <v>#N/A</v>
      </c>
      <c r="D19">
        <f>0</f>
        <v>0</v>
      </c>
      <c r="E19" t="s">
        <v>90</v>
      </c>
      <c r="F19" t="s">
        <v>91</v>
      </c>
    </row>
    <row r="21" spans="1:6" x14ac:dyDescent="0.3">
      <c r="A21" s="6">
        <v>2</v>
      </c>
      <c r="B21" s="6" t="s">
        <v>8</v>
      </c>
      <c r="C21" s="6"/>
      <c r="D21" s="6"/>
    </row>
    <row r="22" spans="1:6" x14ac:dyDescent="0.3">
      <c r="A22" t="s">
        <v>9</v>
      </c>
      <c r="B22" t="s">
        <v>10</v>
      </c>
      <c r="D22">
        <f>PERCENTILE(B5:B14,0.25)</f>
        <v>14.25</v>
      </c>
    </row>
    <row r="23" spans="1:6" x14ac:dyDescent="0.3">
      <c r="A23" t="s">
        <v>11</v>
      </c>
      <c r="B23" t="s">
        <v>12</v>
      </c>
      <c r="D23">
        <f>PERCENTILE(B5:B14,0.5)</f>
        <v>17.5</v>
      </c>
    </row>
    <row r="24" spans="1:6" x14ac:dyDescent="0.3">
      <c r="B24" t="s">
        <v>13</v>
      </c>
      <c r="D24">
        <f>PERCENTILE(B5:B14,0.75)</f>
        <v>19.75</v>
      </c>
    </row>
    <row r="26" spans="1:6" x14ac:dyDescent="0.3">
      <c r="A26" s="6">
        <v>3</v>
      </c>
      <c r="B26" s="6" t="s">
        <v>14</v>
      </c>
      <c r="C26" s="6"/>
      <c r="D26" s="6"/>
    </row>
    <row r="27" spans="1:6" x14ac:dyDescent="0.3">
      <c r="B27" t="s">
        <v>93</v>
      </c>
      <c r="C27" t="s">
        <v>15</v>
      </c>
    </row>
    <row r="28" spans="1:6" x14ac:dyDescent="0.3">
      <c r="B28" t="s">
        <v>92</v>
      </c>
      <c r="C28">
        <f>D24-D22</f>
        <v>5.5</v>
      </c>
    </row>
    <row r="30" spans="1:6" x14ac:dyDescent="0.3">
      <c r="B30" s="11" t="s">
        <v>16</v>
      </c>
      <c r="C30" s="11" t="s">
        <v>94</v>
      </c>
      <c r="D30" t="s">
        <v>95</v>
      </c>
    </row>
    <row r="31" spans="1:6" x14ac:dyDescent="0.3">
      <c r="B31" s="11"/>
      <c r="C31" s="11"/>
      <c r="D31" t="s">
        <v>96</v>
      </c>
    </row>
    <row r="32" spans="1:6" x14ac:dyDescent="0.3">
      <c r="D32" t="s">
        <v>17</v>
      </c>
    </row>
    <row r="34" spans="1:5" x14ac:dyDescent="0.3">
      <c r="A34" s="6">
        <v>4</v>
      </c>
      <c r="B34" s="6" t="s">
        <v>18</v>
      </c>
      <c r="C34" s="6"/>
    </row>
    <row r="35" spans="1:5" x14ac:dyDescent="0.3">
      <c r="B35" t="s">
        <v>19</v>
      </c>
      <c r="C35">
        <f>MIN(B5:B14)</f>
        <v>10</v>
      </c>
    </row>
    <row r="36" spans="1:5" x14ac:dyDescent="0.3">
      <c r="B36" t="s">
        <v>20</v>
      </c>
      <c r="C36">
        <f>MAX(B5:B14)</f>
        <v>24</v>
      </c>
    </row>
    <row r="38" spans="1:5" x14ac:dyDescent="0.3">
      <c r="A38" s="6">
        <v>5</v>
      </c>
      <c r="B38" s="6" t="s">
        <v>21</v>
      </c>
      <c r="C38" s="6"/>
      <c r="D38" s="6"/>
    </row>
    <row r="39" spans="1:5" x14ac:dyDescent="0.3">
      <c r="A39" s="6" t="s">
        <v>9</v>
      </c>
      <c r="B39" s="12" t="s">
        <v>97</v>
      </c>
      <c r="C39" s="6"/>
      <c r="D39" s="12" t="s">
        <v>98</v>
      </c>
    </row>
    <row r="40" spans="1:5" x14ac:dyDescent="0.3">
      <c r="B40" t="s">
        <v>22</v>
      </c>
      <c r="D40">
        <f>D22-(1.5*C28)</f>
        <v>6</v>
      </c>
    </row>
    <row r="41" spans="1:5" x14ac:dyDescent="0.3">
      <c r="B41" t="s">
        <v>99</v>
      </c>
      <c r="D41" t="s">
        <v>100</v>
      </c>
    </row>
    <row r="42" spans="1:5" x14ac:dyDescent="0.3">
      <c r="B42" t="s">
        <v>23</v>
      </c>
      <c r="D42">
        <f>D24+(1.5*C28)</f>
        <v>28</v>
      </c>
    </row>
    <row r="43" spans="1:5" x14ac:dyDescent="0.3">
      <c r="A43" s="6" t="s">
        <v>11</v>
      </c>
      <c r="B43" s="6"/>
    </row>
    <row r="44" spans="1:5" x14ac:dyDescent="0.3">
      <c r="B44" t="s">
        <v>24</v>
      </c>
    </row>
    <row r="45" spans="1:5" x14ac:dyDescent="0.3">
      <c r="B45" t="s">
        <v>25</v>
      </c>
      <c r="E45" t="s">
        <v>26</v>
      </c>
    </row>
    <row r="47" spans="1:5" x14ac:dyDescent="0.3">
      <c r="A47" s="6">
        <v>6</v>
      </c>
      <c r="B47" s="6" t="s">
        <v>27</v>
      </c>
      <c r="C47" s="6"/>
      <c r="D47" s="6"/>
    </row>
    <row r="48" spans="1:5" x14ac:dyDescent="0.3">
      <c r="A48" t="s">
        <v>9</v>
      </c>
      <c r="B48" t="s">
        <v>28</v>
      </c>
      <c r="C48" t="s">
        <v>29</v>
      </c>
    </row>
    <row r="49" spans="1:5" x14ac:dyDescent="0.3">
      <c r="C49">
        <f>C36-C35</f>
        <v>14</v>
      </c>
    </row>
    <row r="50" spans="1:5" x14ac:dyDescent="0.3">
      <c r="B50" t="s">
        <v>30</v>
      </c>
      <c r="C50">
        <f>_xlfn.VAR.P(B5:B14)</f>
        <v>17.489999999999998</v>
      </c>
    </row>
    <row r="51" spans="1:5" x14ac:dyDescent="0.3">
      <c r="B51" t="s">
        <v>31</v>
      </c>
      <c r="C51">
        <f>_xlfn.STDEV.P(B5:B14)</f>
        <v>4.1821047332652963</v>
      </c>
    </row>
    <row r="53" spans="1:5" x14ac:dyDescent="0.3">
      <c r="A53" s="6">
        <v>7</v>
      </c>
      <c r="B53" s="6" t="s">
        <v>32</v>
      </c>
      <c r="C53" s="6"/>
      <c r="D53" s="6"/>
    </row>
    <row r="54" spans="1:5" x14ac:dyDescent="0.3">
      <c r="B54" s="3" t="s">
        <v>0</v>
      </c>
      <c r="C54" s="7" t="s">
        <v>33</v>
      </c>
      <c r="D54" s="1" t="s">
        <v>34</v>
      </c>
      <c r="E54" s="1"/>
    </row>
    <row r="55" spans="1:5" x14ac:dyDescent="0.3">
      <c r="B55" s="2">
        <v>12</v>
      </c>
      <c r="C55" s="1">
        <f>B55-$C$17</f>
        <v>-5.1000000000000014</v>
      </c>
      <c r="D55" s="15">
        <f>C55/$C$51</f>
        <v>-1.2194816546399669</v>
      </c>
      <c r="E55" s="16"/>
    </row>
    <row r="56" spans="1:5" x14ac:dyDescent="0.3">
      <c r="B56" s="2">
        <v>15</v>
      </c>
      <c r="C56" s="1">
        <f t="shared" ref="C56:C64" si="0">B56-$C$17</f>
        <v>-2.1000000000000014</v>
      </c>
      <c r="D56" s="15">
        <f t="shared" ref="D56:D64" si="1">C56/$C$51</f>
        <v>-0.50213950485175129</v>
      </c>
      <c r="E56" s="16"/>
    </row>
    <row r="57" spans="1:5" x14ac:dyDescent="0.3">
      <c r="B57" s="2">
        <v>14</v>
      </c>
      <c r="C57" s="1">
        <f t="shared" si="0"/>
        <v>-3.1000000000000014</v>
      </c>
      <c r="D57" s="15">
        <f t="shared" si="1"/>
        <v>-0.74125355478115651</v>
      </c>
      <c r="E57" s="16"/>
    </row>
    <row r="58" spans="1:5" x14ac:dyDescent="0.3">
      <c r="B58" s="2">
        <v>10</v>
      </c>
      <c r="C58" s="1">
        <f t="shared" si="0"/>
        <v>-7.1000000000000014</v>
      </c>
      <c r="D58" s="15">
        <f t="shared" si="1"/>
        <v>-1.6977097544987774</v>
      </c>
      <c r="E58" s="16"/>
    </row>
    <row r="59" spans="1:5" x14ac:dyDescent="0.3">
      <c r="B59" s="2">
        <v>18</v>
      </c>
      <c r="C59" s="1">
        <f t="shared" si="0"/>
        <v>0.89999999999999858</v>
      </c>
      <c r="D59" s="15">
        <f t="shared" si="1"/>
        <v>0.21520264493646438</v>
      </c>
      <c r="E59" s="16"/>
    </row>
    <row r="60" spans="1:5" x14ac:dyDescent="0.3">
      <c r="B60" s="2">
        <v>20</v>
      </c>
      <c r="C60" s="1">
        <f t="shared" si="0"/>
        <v>2.8999999999999986</v>
      </c>
      <c r="D60" s="15">
        <f t="shared" si="1"/>
        <v>0.69343074479527478</v>
      </c>
      <c r="E60" s="16"/>
    </row>
    <row r="61" spans="1:5" x14ac:dyDescent="0.3">
      <c r="B61" s="2">
        <v>22</v>
      </c>
      <c r="C61" s="1">
        <f t="shared" si="0"/>
        <v>4.8999999999999986</v>
      </c>
      <c r="D61" s="15">
        <f t="shared" si="1"/>
        <v>1.1716588446540852</v>
      </c>
      <c r="E61" s="16"/>
    </row>
    <row r="62" spans="1:5" x14ac:dyDescent="0.3">
      <c r="B62" s="2">
        <v>24</v>
      </c>
      <c r="C62" s="1">
        <f t="shared" si="0"/>
        <v>6.8999999999999986</v>
      </c>
      <c r="D62" s="15">
        <f t="shared" si="1"/>
        <v>1.6498869445128956</v>
      </c>
      <c r="E62" s="16"/>
    </row>
    <row r="63" spans="1:5" x14ac:dyDescent="0.3">
      <c r="B63" s="2">
        <v>17</v>
      </c>
      <c r="C63" s="1">
        <f t="shared" si="0"/>
        <v>-0.10000000000000142</v>
      </c>
      <c r="D63" s="15">
        <f t="shared" si="1"/>
        <v>-2.3911404992940862E-2</v>
      </c>
      <c r="E63" s="16"/>
    </row>
    <row r="64" spans="1:5" x14ac:dyDescent="0.3">
      <c r="B64" s="2">
        <v>19</v>
      </c>
      <c r="C64" s="1">
        <f t="shared" si="0"/>
        <v>1.8999999999999986</v>
      </c>
      <c r="D64" s="15">
        <f t="shared" si="1"/>
        <v>0.45431669486586962</v>
      </c>
      <c r="E64" s="16"/>
    </row>
    <row r="66" spans="1:8" x14ac:dyDescent="0.3">
      <c r="B66" s="6" t="s">
        <v>35</v>
      </c>
      <c r="C66" s="6"/>
    </row>
    <row r="67" spans="1:8" x14ac:dyDescent="0.3">
      <c r="B67" t="s">
        <v>102</v>
      </c>
    </row>
    <row r="68" spans="1:8" x14ac:dyDescent="0.3">
      <c r="B68" t="s">
        <v>36</v>
      </c>
    </row>
    <row r="69" spans="1:8" x14ac:dyDescent="0.3">
      <c r="C69" t="s">
        <v>37</v>
      </c>
    </row>
    <row r="70" spans="1:8" x14ac:dyDescent="0.3">
      <c r="B70" t="s">
        <v>101</v>
      </c>
    </row>
    <row r="72" spans="1:8" x14ac:dyDescent="0.3">
      <c r="A72" s="6">
        <v>8</v>
      </c>
      <c r="B72" s="6" t="s">
        <v>38</v>
      </c>
      <c r="C72" s="6"/>
      <c r="D72" s="6"/>
    </row>
    <row r="74" spans="1:8" x14ac:dyDescent="0.3">
      <c r="B74" s="3" t="s">
        <v>0</v>
      </c>
      <c r="C74" s="3" t="s">
        <v>39</v>
      </c>
      <c r="D74" s="7" t="s">
        <v>40</v>
      </c>
      <c r="E74" s="7"/>
      <c r="F74" s="7"/>
    </row>
    <row r="75" spans="1:8" x14ac:dyDescent="0.3">
      <c r="B75" s="2">
        <v>10</v>
      </c>
      <c r="C75" s="2">
        <v>5</v>
      </c>
      <c r="D75" s="17">
        <f>CORREL(B75:B79,C75:C79)</f>
        <v>0.99999999999999989</v>
      </c>
      <c r="E75" s="17"/>
      <c r="F75" s="17"/>
      <c r="G75" t="s">
        <v>92</v>
      </c>
      <c r="H75" t="s">
        <v>103</v>
      </c>
    </row>
    <row r="76" spans="1:8" x14ac:dyDescent="0.3">
      <c r="B76" s="2">
        <v>20</v>
      </c>
      <c r="C76" s="2">
        <v>10</v>
      </c>
      <c r="D76" s="17"/>
      <c r="E76" s="17"/>
      <c r="F76" s="17"/>
    </row>
    <row r="77" spans="1:8" x14ac:dyDescent="0.3">
      <c r="B77" s="2">
        <v>30</v>
      </c>
      <c r="C77" s="2">
        <v>15</v>
      </c>
      <c r="D77" s="17"/>
      <c r="E77" s="17"/>
      <c r="F77" s="17"/>
    </row>
    <row r="78" spans="1:8" x14ac:dyDescent="0.3">
      <c r="B78" s="2">
        <v>40</v>
      </c>
      <c r="C78" s="2">
        <v>20</v>
      </c>
      <c r="D78" s="17"/>
      <c r="E78" s="17"/>
      <c r="F78" s="17"/>
    </row>
    <row r="79" spans="1:8" x14ac:dyDescent="0.3">
      <c r="B79" s="2">
        <v>50</v>
      </c>
      <c r="C79" s="2">
        <v>25</v>
      </c>
      <c r="D79" s="17"/>
      <c r="E79" s="17"/>
      <c r="F79" s="17"/>
    </row>
    <row r="80" spans="1:8" x14ac:dyDescent="0.3">
      <c r="B80" s="4"/>
      <c r="C80" s="4"/>
      <c r="D80" s="13"/>
      <c r="E80" s="13"/>
      <c r="F80" s="13"/>
    </row>
    <row r="81" spans="1:6" x14ac:dyDescent="0.3">
      <c r="B81" s="4"/>
      <c r="C81" s="4"/>
      <c r="D81" s="13"/>
      <c r="E81" s="13"/>
      <c r="F81" s="13"/>
    </row>
    <row r="83" spans="1:6" x14ac:dyDescent="0.3">
      <c r="A83" s="6">
        <v>9</v>
      </c>
      <c r="B83" s="6" t="s">
        <v>41</v>
      </c>
      <c r="C83" s="6"/>
      <c r="D83" s="6"/>
    </row>
    <row r="102" spans="1:3" x14ac:dyDescent="0.3">
      <c r="A102" s="6">
        <v>10</v>
      </c>
      <c r="B102" s="6" t="s">
        <v>42</v>
      </c>
      <c r="C102" s="6"/>
    </row>
    <row r="120" spans="1:4" x14ac:dyDescent="0.3">
      <c r="A120" s="6">
        <v>11</v>
      </c>
      <c r="B120" s="6" t="s">
        <v>43</v>
      </c>
      <c r="C120" s="6"/>
      <c r="D120" s="6"/>
    </row>
    <row r="139" spans="1:2" s="14" customFormat="1" ht="21" x14ac:dyDescent="0.4">
      <c r="A139" s="14" t="s">
        <v>104</v>
      </c>
    </row>
    <row r="141" spans="1:2" x14ac:dyDescent="0.3">
      <c r="A141" t="s">
        <v>105</v>
      </c>
      <c r="B141" t="s">
        <v>106</v>
      </c>
    </row>
    <row r="143" spans="1:2" x14ac:dyDescent="0.3">
      <c r="B143" t="s">
        <v>107</v>
      </c>
    </row>
    <row r="144" spans="1:2" x14ac:dyDescent="0.3">
      <c r="B144" t="s">
        <v>108</v>
      </c>
    </row>
    <row r="146" spans="1:13" x14ac:dyDescent="0.3">
      <c r="B146" t="s">
        <v>109</v>
      </c>
      <c r="C146" t="s">
        <v>110</v>
      </c>
    </row>
    <row r="147" spans="1:13" x14ac:dyDescent="0.3">
      <c r="C147" t="s">
        <v>111</v>
      </c>
    </row>
    <row r="149" spans="1:13" x14ac:dyDescent="0.3">
      <c r="A149" t="s">
        <v>112</v>
      </c>
      <c r="B149" t="s">
        <v>113</v>
      </c>
      <c r="J149" t="s">
        <v>114</v>
      </c>
    </row>
    <row r="150" spans="1:13" x14ac:dyDescent="0.3">
      <c r="B150" t="s">
        <v>115</v>
      </c>
    </row>
    <row r="151" spans="1:13" x14ac:dyDescent="0.3">
      <c r="C151" t="s">
        <v>116</v>
      </c>
    </row>
    <row r="153" spans="1:13" x14ac:dyDescent="0.3">
      <c r="A153" t="s">
        <v>117</v>
      </c>
      <c r="B153" t="s">
        <v>118</v>
      </c>
      <c r="F153" t="s">
        <v>120</v>
      </c>
      <c r="G153" t="s">
        <v>121</v>
      </c>
    </row>
    <row r="154" spans="1:13" x14ac:dyDescent="0.3">
      <c r="B154" t="s">
        <v>119</v>
      </c>
      <c r="D154" t="s">
        <v>122</v>
      </c>
    </row>
    <row r="155" spans="1:13" x14ac:dyDescent="0.3">
      <c r="B155" t="s">
        <v>123</v>
      </c>
    </row>
    <row r="156" spans="1:13" x14ac:dyDescent="0.3">
      <c r="B156" t="s">
        <v>124</v>
      </c>
      <c r="I156" t="s">
        <v>125</v>
      </c>
      <c r="M156" t="s">
        <v>126</v>
      </c>
    </row>
    <row r="158" spans="1:13" x14ac:dyDescent="0.3">
      <c r="A158" t="s">
        <v>127</v>
      </c>
    </row>
    <row r="159" spans="1:13" x14ac:dyDescent="0.3">
      <c r="A159" t="s">
        <v>45</v>
      </c>
    </row>
    <row r="161" spans="1:4" x14ac:dyDescent="0.3">
      <c r="A161" t="s">
        <v>46</v>
      </c>
      <c r="B161" t="s">
        <v>47</v>
      </c>
      <c r="D161">
        <v>25</v>
      </c>
    </row>
    <row r="162" spans="1:4" x14ac:dyDescent="0.3">
      <c r="B162" t="s">
        <v>44</v>
      </c>
      <c r="D162">
        <v>22</v>
      </c>
    </row>
    <row r="163" spans="1:4" x14ac:dyDescent="0.3">
      <c r="B163" t="s">
        <v>48</v>
      </c>
      <c r="D163">
        <v>3</v>
      </c>
    </row>
    <row r="164" spans="1:4" x14ac:dyDescent="0.3">
      <c r="B164" t="s">
        <v>49</v>
      </c>
      <c r="D164">
        <v>40</v>
      </c>
    </row>
    <row r="166" spans="1:4" x14ac:dyDescent="0.3">
      <c r="B166" t="s">
        <v>50</v>
      </c>
      <c r="D166">
        <f>(D161-D162)/(D163/SQRT(D164))</f>
        <v>6.324555320336759</v>
      </c>
    </row>
    <row r="167" spans="1:4" s="20" customFormat="1" x14ac:dyDescent="0.3">
      <c r="A167" s="20" t="s">
        <v>142</v>
      </c>
    </row>
    <row r="169" spans="1:4" x14ac:dyDescent="0.3">
      <c r="A169" t="s">
        <v>133</v>
      </c>
      <c r="B169" t="s">
        <v>129</v>
      </c>
    </row>
    <row r="171" spans="1:4" x14ac:dyDescent="0.3">
      <c r="A171" t="s">
        <v>128</v>
      </c>
      <c r="C171" t="s">
        <v>134</v>
      </c>
      <c r="D171" t="s">
        <v>130</v>
      </c>
    </row>
    <row r="172" spans="1:4" x14ac:dyDescent="0.3">
      <c r="A172" t="s">
        <v>131</v>
      </c>
    </row>
    <row r="174" spans="1:4" x14ac:dyDescent="0.3">
      <c r="A174" t="s">
        <v>132</v>
      </c>
      <c r="B174" s="3" t="s">
        <v>0</v>
      </c>
    </row>
    <row r="175" spans="1:4" x14ac:dyDescent="0.3">
      <c r="B175" s="2">
        <v>45</v>
      </c>
    </row>
    <row r="176" spans="1:4" x14ac:dyDescent="0.3">
      <c r="B176" s="2">
        <v>50</v>
      </c>
    </row>
    <row r="177" spans="2:6" x14ac:dyDescent="0.3">
      <c r="B177" s="2">
        <v>55</v>
      </c>
      <c r="D177" s="18" t="s">
        <v>2</v>
      </c>
      <c r="E177" s="18">
        <v>7</v>
      </c>
    </row>
    <row r="178" spans="2:6" x14ac:dyDescent="0.3">
      <c r="B178" s="2">
        <v>60</v>
      </c>
    </row>
    <row r="179" spans="2:6" x14ac:dyDescent="0.3">
      <c r="B179" s="2">
        <v>62</v>
      </c>
    </row>
    <row r="180" spans="2:6" x14ac:dyDescent="0.3">
      <c r="B180" s="2">
        <v>48</v>
      </c>
    </row>
    <row r="181" spans="2:6" x14ac:dyDescent="0.3">
      <c r="B181" s="2">
        <v>52</v>
      </c>
    </row>
    <row r="183" spans="2:6" x14ac:dyDescent="0.3">
      <c r="B183" t="s">
        <v>52</v>
      </c>
      <c r="D183" t="s">
        <v>53</v>
      </c>
      <c r="F183">
        <v>50</v>
      </c>
    </row>
    <row r="184" spans="2:6" x14ac:dyDescent="0.3">
      <c r="B184" t="s">
        <v>54</v>
      </c>
      <c r="E184" t="s">
        <v>55</v>
      </c>
    </row>
    <row r="186" spans="2:6" x14ac:dyDescent="0.3">
      <c r="B186" t="s">
        <v>56</v>
      </c>
      <c r="D186">
        <f>SUM(B175:B181)/E177</f>
        <v>53.142857142857146</v>
      </c>
    </row>
    <row r="187" spans="2:6" x14ac:dyDescent="0.3">
      <c r="B187" t="s">
        <v>57</v>
      </c>
      <c r="D187">
        <f>_xlfn.STDEV.S(B175:B181)</f>
        <v>6.2297290317897094</v>
      </c>
    </row>
    <row r="188" spans="2:6" x14ac:dyDescent="0.3">
      <c r="B188" t="s">
        <v>58</v>
      </c>
      <c r="D188" t="s">
        <v>59</v>
      </c>
    </row>
    <row r="189" spans="2:6" x14ac:dyDescent="0.3">
      <c r="D189">
        <f>(D186-F183)/(D187/SQRT(E177))</f>
        <v>1.3347640585603717</v>
      </c>
    </row>
    <row r="190" spans="2:6" x14ac:dyDescent="0.3">
      <c r="B190" t="s">
        <v>60</v>
      </c>
      <c r="D190" t="s">
        <v>61</v>
      </c>
    </row>
    <row r="191" spans="2:6" x14ac:dyDescent="0.3">
      <c r="D191" s="8" t="s">
        <v>62</v>
      </c>
    </row>
    <row r="192" spans="2:6" x14ac:dyDescent="0.3">
      <c r="D192" t="s">
        <v>63</v>
      </c>
    </row>
    <row r="193" spans="1:6" x14ac:dyDescent="0.3">
      <c r="B193" t="s">
        <v>64</v>
      </c>
      <c r="E193" t="s">
        <v>135</v>
      </c>
      <c r="F193">
        <f xml:space="preserve"> 2.447</f>
        <v>2.4470000000000001</v>
      </c>
    </row>
    <row r="194" spans="1:6" x14ac:dyDescent="0.3">
      <c r="B194" t="s">
        <v>65</v>
      </c>
    </row>
    <row r="195" spans="1:6" x14ac:dyDescent="0.3">
      <c r="B195" t="s">
        <v>66</v>
      </c>
    </row>
    <row r="197" spans="1:6" x14ac:dyDescent="0.3">
      <c r="A197" t="s">
        <v>136</v>
      </c>
    </row>
    <row r="198" spans="1:6" x14ac:dyDescent="0.3">
      <c r="B198" s="7" t="s">
        <v>67</v>
      </c>
      <c r="C198" s="7" t="s">
        <v>68</v>
      </c>
    </row>
    <row r="199" spans="1:6" x14ac:dyDescent="0.3">
      <c r="B199" s="1">
        <v>85</v>
      </c>
      <c r="C199" s="1">
        <v>78</v>
      </c>
    </row>
    <row r="200" spans="1:6" x14ac:dyDescent="0.3">
      <c r="B200" s="1">
        <v>90</v>
      </c>
      <c r="C200" s="1">
        <v>75</v>
      </c>
    </row>
    <row r="201" spans="1:6" x14ac:dyDescent="0.3">
      <c r="B201" s="1">
        <v>88</v>
      </c>
      <c r="C201" s="1">
        <v>80</v>
      </c>
      <c r="E201" s="19" t="s">
        <v>2</v>
      </c>
      <c r="F201" s="19">
        <v>5</v>
      </c>
    </row>
    <row r="202" spans="1:6" x14ac:dyDescent="0.3">
      <c r="B202" s="1">
        <v>92</v>
      </c>
      <c r="C202" s="1">
        <v>83</v>
      </c>
    </row>
    <row r="203" spans="1:6" x14ac:dyDescent="0.3">
      <c r="B203" s="1">
        <v>86</v>
      </c>
      <c r="C203" s="1">
        <v>79</v>
      </c>
    </row>
    <row r="205" spans="1:6" x14ac:dyDescent="0.3">
      <c r="B205" t="s">
        <v>69</v>
      </c>
      <c r="D205" t="s">
        <v>71</v>
      </c>
    </row>
    <row r="206" spans="1:6" x14ac:dyDescent="0.3">
      <c r="B206" t="s">
        <v>70</v>
      </c>
      <c r="E206" t="s">
        <v>72</v>
      </c>
    </row>
    <row r="208" spans="1:6" x14ac:dyDescent="0.3">
      <c r="B208" t="s">
        <v>73</v>
      </c>
      <c r="E208">
        <f>AVERAGE(B199:B203)</f>
        <v>88.2</v>
      </c>
    </row>
    <row r="209" spans="1:5" x14ac:dyDescent="0.3">
      <c r="B209" t="s">
        <v>74</v>
      </c>
      <c r="E209">
        <f>AVERAGE(C199:C203)</f>
        <v>79</v>
      </c>
    </row>
    <row r="210" spans="1:5" x14ac:dyDescent="0.3">
      <c r="B210" t="s">
        <v>75</v>
      </c>
      <c r="E210">
        <f>_xlfn.STDEV.S(B199:B203)</f>
        <v>2.8635642126552705</v>
      </c>
    </row>
    <row r="211" spans="1:5" x14ac:dyDescent="0.3">
      <c r="B211" t="s">
        <v>76</v>
      </c>
      <c r="E211">
        <f>_xlfn.STDEV.S(C199:C203)</f>
        <v>2.9154759474226504</v>
      </c>
    </row>
    <row r="213" spans="1:5" x14ac:dyDescent="0.3">
      <c r="B213" t="s">
        <v>77</v>
      </c>
      <c r="D213" t="s">
        <v>78</v>
      </c>
      <c r="E213">
        <f>(E208-E209)/(SQRT(((E210^2/F201)+(E211^2/F201))))</f>
        <v>5.0340160275141628</v>
      </c>
    </row>
    <row r="214" spans="1:5" x14ac:dyDescent="0.3">
      <c r="A214" t="s">
        <v>139</v>
      </c>
    </row>
    <row r="216" spans="1:5" x14ac:dyDescent="0.3">
      <c r="A216" t="s">
        <v>140</v>
      </c>
      <c r="B216" t="s">
        <v>137</v>
      </c>
    </row>
    <row r="217" spans="1:5" x14ac:dyDescent="0.3">
      <c r="B217" t="s">
        <v>138</v>
      </c>
    </row>
    <row r="218" spans="1:5" x14ac:dyDescent="0.3">
      <c r="B218" t="s">
        <v>82</v>
      </c>
      <c r="C218" t="s">
        <v>79</v>
      </c>
      <c r="D218" t="s">
        <v>80</v>
      </c>
      <c r="E218">
        <f>F201+F201-2</f>
        <v>8</v>
      </c>
    </row>
    <row r="219" spans="1:5" x14ac:dyDescent="0.3">
      <c r="B219" t="s">
        <v>81</v>
      </c>
      <c r="E219" t="s">
        <v>83</v>
      </c>
    </row>
    <row r="220" spans="1:5" x14ac:dyDescent="0.3">
      <c r="B220" t="s">
        <v>84</v>
      </c>
    </row>
    <row r="221" spans="1:5" x14ac:dyDescent="0.3">
      <c r="B221" t="s">
        <v>85</v>
      </c>
    </row>
    <row r="223" spans="1:5" x14ac:dyDescent="0.3">
      <c r="A223" t="s">
        <v>141</v>
      </c>
    </row>
    <row r="224" spans="1:5" x14ac:dyDescent="0.3">
      <c r="B224" t="s">
        <v>144</v>
      </c>
      <c r="D224" t="s">
        <v>143</v>
      </c>
    </row>
    <row r="225" spans="1:2" x14ac:dyDescent="0.3">
      <c r="A225" t="s">
        <v>145</v>
      </c>
    </row>
    <row r="227" spans="1:2" x14ac:dyDescent="0.3">
      <c r="B227" t="s">
        <v>86</v>
      </c>
    </row>
    <row r="228" spans="1:2" x14ac:dyDescent="0.3">
      <c r="B228" t="s">
        <v>87</v>
      </c>
    </row>
    <row r="230" spans="1:2" x14ac:dyDescent="0.3">
      <c r="B230" t="s">
        <v>146</v>
      </c>
    </row>
    <row r="231" spans="1:2" s="21" customFormat="1" x14ac:dyDescent="0.3">
      <c r="A231" s="21" t="s">
        <v>147</v>
      </c>
    </row>
    <row r="232" spans="1:2" x14ac:dyDescent="0.3">
      <c r="A232" t="s">
        <v>148</v>
      </c>
    </row>
  </sheetData>
  <mergeCells count="14">
    <mergeCell ref="D60:E60"/>
    <mergeCell ref="D61:E61"/>
    <mergeCell ref="A167:XFD167"/>
    <mergeCell ref="A231:XFD231"/>
    <mergeCell ref="D55:E55"/>
    <mergeCell ref="D56:E56"/>
    <mergeCell ref="D57:E57"/>
    <mergeCell ref="D58:E58"/>
    <mergeCell ref="D59:E59"/>
    <mergeCell ref="A139:XFD139"/>
    <mergeCell ref="D62:E62"/>
    <mergeCell ref="D63:E63"/>
    <mergeCell ref="D64:E64"/>
    <mergeCell ref="D75:F7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AA04-5B6B-419C-8D99-3E8C22F12E87}">
  <dimension ref="A1:G58"/>
  <sheetViews>
    <sheetView topLeftCell="B54" workbookViewId="0">
      <selection activeCell="B1" sqref="B1:I58"/>
    </sheetView>
  </sheetViews>
  <sheetFormatPr defaultRowHeight="14.4" x14ac:dyDescent="0.3"/>
  <sheetData>
    <row r="1" spans="1:6" x14ac:dyDescent="0.3">
      <c r="A1">
        <v>15</v>
      </c>
      <c r="B1" t="s">
        <v>45</v>
      </c>
    </row>
    <row r="3" spans="1:6" x14ac:dyDescent="0.3">
      <c r="B3" t="s">
        <v>46</v>
      </c>
      <c r="C3" t="s">
        <v>47</v>
      </c>
      <c r="E3">
        <v>25</v>
      </c>
    </row>
    <row r="4" spans="1:6" x14ac:dyDescent="0.3">
      <c r="C4" t="s">
        <v>44</v>
      </c>
      <c r="E4">
        <v>22</v>
      </c>
    </row>
    <row r="5" spans="1:6" x14ac:dyDescent="0.3">
      <c r="C5" t="s">
        <v>48</v>
      </c>
      <c r="E5">
        <v>3</v>
      </c>
    </row>
    <row r="6" spans="1:6" x14ac:dyDescent="0.3">
      <c r="C6" t="s">
        <v>49</v>
      </c>
      <c r="E6">
        <v>40</v>
      </c>
    </row>
    <row r="8" spans="1:6" x14ac:dyDescent="0.3">
      <c r="C8" t="s">
        <v>50</v>
      </c>
      <c r="E8">
        <f>(E3-E4)/(E5/SQRT(E6))</f>
        <v>6.324555320336759</v>
      </c>
    </row>
    <row r="10" spans="1:6" x14ac:dyDescent="0.3">
      <c r="B10" t="s">
        <v>51</v>
      </c>
    </row>
    <row r="12" spans="1:6" x14ac:dyDescent="0.3">
      <c r="B12">
        <v>17</v>
      </c>
      <c r="C12" t="s">
        <v>0</v>
      </c>
    </row>
    <row r="13" spans="1:6" x14ac:dyDescent="0.3">
      <c r="C13">
        <v>45</v>
      </c>
    </row>
    <row r="14" spans="1:6" x14ac:dyDescent="0.3">
      <c r="C14">
        <v>50</v>
      </c>
    </row>
    <row r="15" spans="1:6" x14ac:dyDescent="0.3">
      <c r="C15">
        <v>55</v>
      </c>
      <c r="E15" t="s">
        <v>2</v>
      </c>
      <c r="F15">
        <v>7</v>
      </c>
    </row>
    <row r="16" spans="1:6" x14ac:dyDescent="0.3">
      <c r="C16">
        <v>60</v>
      </c>
    </row>
    <row r="17" spans="3:7" x14ac:dyDescent="0.3">
      <c r="C17">
        <v>62</v>
      </c>
    </row>
    <row r="18" spans="3:7" x14ac:dyDescent="0.3">
      <c r="C18">
        <v>48</v>
      </c>
    </row>
    <row r="19" spans="3:7" x14ac:dyDescent="0.3">
      <c r="C19">
        <v>52</v>
      </c>
    </row>
    <row r="21" spans="3:7" x14ac:dyDescent="0.3">
      <c r="C21" t="s">
        <v>52</v>
      </c>
      <c r="E21" t="s">
        <v>53</v>
      </c>
      <c r="G21">
        <v>50</v>
      </c>
    </row>
    <row r="22" spans="3:7" x14ac:dyDescent="0.3">
      <c r="C22" t="s">
        <v>54</v>
      </c>
      <c r="F22" t="s">
        <v>55</v>
      </c>
    </row>
    <row r="24" spans="3:7" x14ac:dyDescent="0.3">
      <c r="C24" t="s">
        <v>56</v>
      </c>
      <c r="E24">
        <f>SUM(C13:C19)/F15</f>
        <v>53.142857142857146</v>
      </c>
    </row>
    <row r="25" spans="3:7" x14ac:dyDescent="0.3">
      <c r="C25" t="s">
        <v>57</v>
      </c>
      <c r="E25">
        <f>_xlfn.STDEV.S(C13:C19)</f>
        <v>6.2297290317897094</v>
      </c>
    </row>
    <row r="26" spans="3:7" x14ac:dyDescent="0.3">
      <c r="C26" t="s">
        <v>58</v>
      </c>
      <c r="E26" t="s">
        <v>59</v>
      </c>
    </row>
    <row r="27" spans="3:7" x14ac:dyDescent="0.3">
      <c r="E27">
        <f>(E24-G21)/(E25/SQRT(F15))</f>
        <v>1.3347640585603717</v>
      </c>
    </row>
    <row r="28" spans="3:7" x14ac:dyDescent="0.3">
      <c r="C28" t="s">
        <v>60</v>
      </c>
      <c r="E28" t="s">
        <v>61</v>
      </c>
    </row>
    <row r="29" spans="3:7" x14ac:dyDescent="0.3">
      <c r="E29" s="8" t="s">
        <v>62</v>
      </c>
    </row>
    <row r="30" spans="3:7" x14ac:dyDescent="0.3">
      <c r="E30" t="s">
        <v>63</v>
      </c>
    </row>
    <row r="31" spans="3:7" x14ac:dyDescent="0.3">
      <c r="C31" t="s">
        <v>64</v>
      </c>
      <c r="F31">
        <v>2.4470000000000001</v>
      </c>
    </row>
    <row r="32" spans="3:7" x14ac:dyDescent="0.3">
      <c r="C32" t="s">
        <v>65</v>
      </c>
    </row>
    <row r="33" spans="2:7" x14ac:dyDescent="0.3">
      <c r="C33" t="s">
        <v>66</v>
      </c>
    </row>
    <row r="35" spans="2:7" x14ac:dyDescent="0.3">
      <c r="B35">
        <v>18</v>
      </c>
    </row>
    <row r="36" spans="2:7" x14ac:dyDescent="0.3">
      <c r="C36" t="s">
        <v>67</v>
      </c>
      <c r="D36" t="s">
        <v>68</v>
      </c>
    </row>
    <row r="37" spans="2:7" x14ac:dyDescent="0.3">
      <c r="C37">
        <v>85</v>
      </c>
      <c r="D37">
        <v>78</v>
      </c>
    </row>
    <row r="38" spans="2:7" x14ac:dyDescent="0.3">
      <c r="C38">
        <v>90</v>
      </c>
      <c r="D38">
        <v>75</v>
      </c>
    </row>
    <row r="39" spans="2:7" x14ac:dyDescent="0.3">
      <c r="C39">
        <v>88</v>
      </c>
      <c r="D39">
        <v>80</v>
      </c>
      <c r="F39" t="s">
        <v>2</v>
      </c>
      <c r="G39">
        <v>5</v>
      </c>
    </row>
    <row r="40" spans="2:7" x14ac:dyDescent="0.3">
      <c r="C40">
        <v>92</v>
      </c>
      <c r="D40">
        <v>83</v>
      </c>
    </row>
    <row r="41" spans="2:7" x14ac:dyDescent="0.3">
      <c r="C41">
        <v>86</v>
      </c>
      <c r="D41">
        <v>79</v>
      </c>
    </row>
    <row r="43" spans="2:7" x14ac:dyDescent="0.3">
      <c r="C43" t="s">
        <v>69</v>
      </c>
      <c r="E43" t="s">
        <v>71</v>
      </c>
    </row>
    <row r="44" spans="2:7" x14ac:dyDescent="0.3">
      <c r="C44" t="s">
        <v>70</v>
      </c>
      <c r="F44" t="s">
        <v>72</v>
      </c>
    </row>
    <row r="46" spans="2:7" x14ac:dyDescent="0.3">
      <c r="C46" t="s">
        <v>73</v>
      </c>
      <c r="F46">
        <f>AVERAGE(C37:C41)</f>
        <v>88.2</v>
      </c>
    </row>
    <row r="47" spans="2:7" x14ac:dyDescent="0.3">
      <c r="C47" t="s">
        <v>74</v>
      </c>
      <c r="F47">
        <f>AVERAGE(D37:D41)</f>
        <v>79</v>
      </c>
    </row>
    <row r="48" spans="2:7" x14ac:dyDescent="0.3">
      <c r="C48" t="s">
        <v>75</v>
      </c>
      <c r="F48">
        <f>_xlfn.STDEV.S(C37:C41)</f>
        <v>2.8635642126552705</v>
      </c>
    </row>
    <row r="49" spans="2:6" x14ac:dyDescent="0.3">
      <c r="C49" t="s">
        <v>76</v>
      </c>
      <c r="F49">
        <f>_xlfn.STDEV.S(D37:D41)</f>
        <v>2.9154759474226504</v>
      </c>
    </row>
    <row r="51" spans="2:6" x14ac:dyDescent="0.3">
      <c r="C51" t="s">
        <v>77</v>
      </c>
      <c r="E51" t="s">
        <v>78</v>
      </c>
      <c r="F51">
        <f>(F46-F47)/(SQRT(((F48^2/G39)+(F49^2/G39))))</f>
        <v>5.0340160275141628</v>
      </c>
    </row>
    <row r="52" spans="2:6" x14ac:dyDescent="0.3">
      <c r="B52">
        <v>19</v>
      </c>
      <c r="C52" t="s">
        <v>82</v>
      </c>
      <c r="D52" t="s">
        <v>79</v>
      </c>
      <c r="E52" t="s">
        <v>80</v>
      </c>
      <c r="F52">
        <f>G39+G39-2</f>
        <v>8</v>
      </c>
    </row>
    <row r="53" spans="2:6" x14ac:dyDescent="0.3">
      <c r="C53" t="s">
        <v>81</v>
      </c>
      <c r="F53" t="s">
        <v>83</v>
      </c>
    </row>
    <row r="54" spans="2:6" x14ac:dyDescent="0.3">
      <c r="C54" t="s">
        <v>84</v>
      </c>
    </row>
    <row r="55" spans="2:6" x14ac:dyDescent="0.3">
      <c r="C55" t="s">
        <v>85</v>
      </c>
    </row>
    <row r="57" spans="2:6" x14ac:dyDescent="0.3">
      <c r="B57">
        <v>20</v>
      </c>
      <c r="C57" t="s">
        <v>86</v>
      </c>
    </row>
    <row r="58" spans="2:6" x14ac:dyDescent="0.3">
      <c r="C5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2025-03-05T04:34:11Z</dcterms:created>
  <dcterms:modified xsi:type="dcterms:W3CDTF">2025-03-05T19:31:12Z</dcterms:modified>
</cp:coreProperties>
</file>