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anil\data-science\projects\online-referance-projects\excel\project-3\"/>
    </mc:Choice>
  </mc:AlternateContent>
  <xr:revisionPtr revIDLastSave="0" documentId="13_ncr:1_{EBCFA617-4D5A-40E1-A861-0F508F6A7F87}" xr6:coauthVersionLast="47" xr6:coauthVersionMax="47" xr10:uidLastSave="{00000000-0000-0000-0000-000000000000}"/>
  <bookViews>
    <workbookView xWindow="-120" yWindow="-120" windowWidth="20730" windowHeight="11160" activeTab="2" xr2:uid="{AD4BCC57-3E14-4663-A423-F004B96DD187}"/>
  </bookViews>
  <sheets>
    <sheet name="DataTable" sheetId="1" r:id="rId1"/>
    <sheet name="Pivottables" sheetId="2" r:id="rId2"/>
    <sheet name="Dashboard" sheetId="3" r:id="rId3"/>
  </sheets>
  <definedNames>
    <definedName name="Slicer_Driver_Name">#N/A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6" i="2" l="1"/>
  <c r="BB12" i="2"/>
  <c r="BB13" i="2"/>
  <c r="BB14" i="2"/>
  <c r="BB15" i="2"/>
  <c r="BB16" i="2"/>
  <c r="BB11" i="2"/>
  <c r="AU6" i="2"/>
  <c r="AE12" i="2"/>
  <c r="AE13" i="2"/>
  <c r="AE14" i="2"/>
  <c r="AE15" i="2"/>
  <c r="AE16" i="2"/>
  <c r="AE17" i="2"/>
  <c r="AE18" i="2"/>
  <c r="AE19" i="2"/>
  <c r="AE20" i="2"/>
  <c r="AE21" i="2"/>
  <c r="AE22" i="2"/>
  <c r="AE23" i="2"/>
  <c r="AE11" i="2"/>
  <c r="BI6" i="2"/>
  <c r="R6" i="2"/>
  <c r="BM6" i="2"/>
  <c r="BH6" i="2"/>
  <c r="V6" i="2"/>
  <c r="AM6" i="2"/>
  <c r="BG6" i="2"/>
  <c r="S6" i="2"/>
  <c r="B6" i="2"/>
  <c r="BM7" i="2"/>
  <c r="AO6" i="2"/>
  <c r="X6" i="2"/>
  <c r="BE6" i="2"/>
  <c r="M6" i="2"/>
  <c r="P6" i="2"/>
  <c r="C6" i="2"/>
  <c r="BP6" i="2"/>
  <c r="Q6" i="2"/>
  <c r="BN7" i="2"/>
  <c r="AR6" i="2"/>
  <c r="G6" i="2"/>
  <c r="BL7" i="2"/>
  <c r="BQ6" i="2"/>
  <c r="D6" i="2"/>
  <c r="AN6" i="2"/>
  <c r="Y6" i="2"/>
  <c r="BN6" i="2"/>
  <c r="AP6" i="2"/>
  <c r="W6" i="2"/>
  <c r="BL6" i="2"/>
  <c r="AQ6" i="2"/>
  <c r="L6" i="2"/>
  <c r="BF6" i="2"/>
  <c r="AY6" i="2" l="1"/>
  <c r="B7" i="2"/>
  <c r="C7" i="2"/>
</calcChain>
</file>

<file path=xl/sharedStrings.xml><?xml version="1.0" encoding="utf-8"?>
<sst xmlns="http://schemas.openxmlformats.org/spreadsheetml/2006/main" count="555" uniqueCount="113">
  <si>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</si>
  <si>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</si>
  <si>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</si>
  <si>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</si>
  <si>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</si>
  <si>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</si>
  <si>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</si>
  <si>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</si>
  <si>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</si>
  <si>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</si>
  <si>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</si>
  <si>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</si>
  <si>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</si>
  <si>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</si>
  <si>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</si>
  <si>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</si>
  <si>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</si>
  <si>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</si>
  <si>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</si>
  <si>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</si>
  <si>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</si>
  <si>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</si>
  <si>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</si>
  <si>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</si>
  <si>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</si>
  <si>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</si>
  <si>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</si>
  <si>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</si>
  <si>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</si>
  <si>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Jan</t>
  </si>
  <si>
    <t>Wood</t>
  </si>
  <si>
    <t>Retaining Customer</t>
  </si>
  <si>
    <t>Nunavut.</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</si>
  <si>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</si>
  <si>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</si>
  <si>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</si>
  <si>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</si>
  <si>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</si>
  <si>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</si>
  <si>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</si>
  <si>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</si>
  <si>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</si>
  <si>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</si>
  <si>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</si>
  <si>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</si>
  <si>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</si>
  <si>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</si>
  <si>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</si>
  <si>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</si>
  <si>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</si>
  <si>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</si>
  <si>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</si>
  <si>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</si>
  <si>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</si>
  <si>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</si>
  <si>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</si>
  <si>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</si>
  <si>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</si>
  <si>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</si>
  <si>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</si>
  <si>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</si>
  <si>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</si>
  <si>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Sum of Rate</t>
  </si>
  <si>
    <t>Sum of Total Expenses</t>
  </si>
  <si>
    <t>Sum of Balance</t>
  </si>
  <si>
    <t>Expenses</t>
  </si>
  <si>
    <t>Balance</t>
  </si>
  <si>
    <t>Monthly Rate</t>
  </si>
  <si>
    <t>Row Labels</t>
  </si>
  <si>
    <t>(blank)</t>
  </si>
  <si>
    <t>Grand Total</t>
  </si>
  <si>
    <t>Monthly Balance</t>
  </si>
  <si>
    <t>Year to Date - Total Balance</t>
  </si>
  <si>
    <t>Count of Customer Type</t>
  </si>
  <si>
    <t>Truck Expense</t>
  </si>
  <si>
    <t>Sum of Fuel</t>
  </si>
  <si>
    <t>Sum of Insurance</t>
  </si>
  <si>
    <t>Sum of Diesel Exhaust Fluid</t>
  </si>
  <si>
    <t>Sum of Advance</t>
  </si>
  <si>
    <t>Wherehouse</t>
  </si>
  <si>
    <t>Sum of Warehouse</t>
  </si>
  <si>
    <t>Sum of Fundings</t>
  </si>
  <si>
    <t>Sum of Tolls</t>
  </si>
  <si>
    <t>Sum of Repairs</t>
  </si>
  <si>
    <t>Repairs &amp; Cost</t>
  </si>
  <si>
    <t>Freigh Expenses</t>
  </si>
  <si>
    <t>Red Dot</t>
  </si>
  <si>
    <t>.</t>
  </si>
  <si>
    <t>dada</t>
  </si>
  <si>
    <t>Monthly Expenses &amp; Income</t>
  </si>
  <si>
    <t>Driver Payroll</t>
  </si>
  <si>
    <t>Sum of Odometer</t>
  </si>
  <si>
    <t>Sum of Miles</t>
  </si>
  <si>
    <t>Sum of Costs Driver Paid</t>
  </si>
  <si>
    <t>Sum of Extra Pay</t>
  </si>
  <si>
    <t>Sum of Extra Stops</t>
  </si>
  <si>
    <t>Sum of Rate Per Miles</t>
  </si>
  <si>
    <t>Total Payroll</t>
  </si>
  <si>
    <t>Destinations</t>
  </si>
  <si>
    <t>Count of Destination</t>
  </si>
  <si>
    <t>Freight</t>
  </si>
  <si>
    <t>Cityes</t>
  </si>
  <si>
    <t>Ess Shipment Request</t>
  </si>
  <si>
    <t>Count of Load</t>
  </si>
  <si>
    <t>Sum of Tonnage</t>
  </si>
  <si>
    <t>Freights</t>
  </si>
  <si>
    <t>Total Tonnage</t>
  </si>
  <si>
    <t>Sum of First condition type</t>
  </si>
  <si>
    <t>Sum of Shipment cost sub-items</t>
  </si>
  <si>
    <t>Sum of ERE Stage</t>
  </si>
  <si>
    <t>Sum of Basic freight</t>
  </si>
  <si>
    <t>Sum of Final Amount</t>
  </si>
  <si>
    <t xml:space="preserve"> ERE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</si>
</sst>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409]* #,##0.00_);_([$$-409]* \(#,##0.00\);_([$$-409]* &quot;-&quot;??_);_(@_)"/>
    <numFmt numFmtId="165" formatCode="[$$-409]#,##0"/>
    <numFmt numFmtId="166" formatCode="[$$-540A]#,##0"/>
    <numFmt numFmtId="167" formatCode="[$$-540A]#,##0.00"/>
  </numFmts>
  <fonts count="12" x14ac:knownFonts="1">
    <font>
      <sz val="11"/>
      <color theme="1"/>
      <name val="Calibri"/>
      <family val="2"/>
      <scheme val="minor"/>
    </font>
    <font>
      <sz val="11"/>
      <color theme="1"/>
      <name val="Calibri"/>
      <family val="2"/>
      <scheme val="minor"/>
    </font>
    <font>
      <b/>
      <sz val="12"/>
      <color theme="1"/>
      <name val="Arial"/>
      <family val="2"/>
    </font>
    <font>
      <sz val="12"/>
      <color theme="1"/>
      <name val="Arial"/>
      <family val="2"/>
    </font>
    <font>
      <b/>
      <sz val="12"/>
      <color rgb="FFFF0000"/>
      <name val="Arial"/>
      <family val="2"/>
    </font>
    <font>
      <sz val="11"/>
      <color theme="1"/>
      <name val="Arial"/>
      <family val="2"/>
    </font>
    <font>
      <b/>
      <sz val="12"/>
      <color theme="1"/>
      <name val="Calibri"/>
      <family val="2"/>
      <scheme val="minor"/>
    </font>
    <font>
      <b/>
      <sz val="24"/>
      <color theme="1"/>
      <name val="Calibri"/>
      <family val="2"/>
      <scheme val="minor"/>
    </font>
    <font>
      <sz val="24"/>
      <color rgb="FFFF0000"/>
      <name val="Calibri"/>
      <family val="2"/>
      <scheme val="minor"/>
    </font>
    <font>
      <b/>
      <sz val="12"/>
      <color theme="1"/>
      <name val="Arial"/>
      <family val="2"/>
    </font>
    <font>
      <sz val="12"/>
      <color theme="0" tint="-0.499984740745262"/>
      <name val="Arial"/>
      <family val="2"/>
    </font>
    <font>
      <b/>
      <sz val="12"/>
      <color theme="0" tint="-0.499984740745262"/>
      <name val="Arial"/>
      <family val="2"/>
    </font>
  </fonts>
  <fills count="2">
    <fill>
      <patternFill patternType="none"/>
    </fill>
    <fill>
      <patternFill patternType="gray125"/>
    </fill>
  </fills>
  <borders count="5">
    <border>
      <left/>
      <right/>
      <top/>
      <bottom/>
      <diagonal/>
    </border>
    <border>
      <left/>
      <right style="hair">
        <color theme="0" tint="-0.249977111117893"/>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3" fontId="0" fillId="0" borderId="0" xfId="0" applyNumberFormat="1"/>
    <xf numFmtId="3" fontId="2"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165" fontId="2" fillId="0" borderId="0" xfId="0" applyNumberFormat="1" applyFont="1" applyAlignment="1">
      <alignment horizontal="center" vertical="center" wrapText="1"/>
    </xf>
    <xf numFmtId="0" fontId="4" fillId="0" borderId="0" xfId="0" applyFont="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166" fontId="2" fillId="0" borderId="0" xfId="0" applyNumberFormat="1" applyFont="1" applyAlignment="1">
      <alignment horizontal="center" vertical="center" wrapText="1"/>
    </xf>
    <xf numFmtId="0" fontId="5" fillId="0" borderId="0" xfId="0" applyFont="1"/>
    <xf numFmtId="0" fontId="2" fillId="0" borderId="0" xfId="0" applyFont="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4" fillId="0" borderId="0" xfId="0" applyFont="1" applyAlignment="1">
      <alignment horizontal="center" vertical="center" wrapText="1"/>
    </xf>
    <xf numFmtId="165" fontId="7" fillId="0" borderId="0" xfId="0" applyNumberFormat="1" applyFont="1" applyAlignment="1">
      <alignment horizontal="center" vertical="center" wrapText="1"/>
    </xf>
    <xf numFmtId="0" fontId="8" fillId="0" borderId="3" xfId="0" applyFont="1" applyBorder="1"/>
    <xf numFmtId="0" fontId="9" fillId="0" borderId="0" xfId="0" applyFont="1" applyAlignment="1">
      <alignment horizontal="center" vertical="center" wrapText="1"/>
    </xf>
    <xf numFmtId="167" fontId="2" fillId="0" borderId="0" xfId="0" applyNumberFormat="1" applyFont="1" applyAlignment="1">
      <alignment horizontal="center" vertical="center"/>
    </xf>
    <xf numFmtId="0" fontId="6" fillId="0" borderId="0" xfId="0" applyFont="1"/>
    <xf numFmtId="2" fontId="2" fillId="0" borderId="0" xfId="0" applyNumberFormat="1" applyFont="1" applyAlignment="1">
      <alignment horizontal="center" vertical="center" wrapText="1"/>
    </xf>
    <xf numFmtId="0" fontId="9" fillId="0" borderId="0" xfId="0" applyFont="1" applyAlignment="1">
      <alignment horizontal="left" vertical="center" wrapText="1"/>
    </xf>
    <xf numFmtId="0" fontId="9" fillId="0" borderId="0" xfId="0" pivotButton="1" applyFont="1" applyAlignment="1">
      <alignment horizontal="center" vertical="center" wrapText="1"/>
    </xf>
    <xf numFmtId="3" fontId="9" fillId="0" borderId="0" xfId="0" applyNumberFormat="1" applyFont="1" applyAlignment="1">
      <alignment horizontal="center" vertical="center" wrapText="1"/>
    </xf>
    <xf numFmtId="0" fontId="9" fillId="0" borderId="0" xfId="0" pivotButton="1" applyFont="1" applyAlignment="1">
      <alignment horizontal="left" vertical="center" wrapText="1"/>
    </xf>
    <xf numFmtId="0" fontId="4" fillId="0" borderId="0" xfId="0" applyFont="1" applyAlignment="1">
      <alignment horizontal="center" vertical="center" wrapText="1"/>
    </xf>
    <xf numFmtId="9" fontId="10" fillId="0" borderId="0" xfId="1" applyFont="1" applyAlignment="1">
      <alignment horizontal="center" vertical="center" wrapText="1"/>
    </xf>
    <xf numFmtId="3" fontId="11" fillId="0" borderId="0" xfId="0" applyNumberFormat="1" applyFont="1" applyAlignment="1">
      <alignment horizontal="center" vertical="center" wrapText="1"/>
    </xf>
    <xf numFmtId="0" fontId="10" fillId="0" borderId="1" xfId="0" applyFont="1" applyBorder="1" applyAlignment="1">
      <alignment horizontal="center" vertical="center"/>
    </xf>
    <xf numFmtId="0" fontId="10" fillId="0" borderId="0" xfId="0" applyFont="1" applyAlignment="1">
      <alignment horizontal="center" vertical="center"/>
    </xf>
    <xf numFmtId="2" fontId="10" fillId="0" borderId="0" xfId="1" applyNumberFormat="1" applyFont="1" applyAlignment="1">
      <alignment horizontal="center" vertical="center" wrapText="1"/>
    </xf>
  </cellXfs>
  <cellStyles count="2">
    <cellStyle name="Normal" xfId="0" builtinId="0"/>
    <cellStyle name="Percent" xfId="1" builtinId="5"/>
  </cellStyles>
  <dxfs count="255">
    <dxf>
      <font>
        <name val="Arial"/>
        <scheme val="none"/>
      </font>
    </dxf>
    <dxf>
      <font>
        <name val="Arial"/>
        <scheme val="none"/>
      </font>
    </dxf>
    <dxf>
      <font>
        <name val="Arial"/>
        <scheme val="none"/>
      </font>
    </dxf>
    <dxf>
      <alignment horizontal="left"/>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alignment horizontal="center"/>
    </dxf>
    <dxf>
      <alignment horizontal="center"/>
    </dxf>
    <dxf>
      <alignment horizontal="center"/>
    </dxf>
    <dxf>
      <alignment vertical="center"/>
    </dxf>
    <dxf>
      <alignment vertical="center"/>
    </dxf>
    <dxf>
      <alignment vertical="center"/>
    </dxf>
    <dxf>
      <font>
        <sz val="12"/>
      </font>
    </dxf>
    <dxf>
      <font>
        <sz val="12"/>
      </font>
    </dxf>
    <dxf>
      <font>
        <sz val="12"/>
      </font>
    </dxf>
    <dxf>
      <font>
        <name val="Arial"/>
        <scheme val="none"/>
      </font>
    </dxf>
    <dxf>
      <font>
        <name val="Arial"/>
        <scheme val="none"/>
      </font>
    </dxf>
    <dxf>
      <font>
        <name val="Arial"/>
        <scheme val="none"/>
      </font>
    </dxf>
    <dxf>
      <alignment vertical="center"/>
    </dxf>
    <dxf>
      <alignment horizontal="center"/>
    </dxf>
    <dxf>
      <numFmt numFmtId="3" formatCode="#,##0"/>
    </dxf>
    <dxf>
      <alignment vertical="top"/>
    </dxf>
    <dxf>
      <alignment vertical="top"/>
    </dxf>
    <dxf>
      <alignment vertical="top"/>
    </dxf>
    <dxf>
      <alignment wrapText="1"/>
    </dxf>
    <dxf>
      <alignment wrapText="1"/>
    </dxf>
    <dxf>
      <alignment wrapText="1"/>
    </dxf>
    <dxf>
      <font>
        <sz val="11"/>
      </font>
    </dxf>
    <dxf>
      <font>
        <sz val="11"/>
      </font>
    </dxf>
    <dxf>
      <font>
        <sz val="11"/>
      </font>
    </dxf>
    <dxf>
      <font>
        <b/>
      </font>
    </dxf>
    <dxf>
      <font>
        <b/>
      </font>
    </dxf>
    <dxf>
      <font>
        <b/>
      </font>
    </dxf>
    <dxf>
      <font>
        <name val="Arial"/>
        <scheme val="none"/>
      </font>
    </dxf>
    <dxf>
      <font>
        <name val="Arial"/>
        <scheme val="none"/>
      </font>
    </dxf>
    <dxf>
      <font>
        <name val="Arial"/>
        <scheme val="none"/>
      </font>
    </dxf>
    <dxf>
      <numFmt numFmtId="164" formatCode="_([$$-409]* #,##0.00_);_([$$-409]* \(#,##0.00\);_([$$-409]* &quot;-&quot;??_);_(@_)"/>
    </dxf>
    <dxf>
      <font>
        <name val="Arial"/>
        <scheme val="none"/>
      </font>
    </dxf>
    <dxf>
      <font>
        <name val="Arial"/>
        <scheme val="none"/>
      </font>
    </dxf>
    <dxf>
      <font>
        <name val="Arial"/>
        <scheme val="none"/>
      </font>
    </dxf>
    <dxf>
      <alignment horizontal="left"/>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alignment horizontal="center"/>
    </dxf>
    <dxf>
      <alignment horizontal="center"/>
    </dxf>
    <dxf>
      <alignment horizontal="center"/>
    </dxf>
    <dxf>
      <alignment vertical="center"/>
    </dxf>
    <dxf>
      <alignment vertical="center"/>
    </dxf>
    <dxf>
      <alignment vertical="center"/>
    </dxf>
    <dxf>
      <font>
        <sz val="12"/>
      </font>
    </dxf>
    <dxf>
      <font>
        <sz val="12"/>
      </font>
    </dxf>
    <dxf>
      <font>
        <sz val="12"/>
      </font>
    </dxf>
    <dxf>
      <font>
        <name val="Arial"/>
        <scheme val="none"/>
      </font>
    </dxf>
    <dxf>
      <font>
        <name val="Arial"/>
        <scheme val="none"/>
      </font>
    </dxf>
    <dxf>
      <font>
        <name val="Arial"/>
        <scheme val="none"/>
      </font>
    </dxf>
    <dxf>
      <alignment vertical="center"/>
    </dxf>
    <dxf>
      <alignment horizontal="center"/>
    </dxf>
    <dxf>
      <numFmt numFmtId="3" formatCode="#,##0"/>
    </dxf>
    <dxf>
      <alignment vertical="top"/>
    </dxf>
    <dxf>
      <alignment vertical="top"/>
    </dxf>
    <dxf>
      <alignment vertical="top"/>
    </dxf>
    <dxf>
      <alignment wrapText="1"/>
    </dxf>
    <dxf>
      <alignment wrapText="1"/>
    </dxf>
    <dxf>
      <alignment wrapText="1"/>
    </dxf>
    <dxf>
      <font>
        <sz val="11"/>
      </font>
    </dxf>
    <dxf>
      <font>
        <sz val="11"/>
      </font>
    </dxf>
    <dxf>
      <font>
        <sz val="11"/>
      </font>
    </dxf>
    <dxf>
      <font>
        <b/>
      </font>
    </dxf>
    <dxf>
      <font>
        <b/>
      </font>
    </dxf>
    <dxf>
      <font>
        <b/>
      </font>
    </dxf>
    <dxf>
      <font>
        <name val="Arial"/>
        <scheme val="none"/>
      </font>
    </dxf>
    <dxf>
      <font>
        <name val="Arial"/>
        <scheme val="none"/>
      </font>
    </dxf>
    <dxf>
      <font>
        <name val="Arial"/>
        <scheme val="none"/>
      </font>
    </dxf>
    <dxf>
      <numFmt numFmtId="164" formatCode="_([$$-409]* #,##0.00_);_([$$-409]* \(#,##0.00\);_([$$-409]* &quot;-&quot;??_);_(@_)"/>
    </dxf>
    <dxf>
      <alignment horizontal="center"/>
    </dxf>
    <dxf>
      <alignment horizontal="center"/>
    </dxf>
    <dxf>
      <alignment vertical="center"/>
    </dxf>
    <dxf>
      <alignment vertical="center"/>
    </dxf>
    <dxf>
      <font>
        <sz val="12"/>
      </font>
    </dxf>
    <dxf>
      <font>
        <sz val="12"/>
      </font>
    </dxf>
    <dxf>
      <font>
        <name val="Arial"/>
        <scheme val="none"/>
      </font>
    </dxf>
    <dxf>
      <font>
        <name val="Arial"/>
        <scheme val="none"/>
      </font>
    </dxf>
    <dxf>
      <alignment vertical="top"/>
    </dxf>
    <dxf>
      <alignment vertical="top"/>
    </dxf>
    <dxf>
      <alignment wrapText="1"/>
    </dxf>
    <dxf>
      <alignment wrapText="1"/>
    </dxf>
    <dxf>
      <font>
        <sz val="11"/>
      </font>
    </dxf>
    <dxf>
      <font>
        <sz val="11"/>
      </font>
    </dxf>
    <dxf>
      <font>
        <b/>
      </font>
    </dxf>
    <dxf>
      <font>
        <b/>
      </font>
    </dxf>
    <dxf>
      <font>
        <name val="Arial"/>
        <scheme val="none"/>
      </font>
    </dxf>
    <dxf>
      <font>
        <name val="Arial"/>
        <scheme val="none"/>
      </font>
    </dxf>
    <dxf>
      <numFmt numFmtId="3" formatCode="#,##0"/>
    </dxf>
    <dxf>
      <numFmt numFmtId="3" formatCode="#,##0"/>
    </dxf>
    <dxf>
      <font>
        <b val="0"/>
        <i val="0"/>
        <sz val="10"/>
        <name val="Arial"/>
        <family val="2"/>
        <scheme val="none"/>
      </font>
    </dxf>
  </dxfs>
  <tableStyles count="3" defaultTableStyle="TableStyleMedium2" defaultPivotStyle="PivotStyleLight16">
    <tableStyle name="Invisible" pivot="0" table="0" count="0" xr9:uid="{16428B2F-05DD-472B-B427-E7456FCA155B}"/>
    <tableStyle name="Slicer Style 1" pivot="0" table="0" count="1" xr9:uid="{96771297-CCF1-4B6B-9568-85BC0023D60F}">
      <tableStyleElement type="headerRow" dxfId="254"/>
    </tableStyle>
    <tableStyle name="Slicer Style 2" pivot="0" table="0" count="0" xr9:uid="{AE80942C-FAA8-45CB-8410-654F6AC7D3EC}"/>
  </tableStyles>
  <colors>
    <mruColors>
      <color rgb="FFFFFFFF"/>
      <color rgb="FFE86666"/>
      <color rgb="FF3849AB"/>
      <color rgb="FFF5F5F5"/>
      <color rgb="FFF6BE7A"/>
      <color rgb="FFA1C7A1"/>
      <color rgb="FFF8CF9E"/>
      <color rgb="FFF9D8B1"/>
      <color rgb="FFFDF3E7"/>
      <color rgb="FFB6D4B6"/>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94000"/>
              </a:schemeClr>
            </a:solidFill>
            <a:prstDash val="solid"/>
            <a:round/>
          </a:ln>
          <a:effectLst/>
        </c:spPr>
        <c:marker>
          <c:symbol val="circle"/>
          <c:size val="5"/>
          <c:spPr>
            <a:solidFill>
              <a:schemeClr val="accent1"/>
            </a:solidFill>
            <a:ln w="12700">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Pivottables!$H$10</c:f>
              <c:strCache>
                <c:ptCount val="1"/>
                <c:pt idx="0">
                  <c:v>Total</c:v>
                </c:pt>
              </c:strCache>
            </c:strRef>
          </c:tx>
          <c:spPr>
            <a:ln w="28575" cap="rnd">
              <a:solidFill>
                <a:schemeClr val="accent1">
                  <a:alpha val="94000"/>
                </a:schemeClr>
              </a:solidFill>
              <a:prstDash val="solid"/>
              <a:round/>
            </a:ln>
            <a:effectLst/>
          </c:spPr>
          <c:marker>
            <c:symbol val="circle"/>
            <c:size val="5"/>
            <c:spPr>
              <a:solidFill>
                <a:schemeClr val="accent1"/>
              </a:solidFill>
              <a:ln w="12700">
                <a:solidFill>
                  <a:schemeClr val="bg1">
                    <a:lumMod val="95000"/>
                  </a:schemeClr>
                </a:solidFill>
              </a:ln>
              <a:effectLst/>
            </c:spPr>
          </c:marker>
          <c:cat>
            <c:strRef>
              <c:f>Pivottables!$G$11:$G$24</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Pivottables!$H$11:$H$24</c:f>
              <c:numCache>
                <c:formatCode>#,##0</c:formatCode>
                <c:ptCount val="13"/>
                <c:pt idx="0">
                  <c:v>11949</c:v>
                </c:pt>
                <c:pt idx="1">
                  <c:v>12138</c:v>
                </c:pt>
                <c:pt idx="2">
                  <c:v>9472</c:v>
                </c:pt>
                <c:pt idx="3">
                  <c:v>14519</c:v>
                </c:pt>
                <c:pt idx="4">
                  <c:v>28744</c:v>
                </c:pt>
                <c:pt idx="5">
                  <c:v>16092</c:v>
                </c:pt>
                <c:pt idx="6">
                  <c:v>61990</c:v>
                </c:pt>
                <c:pt idx="7">
                  <c:v>20038</c:v>
                </c:pt>
                <c:pt idx="8">
                  <c:v>28740</c:v>
                </c:pt>
                <c:pt idx="9">
                  <c:v>33423</c:v>
                </c:pt>
                <c:pt idx="10">
                  <c:v>15820</c:v>
                </c:pt>
                <c:pt idx="11">
                  <c:v>11271</c:v>
                </c:pt>
                <c:pt idx="12">
                  <c:v>0</c:v>
                </c:pt>
              </c:numCache>
            </c:numRef>
          </c:val>
          <c:smooth val="0"/>
          <c:extLst>
            <c:ext xmlns:c16="http://schemas.microsoft.com/office/drawing/2014/chart" uri="{C3380CC4-5D6E-409C-BE32-E72D297353CC}">
              <c16:uniqueId val="{00000000-A39E-4A0B-96EF-A121BCE60D78}"/>
            </c:ext>
          </c:extLst>
        </c:ser>
        <c:dLbls>
          <c:showLegendKey val="0"/>
          <c:showVal val="0"/>
          <c:showCatName val="0"/>
          <c:showSerName val="0"/>
          <c:showPercent val="0"/>
          <c:showBubbleSize val="0"/>
        </c:dLbls>
        <c:marker val="1"/>
        <c:smooth val="0"/>
        <c:axId val="1165259759"/>
        <c:axId val="1165251439"/>
      </c:lineChart>
      <c:catAx>
        <c:axId val="1165259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165251439"/>
        <c:crosses val="autoZero"/>
        <c:auto val="1"/>
        <c:lblAlgn val="ctr"/>
        <c:lblOffset val="100"/>
        <c:noMultiLvlLbl val="0"/>
      </c:catAx>
      <c:valAx>
        <c:axId val="1165251439"/>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16525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prstDash val="lgDashDot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Dashboard.xlsx]Pivottables!PivotTable7</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1C7A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BE7A"/>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Pivottables!$AI$10</c:f>
              <c:strCache>
                <c:ptCount val="1"/>
                <c:pt idx="0">
                  <c:v>Sum of Rate</c:v>
                </c:pt>
              </c:strCache>
            </c:strRef>
          </c:tx>
          <c:spPr>
            <a:solidFill>
              <a:srgbClr val="A1C7A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Pivottables!$AH$11:$AH$24</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Pivottables!$AI$11:$AI$24</c:f>
              <c:numCache>
                <c:formatCode>General</c:formatCode>
                <c:ptCount val="13"/>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7D69-40CC-9D2C-90B8A6F98897}"/>
            </c:ext>
          </c:extLst>
        </c:ser>
        <c:ser>
          <c:idx val="1"/>
          <c:order val="1"/>
          <c:tx>
            <c:strRef>
              <c:f>Pivottables!$AJ$10</c:f>
              <c:strCache>
                <c:ptCount val="1"/>
                <c:pt idx="0">
                  <c:v>Sum of Total Expenses</c:v>
                </c:pt>
              </c:strCache>
            </c:strRef>
          </c:tx>
          <c:spPr>
            <a:solidFill>
              <a:srgbClr val="F6BE7A"/>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Pivottables!$AH$11:$AH$24</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Pivottables!$AJ$11:$AJ$24</c:f>
              <c:numCache>
                <c:formatCode>General</c:formatCode>
                <c:ptCount val="13"/>
                <c:pt idx="0">
                  <c:v>4719</c:v>
                </c:pt>
                <c:pt idx="1">
                  <c:v>6130</c:v>
                </c:pt>
                <c:pt idx="2">
                  <c:v>7818</c:v>
                </c:pt>
                <c:pt idx="3">
                  <c:v>4780</c:v>
                </c:pt>
                <c:pt idx="4">
                  <c:v>6316</c:v>
                </c:pt>
                <c:pt idx="5">
                  <c:v>5636</c:v>
                </c:pt>
                <c:pt idx="6">
                  <c:v>19346</c:v>
                </c:pt>
                <c:pt idx="7">
                  <c:v>6134</c:v>
                </c:pt>
                <c:pt idx="8">
                  <c:v>5792</c:v>
                </c:pt>
                <c:pt idx="9">
                  <c:v>15491</c:v>
                </c:pt>
                <c:pt idx="10">
                  <c:v>8090</c:v>
                </c:pt>
                <c:pt idx="11">
                  <c:v>4590</c:v>
                </c:pt>
              </c:numCache>
            </c:numRef>
          </c:val>
          <c:extLst>
            <c:ext xmlns:c16="http://schemas.microsoft.com/office/drawing/2014/chart" uri="{C3380CC4-5D6E-409C-BE32-E72D297353CC}">
              <c16:uniqueId val="{00000001-7D69-40CC-9D2C-90B8A6F98897}"/>
            </c:ext>
          </c:extLst>
        </c:ser>
        <c:dLbls>
          <c:dLblPos val="outEnd"/>
          <c:showLegendKey val="0"/>
          <c:showVal val="1"/>
          <c:showCatName val="0"/>
          <c:showSerName val="0"/>
          <c:showPercent val="0"/>
          <c:showBubbleSize val="0"/>
        </c:dLbls>
        <c:gapWidth val="219"/>
        <c:overlap val="-27"/>
        <c:axId val="1616599600"/>
        <c:axId val="1616599184"/>
      </c:barChart>
      <c:catAx>
        <c:axId val="161659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16599184"/>
        <c:crosses val="autoZero"/>
        <c:auto val="1"/>
        <c:lblAlgn val="ctr"/>
        <c:lblOffset val="100"/>
        <c:noMultiLvlLbl val="0"/>
      </c:catAx>
      <c:valAx>
        <c:axId val="1616599184"/>
        <c:scaling>
          <c:orientation val="minMax"/>
        </c:scaling>
        <c:delete val="1"/>
        <c:axPos val="l"/>
        <c:numFmt formatCode="General" sourceLinked="1"/>
        <c:majorTickMark val="none"/>
        <c:minorTickMark val="none"/>
        <c:tickLblPos val="nextTo"/>
        <c:crossAx val="161659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00220750551876E-3"/>
          <c:y val="0.12587152901306789"/>
          <c:w val="0.66010220576732548"/>
          <c:h val="0.8705281988461525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9-4810-99EE-4B650357D6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9-4810-99EE-4B650357D6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29-4810-99EE-4B650357D6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29-4810-99EE-4B650357D6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29-4810-99EE-4B650357D65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29-4810-99EE-4B650357D659}"/>
              </c:ext>
            </c:extLst>
          </c:dPt>
          <c:cat>
            <c:strRef>
              <c:f>Pivottables!$BA$11:$BA$16</c:f>
              <c:strCache>
                <c:ptCount val="6"/>
                <c:pt idx="0">
                  <c:v>Alberta</c:v>
                </c:pt>
                <c:pt idx="1">
                  <c:v>British Columbia</c:v>
                </c:pt>
                <c:pt idx="2">
                  <c:v>Manitoba</c:v>
                </c:pt>
                <c:pt idx="3">
                  <c:v>New Brunswick</c:v>
                </c:pt>
                <c:pt idx="4">
                  <c:v>Nova Scotia</c:v>
                </c:pt>
                <c:pt idx="5">
                  <c:v>Nunavut</c:v>
                </c:pt>
              </c:strCache>
            </c:strRef>
          </c:cat>
          <c:val>
            <c:numRef>
              <c:f>Pivottables!$BB$11:$BB$16</c:f>
              <c:numCache>
                <c:formatCode>General</c:formatCode>
                <c:ptCount val="6"/>
                <c:pt idx="0">
                  <c:v>3</c:v>
                </c:pt>
                <c:pt idx="1">
                  <c:v>4</c:v>
                </c:pt>
                <c:pt idx="2">
                  <c:v>4</c:v>
                </c:pt>
                <c:pt idx="3">
                  <c:v>2</c:v>
                </c:pt>
                <c:pt idx="4">
                  <c:v>2</c:v>
                </c:pt>
                <c:pt idx="5">
                  <c:v>9</c:v>
                </c:pt>
              </c:numCache>
            </c:numRef>
          </c:val>
          <c:extLst>
            <c:ext xmlns:c16="http://schemas.microsoft.com/office/drawing/2014/chart" uri="{C3380CC4-5D6E-409C-BE32-E72D297353CC}">
              <c16:uniqueId val="{0000000C-2729-4810-99EE-4B650357D6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451721680485298"/>
          <c:y val="0.16448104367089303"/>
          <c:w val="0.33548278319514696"/>
          <c:h val="0.834065643877015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hyperlink" Target="#DataTable!A1"/><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180976</xdr:colOff>
      <xdr:row>41</xdr:row>
      <xdr:rowOff>142876</xdr:rowOff>
    </xdr:to>
    <xdr:grpSp>
      <xdr:nvGrpSpPr>
        <xdr:cNvPr id="106" name="Group 105">
          <a:extLst>
            <a:ext uri="{FF2B5EF4-FFF2-40B4-BE49-F238E27FC236}">
              <a16:creationId xmlns:a16="http://schemas.microsoft.com/office/drawing/2014/main" id="{AD2BA636-103A-47E2-A558-FFE0B63ED9A3}"/>
            </a:ext>
          </a:extLst>
        </xdr:cNvPr>
        <xdr:cNvGrpSpPr/>
      </xdr:nvGrpSpPr>
      <xdr:grpSpPr>
        <a:xfrm>
          <a:off x="0" y="0"/>
          <a:ext cx="12982576" cy="7953376"/>
          <a:chOff x="0" y="0"/>
          <a:chExt cx="12821486" cy="6113182"/>
        </a:xfrm>
      </xdr:grpSpPr>
      <xdr:sp macro="" textlink="">
        <xdr:nvSpPr>
          <xdr:cNvPr id="2" name="Rectangle 1">
            <a:extLst>
              <a:ext uri="{FF2B5EF4-FFF2-40B4-BE49-F238E27FC236}">
                <a16:creationId xmlns:a16="http://schemas.microsoft.com/office/drawing/2014/main" id="{E1F83E74-0C74-4E69-88D2-40D5EE964A91}"/>
              </a:ext>
            </a:extLst>
          </xdr:cNvPr>
          <xdr:cNvSpPr/>
        </xdr:nvSpPr>
        <xdr:spPr>
          <a:xfrm>
            <a:off x="0" y="0"/>
            <a:ext cx="12802672" cy="6113182"/>
          </a:xfrm>
          <a:prstGeom prst="rect">
            <a:avLst/>
          </a:prstGeom>
          <a:gradFill flip="none" rotWithShape="1">
            <a:gsLst>
              <a:gs pos="53000">
                <a:srgbClr val="F9D7A8"/>
              </a:gs>
              <a:gs pos="85000">
                <a:srgbClr val="D3BABF"/>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165AAB6C-22FF-4FA0-908B-FEC87904B1F4}"/>
              </a:ext>
            </a:extLst>
          </xdr:cNvPr>
          <xdr:cNvSpPr/>
        </xdr:nvSpPr>
        <xdr:spPr>
          <a:xfrm>
            <a:off x="0" y="0"/>
            <a:ext cx="12821486" cy="6113182"/>
          </a:xfrm>
          <a:prstGeom prst="rect">
            <a:avLst/>
          </a:prstGeom>
          <a:gradFill flip="none" rotWithShape="1">
            <a:gsLst>
              <a:gs pos="41000">
                <a:srgbClr val="F5F5F5"/>
              </a:gs>
              <a:gs pos="90000">
                <a:srgbClr val="F5F5F5">
                  <a:alpha val="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219076</xdr:colOff>
      <xdr:row>1</xdr:row>
      <xdr:rowOff>28575</xdr:rowOff>
    </xdr:from>
    <xdr:to>
      <xdr:col>20</xdr:col>
      <xdr:colOff>523876</xdr:colOff>
      <xdr:row>39</xdr:row>
      <xdr:rowOff>180975</xdr:rowOff>
    </xdr:to>
    <xdr:grpSp>
      <xdr:nvGrpSpPr>
        <xdr:cNvPr id="136" name="Group 135">
          <a:extLst>
            <a:ext uri="{FF2B5EF4-FFF2-40B4-BE49-F238E27FC236}">
              <a16:creationId xmlns:a16="http://schemas.microsoft.com/office/drawing/2014/main" id="{659AF666-0137-484E-B738-27957107A20A}"/>
            </a:ext>
          </a:extLst>
        </xdr:cNvPr>
        <xdr:cNvGrpSpPr/>
      </xdr:nvGrpSpPr>
      <xdr:grpSpPr>
        <a:xfrm>
          <a:off x="219076" y="219075"/>
          <a:ext cx="12496800" cy="7391400"/>
          <a:chOff x="180976" y="438150"/>
          <a:chExt cx="12467492" cy="7391400"/>
        </a:xfrm>
      </xdr:grpSpPr>
      <xdr:grpSp>
        <xdr:nvGrpSpPr>
          <xdr:cNvPr id="9" name="Group 8">
            <a:extLst>
              <a:ext uri="{FF2B5EF4-FFF2-40B4-BE49-F238E27FC236}">
                <a16:creationId xmlns:a16="http://schemas.microsoft.com/office/drawing/2014/main" id="{68119021-8531-4518-9ECC-548DA4FAD97A}"/>
              </a:ext>
            </a:extLst>
          </xdr:cNvPr>
          <xdr:cNvGrpSpPr/>
        </xdr:nvGrpSpPr>
        <xdr:grpSpPr>
          <a:xfrm>
            <a:off x="180976" y="438150"/>
            <a:ext cx="12467492" cy="5381625"/>
            <a:chOff x="409574" y="485775"/>
            <a:chExt cx="11953875" cy="4272643"/>
          </a:xfrm>
        </xdr:grpSpPr>
        <xdr:sp macro="" textlink="">
          <xdr:nvSpPr>
            <xdr:cNvPr id="6" name="Rectangle: Top Corners Rounded 5">
              <a:extLst>
                <a:ext uri="{FF2B5EF4-FFF2-40B4-BE49-F238E27FC236}">
                  <a16:creationId xmlns:a16="http://schemas.microsoft.com/office/drawing/2014/main" id="{2E3127E8-2EE1-4F7F-B69C-9FD1916D8F21}"/>
                </a:ext>
              </a:extLst>
            </xdr:cNvPr>
            <xdr:cNvSpPr/>
          </xdr:nvSpPr>
          <xdr:spPr>
            <a:xfrm>
              <a:off x="418733" y="485775"/>
              <a:ext cx="11943761" cy="428625"/>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7" name="Rectangle 6">
              <a:extLst>
                <a:ext uri="{FF2B5EF4-FFF2-40B4-BE49-F238E27FC236}">
                  <a16:creationId xmlns:a16="http://schemas.microsoft.com/office/drawing/2014/main" id="{59B627DB-D2B3-4EBE-BC9E-91B8A74D99D6}"/>
                </a:ext>
              </a:extLst>
            </xdr:cNvPr>
            <xdr:cNvSpPr/>
          </xdr:nvSpPr>
          <xdr:spPr>
            <a:xfrm>
              <a:off x="409574" y="923925"/>
              <a:ext cx="11953875" cy="3834493"/>
            </a:xfrm>
            <a:prstGeom prst="rect">
              <a:avLst/>
            </a:prstGeom>
            <a:gradFill flip="none" rotWithShape="1">
              <a:gsLst>
                <a:gs pos="10000">
                  <a:srgbClr val="F5F5F5"/>
                </a:gs>
                <a:gs pos="100000">
                  <a:srgbClr val="F5F5F5">
                    <a:alpha val="68000"/>
                  </a:srgb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pSp>
      <xdr:grpSp>
        <xdr:nvGrpSpPr>
          <xdr:cNvPr id="135" name="Group 134">
            <a:extLst>
              <a:ext uri="{FF2B5EF4-FFF2-40B4-BE49-F238E27FC236}">
                <a16:creationId xmlns:a16="http://schemas.microsoft.com/office/drawing/2014/main" id="{182BEC24-6A28-4E20-89A3-5E51EACB5FA0}"/>
              </a:ext>
            </a:extLst>
          </xdr:cNvPr>
          <xdr:cNvGrpSpPr/>
        </xdr:nvGrpSpPr>
        <xdr:grpSpPr>
          <a:xfrm>
            <a:off x="190500" y="523875"/>
            <a:ext cx="12348711" cy="7305675"/>
            <a:chOff x="190500" y="523875"/>
            <a:chExt cx="12348711" cy="7305675"/>
          </a:xfrm>
        </xdr:grpSpPr>
        <xdr:grpSp>
          <xdr:nvGrpSpPr>
            <xdr:cNvPr id="24" name="Group 23">
              <a:extLst>
                <a:ext uri="{FF2B5EF4-FFF2-40B4-BE49-F238E27FC236}">
                  <a16:creationId xmlns:a16="http://schemas.microsoft.com/office/drawing/2014/main" id="{E6036016-A32F-4E63-877F-CEA5579F93A1}"/>
                </a:ext>
              </a:extLst>
            </xdr:cNvPr>
            <xdr:cNvGrpSpPr/>
          </xdr:nvGrpSpPr>
          <xdr:grpSpPr>
            <a:xfrm>
              <a:off x="275571" y="523875"/>
              <a:ext cx="11887121" cy="366344"/>
              <a:chOff x="275571" y="523875"/>
              <a:chExt cx="11916429" cy="366344"/>
            </a:xfrm>
          </xdr:grpSpPr>
          <xdr:sp macro="" textlink="">
            <xdr:nvSpPr>
              <xdr:cNvPr id="14" name="TextBox 13">
                <a:extLst>
                  <a:ext uri="{FF2B5EF4-FFF2-40B4-BE49-F238E27FC236}">
                    <a16:creationId xmlns:a16="http://schemas.microsoft.com/office/drawing/2014/main" id="{B9AE6A38-67F9-4C81-943B-52C30491BA68}"/>
                  </a:ext>
                </a:extLst>
              </xdr:cNvPr>
              <xdr:cNvSpPr txBox="1"/>
            </xdr:nvSpPr>
            <xdr:spPr>
              <a:xfrm>
                <a:off x="7924800" y="533400"/>
                <a:ext cx="42672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b="0">
                    <a:latin typeface="Arial" panose="020B0604020202020204" pitchFamily="34" charset="0"/>
                    <a:cs typeface="Arial" panose="020B0604020202020204" pitchFamily="34" charset="0"/>
                  </a:rPr>
                  <a:t>https://www.linkedin.com/in/anil-dobariya</a:t>
                </a:r>
              </a:p>
            </xdr:txBody>
          </xdr:sp>
          <xdr:grpSp>
            <xdr:nvGrpSpPr>
              <xdr:cNvPr id="68" name="Group 67">
                <a:extLst>
                  <a:ext uri="{FF2B5EF4-FFF2-40B4-BE49-F238E27FC236}">
                    <a16:creationId xmlns:a16="http://schemas.microsoft.com/office/drawing/2014/main" id="{23D46426-384B-44B9-A85E-1152CBADEEA5}"/>
                  </a:ext>
                </a:extLst>
              </xdr:cNvPr>
              <xdr:cNvGrpSpPr/>
            </xdr:nvGrpSpPr>
            <xdr:grpSpPr>
              <a:xfrm>
                <a:off x="275571" y="523875"/>
                <a:ext cx="4648854" cy="366344"/>
                <a:chOff x="532746" y="533400"/>
                <a:chExt cx="4648854" cy="366344"/>
              </a:xfrm>
            </xdr:grpSpPr>
            <xdr:sp macro="" textlink="">
              <xdr:nvSpPr>
                <xdr:cNvPr id="13" name="TextBox 12">
                  <a:extLst>
                    <a:ext uri="{FF2B5EF4-FFF2-40B4-BE49-F238E27FC236}">
                      <a16:creationId xmlns:a16="http://schemas.microsoft.com/office/drawing/2014/main" id="{6C2433AE-369C-43FB-9769-E61871B486E6}"/>
                    </a:ext>
                  </a:extLst>
                </xdr:cNvPr>
                <xdr:cNvSpPr txBox="1"/>
              </xdr:nvSpPr>
              <xdr:spPr>
                <a:xfrm>
                  <a:off x="914400" y="533400"/>
                  <a:ext cx="42672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latin typeface="Arial" panose="020B0604020202020204" pitchFamily="34" charset="0"/>
                      <a:cs typeface="Arial" panose="020B0604020202020204" pitchFamily="34" charset="0"/>
                    </a:rPr>
                    <a:t>Supply Chain</a:t>
                  </a:r>
                  <a:r>
                    <a:rPr lang="en-US" sz="1200" b="1" baseline="0">
                      <a:latin typeface="Arial" panose="020B0604020202020204" pitchFamily="34" charset="0"/>
                      <a:cs typeface="Arial" panose="020B0604020202020204" pitchFamily="34" charset="0"/>
                    </a:rPr>
                    <a:t> and Freight Analytics Dashboard</a:t>
                  </a:r>
                  <a:endParaRPr lang="en-US" sz="1200" b="1">
                    <a:latin typeface="Arial" panose="020B0604020202020204" pitchFamily="34" charset="0"/>
                    <a:cs typeface="Arial" panose="020B0604020202020204" pitchFamily="34" charset="0"/>
                  </a:endParaRPr>
                </a:p>
              </xdr:txBody>
            </xdr:sp>
            <xdr:pic>
              <xdr:nvPicPr>
                <xdr:cNvPr id="18" name="Picture 17">
                  <a:extLst>
                    <a:ext uri="{FF2B5EF4-FFF2-40B4-BE49-F238E27FC236}">
                      <a16:creationId xmlns:a16="http://schemas.microsoft.com/office/drawing/2014/main" id="{CE459381-E4C4-4243-928C-124F8786EF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2746" y="542192"/>
                  <a:ext cx="358208" cy="357552"/>
                </a:xfrm>
                <a:prstGeom prst="rect">
                  <a:avLst/>
                </a:prstGeom>
              </xdr:spPr>
            </xdr:pic>
          </xdr:grpSp>
        </xdr:grpSp>
        <xdr:grpSp>
          <xdr:nvGrpSpPr>
            <xdr:cNvPr id="134" name="Group 133">
              <a:extLst>
                <a:ext uri="{FF2B5EF4-FFF2-40B4-BE49-F238E27FC236}">
                  <a16:creationId xmlns:a16="http://schemas.microsoft.com/office/drawing/2014/main" id="{18E6A731-8699-463F-948F-44C312B5EDC0}"/>
                </a:ext>
              </a:extLst>
            </xdr:cNvPr>
            <xdr:cNvGrpSpPr/>
          </xdr:nvGrpSpPr>
          <xdr:grpSpPr>
            <a:xfrm>
              <a:off x="190500" y="1091426"/>
              <a:ext cx="12348711" cy="6738124"/>
              <a:chOff x="190500" y="1091426"/>
              <a:chExt cx="12308746" cy="6738124"/>
            </a:xfrm>
          </xdr:grpSpPr>
          <xdr:grpSp>
            <xdr:nvGrpSpPr>
              <xdr:cNvPr id="32" name="Group 31">
                <a:extLst>
                  <a:ext uri="{FF2B5EF4-FFF2-40B4-BE49-F238E27FC236}">
                    <a16:creationId xmlns:a16="http://schemas.microsoft.com/office/drawing/2014/main" id="{86D4FAAC-E49D-4CE0-A382-CCEBF50E0DD0}"/>
                  </a:ext>
                </a:extLst>
              </xdr:cNvPr>
              <xdr:cNvGrpSpPr/>
            </xdr:nvGrpSpPr>
            <xdr:grpSpPr>
              <a:xfrm>
                <a:off x="5082734" y="1134970"/>
                <a:ext cx="7233294" cy="479601"/>
                <a:chOff x="5110443" y="1134970"/>
                <a:chExt cx="7274858" cy="479601"/>
              </a:xfrm>
            </xdr:grpSpPr>
            <xdr:grpSp>
              <xdr:nvGrpSpPr>
                <xdr:cNvPr id="16" name="Group 15">
                  <a:hlinkClick xmlns:r="http://schemas.openxmlformats.org/officeDocument/2006/relationships" r:id="rId2" tooltip="Data Source"/>
                  <a:extLst>
                    <a:ext uri="{FF2B5EF4-FFF2-40B4-BE49-F238E27FC236}">
                      <a16:creationId xmlns:a16="http://schemas.microsoft.com/office/drawing/2014/main" id="{DAF6831A-C1C7-4617-A6D4-B7A584CE729D}"/>
                    </a:ext>
                  </a:extLst>
                </xdr:cNvPr>
                <xdr:cNvGrpSpPr/>
              </xdr:nvGrpSpPr>
              <xdr:grpSpPr>
                <a:xfrm>
                  <a:off x="11881757" y="1134970"/>
                  <a:ext cx="503544" cy="479601"/>
                  <a:chOff x="12032167" y="1091426"/>
                  <a:chExt cx="353134" cy="336343"/>
                </a:xfrm>
              </xdr:grpSpPr>
              <xdr:sp macro="" textlink="">
                <xdr:nvSpPr>
                  <xdr:cNvPr id="107" name="Rectangle: Rounded Corners 106">
                    <a:extLst>
                      <a:ext uri="{FF2B5EF4-FFF2-40B4-BE49-F238E27FC236}">
                        <a16:creationId xmlns:a16="http://schemas.microsoft.com/office/drawing/2014/main" id="{DE604C39-0F48-42CC-86C8-7B15F9BC0510}"/>
                      </a:ext>
                    </a:extLst>
                  </xdr:cNvPr>
                  <xdr:cNvSpPr/>
                </xdr:nvSpPr>
                <xdr:spPr>
                  <a:xfrm>
                    <a:off x="12032167" y="1091426"/>
                    <a:ext cx="353134" cy="336343"/>
                  </a:xfrm>
                  <a:prstGeom prst="roundRect">
                    <a:avLst/>
                  </a:prstGeom>
                  <a:solidFill>
                    <a:srgbClr val="E3E1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a:p>
                </xdr:txBody>
              </xdr:sp>
              <xdr:pic>
                <xdr:nvPicPr>
                  <xdr:cNvPr id="15" name="Picture 14">
                    <a:extLst>
                      <a:ext uri="{FF2B5EF4-FFF2-40B4-BE49-F238E27FC236}">
                        <a16:creationId xmlns:a16="http://schemas.microsoft.com/office/drawing/2014/main" id="{6474042C-F53D-404B-BFB1-1A47335A19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10086" y="1162877"/>
                    <a:ext cx="197295" cy="193441"/>
                  </a:xfrm>
                  <a:prstGeom prst="rect">
                    <a:avLst/>
                  </a:prstGeom>
                </xdr:spPr>
              </xdr:pic>
            </xdr:grpSp>
            <xdr:grpSp>
              <xdr:nvGrpSpPr>
                <xdr:cNvPr id="31" name="Group 30">
                  <a:extLst>
                    <a:ext uri="{FF2B5EF4-FFF2-40B4-BE49-F238E27FC236}">
                      <a16:creationId xmlns:a16="http://schemas.microsoft.com/office/drawing/2014/main" id="{4513B1C0-57C0-430D-8479-3A2757CED1F9}"/>
                    </a:ext>
                  </a:extLst>
                </xdr:cNvPr>
                <xdr:cNvGrpSpPr/>
              </xdr:nvGrpSpPr>
              <xdr:grpSpPr>
                <a:xfrm>
                  <a:off x="5110443" y="1138920"/>
                  <a:ext cx="6657014" cy="466724"/>
                  <a:chOff x="5110443" y="1138920"/>
                  <a:chExt cx="6657014" cy="466724"/>
                </a:xfrm>
              </xdr:grpSpPr>
              <xdr:sp macro="" textlink="">
                <xdr:nvSpPr>
                  <xdr:cNvPr id="78" name="Rectangle: Rounded Corners 77">
                    <a:extLst>
                      <a:ext uri="{FF2B5EF4-FFF2-40B4-BE49-F238E27FC236}">
                        <a16:creationId xmlns:a16="http://schemas.microsoft.com/office/drawing/2014/main" id="{736D76D1-8F8A-4E7F-A232-63E757FD7F7D}"/>
                      </a:ext>
                    </a:extLst>
                  </xdr:cNvPr>
                  <xdr:cNvSpPr/>
                </xdr:nvSpPr>
                <xdr:spPr>
                  <a:xfrm>
                    <a:off x="5110443" y="1138920"/>
                    <a:ext cx="6657014" cy="466724"/>
                  </a:xfrm>
                  <a:prstGeom prst="roundRect">
                    <a:avLst>
                      <a:gd name="adj" fmla="val 591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81" name="Month">
                        <a:extLst>
                          <a:ext uri="{FF2B5EF4-FFF2-40B4-BE49-F238E27FC236}">
                            <a16:creationId xmlns:a16="http://schemas.microsoft.com/office/drawing/2014/main" id="{888F845B-26F7-4669-965B-07CCC37B656F}"/>
                          </a:ext>
                        </a:extLst>
                      </xdr:cNvPr>
                      <xdr:cNvGraphicFramePr>
                        <a:graphicFrameLocks/>
                      </xdr:cNvGraphicFramePr>
                    </xdr:nvGraphicFramePr>
                    <xdr:xfrm>
                      <a:off x="5205690" y="1196069"/>
                      <a:ext cx="6011999" cy="38100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43512" y="976994"/>
                        <a:ext cx="6011157"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5" name="Group 4">
                    <a:extLst>
                      <a:ext uri="{FF2B5EF4-FFF2-40B4-BE49-F238E27FC236}">
                        <a16:creationId xmlns:a16="http://schemas.microsoft.com/office/drawing/2014/main" id="{0747B650-51D1-497D-9B6E-FD2247FDBD12}"/>
                      </a:ext>
                    </a:extLst>
                  </xdr:cNvPr>
                  <xdr:cNvGrpSpPr/>
                </xdr:nvGrpSpPr>
                <xdr:grpSpPr>
                  <a:xfrm>
                    <a:off x="5310468" y="1167493"/>
                    <a:ext cx="5800724" cy="238125"/>
                    <a:chOff x="4057650" y="1104899"/>
                    <a:chExt cx="5800725" cy="238125"/>
                  </a:xfrm>
                </xdr:grpSpPr>
                <xdr:sp macro="" textlink="Pivottables!AE11">
                  <xdr:nvSpPr>
                    <xdr:cNvPr id="72" name="TextBox 71">
                      <a:extLst>
                        <a:ext uri="{FF2B5EF4-FFF2-40B4-BE49-F238E27FC236}">
                          <a16:creationId xmlns:a16="http://schemas.microsoft.com/office/drawing/2014/main" id="{A66CD3D8-4EB7-4D71-80B8-4FC9A4BB876D}"/>
                        </a:ext>
                      </a:extLst>
                    </xdr:cNvPr>
                    <xdr:cNvSpPr txBox="1"/>
                  </xdr:nvSpPr>
                  <xdr:spPr>
                    <a:xfrm>
                      <a:off x="4057650" y="1104899"/>
                      <a:ext cx="3429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C1B01B54-0D6A-4C48-9C04-A9043C11B102}" type="TxLink">
                        <a:rPr lang="en-US" sz="3200" b="0" i="0" u="none" strike="noStrike">
                          <a:solidFill>
                            <a:srgbClr val="FF0000"/>
                          </a:solidFill>
                          <a:latin typeface="+mn-lt"/>
                          <a:cs typeface="Adobe Arabic"/>
                        </a:rPr>
                        <a:pPr algn="l"/>
                        <a:t>.</a:t>
                      </a:fld>
                      <a:endParaRPr lang="en-US" sz="3200" b="0">
                        <a:latin typeface="+mn-lt"/>
                        <a:cs typeface="Arial" panose="020B0604020202020204" pitchFamily="34" charset="0"/>
                      </a:endParaRPr>
                    </a:p>
                  </xdr:txBody>
                </xdr:sp>
                <xdr:sp macro="" textlink="Pivottables!AE12">
                  <xdr:nvSpPr>
                    <xdr:cNvPr id="75" name="TextBox 74">
                      <a:extLst>
                        <a:ext uri="{FF2B5EF4-FFF2-40B4-BE49-F238E27FC236}">
                          <a16:creationId xmlns:a16="http://schemas.microsoft.com/office/drawing/2014/main" id="{3AF79B4F-06B9-4F7C-8903-32E03CF085EA}"/>
                        </a:ext>
                      </a:extLst>
                    </xdr:cNvPr>
                    <xdr:cNvSpPr txBox="1"/>
                  </xdr:nvSpPr>
                  <xdr:spPr>
                    <a:xfrm>
                      <a:off x="4533900" y="1104899"/>
                      <a:ext cx="3429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4559D2EC-E6D1-4C8F-A5D1-608FAC0576D3}"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13">
                  <xdr:nvSpPr>
                    <xdr:cNvPr id="82" name="TextBox 81">
                      <a:extLst>
                        <a:ext uri="{FF2B5EF4-FFF2-40B4-BE49-F238E27FC236}">
                          <a16:creationId xmlns:a16="http://schemas.microsoft.com/office/drawing/2014/main" id="{CC39899F-F3F3-4A1F-8BDF-BA6C7DEF2455}"/>
                        </a:ext>
                      </a:extLst>
                    </xdr:cNvPr>
                    <xdr:cNvSpPr txBox="1"/>
                  </xdr:nvSpPr>
                  <xdr:spPr>
                    <a:xfrm>
                      <a:off x="4943475"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0D78D6DC-A4CC-4987-8B16-E88520FCB663}"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14">
                  <xdr:nvSpPr>
                    <xdr:cNvPr id="83" name="TextBox 82">
                      <a:extLst>
                        <a:ext uri="{FF2B5EF4-FFF2-40B4-BE49-F238E27FC236}">
                          <a16:creationId xmlns:a16="http://schemas.microsoft.com/office/drawing/2014/main" id="{A050D457-70C1-4261-B9D3-86E9439E1ACB}"/>
                        </a:ext>
                      </a:extLst>
                    </xdr:cNvPr>
                    <xdr:cNvSpPr txBox="1"/>
                  </xdr:nvSpPr>
                  <xdr:spPr>
                    <a:xfrm>
                      <a:off x="5429250"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8FF3129A-9A86-45E7-88FF-DBFF94C00C9C}"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15">
                  <xdr:nvSpPr>
                    <xdr:cNvPr id="85" name="TextBox 84">
                      <a:extLst>
                        <a:ext uri="{FF2B5EF4-FFF2-40B4-BE49-F238E27FC236}">
                          <a16:creationId xmlns:a16="http://schemas.microsoft.com/office/drawing/2014/main" id="{EFA1D47C-9D77-4FD0-BE4C-DF69ED5A40AC}"/>
                        </a:ext>
                      </a:extLst>
                    </xdr:cNvPr>
                    <xdr:cNvSpPr txBox="1"/>
                  </xdr:nvSpPr>
                  <xdr:spPr>
                    <a:xfrm>
                      <a:off x="5876925"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28734DF2-ACDD-4A62-8A8A-99A95EF123E8}"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16">
                  <xdr:nvSpPr>
                    <xdr:cNvPr id="89" name="TextBox 88">
                      <a:extLst>
                        <a:ext uri="{FF2B5EF4-FFF2-40B4-BE49-F238E27FC236}">
                          <a16:creationId xmlns:a16="http://schemas.microsoft.com/office/drawing/2014/main" id="{DE986D18-BB47-4E55-90EF-C290EF78C605}"/>
                        </a:ext>
                      </a:extLst>
                    </xdr:cNvPr>
                    <xdr:cNvSpPr txBox="1"/>
                  </xdr:nvSpPr>
                  <xdr:spPr>
                    <a:xfrm>
                      <a:off x="6305550"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BA26CD23-DA0F-491B-A576-9E30BC6B4B52}"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17">
                  <xdr:nvSpPr>
                    <xdr:cNvPr id="103" name="TextBox 102">
                      <a:extLst>
                        <a:ext uri="{FF2B5EF4-FFF2-40B4-BE49-F238E27FC236}">
                          <a16:creationId xmlns:a16="http://schemas.microsoft.com/office/drawing/2014/main" id="{F867535B-6C9B-4D1F-96B1-15CD70FE39F6}"/>
                        </a:ext>
                      </a:extLst>
                    </xdr:cNvPr>
                    <xdr:cNvSpPr txBox="1"/>
                  </xdr:nvSpPr>
                  <xdr:spPr>
                    <a:xfrm>
                      <a:off x="6743700"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440C6183-B22A-498B-9AAF-F0AC00E9F62A}"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18">
                  <xdr:nvSpPr>
                    <xdr:cNvPr id="104" name="TextBox 103">
                      <a:extLst>
                        <a:ext uri="{FF2B5EF4-FFF2-40B4-BE49-F238E27FC236}">
                          <a16:creationId xmlns:a16="http://schemas.microsoft.com/office/drawing/2014/main" id="{6DDF7DA7-5EF6-4B6C-B5C3-EC9485E6C7F8}"/>
                        </a:ext>
                      </a:extLst>
                    </xdr:cNvPr>
                    <xdr:cNvSpPr txBox="1"/>
                  </xdr:nvSpPr>
                  <xdr:spPr>
                    <a:xfrm>
                      <a:off x="7200900"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9C1A8502-AC9D-4477-9F7E-741D4BBA754F}"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19">
                  <xdr:nvSpPr>
                    <xdr:cNvPr id="108" name="TextBox 107">
                      <a:extLst>
                        <a:ext uri="{FF2B5EF4-FFF2-40B4-BE49-F238E27FC236}">
                          <a16:creationId xmlns:a16="http://schemas.microsoft.com/office/drawing/2014/main" id="{5B597ACF-A6E9-43B0-80A9-D626371FA077}"/>
                        </a:ext>
                      </a:extLst>
                    </xdr:cNvPr>
                    <xdr:cNvSpPr txBox="1"/>
                  </xdr:nvSpPr>
                  <xdr:spPr>
                    <a:xfrm>
                      <a:off x="7667625"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12A90B0F-A70B-4E37-8146-DAC47B116E53}"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20">
                  <xdr:nvSpPr>
                    <xdr:cNvPr id="109" name="TextBox 108">
                      <a:extLst>
                        <a:ext uri="{FF2B5EF4-FFF2-40B4-BE49-F238E27FC236}">
                          <a16:creationId xmlns:a16="http://schemas.microsoft.com/office/drawing/2014/main" id="{6720796C-1735-44B9-AECD-B4043CD4897A}"/>
                        </a:ext>
                      </a:extLst>
                    </xdr:cNvPr>
                    <xdr:cNvSpPr txBox="1"/>
                  </xdr:nvSpPr>
                  <xdr:spPr>
                    <a:xfrm>
                      <a:off x="8124825"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E8104EDB-4E29-4179-A371-ED388FEF345E}"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21">
                  <xdr:nvSpPr>
                    <xdr:cNvPr id="110" name="TextBox 109">
                      <a:extLst>
                        <a:ext uri="{FF2B5EF4-FFF2-40B4-BE49-F238E27FC236}">
                          <a16:creationId xmlns:a16="http://schemas.microsoft.com/office/drawing/2014/main" id="{73CBE7C1-6C4C-4ECC-8891-7F505E7738CA}"/>
                        </a:ext>
                      </a:extLst>
                    </xdr:cNvPr>
                    <xdr:cNvSpPr txBox="1"/>
                  </xdr:nvSpPr>
                  <xdr:spPr>
                    <a:xfrm>
                      <a:off x="8562975"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C4FF3938-EE9F-4406-836E-42F690CCFA83}"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22">
                  <xdr:nvSpPr>
                    <xdr:cNvPr id="111" name="TextBox 110">
                      <a:extLst>
                        <a:ext uri="{FF2B5EF4-FFF2-40B4-BE49-F238E27FC236}">
                          <a16:creationId xmlns:a16="http://schemas.microsoft.com/office/drawing/2014/main" id="{879F052C-FA65-457F-9558-4C0828C53A45}"/>
                        </a:ext>
                      </a:extLst>
                    </xdr:cNvPr>
                    <xdr:cNvSpPr txBox="1"/>
                  </xdr:nvSpPr>
                  <xdr:spPr>
                    <a:xfrm>
                      <a:off x="9039225"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A7F7B2BC-0142-4361-8624-BF0550D15180}"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sp macro="" textlink="Pivottables!AE23">
                  <xdr:nvSpPr>
                    <xdr:cNvPr id="112" name="TextBox 111">
                      <a:extLst>
                        <a:ext uri="{FF2B5EF4-FFF2-40B4-BE49-F238E27FC236}">
                          <a16:creationId xmlns:a16="http://schemas.microsoft.com/office/drawing/2014/main" id="{F2815B46-1FC6-4B68-8997-F25ECA0FAB34}"/>
                        </a:ext>
                      </a:extLst>
                    </xdr:cNvPr>
                    <xdr:cNvSpPr txBox="1"/>
                  </xdr:nvSpPr>
                  <xdr:spPr>
                    <a:xfrm>
                      <a:off x="9515475" y="1114423"/>
                      <a:ext cx="342900" cy="219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BA30BD34-34C6-48F4-A295-2D242275E231}" type="TxLink">
                        <a:rPr lang="en-US" sz="3200" b="0" i="0" u="none" strike="noStrike">
                          <a:solidFill>
                            <a:srgbClr val="FF0000"/>
                          </a:solidFill>
                          <a:latin typeface="+mn-lt"/>
                          <a:cs typeface="Calibri"/>
                        </a:rPr>
                        <a:pPr algn="l"/>
                        <a:t>.</a:t>
                      </a:fld>
                      <a:endParaRPr lang="en-US" sz="3200" b="0">
                        <a:latin typeface="+mn-lt"/>
                        <a:cs typeface="Arial" panose="020B0604020202020204" pitchFamily="34" charset="0"/>
                      </a:endParaRPr>
                    </a:p>
                  </xdr:txBody>
                </xdr:sp>
              </xdr:grpSp>
            </xdr:grpSp>
          </xdr:grpSp>
          <xdr:grpSp>
            <xdr:nvGrpSpPr>
              <xdr:cNvPr id="114" name="Group 113">
                <a:extLst>
                  <a:ext uri="{FF2B5EF4-FFF2-40B4-BE49-F238E27FC236}">
                    <a16:creationId xmlns:a16="http://schemas.microsoft.com/office/drawing/2014/main" id="{57D8B69A-81F8-416D-B2F3-8A467023AB30}"/>
                  </a:ext>
                </a:extLst>
              </xdr:cNvPr>
              <xdr:cNvGrpSpPr/>
            </xdr:nvGrpSpPr>
            <xdr:grpSpPr>
              <a:xfrm>
                <a:off x="190500" y="1091426"/>
                <a:ext cx="2357869" cy="6738124"/>
                <a:chOff x="190500" y="1091426"/>
                <a:chExt cx="2371724" cy="6738124"/>
              </a:xfrm>
            </xdr:grpSpPr>
            <xdr:grpSp>
              <xdr:nvGrpSpPr>
                <xdr:cNvPr id="67" name="Group 66">
                  <a:extLst>
                    <a:ext uri="{FF2B5EF4-FFF2-40B4-BE49-F238E27FC236}">
                      <a16:creationId xmlns:a16="http://schemas.microsoft.com/office/drawing/2014/main" id="{97C32FA8-FD1D-4F0A-95E1-6084AFD71823}"/>
                    </a:ext>
                  </a:extLst>
                </xdr:cNvPr>
                <xdr:cNvGrpSpPr/>
              </xdr:nvGrpSpPr>
              <xdr:grpSpPr>
                <a:xfrm>
                  <a:off x="202117" y="1091426"/>
                  <a:ext cx="2360107" cy="1833310"/>
                  <a:chOff x="459292" y="1091426"/>
                  <a:chExt cx="2360107" cy="1833310"/>
                </a:xfrm>
              </xdr:grpSpPr>
              <xdr:sp macro="" textlink="Pivottables!D6">
                <xdr:nvSpPr>
                  <xdr:cNvPr id="19" name="TextBox 18">
                    <a:extLst>
                      <a:ext uri="{FF2B5EF4-FFF2-40B4-BE49-F238E27FC236}">
                        <a16:creationId xmlns:a16="http://schemas.microsoft.com/office/drawing/2014/main" id="{4939D621-C508-4B89-A65B-531F02CB7FC5}"/>
                      </a:ext>
                    </a:extLst>
                  </xdr:cNvPr>
                  <xdr:cNvSpPr txBox="1"/>
                </xdr:nvSpPr>
                <xdr:spPr>
                  <a:xfrm>
                    <a:off x="1022196" y="1091426"/>
                    <a:ext cx="12477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DBA5E8-482D-4CE6-BF10-92A3AFB42966}" type="TxLink">
                      <a:rPr lang="en-US" sz="2000" b="1" i="0" u="none" strike="noStrike">
                        <a:solidFill>
                          <a:srgbClr val="000000"/>
                        </a:solidFill>
                        <a:latin typeface="Arial"/>
                        <a:cs typeface="Arial"/>
                      </a:rPr>
                      <a:pPr algn="l"/>
                      <a:t>2,64,196</a:t>
                    </a:fld>
                    <a:endParaRPr lang="en-US" sz="2000" b="1">
                      <a:latin typeface="Arial" panose="020B0604020202020204" pitchFamily="34" charset="0"/>
                      <a:cs typeface="Arial" panose="020B0604020202020204" pitchFamily="34" charset="0"/>
                    </a:endParaRPr>
                  </a:p>
                </xdr:txBody>
              </xdr:sp>
              <xdr:sp macro="" textlink="Pivottables!D6">
                <xdr:nvSpPr>
                  <xdr:cNvPr id="20" name="TextBox 19">
                    <a:extLst>
                      <a:ext uri="{FF2B5EF4-FFF2-40B4-BE49-F238E27FC236}">
                        <a16:creationId xmlns:a16="http://schemas.microsoft.com/office/drawing/2014/main" id="{CE6BD0EF-1A6F-42BF-BD03-1A50011407FD}"/>
                      </a:ext>
                    </a:extLst>
                  </xdr:cNvPr>
                  <xdr:cNvSpPr txBox="1"/>
                </xdr:nvSpPr>
                <xdr:spPr>
                  <a:xfrm>
                    <a:off x="1022196" y="1379964"/>
                    <a:ext cx="1524929" cy="21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tx1">
                            <a:lumMod val="50000"/>
                            <a:lumOff val="50000"/>
                          </a:schemeClr>
                        </a:solidFill>
                        <a:latin typeface="Arial"/>
                        <a:cs typeface="Arial"/>
                      </a:rPr>
                      <a:t>Monthly Balance</a:t>
                    </a:r>
                    <a:endParaRPr lang="en-US" sz="1200" b="1">
                      <a:solidFill>
                        <a:schemeClr val="tx1">
                          <a:lumMod val="50000"/>
                          <a:lumOff val="50000"/>
                        </a:schemeClr>
                      </a:solidFill>
                      <a:latin typeface="Arial" panose="020B0604020202020204" pitchFamily="34" charset="0"/>
                      <a:cs typeface="Arial" panose="020B0604020202020204" pitchFamily="34" charset="0"/>
                    </a:endParaRPr>
                  </a:p>
                </xdr:txBody>
              </xdr:sp>
              <xdr:sp macro="" textlink="">
                <xdr:nvSpPr>
                  <xdr:cNvPr id="21" name="Rectangle: Rounded Corners 20">
                    <a:extLst>
                      <a:ext uri="{FF2B5EF4-FFF2-40B4-BE49-F238E27FC236}">
                        <a16:creationId xmlns:a16="http://schemas.microsoft.com/office/drawing/2014/main" id="{ADE1B29C-B0A9-457A-A8AD-EE8BC9075B78}"/>
                      </a:ext>
                    </a:extLst>
                  </xdr:cNvPr>
                  <xdr:cNvSpPr/>
                </xdr:nvSpPr>
                <xdr:spPr>
                  <a:xfrm>
                    <a:off x="562439" y="1135567"/>
                    <a:ext cx="466725" cy="44419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a:t>
                    </a:r>
                  </a:p>
                </xdr:txBody>
              </xdr:sp>
              <xdr:grpSp>
                <xdr:nvGrpSpPr>
                  <xdr:cNvPr id="26" name="Group 25">
                    <a:extLst>
                      <a:ext uri="{FF2B5EF4-FFF2-40B4-BE49-F238E27FC236}">
                        <a16:creationId xmlns:a16="http://schemas.microsoft.com/office/drawing/2014/main" id="{EE40494D-0B42-435F-AF19-655EE9E78836}"/>
                      </a:ext>
                    </a:extLst>
                  </xdr:cNvPr>
                  <xdr:cNvGrpSpPr/>
                </xdr:nvGrpSpPr>
                <xdr:grpSpPr>
                  <a:xfrm>
                    <a:off x="459292" y="1608564"/>
                    <a:ext cx="1931483" cy="258336"/>
                    <a:chOff x="459292" y="1608564"/>
                    <a:chExt cx="1931483" cy="258336"/>
                  </a:xfrm>
                </xdr:grpSpPr>
                <xdr:sp macro="" textlink="Pivottables!D6">
                  <xdr:nvSpPr>
                    <xdr:cNvPr id="23" name="TextBox 22">
                      <a:extLst>
                        <a:ext uri="{FF2B5EF4-FFF2-40B4-BE49-F238E27FC236}">
                          <a16:creationId xmlns:a16="http://schemas.microsoft.com/office/drawing/2014/main" id="{F35509B5-BFA4-4AC9-A38F-FAE40FED8383}"/>
                        </a:ext>
                      </a:extLst>
                    </xdr:cNvPr>
                    <xdr:cNvSpPr txBox="1"/>
                  </xdr:nvSpPr>
                  <xdr:spPr>
                    <a:xfrm>
                      <a:off x="459292" y="1608564"/>
                      <a:ext cx="1150433" cy="258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tx1">
                              <a:lumMod val="50000"/>
                              <a:lumOff val="50000"/>
                            </a:schemeClr>
                          </a:solidFill>
                          <a:latin typeface="Arial"/>
                          <a:cs typeface="Arial"/>
                        </a:rPr>
                        <a:t>Year to Date</a:t>
                      </a:r>
                      <a:endParaRPr lang="en-US" sz="1200" b="1">
                        <a:solidFill>
                          <a:schemeClr val="tx1">
                            <a:lumMod val="50000"/>
                            <a:lumOff val="50000"/>
                          </a:schemeClr>
                        </a:solidFill>
                        <a:latin typeface="Arial" panose="020B0604020202020204" pitchFamily="34" charset="0"/>
                        <a:cs typeface="Arial" panose="020B0604020202020204" pitchFamily="34" charset="0"/>
                      </a:endParaRPr>
                    </a:p>
                  </xdr:txBody>
                </xdr:sp>
                <xdr:sp macro="" textlink="Pivottables!G6">
                  <xdr:nvSpPr>
                    <xdr:cNvPr id="25" name="TextBox 24">
                      <a:extLst>
                        <a:ext uri="{FF2B5EF4-FFF2-40B4-BE49-F238E27FC236}">
                          <a16:creationId xmlns:a16="http://schemas.microsoft.com/office/drawing/2014/main" id="{235FFED7-6DCF-4BE4-90C1-8F3139C86F64}"/>
                        </a:ext>
                      </a:extLst>
                    </xdr:cNvPr>
                    <xdr:cNvSpPr txBox="1"/>
                  </xdr:nvSpPr>
                  <xdr:spPr>
                    <a:xfrm>
                      <a:off x="1449892" y="1608564"/>
                      <a:ext cx="940883" cy="258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9ECC645-B2FD-48F8-98BF-2DD228103C45}" type="TxLink">
                        <a:rPr lang="en-US" sz="1200" b="1" i="0" u="none" strike="noStrike">
                          <a:solidFill>
                            <a:srgbClr val="000000"/>
                          </a:solidFill>
                          <a:latin typeface="Arial"/>
                          <a:cs typeface="Arial"/>
                        </a:rPr>
                        <a:pPr algn="l"/>
                        <a:t>$2,64,196</a:t>
                      </a:fld>
                      <a:endParaRPr lang="en-US" sz="1200" b="1">
                        <a:solidFill>
                          <a:schemeClr val="tx1">
                            <a:lumMod val="50000"/>
                            <a:lumOff val="50000"/>
                          </a:schemeClr>
                        </a:solidFill>
                        <a:latin typeface="Arial" panose="020B0604020202020204" pitchFamily="34" charset="0"/>
                        <a:cs typeface="Arial" panose="020B0604020202020204" pitchFamily="34" charset="0"/>
                      </a:endParaRPr>
                    </a:p>
                  </xdr:txBody>
                </xdr:sp>
              </xdr:grpSp>
              <xdr:cxnSp macro="">
                <xdr:nvCxnSpPr>
                  <xdr:cNvPr id="45" name="Straight Connector 44">
                    <a:extLst>
                      <a:ext uri="{FF2B5EF4-FFF2-40B4-BE49-F238E27FC236}">
                        <a16:creationId xmlns:a16="http://schemas.microsoft.com/office/drawing/2014/main" id="{9CC9CB6C-B98B-40C4-AB8A-35F86B065F70}"/>
                      </a:ext>
                    </a:extLst>
                  </xdr:cNvPr>
                  <xdr:cNvCxnSpPr/>
                </xdr:nvCxnSpPr>
                <xdr:spPr>
                  <a:xfrm>
                    <a:off x="561975" y="2047875"/>
                    <a:ext cx="1954866"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Pivottables!M5">
                <xdr:nvSpPr>
                  <xdr:cNvPr id="47" name="TextBox 46">
                    <a:extLst>
                      <a:ext uri="{FF2B5EF4-FFF2-40B4-BE49-F238E27FC236}">
                        <a16:creationId xmlns:a16="http://schemas.microsoft.com/office/drawing/2014/main" id="{CBBA5A90-80DF-485A-ADD3-C89340A7B759}"/>
                      </a:ext>
                    </a:extLst>
                  </xdr:cNvPr>
                  <xdr:cNvSpPr txBox="1"/>
                </xdr:nvSpPr>
                <xdr:spPr>
                  <a:xfrm>
                    <a:off x="465264" y="2219130"/>
                    <a:ext cx="1606704" cy="226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AE38F33-5245-474D-8643-9688B7A73119}" type="TxLink">
                      <a:rPr lang="en-US" sz="1100" b="1" i="0" u="none" strike="noStrike">
                        <a:solidFill>
                          <a:schemeClr val="tx1">
                            <a:lumMod val="65000"/>
                            <a:lumOff val="35000"/>
                          </a:schemeClr>
                        </a:solidFill>
                        <a:latin typeface="Arial"/>
                        <a:cs typeface="Arial"/>
                      </a:rPr>
                      <a:pPr algn="l"/>
                      <a:t>Retaining Customer</a:t>
                    </a:fld>
                    <a:endParaRPr lang="en-US" sz="1100" b="1">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L5">
                <xdr:nvSpPr>
                  <xdr:cNvPr id="48" name="TextBox 47">
                    <a:extLst>
                      <a:ext uri="{FF2B5EF4-FFF2-40B4-BE49-F238E27FC236}">
                        <a16:creationId xmlns:a16="http://schemas.microsoft.com/office/drawing/2014/main" id="{CFBCEEA8-ACD5-452C-82B2-DB15C9F061BF}"/>
                      </a:ext>
                    </a:extLst>
                  </xdr:cNvPr>
                  <xdr:cNvSpPr txBox="1"/>
                </xdr:nvSpPr>
                <xdr:spPr>
                  <a:xfrm>
                    <a:off x="465264" y="2541391"/>
                    <a:ext cx="1524929" cy="21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C76093-CCDF-43C4-B2D6-41131A8A9325}" type="TxLink">
                      <a:rPr lang="en-US" sz="1100" b="1" i="0" u="none" strike="noStrike">
                        <a:solidFill>
                          <a:schemeClr val="tx1">
                            <a:lumMod val="65000"/>
                            <a:lumOff val="35000"/>
                          </a:schemeClr>
                        </a:solidFill>
                        <a:latin typeface="Arial"/>
                        <a:cs typeface="Arial"/>
                      </a:rPr>
                      <a:pPr algn="l"/>
                      <a:t>New Customer</a:t>
                    </a:fld>
                    <a:endParaRPr lang="en-US" sz="1100" b="1">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M6">
                <xdr:nvSpPr>
                  <xdr:cNvPr id="49" name="Rectangle: Rounded Corners 48">
                    <a:extLst>
                      <a:ext uri="{FF2B5EF4-FFF2-40B4-BE49-F238E27FC236}">
                        <a16:creationId xmlns:a16="http://schemas.microsoft.com/office/drawing/2014/main" id="{DA4F9936-A60E-42CC-A518-E604EFF65851}"/>
                      </a:ext>
                    </a:extLst>
                  </xdr:cNvPr>
                  <xdr:cNvSpPr/>
                </xdr:nvSpPr>
                <xdr:spPr>
                  <a:xfrm>
                    <a:off x="1884829" y="2188500"/>
                    <a:ext cx="93457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0561E19-5B54-4BDE-ACD7-E5D4002104F8}" type="TxLink">
                      <a:rPr lang="en-US" sz="1200" b="1" i="0" u="none" strike="noStrike">
                        <a:solidFill>
                          <a:schemeClr val="tx1">
                            <a:lumMod val="65000"/>
                            <a:lumOff val="35000"/>
                          </a:schemeClr>
                        </a:solidFill>
                        <a:latin typeface="Arial"/>
                        <a:cs typeface="Arial"/>
                      </a:rPr>
                      <a:pPr algn="ctr"/>
                      <a:t>50</a:t>
                    </a:fld>
                    <a:endParaRPr lang="en-US" sz="110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L6">
                <xdr:nvSpPr>
                  <xdr:cNvPr id="55" name="Rectangle: Rounded Corners 54">
                    <a:extLst>
                      <a:ext uri="{FF2B5EF4-FFF2-40B4-BE49-F238E27FC236}">
                        <a16:creationId xmlns:a16="http://schemas.microsoft.com/office/drawing/2014/main" id="{3699C45C-4AEA-47DA-AB6C-84D53D834FC4}"/>
                      </a:ext>
                    </a:extLst>
                  </xdr:cNvPr>
                  <xdr:cNvSpPr/>
                </xdr:nvSpPr>
                <xdr:spPr>
                  <a:xfrm>
                    <a:off x="1884829" y="2505999"/>
                    <a:ext cx="93457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2F9C71E-15AB-47A6-A53E-FB7359728F6E}" type="TxLink">
                      <a:rPr lang="en-US" sz="1200" b="1" i="0" u="none" strike="noStrike">
                        <a:solidFill>
                          <a:schemeClr val="tx1">
                            <a:lumMod val="65000"/>
                            <a:lumOff val="35000"/>
                          </a:schemeClr>
                        </a:solidFill>
                        <a:latin typeface="Arial"/>
                        <a:cs typeface="Arial"/>
                      </a:rPr>
                      <a:pPr algn="ctr"/>
                      <a:t>11</a:t>
                    </a:fld>
                    <a:endParaRPr lang="en-US" sz="1100">
                      <a:solidFill>
                        <a:schemeClr val="tx1">
                          <a:lumMod val="65000"/>
                          <a:lumOff val="35000"/>
                        </a:schemeClr>
                      </a:solidFill>
                      <a:latin typeface="Arial" panose="020B0604020202020204" pitchFamily="34" charset="0"/>
                      <a:cs typeface="Arial" panose="020B0604020202020204" pitchFamily="34" charset="0"/>
                    </a:endParaRPr>
                  </a:p>
                </xdr:txBody>
              </xdr:sp>
              <xdr:cxnSp macro="">
                <xdr:nvCxnSpPr>
                  <xdr:cNvPr id="60" name="Straight Connector 59">
                    <a:extLst>
                      <a:ext uri="{FF2B5EF4-FFF2-40B4-BE49-F238E27FC236}">
                        <a16:creationId xmlns:a16="http://schemas.microsoft.com/office/drawing/2014/main" id="{FF5923E5-0378-4CB2-AC2F-D595A8A0450C}"/>
                      </a:ext>
                    </a:extLst>
                  </xdr:cNvPr>
                  <xdr:cNvCxnSpPr/>
                </xdr:nvCxnSpPr>
                <xdr:spPr>
                  <a:xfrm>
                    <a:off x="561975" y="2924736"/>
                    <a:ext cx="1954866"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05" name="Group 104">
                  <a:extLst>
                    <a:ext uri="{FF2B5EF4-FFF2-40B4-BE49-F238E27FC236}">
                      <a16:creationId xmlns:a16="http://schemas.microsoft.com/office/drawing/2014/main" id="{0FDDEF9F-2C42-44EF-A834-F0F629A60D03}"/>
                    </a:ext>
                  </a:extLst>
                </xdr:cNvPr>
                <xdr:cNvGrpSpPr/>
              </xdr:nvGrpSpPr>
              <xdr:grpSpPr>
                <a:xfrm>
                  <a:off x="190500" y="3068782"/>
                  <a:ext cx="2114549" cy="2383413"/>
                  <a:chOff x="190500" y="3068782"/>
                  <a:chExt cx="2114549" cy="2383413"/>
                </a:xfrm>
              </xdr:grpSpPr>
              <xdr:sp macro="" textlink="">
                <xdr:nvSpPr>
                  <xdr:cNvPr id="116" name="Rectangle: Rounded Corners 115">
                    <a:extLst>
                      <a:ext uri="{FF2B5EF4-FFF2-40B4-BE49-F238E27FC236}">
                        <a16:creationId xmlns:a16="http://schemas.microsoft.com/office/drawing/2014/main" id="{61F866FA-6A88-4EA8-9462-79FD025332D7}"/>
                      </a:ext>
                    </a:extLst>
                  </xdr:cNvPr>
                  <xdr:cNvSpPr/>
                </xdr:nvSpPr>
                <xdr:spPr>
                  <a:xfrm>
                    <a:off x="193632" y="3068782"/>
                    <a:ext cx="1149393"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100" b="1">
                        <a:solidFill>
                          <a:schemeClr val="tx1">
                            <a:lumMod val="65000"/>
                            <a:lumOff val="35000"/>
                          </a:schemeClr>
                        </a:solidFill>
                        <a:latin typeface="Arial" panose="020B0604020202020204" pitchFamily="34" charset="0"/>
                        <a:cs typeface="Arial" panose="020B0604020202020204" pitchFamily="34" charset="0"/>
                      </a:rPr>
                      <a:t>Driver</a:t>
                    </a:r>
                    <a:r>
                      <a:rPr lang="en-US" sz="1100" b="1" baseline="0">
                        <a:solidFill>
                          <a:schemeClr val="tx1">
                            <a:lumMod val="65000"/>
                            <a:lumOff val="35000"/>
                          </a:schemeClr>
                        </a:solidFill>
                        <a:latin typeface="Arial" panose="020B0604020202020204" pitchFamily="34" charset="0"/>
                        <a:cs typeface="Arial" panose="020B0604020202020204" pitchFamily="34" charset="0"/>
                      </a:rPr>
                      <a:t> Payrol</a:t>
                    </a:r>
                  </a:p>
                </xdr:txBody>
              </xdr:sp>
              <xdr:sp macro="" textlink="Pivottables!AU6">
                <xdr:nvSpPr>
                  <xdr:cNvPr id="153" name="Rectangle: Rounded Corners 152">
                    <a:extLst>
                      <a:ext uri="{FF2B5EF4-FFF2-40B4-BE49-F238E27FC236}">
                        <a16:creationId xmlns:a16="http://schemas.microsoft.com/office/drawing/2014/main" id="{3A39AC39-CF7D-41E5-BA27-42F93093ACE2}"/>
                      </a:ext>
                    </a:extLst>
                  </xdr:cNvPr>
                  <xdr:cNvSpPr/>
                </xdr:nvSpPr>
                <xdr:spPr>
                  <a:xfrm>
                    <a:off x="1355682" y="3068782"/>
                    <a:ext cx="892217" cy="288000"/>
                  </a:xfrm>
                  <a:prstGeom prst="roundRect">
                    <a:avLst>
                      <a:gd name="adj" fmla="val 11100"/>
                    </a:avLst>
                  </a:prstGeom>
                  <a:solidFill>
                    <a:srgbClr val="3849AB">
                      <a:alpha val="1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3E3255-811A-4BC3-9CB0-1B8F38147413}" type="TxLink">
                      <a:rPr lang="en-US" sz="1050" b="1" i="0" u="none" strike="noStrike">
                        <a:solidFill>
                          <a:srgbClr val="3849AB"/>
                        </a:solidFill>
                        <a:latin typeface="Arial"/>
                        <a:cs typeface="Arial"/>
                      </a:rPr>
                      <a:pPr algn="ctr"/>
                      <a:t>$11,189.00</a:t>
                    </a:fld>
                    <a:endParaRPr lang="en-US" sz="1000" b="1">
                      <a:solidFill>
                        <a:srgbClr val="3849AB"/>
                      </a:solidFill>
                      <a:latin typeface="Arial" panose="020B0604020202020204" pitchFamily="34" charset="0"/>
                      <a:cs typeface="Arial" panose="020B0604020202020204" pitchFamily="34" charset="0"/>
                    </a:endParaRPr>
                  </a:p>
                </xdr:txBody>
              </xdr:sp>
              <xdr:grpSp>
                <xdr:nvGrpSpPr>
                  <xdr:cNvPr id="46" name="Group 45">
                    <a:extLst>
                      <a:ext uri="{FF2B5EF4-FFF2-40B4-BE49-F238E27FC236}">
                        <a16:creationId xmlns:a16="http://schemas.microsoft.com/office/drawing/2014/main" id="{7B728231-6D27-4475-97A2-8237C5FCA776}"/>
                      </a:ext>
                    </a:extLst>
                  </xdr:cNvPr>
                  <xdr:cNvGrpSpPr/>
                </xdr:nvGrpSpPr>
                <xdr:grpSpPr>
                  <a:xfrm>
                    <a:off x="190500" y="3467100"/>
                    <a:ext cx="2114549" cy="1985095"/>
                    <a:chOff x="190500" y="3467100"/>
                    <a:chExt cx="2114549" cy="1985095"/>
                  </a:xfrm>
                </xdr:grpSpPr>
                <xdr:grpSp>
                  <xdr:nvGrpSpPr>
                    <xdr:cNvPr id="170" name="Group 169">
                      <a:extLst>
                        <a:ext uri="{FF2B5EF4-FFF2-40B4-BE49-F238E27FC236}">
                          <a16:creationId xmlns:a16="http://schemas.microsoft.com/office/drawing/2014/main" id="{356789DB-7868-498C-B12E-536DC0208035}"/>
                        </a:ext>
                      </a:extLst>
                    </xdr:cNvPr>
                    <xdr:cNvGrpSpPr/>
                  </xdr:nvGrpSpPr>
                  <xdr:grpSpPr>
                    <a:xfrm>
                      <a:off x="190500" y="3467100"/>
                      <a:ext cx="2114549" cy="1924050"/>
                      <a:chOff x="190500" y="3467100"/>
                      <a:chExt cx="2114549" cy="1924050"/>
                    </a:xfrm>
                  </xdr:grpSpPr>
                  <xdr:grpSp>
                    <xdr:nvGrpSpPr>
                      <xdr:cNvPr id="8" name="Group 7">
                        <a:extLst>
                          <a:ext uri="{FF2B5EF4-FFF2-40B4-BE49-F238E27FC236}">
                            <a16:creationId xmlns:a16="http://schemas.microsoft.com/office/drawing/2014/main" id="{FB1F0F65-705D-47C8-B55B-53D3C7E47955}"/>
                          </a:ext>
                        </a:extLst>
                      </xdr:cNvPr>
                      <xdr:cNvGrpSpPr/>
                    </xdr:nvGrpSpPr>
                    <xdr:grpSpPr>
                      <a:xfrm>
                        <a:off x="190500" y="3467100"/>
                        <a:ext cx="1123950" cy="504825"/>
                        <a:chOff x="193632" y="3324225"/>
                        <a:chExt cx="1854200" cy="504825"/>
                      </a:xfrm>
                    </xdr:grpSpPr>
                    <xdr:sp macro="" textlink="Pivottables!AM6">
                      <xdr:nvSpPr>
                        <xdr:cNvPr id="118" name="Rectangle: Rounded Corners 117">
                          <a:extLst>
                            <a:ext uri="{FF2B5EF4-FFF2-40B4-BE49-F238E27FC236}">
                              <a16:creationId xmlns:a16="http://schemas.microsoft.com/office/drawing/2014/main" id="{0B78B56C-736B-4A88-83D3-F0509019F9F7}"/>
                            </a:ext>
                          </a:extLst>
                        </xdr:cNvPr>
                        <xdr:cNvSpPr/>
                      </xdr:nvSpPr>
                      <xdr:spPr>
                        <a:xfrm>
                          <a:off x="193632" y="3324225"/>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0719478D-7983-4091-9690-FC7274DEF205}" type="TxLink">
                            <a:rPr lang="en-US" sz="1000" b="1" i="0" u="none" strike="noStrike">
                              <a:solidFill>
                                <a:schemeClr val="tx1">
                                  <a:lumMod val="65000"/>
                                  <a:lumOff val="35000"/>
                                </a:schemeClr>
                              </a:solidFill>
                              <a:latin typeface="Arial"/>
                              <a:cs typeface="Arial"/>
                            </a:rPr>
                            <a:pPr algn="ctr"/>
                            <a:t>$7,746</a:t>
                          </a:fld>
                          <a:endParaRPr lang="en-US" sz="900" b="1" baseline="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M5">
                      <xdr:nvSpPr>
                        <xdr:cNvPr id="119" name="Rectangle: Rounded Corners 118">
                          <a:extLst>
                            <a:ext uri="{FF2B5EF4-FFF2-40B4-BE49-F238E27FC236}">
                              <a16:creationId xmlns:a16="http://schemas.microsoft.com/office/drawing/2014/main" id="{896816FA-A10B-4F2D-8DB7-315D31B8EF31}"/>
                            </a:ext>
                          </a:extLst>
                        </xdr:cNvPr>
                        <xdr:cNvSpPr/>
                      </xdr:nvSpPr>
                      <xdr:spPr>
                        <a:xfrm>
                          <a:off x="193632" y="3541050"/>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3D055334-A5F6-40AD-AC6C-E1FEB453359D}" type="TxLink">
                            <a:rPr lang="en-US" sz="900" b="0" i="0" u="none" strike="noStrike">
                              <a:solidFill>
                                <a:schemeClr val="tx1">
                                  <a:lumMod val="50000"/>
                                  <a:lumOff val="50000"/>
                                </a:schemeClr>
                              </a:solidFill>
                              <a:latin typeface="Arial"/>
                              <a:cs typeface="Arial"/>
                            </a:rPr>
                            <a:pPr algn="ctr"/>
                            <a:t>Odometer</a:t>
                          </a:fld>
                          <a:endParaRPr lang="en-US" sz="800" b="0" baseline="0">
                            <a:solidFill>
                              <a:schemeClr val="tx1">
                                <a:lumMod val="50000"/>
                                <a:lumOff val="50000"/>
                              </a:schemeClr>
                            </a:solidFill>
                            <a:latin typeface="Arial" panose="020B0604020202020204" pitchFamily="34" charset="0"/>
                            <a:cs typeface="Arial" panose="020B0604020202020204" pitchFamily="34" charset="0"/>
                          </a:endParaRPr>
                        </a:p>
                      </xdr:txBody>
                    </xdr:sp>
                  </xdr:grpSp>
                  <xdr:grpSp>
                    <xdr:nvGrpSpPr>
                      <xdr:cNvPr id="120" name="Group 119">
                        <a:extLst>
                          <a:ext uri="{FF2B5EF4-FFF2-40B4-BE49-F238E27FC236}">
                            <a16:creationId xmlns:a16="http://schemas.microsoft.com/office/drawing/2014/main" id="{F8C8D5BD-2ACA-4F12-97A6-1F0A39E6C45C}"/>
                          </a:ext>
                        </a:extLst>
                      </xdr:cNvPr>
                      <xdr:cNvGrpSpPr/>
                    </xdr:nvGrpSpPr>
                    <xdr:grpSpPr>
                      <a:xfrm>
                        <a:off x="190500" y="4191000"/>
                        <a:ext cx="1123950" cy="504825"/>
                        <a:chOff x="193632" y="3324225"/>
                        <a:chExt cx="1854200" cy="504825"/>
                      </a:xfrm>
                    </xdr:grpSpPr>
                    <xdr:sp macro="" textlink="Pivottables!AN6">
                      <xdr:nvSpPr>
                        <xdr:cNvPr id="121" name="Rectangle: Rounded Corners 120">
                          <a:extLst>
                            <a:ext uri="{FF2B5EF4-FFF2-40B4-BE49-F238E27FC236}">
                              <a16:creationId xmlns:a16="http://schemas.microsoft.com/office/drawing/2014/main" id="{DAA73A64-3332-4E47-A024-8A72EA579DB2}"/>
                            </a:ext>
                          </a:extLst>
                        </xdr:cNvPr>
                        <xdr:cNvSpPr/>
                      </xdr:nvSpPr>
                      <xdr:spPr>
                        <a:xfrm>
                          <a:off x="193632" y="3324225"/>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1CA87A76-3293-4813-A8D6-27F4C08EA88F}" type="TxLink">
                            <a:rPr lang="en-US" sz="1000" b="1" i="0" u="none" strike="noStrike">
                              <a:solidFill>
                                <a:schemeClr val="tx1">
                                  <a:lumMod val="65000"/>
                                  <a:lumOff val="35000"/>
                                </a:schemeClr>
                              </a:solidFill>
                              <a:latin typeface="Arial"/>
                              <a:cs typeface="Arial"/>
                            </a:rPr>
                            <a:pPr algn="ctr"/>
                            <a:t>$9,206</a:t>
                          </a:fld>
                          <a:endParaRPr lang="en-US" sz="900" b="1" baseline="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N5">
                      <xdr:nvSpPr>
                        <xdr:cNvPr id="122" name="Rectangle: Rounded Corners 121">
                          <a:extLst>
                            <a:ext uri="{FF2B5EF4-FFF2-40B4-BE49-F238E27FC236}">
                              <a16:creationId xmlns:a16="http://schemas.microsoft.com/office/drawing/2014/main" id="{A910D144-444C-4332-A545-3A32592F3E02}"/>
                            </a:ext>
                          </a:extLst>
                        </xdr:cNvPr>
                        <xdr:cNvSpPr/>
                      </xdr:nvSpPr>
                      <xdr:spPr>
                        <a:xfrm>
                          <a:off x="193632" y="3541050"/>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8321C53F-A5DF-4D0D-A808-59E9926F3202}" type="TxLink">
                            <a:rPr lang="en-US" sz="900" b="0" i="0" u="none" strike="noStrike">
                              <a:solidFill>
                                <a:schemeClr val="tx1">
                                  <a:lumMod val="50000"/>
                                  <a:lumOff val="50000"/>
                                </a:schemeClr>
                              </a:solidFill>
                              <a:latin typeface="Arial"/>
                              <a:cs typeface="Arial"/>
                            </a:rPr>
                            <a:pPr algn="ctr"/>
                            <a:t>Miles</a:t>
                          </a:fld>
                          <a:endParaRPr lang="en-US" sz="800" b="0" baseline="0">
                            <a:solidFill>
                              <a:schemeClr val="tx1">
                                <a:lumMod val="50000"/>
                                <a:lumOff val="50000"/>
                              </a:schemeClr>
                            </a:solidFill>
                            <a:latin typeface="Arial" panose="020B0604020202020204" pitchFamily="34" charset="0"/>
                            <a:cs typeface="Arial" panose="020B0604020202020204" pitchFamily="34" charset="0"/>
                          </a:endParaRPr>
                        </a:p>
                      </xdr:txBody>
                    </xdr:sp>
                  </xdr:grpSp>
                  <xdr:grpSp>
                    <xdr:nvGrpSpPr>
                      <xdr:cNvPr id="123" name="Group 122">
                        <a:extLst>
                          <a:ext uri="{FF2B5EF4-FFF2-40B4-BE49-F238E27FC236}">
                            <a16:creationId xmlns:a16="http://schemas.microsoft.com/office/drawing/2014/main" id="{04FAC33E-B1A7-4D78-A938-D949FA1CED1D}"/>
                          </a:ext>
                        </a:extLst>
                      </xdr:cNvPr>
                      <xdr:cNvGrpSpPr/>
                    </xdr:nvGrpSpPr>
                    <xdr:grpSpPr>
                      <a:xfrm>
                        <a:off x="190500" y="4886325"/>
                        <a:ext cx="1123950" cy="504825"/>
                        <a:chOff x="193632" y="3324225"/>
                        <a:chExt cx="1854200" cy="504825"/>
                      </a:xfrm>
                    </xdr:grpSpPr>
                    <xdr:sp macro="" textlink="Pivottables!AO6">
                      <xdr:nvSpPr>
                        <xdr:cNvPr id="124" name="Rectangle: Rounded Corners 123">
                          <a:extLst>
                            <a:ext uri="{FF2B5EF4-FFF2-40B4-BE49-F238E27FC236}">
                              <a16:creationId xmlns:a16="http://schemas.microsoft.com/office/drawing/2014/main" id="{2C83373E-7B8E-4371-85F7-880DD255EE2A}"/>
                            </a:ext>
                          </a:extLst>
                        </xdr:cNvPr>
                        <xdr:cNvSpPr/>
                      </xdr:nvSpPr>
                      <xdr:spPr>
                        <a:xfrm>
                          <a:off x="193632" y="3324225"/>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31206AC6-2C39-465E-B158-2D7171B1C284}" type="TxLink">
                            <a:rPr lang="en-US" sz="1000" b="1" i="0" u="none" strike="noStrike">
                              <a:solidFill>
                                <a:schemeClr val="tx1">
                                  <a:lumMod val="65000"/>
                                  <a:lumOff val="35000"/>
                                </a:schemeClr>
                              </a:solidFill>
                              <a:latin typeface="Arial"/>
                              <a:cs typeface="Arial"/>
                            </a:rPr>
                            <a:pPr algn="ctr"/>
                            <a:t>$6,443</a:t>
                          </a:fld>
                          <a:endParaRPr lang="en-US" sz="900" b="1" baseline="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O5">
                      <xdr:nvSpPr>
                        <xdr:cNvPr id="125" name="Rectangle: Rounded Corners 124">
                          <a:extLst>
                            <a:ext uri="{FF2B5EF4-FFF2-40B4-BE49-F238E27FC236}">
                              <a16:creationId xmlns:a16="http://schemas.microsoft.com/office/drawing/2014/main" id="{D1E360D2-15BA-4F17-B23C-BD8AA46BF2BD}"/>
                            </a:ext>
                          </a:extLst>
                        </xdr:cNvPr>
                        <xdr:cNvSpPr/>
                      </xdr:nvSpPr>
                      <xdr:spPr>
                        <a:xfrm>
                          <a:off x="193632" y="3541050"/>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8DEDFFA0-200D-4A21-B153-DEA287607457}" type="TxLink">
                            <a:rPr lang="en-US" sz="900" b="0" i="0" u="none" strike="noStrike">
                              <a:solidFill>
                                <a:schemeClr val="tx1">
                                  <a:lumMod val="50000"/>
                                  <a:lumOff val="50000"/>
                                </a:schemeClr>
                              </a:solidFill>
                              <a:latin typeface="Arial"/>
                              <a:cs typeface="Arial"/>
                            </a:rPr>
                            <a:pPr algn="ctr"/>
                            <a:t>Rate Per Miles</a:t>
                          </a:fld>
                          <a:endParaRPr lang="en-US" sz="800" b="0" baseline="0">
                            <a:solidFill>
                              <a:schemeClr val="tx1">
                                <a:lumMod val="50000"/>
                                <a:lumOff val="50000"/>
                              </a:schemeClr>
                            </a:solidFill>
                            <a:latin typeface="Arial" panose="020B0604020202020204" pitchFamily="34" charset="0"/>
                            <a:cs typeface="Arial" panose="020B0604020202020204" pitchFamily="34" charset="0"/>
                          </a:endParaRPr>
                        </a:p>
                      </xdr:txBody>
                    </xdr:sp>
                  </xdr:grpSp>
                  <xdr:grpSp>
                    <xdr:nvGrpSpPr>
                      <xdr:cNvPr id="126" name="Group 125">
                        <a:extLst>
                          <a:ext uri="{FF2B5EF4-FFF2-40B4-BE49-F238E27FC236}">
                            <a16:creationId xmlns:a16="http://schemas.microsoft.com/office/drawing/2014/main" id="{8B464E74-8D6F-4D70-95A4-305D07F67554}"/>
                          </a:ext>
                        </a:extLst>
                      </xdr:cNvPr>
                      <xdr:cNvGrpSpPr/>
                    </xdr:nvGrpSpPr>
                    <xdr:grpSpPr>
                      <a:xfrm>
                        <a:off x="1114424" y="3467100"/>
                        <a:ext cx="1190625" cy="504825"/>
                        <a:chOff x="193632" y="3324225"/>
                        <a:chExt cx="1854200" cy="504825"/>
                      </a:xfrm>
                    </xdr:grpSpPr>
                    <xdr:sp macro="" textlink="Pivottables!AP6">
                      <xdr:nvSpPr>
                        <xdr:cNvPr id="127" name="Rectangle: Rounded Corners 126">
                          <a:extLst>
                            <a:ext uri="{FF2B5EF4-FFF2-40B4-BE49-F238E27FC236}">
                              <a16:creationId xmlns:a16="http://schemas.microsoft.com/office/drawing/2014/main" id="{7365C42D-285B-467A-BDA7-F2BD93F74913}"/>
                            </a:ext>
                          </a:extLst>
                        </xdr:cNvPr>
                        <xdr:cNvSpPr/>
                      </xdr:nvSpPr>
                      <xdr:spPr>
                        <a:xfrm>
                          <a:off x="193632" y="3324225"/>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E6CB84E3-1EEB-48EC-9015-DC7575C5FC5E}" type="TxLink">
                            <a:rPr lang="en-US" sz="1000" b="1" i="0" u="none" strike="noStrike">
                              <a:solidFill>
                                <a:schemeClr val="tx1">
                                  <a:lumMod val="65000"/>
                                  <a:lumOff val="35000"/>
                                </a:schemeClr>
                              </a:solidFill>
                              <a:latin typeface="Arial"/>
                              <a:cs typeface="Arial"/>
                            </a:rPr>
                            <a:pPr algn="ctr"/>
                            <a:t>$2,600</a:t>
                          </a:fld>
                          <a:endParaRPr lang="en-US" sz="900" b="1" baseline="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P5">
                      <xdr:nvSpPr>
                        <xdr:cNvPr id="128" name="Rectangle: Rounded Corners 127">
                          <a:extLst>
                            <a:ext uri="{FF2B5EF4-FFF2-40B4-BE49-F238E27FC236}">
                              <a16:creationId xmlns:a16="http://schemas.microsoft.com/office/drawing/2014/main" id="{46420E7F-D200-4E81-8873-42C196267215}"/>
                            </a:ext>
                          </a:extLst>
                        </xdr:cNvPr>
                        <xdr:cNvSpPr/>
                      </xdr:nvSpPr>
                      <xdr:spPr>
                        <a:xfrm>
                          <a:off x="193632" y="3541050"/>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B7EA0377-AF9C-4094-B726-6F5B05FF9974}" type="TxLink">
                            <a:rPr lang="en-US" sz="900" b="0" i="0" u="none" strike="noStrike">
                              <a:solidFill>
                                <a:schemeClr val="tx1">
                                  <a:lumMod val="50000"/>
                                  <a:lumOff val="50000"/>
                                </a:schemeClr>
                              </a:solidFill>
                              <a:latin typeface="Arial"/>
                              <a:cs typeface="Arial"/>
                            </a:rPr>
                            <a:pPr algn="ctr"/>
                            <a:t>Extra Stops</a:t>
                          </a:fld>
                          <a:endParaRPr lang="en-US" sz="800" b="0" baseline="0">
                            <a:solidFill>
                              <a:schemeClr val="tx1">
                                <a:lumMod val="50000"/>
                                <a:lumOff val="50000"/>
                              </a:schemeClr>
                            </a:solidFill>
                            <a:latin typeface="Arial" panose="020B0604020202020204" pitchFamily="34" charset="0"/>
                            <a:cs typeface="Arial" panose="020B0604020202020204" pitchFamily="34" charset="0"/>
                          </a:endParaRPr>
                        </a:p>
                      </xdr:txBody>
                    </xdr:sp>
                  </xdr:grpSp>
                  <xdr:grpSp>
                    <xdr:nvGrpSpPr>
                      <xdr:cNvPr id="129" name="Group 128">
                        <a:extLst>
                          <a:ext uri="{FF2B5EF4-FFF2-40B4-BE49-F238E27FC236}">
                            <a16:creationId xmlns:a16="http://schemas.microsoft.com/office/drawing/2014/main" id="{B1686F5F-9346-40BE-B95A-4EACC1D4031D}"/>
                          </a:ext>
                        </a:extLst>
                      </xdr:cNvPr>
                      <xdr:cNvGrpSpPr/>
                    </xdr:nvGrpSpPr>
                    <xdr:grpSpPr>
                      <a:xfrm>
                        <a:off x="1114424" y="4191000"/>
                        <a:ext cx="1190625" cy="504825"/>
                        <a:chOff x="193632" y="3324225"/>
                        <a:chExt cx="1854200" cy="504825"/>
                      </a:xfrm>
                    </xdr:grpSpPr>
                    <xdr:sp macro="" textlink="Pivottables!AQ6">
                      <xdr:nvSpPr>
                        <xdr:cNvPr id="130" name="Rectangle: Rounded Corners 129">
                          <a:extLst>
                            <a:ext uri="{FF2B5EF4-FFF2-40B4-BE49-F238E27FC236}">
                              <a16:creationId xmlns:a16="http://schemas.microsoft.com/office/drawing/2014/main" id="{2F566D13-7FB2-4ADD-9665-C40B884861B3}"/>
                            </a:ext>
                          </a:extLst>
                        </xdr:cNvPr>
                        <xdr:cNvSpPr/>
                      </xdr:nvSpPr>
                      <xdr:spPr>
                        <a:xfrm>
                          <a:off x="193632" y="3324225"/>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D337F1F8-EBD6-401A-A818-C7B5A67AFCFC}" type="TxLink">
                            <a:rPr lang="en-US" sz="1000" b="1" i="0" u="none" strike="noStrike">
                              <a:solidFill>
                                <a:schemeClr val="tx1">
                                  <a:lumMod val="65000"/>
                                  <a:lumOff val="35000"/>
                                </a:schemeClr>
                              </a:solidFill>
                              <a:latin typeface="Arial"/>
                              <a:cs typeface="Arial"/>
                            </a:rPr>
                            <a:pPr algn="ctr"/>
                            <a:t>$657</a:t>
                          </a:fld>
                          <a:endParaRPr lang="en-US" sz="900" b="1" baseline="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Q5">
                      <xdr:nvSpPr>
                        <xdr:cNvPr id="131" name="Rectangle: Rounded Corners 130">
                          <a:extLst>
                            <a:ext uri="{FF2B5EF4-FFF2-40B4-BE49-F238E27FC236}">
                              <a16:creationId xmlns:a16="http://schemas.microsoft.com/office/drawing/2014/main" id="{C0932B18-522C-450A-B8C9-1A3EEFDF951C}"/>
                            </a:ext>
                          </a:extLst>
                        </xdr:cNvPr>
                        <xdr:cNvSpPr/>
                      </xdr:nvSpPr>
                      <xdr:spPr>
                        <a:xfrm>
                          <a:off x="193632" y="3541050"/>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83CBB329-C1B6-4A5E-95F0-7525BCCD3900}" type="TxLink">
                            <a:rPr lang="en-US" sz="900" b="0" i="0" u="none" strike="noStrike">
                              <a:solidFill>
                                <a:schemeClr val="tx1">
                                  <a:lumMod val="50000"/>
                                  <a:lumOff val="50000"/>
                                </a:schemeClr>
                              </a:solidFill>
                              <a:latin typeface="Arial"/>
                              <a:cs typeface="Arial"/>
                            </a:rPr>
                            <a:pPr algn="ctr"/>
                            <a:t>Extra Pay</a:t>
                          </a:fld>
                          <a:endParaRPr lang="en-US" sz="800" b="0" baseline="0">
                            <a:solidFill>
                              <a:schemeClr val="tx1">
                                <a:lumMod val="50000"/>
                                <a:lumOff val="50000"/>
                              </a:schemeClr>
                            </a:solidFill>
                            <a:latin typeface="Arial" panose="020B0604020202020204" pitchFamily="34" charset="0"/>
                            <a:cs typeface="Arial" panose="020B0604020202020204" pitchFamily="34" charset="0"/>
                          </a:endParaRPr>
                        </a:p>
                      </xdr:txBody>
                    </xdr:sp>
                  </xdr:grpSp>
                  <xdr:grpSp>
                    <xdr:nvGrpSpPr>
                      <xdr:cNvPr id="150" name="Group 149">
                        <a:extLst>
                          <a:ext uri="{FF2B5EF4-FFF2-40B4-BE49-F238E27FC236}">
                            <a16:creationId xmlns:a16="http://schemas.microsoft.com/office/drawing/2014/main" id="{1305C2EC-6FB7-4733-BB16-90AD39B3E774}"/>
                          </a:ext>
                        </a:extLst>
                      </xdr:cNvPr>
                      <xdr:cNvGrpSpPr/>
                    </xdr:nvGrpSpPr>
                    <xdr:grpSpPr>
                      <a:xfrm>
                        <a:off x="1114424" y="4886325"/>
                        <a:ext cx="1190625" cy="504825"/>
                        <a:chOff x="193632" y="3324225"/>
                        <a:chExt cx="1854200" cy="504825"/>
                      </a:xfrm>
                    </xdr:grpSpPr>
                    <xdr:sp macro="" textlink="Pivottables!AR6">
                      <xdr:nvSpPr>
                        <xdr:cNvPr id="151" name="Rectangle: Rounded Corners 150">
                          <a:extLst>
                            <a:ext uri="{FF2B5EF4-FFF2-40B4-BE49-F238E27FC236}">
                              <a16:creationId xmlns:a16="http://schemas.microsoft.com/office/drawing/2014/main" id="{81B0C551-1A6F-4073-859A-EEB788217B9C}"/>
                            </a:ext>
                          </a:extLst>
                        </xdr:cNvPr>
                        <xdr:cNvSpPr/>
                      </xdr:nvSpPr>
                      <xdr:spPr>
                        <a:xfrm>
                          <a:off x="193632" y="3324225"/>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4627982C-869F-47EC-8B3B-EDC273D4E8A1}" type="TxLink">
                            <a:rPr lang="en-US" sz="1000" b="1" i="0" u="none" strike="noStrike">
                              <a:solidFill>
                                <a:schemeClr val="tx1">
                                  <a:lumMod val="65000"/>
                                  <a:lumOff val="35000"/>
                                </a:schemeClr>
                              </a:solidFill>
                              <a:latin typeface="Arial"/>
                              <a:cs typeface="Arial"/>
                            </a:rPr>
                            <a:pPr algn="ctr"/>
                            <a:t>$1,489</a:t>
                          </a:fld>
                          <a:endParaRPr lang="en-US" sz="900" b="1" baseline="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AR5">
                      <xdr:nvSpPr>
                        <xdr:cNvPr id="152" name="Rectangle: Rounded Corners 151">
                          <a:extLst>
                            <a:ext uri="{FF2B5EF4-FFF2-40B4-BE49-F238E27FC236}">
                              <a16:creationId xmlns:a16="http://schemas.microsoft.com/office/drawing/2014/main" id="{515D2970-FA3D-4C22-BB5C-29B8AE37D40F}"/>
                            </a:ext>
                          </a:extLst>
                        </xdr:cNvPr>
                        <xdr:cNvSpPr/>
                      </xdr:nvSpPr>
                      <xdr:spPr>
                        <a:xfrm>
                          <a:off x="193632" y="3541050"/>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fld id="{33FCD865-61F4-4161-A33A-FCE691CDC73D}" type="TxLink">
                            <a:rPr lang="en-US" sz="900" b="0" i="0" u="none" strike="noStrike">
                              <a:solidFill>
                                <a:schemeClr val="tx1">
                                  <a:lumMod val="50000"/>
                                  <a:lumOff val="50000"/>
                                </a:schemeClr>
                              </a:solidFill>
                              <a:latin typeface="Arial"/>
                              <a:cs typeface="Arial"/>
                            </a:rPr>
                            <a:pPr algn="ctr"/>
                            <a:t>Costs Driver Paid</a:t>
                          </a:fld>
                          <a:endParaRPr lang="en-US" sz="800" b="0" baseline="0">
                            <a:solidFill>
                              <a:schemeClr val="tx1">
                                <a:lumMod val="50000"/>
                                <a:lumOff val="50000"/>
                              </a:schemeClr>
                            </a:solidFill>
                            <a:latin typeface="Arial" panose="020B0604020202020204" pitchFamily="34" charset="0"/>
                            <a:cs typeface="Arial" panose="020B0604020202020204" pitchFamily="34" charset="0"/>
                          </a:endParaRPr>
                        </a:p>
                      </xdr:txBody>
                    </xdr:sp>
                  </xdr:grpSp>
                </xdr:grpSp>
                <xdr:cxnSp macro="">
                  <xdr:nvCxnSpPr>
                    <xdr:cNvPr id="156" name="Straight Connector 155">
                      <a:extLst>
                        <a:ext uri="{FF2B5EF4-FFF2-40B4-BE49-F238E27FC236}">
                          <a16:creationId xmlns:a16="http://schemas.microsoft.com/office/drawing/2014/main" id="{02C1131C-71EF-4B68-80FC-A6B945687E2F}"/>
                        </a:ext>
                      </a:extLst>
                    </xdr:cNvPr>
                    <xdr:cNvCxnSpPr/>
                  </xdr:nvCxnSpPr>
                  <xdr:spPr>
                    <a:xfrm>
                      <a:off x="314176" y="5452195"/>
                      <a:ext cx="1953462"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169" name="Group 168">
                  <a:extLst>
                    <a:ext uri="{FF2B5EF4-FFF2-40B4-BE49-F238E27FC236}">
                      <a16:creationId xmlns:a16="http://schemas.microsoft.com/office/drawing/2014/main" id="{1059E03F-42F1-41E5-9105-F03DAC0E0724}"/>
                    </a:ext>
                  </a:extLst>
                </xdr:cNvPr>
                <xdr:cNvGrpSpPr/>
              </xdr:nvGrpSpPr>
              <xdr:grpSpPr>
                <a:xfrm>
                  <a:off x="238125" y="5581650"/>
                  <a:ext cx="2009775" cy="2247900"/>
                  <a:chOff x="238125" y="5267325"/>
                  <a:chExt cx="2009775" cy="2247900"/>
                </a:xfrm>
              </xdr:grpSpPr>
              <xdr:sp macro="" textlink="">
                <xdr:nvSpPr>
                  <xdr:cNvPr id="157" name="Rectangle: Rounded Corners 156">
                    <a:extLst>
                      <a:ext uri="{FF2B5EF4-FFF2-40B4-BE49-F238E27FC236}">
                        <a16:creationId xmlns:a16="http://schemas.microsoft.com/office/drawing/2014/main" id="{E73F0676-A2BD-4F1B-82B6-40307A0ABF8C}"/>
                      </a:ext>
                    </a:extLst>
                  </xdr:cNvPr>
                  <xdr:cNvSpPr/>
                </xdr:nvSpPr>
                <xdr:spPr>
                  <a:xfrm>
                    <a:off x="238125" y="5267325"/>
                    <a:ext cx="2009775" cy="2247900"/>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1" name="Group 70">
                    <a:extLst>
                      <a:ext uri="{FF2B5EF4-FFF2-40B4-BE49-F238E27FC236}">
                        <a16:creationId xmlns:a16="http://schemas.microsoft.com/office/drawing/2014/main" id="{61A16A21-FD8D-408B-B3AD-CF4254AD93DC}"/>
                      </a:ext>
                    </a:extLst>
                  </xdr:cNvPr>
                  <xdr:cNvGrpSpPr/>
                </xdr:nvGrpSpPr>
                <xdr:grpSpPr>
                  <a:xfrm>
                    <a:off x="352424" y="5362579"/>
                    <a:ext cx="1809751" cy="2124000"/>
                    <a:chOff x="352424" y="5295904"/>
                    <a:chExt cx="1809751" cy="2124000"/>
                  </a:xfrm>
                </xdr:grpSpPr>
                <mc:AlternateContent xmlns:mc="http://schemas.openxmlformats.org/markup-compatibility/2006" xmlns:a14="http://schemas.microsoft.com/office/drawing/2010/main">
                  <mc:Choice Requires="a14">
                    <xdr:graphicFrame macro="">
                      <xdr:nvGraphicFramePr>
                        <xdr:cNvPr id="158" name="Driver Name">
                          <a:extLst>
                            <a:ext uri="{FF2B5EF4-FFF2-40B4-BE49-F238E27FC236}">
                              <a16:creationId xmlns:a16="http://schemas.microsoft.com/office/drawing/2014/main" id="{7DA6CD36-AF3C-4D08-8E69-1A055D7BC76F}"/>
                            </a:ext>
                          </a:extLst>
                        </xdr:cNvPr>
                        <xdr:cNvGraphicFramePr/>
                      </xdr:nvGraphicFramePr>
                      <xdr:xfrm>
                        <a:off x="790575" y="5295904"/>
                        <a:ext cx="1371600" cy="212400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828535" y="5457829"/>
                          <a:ext cx="1371231" cy="21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62" name="Group 61">
                      <a:extLst>
                        <a:ext uri="{FF2B5EF4-FFF2-40B4-BE49-F238E27FC236}">
                          <a16:creationId xmlns:a16="http://schemas.microsoft.com/office/drawing/2014/main" id="{AAF2C31E-81AE-4EC3-AE5C-C00CF8BEC277}"/>
                        </a:ext>
                      </a:extLst>
                    </xdr:cNvPr>
                    <xdr:cNvGrpSpPr/>
                  </xdr:nvGrpSpPr>
                  <xdr:grpSpPr>
                    <a:xfrm>
                      <a:off x="352424" y="5410199"/>
                      <a:ext cx="360000" cy="1888045"/>
                      <a:chOff x="352424" y="5410199"/>
                      <a:chExt cx="360000" cy="1888045"/>
                    </a:xfrm>
                  </xdr:grpSpPr>
                  <xdr:grpSp>
                    <xdr:nvGrpSpPr>
                      <xdr:cNvPr id="56" name="Group 55">
                        <a:extLst>
                          <a:ext uri="{FF2B5EF4-FFF2-40B4-BE49-F238E27FC236}">
                            <a16:creationId xmlns:a16="http://schemas.microsoft.com/office/drawing/2014/main" id="{B7A9144F-C6B0-40D4-AE6E-02DC940E5C0C}"/>
                          </a:ext>
                        </a:extLst>
                      </xdr:cNvPr>
                      <xdr:cNvGrpSpPr/>
                    </xdr:nvGrpSpPr>
                    <xdr:grpSpPr>
                      <a:xfrm>
                        <a:off x="352424" y="6938244"/>
                        <a:ext cx="360000" cy="360000"/>
                        <a:chOff x="352424" y="6690594"/>
                        <a:chExt cx="360000" cy="360000"/>
                      </a:xfrm>
                    </xdr:grpSpPr>
                    <xdr:sp macro="" textlink="">
                      <xdr:nvSpPr>
                        <xdr:cNvPr id="166" name="Rectangle: Rounded Corners 165">
                          <a:extLst>
                            <a:ext uri="{FF2B5EF4-FFF2-40B4-BE49-F238E27FC236}">
                              <a16:creationId xmlns:a16="http://schemas.microsoft.com/office/drawing/2014/main" id="{12BCBF32-10F8-4263-8AE0-76B871AF7C95}"/>
                            </a:ext>
                          </a:extLst>
                        </xdr:cNvPr>
                        <xdr:cNvSpPr/>
                      </xdr:nvSpPr>
                      <xdr:spPr>
                        <a:xfrm>
                          <a:off x="352424" y="6690594"/>
                          <a:ext cx="360000" cy="360000"/>
                        </a:xfrm>
                        <a:prstGeom prst="roundRect">
                          <a:avLst>
                            <a:gd name="adj" fmla="val 10714"/>
                          </a:avLst>
                        </a:prstGeom>
                        <a:solidFill>
                          <a:schemeClr val="bg1">
                            <a:lumMod val="95000"/>
                          </a:schemeClr>
                        </a:solidFill>
                        <a:ln>
                          <a:solidFill>
                            <a:schemeClr val="bg1">
                              <a:lumMod val="85000"/>
                            </a:schemeClr>
                          </a:solidFill>
                        </a:ln>
                        <a:effectLst>
                          <a:innerShdw blurRad="50800" dir="13500000">
                            <a:srgbClr val="00B050">
                              <a:alpha val="50000"/>
                            </a:srgb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9" name="Picture 38">
                          <a:extLst>
                            <a:ext uri="{FF2B5EF4-FFF2-40B4-BE49-F238E27FC236}">
                              <a16:creationId xmlns:a16="http://schemas.microsoft.com/office/drawing/2014/main" id="{1584BF36-94D0-4906-8D29-FDA52780E5C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8424" y="6726594"/>
                          <a:ext cx="288000" cy="288000"/>
                        </a:xfrm>
                        <a:prstGeom prst="rect">
                          <a:avLst/>
                        </a:prstGeom>
                      </xdr:spPr>
                    </xdr:pic>
                  </xdr:grpSp>
                  <xdr:grpSp>
                    <xdr:nvGrpSpPr>
                      <xdr:cNvPr id="57" name="Group 56">
                        <a:extLst>
                          <a:ext uri="{FF2B5EF4-FFF2-40B4-BE49-F238E27FC236}">
                            <a16:creationId xmlns:a16="http://schemas.microsoft.com/office/drawing/2014/main" id="{2BB51B1D-55CA-4419-9969-EFCEE785BD88}"/>
                          </a:ext>
                        </a:extLst>
                      </xdr:cNvPr>
                      <xdr:cNvGrpSpPr/>
                    </xdr:nvGrpSpPr>
                    <xdr:grpSpPr>
                      <a:xfrm>
                        <a:off x="352424" y="5921948"/>
                        <a:ext cx="360000" cy="360000"/>
                        <a:chOff x="352424" y="5836223"/>
                        <a:chExt cx="360000" cy="360000"/>
                      </a:xfrm>
                    </xdr:grpSpPr>
                    <xdr:sp macro="" textlink="">
                      <xdr:nvSpPr>
                        <xdr:cNvPr id="164" name="Rectangle: Rounded Corners 163">
                          <a:extLst>
                            <a:ext uri="{FF2B5EF4-FFF2-40B4-BE49-F238E27FC236}">
                              <a16:creationId xmlns:a16="http://schemas.microsoft.com/office/drawing/2014/main" id="{E9157AF8-484B-487A-9FC2-7DB34A20F653}"/>
                            </a:ext>
                          </a:extLst>
                        </xdr:cNvPr>
                        <xdr:cNvSpPr/>
                      </xdr:nvSpPr>
                      <xdr:spPr>
                        <a:xfrm>
                          <a:off x="352424" y="5836223"/>
                          <a:ext cx="360000" cy="360000"/>
                        </a:xfrm>
                        <a:prstGeom prst="roundRect">
                          <a:avLst>
                            <a:gd name="adj" fmla="val 10714"/>
                          </a:avLst>
                        </a:prstGeom>
                        <a:solidFill>
                          <a:schemeClr val="bg1">
                            <a:lumMod val="95000"/>
                          </a:schemeClr>
                        </a:solidFill>
                        <a:ln>
                          <a:solidFill>
                            <a:schemeClr val="bg1">
                              <a:lumMod val="85000"/>
                            </a:schemeClr>
                          </a:solidFill>
                        </a:ln>
                        <a:effectLst>
                          <a:innerShdw blurRad="50800" dir="13500000">
                            <a:srgbClr val="00B050">
                              <a:alpha val="50000"/>
                            </a:srgb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0" name="Picture 49">
                          <a:extLst>
                            <a:ext uri="{FF2B5EF4-FFF2-40B4-BE49-F238E27FC236}">
                              <a16:creationId xmlns:a16="http://schemas.microsoft.com/office/drawing/2014/main" id="{67A20F06-9BF1-4078-A5DA-E280172B74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88424" y="5872223"/>
                          <a:ext cx="288000" cy="288000"/>
                        </a:xfrm>
                        <a:prstGeom prst="rect">
                          <a:avLst/>
                        </a:prstGeom>
                      </xdr:spPr>
                    </xdr:pic>
                  </xdr:grpSp>
                  <xdr:grpSp>
                    <xdr:nvGrpSpPr>
                      <xdr:cNvPr id="59" name="Group 58">
                        <a:extLst>
                          <a:ext uri="{FF2B5EF4-FFF2-40B4-BE49-F238E27FC236}">
                            <a16:creationId xmlns:a16="http://schemas.microsoft.com/office/drawing/2014/main" id="{F67083F5-C833-435B-9439-8B1EAB607F57}"/>
                          </a:ext>
                        </a:extLst>
                      </xdr:cNvPr>
                      <xdr:cNvGrpSpPr/>
                    </xdr:nvGrpSpPr>
                    <xdr:grpSpPr>
                      <a:xfrm>
                        <a:off x="352424" y="6430459"/>
                        <a:ext cx="360000" cy="360000"/>
                        <a:chOff x="352424" y="6268534"/>
                        <a:chExt cx="360000" cy="360000"/>
                      </a:xfrm>
                    </xdr:grpSpPr>
                    <xdr:sp macro="" textlink="">
                      <xdr:nvSpPr>
                        <xdr:cNvPr id="165" name="Rectangle: Rounded Corners 164">
                          <a:extLst>
                            <a:ext uri="{FF2B5EF4-FFF2-40B4-BE49-F238E27FC236}">
                              <a16:creationId xmlns:a16="http://schemas.microsoft.com/office/drawing/2014/main" id="{6F0D5F99-EB89-4680-802A-54FF6358550C}"/>
                            </a:ext>
                          </a:extLst>
                        </xdr:cNvPr>
                        <xdr:cNvSpPr/>
                      </xdr:nvSpPr>
                      <xdr:spPr>
                        <a:xfrm>
                          <a:off x="352424" y="6268534"/>
                          <a:ext cx="360000" cy="360000"/>
                        </a:xfrm>
                        <a:prstGeom prst="roundRect">
                          <a:avLst>
                            <a:gd name="adj" fmla="val 10714"/>
                          </a:avLst>
                        </a:prstGeom>
                        <a:solidFill>
                          <a:schemeClr val="bg1">
                            <a:lumMod val="95000"/>
                          </a:schemeClr>
                        </a:solidFill>
                        <a:ln>
                          <a:solidFill>
                            <a:schemeClr val="bg1">
                              <a:lumMod val="85000"/>
                            </a:schemeClr>
                          </a:solidFill>
                        </a:ln>
                        <a:effectLst>
                          <a:innerShdw blurRad="50800" dir="13500000">
                            <a:srgbClr val="00B050">
                              <a:alpha val="50000"/>
                            </a:srgb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4" name="Picture 43">
                          <a:extLst>
                            <a:ext uri="{FF2B5EF4-FFF2-40B4-BE49-F238E27FC236}">
                              <a16:creationId xmlns:a16="http://schemas.microsoft.com/office/drawing/2014/main" id="{ECE48969-56E8-4D06-9441-20B1C66EE82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88424" y="6304534"/>
                          <a:ext cx="288000" cy="288000"/>
                        </a:xfrm>
                        <a:prstGeom prst="rect">
                          <a:avLst/>
                        </a:prstGeom>
                      </xdr:spPr>
                    </xdr:pic>
                  </xdr:grpSp>
                  <xdr:grpSp>
                    <xdr:nvGrpSpPr>
                      <xdr:cNvPr id="58" name="Group 57">
                        <a:extLst>
                          <a:ext uri="{FF2B5EF4-FFF2-40B4-BE49-F238E27FC236}">
                            <a16:creationId xmlns:a16="http://schemas.microsoft.com/office/drawing/2014/main" id="{9E2B5559-DF07-4BFD-8C31-4C91E19E3A74}"/>
                          </a:ext>
                        </a:extLst>
                      </xdr:cNvPr>
                      <xdr:cNvGrpSpPr/>
                    </xdr:nvGrpSpPr>
                    <xdr:grpSpPr>
                      <a:xfrm>
                        <a:off x="352424" y="5410199"/>
                        <a:ext cx="360000" cy="360000"/>
                        <a:chOff x="352424" y="5410199"/>
                        <a:chExt cx="360000" cy="360000"/>
                      </a:xfrm>
                    </xdr:grpSpPr>
                    <xdr:sp macro="" textlink="">
                      <xdr:nvSpPr>
                        <xdr:cNvPr id="54" name="Rectangle: Rounded Corners 53">
                          <a:extLst>
                            <a:ext uri="{FF2B5EF4-FFF2-40B4-BE49-F238E27FC236}">
                              <a16:creationId xmlns:a16="http://schemas.microsoft.com/office/drawing/2014/main" id="{775038F3-9A2D-4BFC-9C09-EE3486D1C825}"/>
                            </a:ext>
                          </a:extLst>
                        </xdr:cNvPr>
                        <xdr:cNvSpPr/>
                      </xdr:nvSpPr>
                      <xdr:spPr>
                        <a:xfrm>
                          <a:off x="352424" y="5410199"/>
                          <a:ext cx="360000" cy="360000"/>
                        </a:xfrm>
                        <a:prstGeom prst="roundRect">
                          <a:avLst>
                            <a:gd name="adj" fmla="val 10714"/>
                          </a:avLst>
                        </a:prstGeom>
                        <a:solidFill>
                          <a:schemeClr val="bg1">
                            <a:lumMod val="95000"/>
                          </a:schemeClr>
                        </a:solidFill>
                        <a:ln>
                          <a:solidFill>
                            <a:schemeClr val="bg1">
                              <a:lumMod val="85000"/>
                            </a:schemeClr>
                          </a:solidFill>
                        </a:ln>
                        <a:effectLst>
                          <a:innerShdw blurRad="50800" dir="13500000">
                            <a:srgbClr val="00B050">
                              <a:alpha val="50000"/>
                            </a:srgb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2" name="Picture 51">
                          <a:extLst>
                            <a:ext uri="{FF2B5EF4-FFF2-40B4-BE49-F238E27FC236}">
                              <a16:creationId xmlns:a16="http://schemas.microsoft.com/office/drawing/2014/main" id="{4BA7BB22-A47E-4AB3-8B75-285E3ECBC1C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88424" y="5446199"/>
                          <a:ext cx="288000" cy="288000"/>
                        </a:xfrm>
                        <a:prstGeom prst="rect">
                          <a:avLst/>
                        </a:prstGeom>
                      </xdr:spPr>
                    </xdr:pic>
                  </xdr:grpSp>
                </xdr:grpSp>
              </xdr:grpSp>
            </xdr:grpSp>
          </xdr:grpSp>
          <xdr:grpSp>
            <xdr:nvGrpSpPr>
              <xdr:cNvPr id="133" name="Group 132">
                <a:extLst>
                  <a:ext uri="{FF2B5EF4-FFF2-40B4-BE49-F238E27FC236}">
                    <a16:creationId xmlns:a16="http://schemas.microsoft.com/office/drawing/2014/main" id="{06BDD98D-6181-4E51-B858-008293A3F7B9}"/>
                  </a:ext>
                </a:extLst>
              </xdr:cNvPr>
              <xdr:cNvGrpSpPr/>
            </xdr:nvGrpSpPr>
            <xdr:grpSpPr>
              <a:xfrm>
                <a:off x="2380384" y="1724026"/>
                <a:ext cx="10118862" cy="6069673"/>
                <a:chOff x="2390775" y="1724026"/>
                <a:chExt cx="10177744" cy="6069673"/>
              </a:xfrm>
            </xdr:grpSpPr>
            <xdr:grpSp>
              <xdr:nvGrpSpPr>
                <xdr:cNvPr id="63" name="Group 62">
                  <a:extLst>
                    <a:ext uri="{FF2B5EF4-FFF2-40B4-BE49-F238E27FC236}">
                      <a16:creationId xmlns:a16="http://schemas.microsoft.com/office/drawing/2014/main" id="{23E9BB4C-B721-4594-826D-D1041E88310E}"/>
                    </a:ext>
                  </a:extLst>
                </xdr:cNvPr>
                <xdr:cNvGrpSpPr/>
              </xdr:nvGrpSpPr>
              <xdr:grpSpPr>
                <a:xfrm>
                  <a:off x="2441203" y="1724026"/>
                  <a:ext cx="1216398" cy="1590674"/>
                  <a:chOff x="2699499" y="1095376"/>
                  <a:chExt cx="1207433" cy="1590674"/>
                </a:xfrm>
              </xdr:grpSpPr>
              <xdr:sp macro="" textlink="">
                <xdr:nvSpPr>
                  <xdr:cNvPr id="27" name="Rectangle: Rounded Corners 26">
                    <a:extLst>
                      <a:ext uri="{FF2B5EF4-FFF2-40B4-BE49-F238E27FC236}">
                        <a16:creationId xmlns:a16="http://schemas.microsoft.com/office/drawing/2014/main" id="{66CC88E8-4B23-4B8B-9684-3FCB62D1FB8A}"/>
                      </a:ext>
                    </a:extLst>
                  </xdr:cNvPr>
                  <xdr:cNvSpPr/>
                </xdr:nvSpPr>
                <xdr:spPr>
                  <a:xfrm>
                    <a:off x="2699499" y="1095376"/>
                    <a:ext cx="1207433" cy="1590674"/>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B6">
                <xdr:nvSpPr>
                  <xdr:cNvPr id="28" name="TextBox 27">
                    <a:extLst>
                      <a:ext uri="{FF2B5EF4-FFF2-40B4-BE49-F238E27FC236}">
                        <a16:creationId xmlns:a16="http://schemas.microsoft.com/office/drawing/2014/main" id="{183B61D2-36F0-42ED-979C-C36992B2FF9B}"/>
                      </a:ext>
                    </a:extLst>
                  </xdr:cNvPr>
                  <xdr:cNvSpPr txBox="1"/>
                </xdr:nvSpPr>
                <xdr:spPr>
                  <a:xfrm>
                    <a:off x="2751543" y="1783558"/>
                    <a:ext cx="103207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8525F5-1081-4D31-B673-13D26674D6C2}" type="TxLink">
                      <a:rPr lang="en-US" sz="1400" b="1" i="0" u="none" strike="noStrike">
                        <a:solidFill>
                          <a:srgbClr val="000000"/>
                        </a:solidFill>
                        <a:latin typeface="Arial"/>
                        <a:cs typeface="Arial"/>
                      </a:rPr>
                      <a:pPr algn="l"/>
                      <a:t>$3,59,038</a:t>
                    </a:fld>
                    <a:endParaRPr lang="en-US" sz="1400" b="1">
                      <a:latin typeface="Arial" panose="020B0604020202020204" pitchFamily="34" charset="0"/>
                      <a:cs typeface="Arial" panose="020B0604020202020204" pitchFamily="34" charset="0"/>
                    </a:endParaRPr>
                  </a:p>
                </xdr:txBody>
              </xdr:sp>
              <xdr:sp macro="" textlink="Pivottables!B7">
                <xdr:nvSpPr>
                  <xdr:cNvPr id="29" name="TextBox 28">
                    <a:extLst>
                      <a:ext uri="{FF2B5EF4-FFF2-40B4-BE49-F238E27FC236}">
                        <a16:creationId xmlns:a16="http://schemas.microsoft.com/office/drawing/2014/main" id="{8C8A513C-5E89-4DF7-AA42-8873C6F1303F}"/>
                      </a:ext>
                    </a:extLst>
                  </xdr:cNvPr>
                  <xdr:cNvSpPr txBox="1"/>
                </xdr:nvSpPr>
                <xdr:spPr>
                  <a:xfrm>
                    <a:off x="2751543" y="2138533"/>
                    <a:ext cx="103207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E9F6393-FB5B-4F3A-8A20-5661DFDA2F72}" type="TxLink">
                      <a:rPr lang="en-US" sz="1000" b="0" i="0" u="none" strike="noStrike">
                        <a:solidFill>
                          <a:srgbClr val="7F7F7F"/>
                        </a:solidFill>
                        <a:latin typeface="Arial"/>
                        <a:cs typeface="Arial"/>
                      </a:rPr>
                      <a:pPr algn="l"/>
                      <a:t>79%</a:t>
                    </a:fld>
                    <a:endParaRPr lang="en-US" sz="1000" b="1">
                      <a:latin typeface="Arial" panose="020B0604020202020204" pitchFamily="34" charset="0"/>
                      <a:cs typeface="Arial" panose="020B0604020202020204" pitchFamily="34" charset="0"/>
                    </a:endParaRPr>
                  </a:p>
                </xdr:txBody>
              </xdr:sp>
              <xdr:sp macro="" textlink="">
                <xdr:nvSpPr>
                  <xdr:cNvPr id="30" name="Rectangle: Rounded Corners 29">
                    <a:extLst>
                      <a:ext uri="{FF2B5EF4-FFF2-40B4-BE49-F238E27FC236}">
                        <a16:creationId xmlns:a16="http://schemas.microsoft.com/office/drawing/2014/main" id="{89DED505-629E-4A63-B091-472229636742}"/>
                      </a:ext>
                    </a:extLst>
                  </xdr:cNvPr>
                  <xdr:cNvSpPr/>
                </xdr:nvSpPr>
                <xdr:spPr>
                  <a:xfrm>
                    <a:off x="2751544" y="1143002"/>
                    <a:ext cx="1113815" cy="288000"/>
                  </a:xfrm>
                  <a:prstGeom prst="roundRect">
                    <a:avLst>
                      <a:gd name="adj" fmla="val 2832"/>
                    </a:avLst>
                  </a:prstGeom>
                  <a:solidFill>
                    <a:srgbClr val="38963F">
                      <a:alpha val="1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a:solidFill>
                          <a:srgbClr val="38963F"/>
                        </a:solidFill>
                        <a:latin typeface="Arial" panose="020B0604020202020204" pitchFamily="34" charset="0"/>
                        <a:cs typeface="Arial" panose="020B0604020202020204" pitchFamily="34" charset="0"/>
                      </a:rPr>
                      <a:t>Income</a:t>
                    </a:r>
                  </a:p>
                </xdr:txBody>
              </xdr:sp>
            </xdr:grpSp>
            <xdr:grpSp>
              <xdr:nvGrpSpPr>
                <xdr:cNvPr id="69" name="Group 68">
                  <a:extLst>
                    <a:ext uri="{FF2B5EF4-FFF2-40B4-BE49-F238E27FC236}">
                      <a16:creationId xmlns:a16="http://schemas.microsoft.com/office/drawing/2014/main" id="{2F2ABFE1-64DB-453E-83B0-541222E6C5BA}"/>
                    </a:ext>
                  </a:extLst>
                </xdr:cNvPr>
                <xdr:cNvGrpSpPr/>
              </xdr:nvGrpSpPr>
              <xdr:grpSpPr>
                <a:xfrm>
                  <a:off x="3787589" y="1724026"/>
                  <a:ext cx="1216398" cy="1590674"/>
                  <a:chOff x="4063814" y="1095376"/>
                  <a:chExt cx="1216398" cy="1590674"/>
                </a:xfrm>
              </xdr:grpSpPr>
              <xdr:sp macro="" textlink="">
                <xdr:nvSpPr>
                  <xdr:cNvPr id="34" name="Rectangle: Rounded Corners 33">
                    <a:extLst>
                      <a:ext uri="{FF2B5EF4-FFF2-40B4-BE49-F238E27FC236}">
                        <a16:creationId xmlns:a16="http://schemas.microsoft.com/office/drawing/2014/main" id="{4A39388C-2F57-4CBF-BFE0-20B485CF0DEC}"/>
                      </a:ext>
                    </a:extLst>
                  </xdr:cNvPr>
                  <xdr:cNvSpPr/>
                </xdr:nvSpPr>
                <xdr:spPr>
                  <a:xfrm>
                    <a:off x="4063814" y="1095376"/>
                    <a:ext cx="1216398" cy="1590674"/>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C6">
                <xdr:nvSpPr>
                  <xdr:cNvPr id="35" name="TextBox 34">
                    <a:extLst>
                      <a:ext uri="{FF2B5EF4-FFF2-40B4-BE49-F238E27FC236}">
                        <a16:creationId xmlns:a16="http://schemas.microsoft.com/office/drawing/2014/main" id="{E5D8FB8E-121D-4DE9-BE67-58BC9A48C175}"/>
                      </a:ext>
                    </a:extLst>
                  </xdr:cNvPr>
                  <xdr:cNvSpPr txBox="1"/>
                </xdr:nvSpPr>
                <xdr:spPr>
                  <a:xfrm>
                    <a:off x="4115858" y="1783558"/>
                    <a:ext cx="103834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DF5835-E94E-4FC7-B516-F8F12577BD2B}" type="TxLink">
                      <a:rPr lang="en-US" sz="1200" b="1" i="0" u="none" strike="noStrike">
                        <a:solidFill>
                          <a:srgbClr val="000000"/>
                        </a:solidFill>
                        <a:latin typeface="Arial"/>
                        <a:cs typeface="Arial"/>
                      </a:rPr>
                      <a:pPr algn="l"/>
                      <a:t>$94,842</a:t>
                    </a:fld>
                    <a:endParaRPr lang="en-US" sz="1400" b="1">
                      <a:latin typeface="Arial" panose="020B0604020202020204" pitchFamily="34" charset="0"/>
                      <a:cs typeface="Arial" panose="020B0604020202020204" pitchFamily="34" charset="0"/>
                    </a:endParaRPr>
                  </a:p>
                </xdr:txBody>
              </xdr:sp>
              <xdr:sp macro="" textlink="Pivottables!C7">
                <xdr:nvSpPr>
                  <xdr:cNvPr id="36" name="TextBox 35">
                    <a:extLst>
                      <a:ext uri="{FF2B5EF4-FFF2-40B4-BE49-F238E27FC236}">
                        <a16:creationId xmlns:a16="http://schemas.microsoft.com/office/drawing/2014/main" id="{C03E4514-6C14-4A63-983D-2D09F2B2439C}"/>
                      </a:ext>
                    </a:extLst>
                  </xdr:cNvPr>
                  <xdr:cNvSpPr txBox="1"/>
                </xdr:nvSpPr>
                <xdr:spPr>
                  <a:xfrm>
                    <a:off x="4115858" y="2138533"/>
                    <a:ext cx="103834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937BDC-797B-4E9A-B70F-CB9BA526CF20}" type="TxLink">
                      <a:rPr lang="en-US" sz="1000" b="0" i="0" u="none" strike="noStrike">
                        <a:solidFill>
                          <a:srgbClr val="7F7F7F"/>
                        </a:solidFill>
                        <a:latin typeface="Arial"/>
                        <a:cs typeface="Arial"/>
                      </a:rPr>
                      <a:pPr algn="l"/>
                      <a:t>21%</a:t>
                    </a:fld>
                    <a:endParaRPr lang="en-US" sz="1000" b="1">
                      <a:latin typeface="Arial" panose="020B0604020202020204" pitchFamily="34" charset="0"/>
                      <a:cs typeface="Arial" panose="020B0604020202020204" pitchFamily="34" charset="0"/>
                    </a:endParaRPr>
                  </a:p>
                </xdr:txBody>
              </xdr:sp>
              <xdr:sp macro="" textlink="">
                <xdr:nvSpPr>
                  <xdr:cNvPr id="37" name="Rectangle: Rounded Corners 36">
                    <a:extLst>
                      <a:ext uri="{FF2B5EF4-FFF2-40B4-BE49-F238E27FC236}">
                        <a16:creationId xmlns:a16="http://schemas.microsoft.com/office/drawing/2014/main" id="{EA0EB4C9-DC27-44E7-B631-36CD2CC196B8}"/>
                      </a:ext>
                    </a:extLst>
                  </xdr:cNvPr>
                  <xdr:cNvSpPr/>
                </xdr:nvSpPr>
                <xdr:spPr>
                  <a:xfrm>
                    <a:off x="4115858" y="1143002"/>
                    <a:ext cx="1120734" cy="288000"/>
                  </a:xfrm>
                  <a:prstGeom prst="roundRect">
                    <a:avLst>
                      <a:gd name="adj" fmla="val 2832"/>
                    </a:avLst>
                  </a:prstGeom>
                  <a:solidFill>
                    <a:srgbClr val="EF8C0F">
                      <a:alpha val="1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a:solidFill>
                          <a:srgbClr val="EF8C0F"/>
                        </a:solidFill>
                        <a:latin typeface="Arial" panose="020B0604020202020204" pitchFamily="34" charset="0"/>
                        <a:cs typeface="Arial" panose="020B0604020202020204" pitchFamily="34" charset="0"/>
                      </a:rPr>
                      <a:t>Expenses</a:t>
                    </a:r>
                  </a:p>
                </xdr:txBody>
              </xdr:sp>
            </xdr:grpSp>
            <xdr:grpSp>
              <xdr:nvGrpSpPr>
                <xdr:cNvPr id="53" name="Group 52">
                  <a:extLst>
                    <a:ext uri="{FF2B5EF4-FFF2-40B4-BE49-F238E27FC236}">
                      <a16:creationId xmlns:a16="http://schemas.microsoft.com/office/drawing/2014/main" id="{F0350C25-785B-4D7C-809C-8686B38A22B3}"/>
                    </a:ext>
                  </a:extLst>
                </xdr:cNvPr>
                <xdr:cNvGrpSpPr/>
              </xdr:nvGrpSpPr>
              <xdr:grpSpPr>
                <a:xfrm>
                  <a:off x="5093635" y="1724026"/>
                  <a:ext cx="5228664" cy="1590674"/>
                  <a:chOff x="5854212" y="1095376"/>
                  <a:chExt cx="5301760" cy="1590674"/>
                </a:xfrm>
              </xdr:grpSpPr>
              <xdr:sp macro="" textlink="">
                <xdr:nvSpPr>
                  <xdr:cNvPr id="41" name="Rectangle: Rounded Corners 40">
                    <a:extLst>
                      <a:ext uri="{FF2B5EF4-FFF2-40B4-BE49-F238E27FC236}">
                        <a16:creationId xmlns:a16="http://schemas.microsoft.com/office/drawing/2014/main" id="{099AC81A-07EC-4FBF-8E59-31D47E4C65B1}"/>
                      </a:ext>
                    </a:extLst>
                  </xdr:cNvPr>
                  <xdr:cNvSpPr/>
                </xdr:nvSpPr>
                <xdr:spPr>
                  <a:xfrm>
                    <a:off x="5854212" y="1095376"/>
                    <a:ext cx="5301760" cy="1590674"/>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2" name="Chart 41">
                    <a:extLst>
                      <a:ext uri="{FF2B5EF4-FFF2-40B4-BE49-F238E27FC236}">
                        <a16:creationId xmlns:a16="http://schemas.microsoft.com/office/drawing/2014/main" id="{3C92D75C-7B99-41F1-B996-A0FE80F2CF85}"/>
                      </a:ext>
                    </a:extLst>
                  </xdr:cNvPr>
                  <xdr:cNvGraphicFramePr>
                    <a:graphicFrameLocks/>
                  </xdr:cNvGraphicFramePr>
                </xdr:nvGraphicFramePr>
                <xdr:xfrm>
                  <a:off x="5882413" y="1143001"/>
                  <a:ext cx="5226560" cy="145732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3" name="Rectangle: Rounded Corners 42">
                    <a:extLst>
                      <a:ext uri="{FF2B5EF4-FFF2-40B4-BE49-F238E27FC236}">
                        <a16:creationId xmlns:a16="http://schemas.microsoft.com/office/drawing/2014/main" id="{E3B1952E-331B-4872-932B-23DF8DB2A990}"/>
                      </a:ext>
                    </a:extLst>
                  </xdr:cNvPr>
                  <xdr:cNvSpPr/>
                </xdr:nvSpPr>
                <xdr:spPr>
                  <a:xfrm>
                    <a:off x="10452588" y="1247777"/>
                    <a:ext cx="63671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lumMod val="50000"/>
                            <a:lumOff val="50000"/>
                          </a:schemeClr>
                        </a:solidFill>
                        <a:latin typeface="Arial" panose="020B0604020202020204" pitchFamily="34" charset="0"/>
                        <a:cs typeface="Arial" panose="020B0604020202020204" pitchFamily="34" charset="0"/>
                      </a:rPr>
                      <a:t>Balance</a:t>
                    </a:r>
                  </a:p>
                </xdr:txBody>
              </xdr:sp>
            </xdr:grpSp>
            <xdr:grpSp>
              <xdr:nvGrpSpPr>
                <xdr:cNvPr id="88" name="Group 87">
                  <a:extLst>
                    <a:ext uri="{FF2B5EF4-FFF2-40B4-BE49-F238E27FC236}">
                      <a16:creationId xmlns:a16="http://schemas.microsoft.com/office/drawing/2014/main" id="{3F525323-A887-4E30-8D0D-D8D8D561EB38}"/>
                    </a:ext>
                  </a:extLst>
                </xdr:cNvPr>
                <xdr:cNvGrpSpPr/>
              </xdr:nvGrpSpPr>
              <xdr:grpSpPr>
                <a:xfrm>
                  <a:off x="10415307" y="1724026"/>
                  <a:ext cx="2129117" cy="1590674"/>
                  <a:chOff x="10415307" y="1095376"/>
                  <a:chExt cx="2129117" cy="1590674"/>
                </a:xfrm>
              </xdr:grpSpPr>
              <xdr:sp macro="" textlink="">
                <xdr:nvSpPr>
                  <xdr:cNvPr id="64" name="Rectangle: Rounded Corners 63">
                    <a:extLst>
                      <a:ext uri="{FF2B5EF4-FFF2-40B4-BE49-F238E27FC236}">
                        <a16:creationId xmlns:a16="http://schemas.microsoft.com/office/drawing/2014/main" id="{B91CC09F-A60C-4386-928F-39D15A41B430}"/>
                      </a:ext>
                    </a:extLst>
                  </xdr:cNvPr>
                  <xdr:cNvSpPr/>
                </xdr:nvSpPr>
                <xdr:spPr>
                  <a:xfrm>
                    <a:off x="10415307" y="1095376"/>
                    <a:ext cx="2129117" cy="1590674"/>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Rectangle: Rounded Corners 64">
                    <a:extLst>
                      <a:ext uri="{FF2B5EF4-FFF2-40B4-BE49-F238E27FC236}">
                        <a16:creationId xmlns:a16="http://schemas.microsoft.com/office/drawing/2014/main" id="{242E02C2-4A34-4B86-A7BB-F24AD11546BE}"/>
                      </a:ext>
                    </a:extLst>
                  </xdr:cNvPr>
                  <xdr:cNvSpPr/>
                </xdr:nvSpPr>
                <xdr:spPr>
                  <a:xfrm>
                    <a:off x="10467561" y="1143002"/>
                    <a:ext cx="1392745"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chemeClr val="tx1">
                            <a:lumMod val="65000"/>
                            <a:lumOff val="35000"/>
                          </a:schemeClr>
                        </a:solidFill>
                        <a:latin typeface="Arial" panose="020B0604020202020204" pitchFamily="34" charset="0"/>
                        <a:cs typeface="Arial" panose="020B0604020202020204" pitchFamily="34" charset="0"/>
                      </a:rPr>
                      <a:t>Truck Expenses</a:t>
                    </a:r>
                  </a:p>
                </xdr:txBody>
              </xdr:sp>
              <xdr:sp macro="" textlink="Pivottables!P5">
                <xdr:nvSpPr>
                  <xdr:cNvPr id="66" name="Rectangle: Rounded Corners 65">
                    <a:extLst>
                      <a:ext uri="{FF2B5EF4-FFF2-40B4-BE49-F238E27FC236}">
                        <a16:creationId xmlns:a16="http://schemas.microsoft.com/office/drawing/2014/main" id="{A5C3B36C-5C6B-4B02-B543-49DCF63DC2C8}"/>
                      </a:ext>
                    </a:extLst>
                  </xdr:cNvPr>
                  <xdr:cNvSpPr/>
                </xdr:nvSpPr>
                <xdr:spPr>
                  <a:xfrm>
                    <a:off x="10467562" y="1430422"/>
                    <a:ext cx="952913"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9123B06-0452-4E5D-9BE8-F5C019586E92}" type="TxLink">
                      <a:rPr lang="en-US" sz="1000" b="0" i="0" u="none" strike="noStrike">
                        <a:solidFill>
                          <a:schemeClr val="tx1">
                            <a:lumMod val="50000"/>
                            <a:lumOff val="50000"/>
                          </a:schemeClr>
                        </a:solidFill>
                        <a:latin typeface="Arial"/>
                        <a:ea typeface="+mn-ea"/>
                        <a:cs typeface="Arial"/>
                      </a:rPr>
                      <a:pPr marL="0" indent="0" algn="l"/>
                      <a:t>Insurance</a:t>
                    </a:fld>
                    <a:endParaRPr lang="en-US" sz="1000" b="0" i="0" u="none" strike="noStrike">
                      <a:solidFill>
                        <a:schemeClr val="tx1">
                          <a:lumMod val="50000"/>
                          <a:lumOff val="50000"/>
                        </a:schemeClr>
                      </a:solidFill>
                      <a:latin typeface="Arial"/>
                      <a:ea typeface="+mn-ea"/>
                      <a:cs typeface="Arial"/>
                    </a:endParaRPr>
                  </a:p>
                </xdr:txBody>
              </xdr:sp>
              <xdr:sp macro="" textlink="Pivottables!P6">
                <xdr:nvSpPr>
                  <xdr:cNvPr id="70" name="Rectangle: Rounded Corners 69">
                    <a:extLst>
                      <a:ext uri="{FF2B5EF4-FFF2-40B4-BE49-F238E27FC236}">
                        <a16:creationId xmlns:a16="http://schemas.microsoft.com/office/drawing/2014/main" id="{ACACFD85-ABA5-4A4D-8707-3002D90BC747}"/>
                      </a:ext>
                    </a:extLst>
                  </xdr:cNvPr>
                  <xdr:cNvSpPr/>
                </xdr:nvSpPr>
                <xdr:spPr>
                  <a:xfrm>
                    <a:off x="11534775" y="1430422"/>
                    <a:ext cx="97196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44CB34E-E3C7-4DA3-B779-3CCCF207DA59}" type="TxLink">
                      <a:rPr lang="en-US" sz="1000" b="1" i="0" u="none" strike="noStrike">
                        <a:solidFill>
                          <a:schemeClr val="tx1">
                            <a:lumMod val="65000"/>
                            <a:lumOff val="35000"/>
                          </a:schemeClr>
                        </a:solidFill>
                        <a:latin typeface="Arial"/>
                        <a:ea typeface="+mn-ea"/>
                        <a:cs typeface="Arial"/>
                      </a:rPr>
                      <a:pPr marL="0" indent="0" algn="l"/>
                      <a:t>$8,052</a:t>
                    </a:fld>
                    <a:endParaRPr lang="en-US" sz="900" b="1" i="0" u="none" strike="noStrike">
                      <a:solidFill>
                        <a:schemeClr val="tx1">
                          <a:lumMod val="65000"/>
                          <a:lumOff val="35000"/>
                        </a:schemeClr>
                      </a:solidFill>
                      <a:latin typeface="Arial"/>
                      <a:ea typeface="+mn-ea"/>
                      <a:cs typeface="Arial"/>
                    </a:endParaRPr>
                  </a:p>
                </xdr:txBody>
              </xdr:sp>
              <xdr:sp macro="" textlink="Pivottables!Q5">
                <xdr:nvSpPr>
                  <xdr:cNvPr id="73" name="Rectangle: Rounded Corners 72">
                    <a:extLst>
                      <a:ext uri="{FF2B5EF4-FFF2-40B4-BE49-F238E27FC236}">
                        <a16:creationId xmlns:a16="http://schemas.microsoft.com/office/drawing/2014/main" id="{5594B063-FE69-4839-808D-C1798450B1BC}"/>
                      </a:ext>
                    </a:extLst>
                  </xdr:cNvPr>
                  <xdr:cNvSpPr/>
                </xdr:nvSpPr>
                <xdr:spPr>
                  <a:xfrm>
                    <a:off x="10467562" y="1721775"/>
                    <a:ext cx="952913"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536020-D07A-41BA-A1BD-A1C164B40EE0}" type="TxLink">
                      <a:rPr lang="en-US" sz="1000" b="0" i="0" u="none" strike="noStrike">
                        <a:solidFill>
                          <a:schemeClr val="tx1">
                            <a:lumMod val="50000"/>
                            <a:lumOff val="50000"/>
                          </a:schemeClr>
                        </a:solidFill>
                        <a:latin typeface="Arial"/>
                        <a:ea typeface="+mn-ea"/>
                        <a:cs typeface="Arial"/>
                      </a:rPr>
                      <a:pPr marL="0" indent="0" algn="l"/>
                      <a:t>Fuel</a:t>
                    </a:fld>
                    <a:endParaRPr lang="en-US" sz="1000" b="0" i="0" u="none" strike="noStrike">
                      <a:solidFill>
                        <a:schemeClr val="tx1">
                          <a:lumMod val="50000"/>
                          <a:lumOff val="50000"/>
                        </a:schemeClr>
                      </a:solidFill>
                      <a:latin typeface="Arial"/>
                      <a:ea typeface="+mn-ea"/>
                      <a:cs typeface="Arial"/>
                    </a:endParaRPr>
                  </a:p>
                </xdr:txBody>
              </xdr:sp>
              <xdr:sp macro="" textlink="Pivottables!Q6">
                <xdr:nvSpPr>
                  <xdr:cNvPr id="74" name="Rectangle: Rounded Corners 73">
                    <a:extLst>
                      <a:ext uri="{FF2B5EF4-FFF2-40B4-BE49-F238E27FC236}">
                        <a16:creationId xmlns:a16="http://schemas.microsoft.com/office/drawing/2014/main" id="{F4F0EBFA-CD6D-4B89-AE53-39489B8AAC1D}"/>
                      </a:ext>
                    </a:extLst>
                  </xdr:cNvPr>
                  <xdr:cNvSpPr/>
                </xdr:nvSpPr>
                <xdr:spPr>
                  <a:xfrm>
                    <a:off x="11534775" y="1721775"/>
                    <a:ext cx="97196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744CA0E-A67F-4AB5-8480-6800D66ECFE9}" type="TxLink">
                      <a:rPr lang="en-US" sz="1000" b="1" i="0" u="none" strike="noStrike">
                        <a:solidFill>
                          <a:schemeClr val="tx1">
                            <a:lumMod val="65000"/>
                            <a:lumOff val="35000"/>
                          </a:schemeClr>
                        </a:solidFill>
                        <a:latin typeface="Arial"/>
                        <a:ea typeface="+mn-ea"/>
                        <a:cs typeface="Arial"/>
                      </a:rPr>
                      <a:pPr marL="0" indent="0" algn="l"/>
                      <a:t>$23,720</a:t>
                    </a:fld>
                    <a:endParaRPr lang="en-US" sz="1000" b="1" i="0" u="none" strike="noStrike">
                      <a:solidFill>
                        <a:schemeClr val="tx1">
                          <a:lumMod val="65000"/>
                          <a:lumOff val="35000"/>
                        </a:schemeClr>
                      </a:solidFill>
                      <a:latin typeface="Arial"/>
                      <a:ea typeface="+mn-ea"/>
                      <a:cs typeface="Arial"/>
                    </a:endParaRPr>
                  </a:p>
                </xdr:txBody>
              </xdr:sp>
              <xdr:sp macro="" textlink="Pivottables!R5">
                <xdr:nvSpPr>
                  <xdr:cNvPr id="76" name="Rectangle: Rounded Corners 75">
                    <a:extLst>
                      <a:ext uri="{FF2B5EF4-FFF2-40B4-BE49-F238E27FC236}">
                        <a16:creationId xmlns:a16="http://schemas.microsoft.com/office/drawing/2014/main" id="{5A34ED21-3B2F-4ACF-8607-0119C173678B}"/>
                      </a:ext>
                    </a:extLst>
                  </xdr:cNvPr>
                  <xdr:cNvSpPr/>
                </xdr:nvSpPr>
                <xdr:spPr>
                  <a:xfrm>
                    <a:off x="10467562" y="2009775"/>
                    <a:ext cx="952913"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6C722CA-6B24-4C57-BF96-0C21F3D03085}" type="TxLink">
                      <a:rPr lang="en-US" sz="1000" b="0" i="0" u="none" strike="noStrike">
                        <a:solidFill>
                          <a:schemeClr val="tx1">
                            <a:lumMod val="50000"/>
                            <a:lumOff val="50000"/>
                          </a:schemeClr>
                        </a:solidFill>
                        <a:latin typeface="Arial"/>
                        <a:ea typeface="+mn-ea"/>
                        <a:cs typeface="Arial"/>
                      </a:rPr>
                      <a:pPr marL="0" indent="0" algn="l"/>
                      <a:t>Diesel Exhaust Fluid</a:t>
                    </a:fld>
                    <a:endParaRPr lang="en-US" sz="1000" b="0" i="0" u="none" strike="noStrike">
                      <a:solidFill>
                        <a:schemeClr val="tx1">
                          <a:lumMod val="50000"/>
                          <a:lumOff val="50000"/>
                        </a:schemeClr>
                      </a:solidFill>
                      <a:latin typeface="Arial"/>
                      <a:ea typeface="+mn-ea"/>
                      <a:cs typeface="Arial"/>
                    </a:endParaRPr>
                  </a:p>
                </xdr:txBody>
              </xdr:sp>
              <xdr:sp macro="" textlink="Pivottables!R6">
                <xdr:nvSpPr>
                  <xdr:cNvPr id="77" name="Rectangle: Rounded Corners 76">
                    <a:extLst>
                      <a:ext uri="{FF2B5EF4-FFF2-40B4-BE49-F238E27FC236}">
                        <a16:creationId xmlns:a16="http://schemas.microsoft.com/office/drawing/2014/main" id="{C5F130EC-5E42-4E38-BB52-34F3DFD02DCE}"/>
                      </a:ext>
                    </a:extLst>
                  </xdr:cNvPr>
                  <xdr:cNvSpPr/>
                </xdr:nvSpPr>
                <xdr:spPr>
                  <a:xfrm>
                    <a:off x="11534775" y="2009775"/>
                    <a:ext cx="97196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908FBDD-0FD0-41FA-9D84-46D3BBEA248A}" type="TxLink">
                      <a:rPr lang="en-US" sz="1000" b="1" i="0" u="none" strike="noStrike">
                        <a:solidFill>
                          <a:schemeClr val="tx1">
                            <a:lumMod val="65000"/>
                            <a:lumOff val="35000"/>
                          </a:schemeClr>
                        </a:solidFill>
                        <a:latin typeface="Arial"/>
                        <a:ea typeface="+mn-ea"/>
                        <a:cs typeface="Arial"/>
                      </a:rPr>
                      <a:pPr marL="0" indent="0" algn="l"/>
                      <a:t>$3,164</a:t>
                    </a:fld>
                    <a:endParaRPr lang="en-US" sz="900" b="1" i="0" u="none" strike="noStrike">
                      <a:solidFill>
                        <a:schemeClr val="tx1">
                          <a:lumMod val="65000"/>
                          <a:lumOff val="35000"/>
                        </a:schemeClr>
                      </a:solidFill>
                      <a:latin typeface="Arial"/>
                      <a:ea typeface="+mn-ea"/>
                      <a:cs typeface="Arial"/>
                    </a:endParaRPr>
                  </a:p>
                </xdr:txBody>
              </xdr:sp>
              <xdr:sp macro="" textlink="Pivottables!S5">
                <xdr:nvSpPr>
                  <xdr:cNvPr id="79" name="Rectangle: Rounded Corners 78">
                    <a:extLst>
                      <a:ext uri="{FF2B5EF4-FFF2-40B4-BE49-F238E27FC236}">
                        <a16:creationId xmlns:a16="http://schemas.microsoft.com/office/drawing/2014/main" id="{4119F781-076F-42D7-BDEC-FAECB755F559}"/>
                      </a:ext>
                    </a:extLst>
                  </xdr:cNvPr>
                  <xdr:cNvSpPr/>
                </xdr:nvSpPr>
                <xdr:spPr>
                  <a:xfrm>
                    <a:off x="10467562" y="2302800"/>
                    <a:ext cx="952913"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7E0E109-DD4D-4ABA-9330-772448751F1B}" type="TxLink">
                      <a:rPr lang="en-US" sz="1000" b="0" i="0" u="none" strike="noStrike">
                        <a:solidFill>
                          <a:schemeClr val="tx1">
                            <a:lumMod val="50000"/>
                            <a:lumOff val="50000"/>
                          </a:schemeClr>
                        </a:solidFill>
                        <a:latin typeface="Arial"/>
                        <a:ea typeface="+mn-ea"/>
                        <a:cs typeface="Arial"/>
                      </a:rPr>
                      <a:pPr marL="0" indent="0" algn="l"/>
                      <a:t>Advance</a:t>
                    </a:fld>
                    <a:endParaRPr lang="en-US" sz="1000" b="0" i="0" u="none" strike="noStrike">
                      <a:solidFill>
                        <a:schemeClr val="tx1">
                          <a:lumMod val="50000"/>
                          <a:lumOff val="50000"/>
                        </a:schemeClr>
                      </a:solidFill>
                      <a:latin typeface="Arial"/>
                      <a:ea typeface="+mn-ea"/>
                      <a:cs typeface="Arial"/>
                    </a:endParaRPr>
                  </a:p>
                </xdr:txBody>
              </xdr:sp>
              <xdr:sp macro="" textlink="Pivottables!S6">
                <xdr:nvSpPr>
                  <xdr:cNvPr id="80" name="Rectangle: Rounded Corners 79">
                    <a:extLst>
                      <a:ext uri="{FF2B5EF4-FFF2-40B4-BE49-F238E27FC236}">
                        <a16:creationId xmlns:a16="http://schemas.microsoft.com/office/drawing/2014/main" id="{CAFAB7F7-4CC7-4622-8BF0-1874AF668565}"/>
                      </a:ext>
                    </a:extLst>
                  </xdr:cNvPr>
                  <xdr:cNvSpPr/>
                </xdr:nvSpPr>
                <xdr:spPr>
                  <a:xfrm>
                    <a:off x="11534775" y="2302800"/>
                    <a:ext cx="97196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F8EA0DA-2882-4708-89B7-70919D3F7E37}" type="TxLink">
                      <a:rPr lang="en-US" sz="1000" b="1" i="0" u="none" strike="noStrike">
                        <a:solidFill>
                          <a:schemeClr val="tx1">
                            <a:lumMod val="65000"/>
                            <a:lumOff val="35000"/>
                          </a:schemeClr>
                        </a:solidFill>
                        <a:latin typeface="Arial"/>
                        <a:ea typeface="+mn-ea"/>
                        <a:cs typeface="Arial"/>
                      </a:rPr>
                      <a:pPr marL="0" indent="0" algn="l"/>
                      <a:t>$15,250</a:t>
                    </a:fld>
                    <a:endParaRPr lang="en-US" sz="900" b="1" i="0" u="none" strike="noStrike">
                      <a:solidFill>
                        <a:schemeClr val="tx1">
                          <a:lumMod val="65000"/>
                          <a:lumOff val="35000"/>
                        </a:schemeClr>
                      </a:solidFill>
                      <a:latin typeface="Arial"/>
                      <a:ea typeface="+mn-ea"/>
                      <a:cs typeface="Arial"/>
                    </a:endParaRPr>
                  </a:p>
                </xdr:txBody>
              </xdr:sp>
              <xdr:cxnSp macro="">
                <xdr:nvCxnSpPr>
                  <xdr:cNvPr id="84" name="Straight Connector 83">
                    <a:extLst>
                      <a:ext uri="{FF2B5EF4-FFF2-40B4-BE49-F238E27FC236}">
                        <a16:creationId xmlns:a16="http://schemas.microsoft.com/office/drawing/2014/main" id="{F0BE1869-89FA-4F08-91A7-8574787E2B74}"/>
                      </a:ext>
                    </a:extLst>
                  </xdr:cNvPr>
                  <xdr:cNvCxnSpPr/>
                </xdr:nvCxnSpPr>
                <xdr:spPr>
                  <a:xfrm>
                    <a:off x="10558181" y="1714501"/>
                    <a:ext cx="18720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4A1C5EEA-B844-4E41-B6BD-CA1F4B89A944}"/>
                      </a:ext>
                    </a:extLst>
                  </xdr:cNvPr>
                  <xdr:cNvCxnSpPr/>
                </xdr:nvCxnSpPr>
                <xdr:spPr>
                  <a:xfrm>
                    <a:off x="10558181" y="2000251"/>
                    <a:ext cx="18720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665F9550-BAC8-4B40-B2F3-3959FAE9D020}"/>
                      </a:ext>
                    </a:extLst>
                  </xdr:cNvPr>
                  <xdr:cNvCxnSpPr/>
                </xdr:nvCxnSpPr>
                <xdr:spPr>
                  <a:xfrm>
                    <a:off x="10558181" y="2314575"/>
                    <a:ext cx="18720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7" name="Group 16">
                  <a:extLst>
                    <a:ext uri="{FF2B5EF4-FFF2-40B4-BE49-F238E27FC236}">
                      <a16:creationId xmlns:a16="http://schemas.microsoft.com/office/drawing/2014/main" id="{7AAB6FC7-C401-4E36-AB90-ACEB06FF487C}"/>
                    </a:ext>
                  </a:extLst>
                </xdr:cNvPr>
                <xdr:cNvGrpSpPr/>
              </xdr:nvGrpSpPr>
              <xdr:grpSpPr>
                <a:xfrm>
                  <a:off x="10415307" y="3400425"/>
                  <a:ext cx="2129117" cy="1733550"/>
                  <a:chOff x="10415307" y="3400425"/>
                  <a:chExt cx="2129117" cy="1733550"/>
                </a:xfrm>
              </xdr:grpSpPr>
              <xdr:sp macro="" textlink="">
                <xdr:nvSpPr>
                  <xdr:cNvPr id="90" name="Rectangle: Rounded Corners 89">
                    <a:extLst>
                      <a:ext uri="{FF2B5EF4-FFF2-40B4-BE49-F238E27FC236}">
                        <a16:creationId xmlns:a16="http://schemas.microsoft.com/office/drawing/2014/main" id="{B637642F-04DB-4180-B2DA-6ABC56EED87C}"/>
                      </a:ext>
                    </a:extLst>
                  </xdr:cNvPr>
                  <xdr:cNvSpPr/>
                </xdr:nvSpPr>
                <xdr:spPr>
                  <a:xfrm>
                    <a:off x="10415307" y="3400425"/>
                    <a:ext cx="2129117" cy="1733550"/>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Rectangle: Rounded Corners 90">
                    <a:extLst>
                      <a:ext uri="{FF2B5EF4-FFF2-40B4-BE49-F238E27FC236}">
                        <a16:creationId xmlns:a16="http://schemas.microsoft.com/office/drawing/2014/main" id="{D1E99D0B-5C38-40CC-A821-86A11575CC21}"/>
                      </a:ext>
                    </a:extLst>
                  </xdr:cNvPr>
                  <xdr:cNvSpPr/>
                </xdr:nvSpPr>
                <xdr:spPr>
                  <a:xfrm>
                    <a:off x="10467561" y="3448051"/>
                    <a:ext cx="1392745"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chemeClr val="tx1">
                            <a:lumMod val="65000"/>
                            <a:lumOff val="35000"/>
                          </a:schemeClr>
                        </a:solidFill>
                        <a:latin typeface="Arial" panose="020B0604020202020204" pitchFamily="34" charset="0"/>
                        <a:cs typeface="Arial" panose="020B0604020202020204" pitchFamily="34" charset="0"/>
                      </a:rPr>
                      <a:t>Freigh Expenses</a:t>
                    </a:r>
                  </a:p>
                </xdr:txBody>
              </xdr:sp>
              <xdr:grpSp>
                <xdr:nvGrpSpPr>
                  <xdr:cNvPr id="10" name="Group 9">
                    <a:extLst>
                      <a:ext uri="{FF2B5EF4-FFF2-40B4-BE49-F238E27FC236}">
                        <a16:creationId xmlns:a16="http://schemas.microsoft.com/office/drawing/2014/main" id="{5083D261-D1EC-4A33-A259-0C2EF86EC472}"/>
                      </a:ext>
                    </a:extLst>
                  </xdr:cNvPr>
                  <xdr:cNvGrpSpPr/>
                </xdr:nvGrpSpPr>
                <xdr:grpSpPr>
                  <a:xfrm>
                    <a:off x="10467562" y="3735471"/>
                    <a:ext cx="2039177" cy="1160378"/>
                    <a:chOff x="10467562" y="3735471"/>
                    <a:chExt cx="2039177" cy="1160378"/>
                  </a:xfrm>
                </xdr:grpSpPr>
                <xdr:sp macro="" textlink="Pivottables!V5">
                  <xdr:nvSpPr>
                    <xdr:cNvPr id="92" name="Rectangle: Rounded Corners 91">
                      <a:extLst>
                        <a:ext uri="{FF2B5EF4-FFF2-40B4-BE49-F238E27FC236}">
                          <a16:creationId xmlns:a16="http://schemas.microsoft.com/office/drawing/2014/main" id="{128440FD-0C4B-4C22-B330-05A5E76D079E}"/>
                        </a:ext>
                      </a:extLst>
                    </xdr:cNvPr>
                    <xdr:cNvSpPr/>
                  </xdr:nvSpPr>
                  <xdr:spPr>
                    <a:xfrm>
                      <a:off x="10467562" y="3735471"/>
                      <a:ext cx="952913"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EC17F3D-EA7D-4732-A24E-F9DA65742647}" type="TxLink">
                        <a:rPr lang="en-US" sz="1000" b="0" i="0" u="none" strike="noStrike">
                          <a:solidFill>
                            <a:schemeClr val="tx1">
                              <a:lumMod val="50000"/>
                              <a:lumOff val="50000"/>
                            </a:schemeClr>
                          </a:solidFill>
                          <a:latin typeface="Arial"/>
                          <a:ea typeface="+mn-ea"/>
                          <a:cs typeface="Arial"/>
                        </a:rPr>
                        <a:pPr marL="0" indent="0" algn="l"/>
                        <a:t>Wherehouse</a:t>
                      </a:fld>
                      <a:endParaRPr lang="en-US" sz="1000" b="0" i="0" u="none" strike="noStrike">
                        <a:solidFill>
                          <a:schemeClr val="tx1">
                            <a:lumMod val="50000"/>
                            <a:lumOff val="50000"/>
                          </a:schemeClr>
                        </a:solidFill>
                        <a:latin typeface="Arial"/>
                        <a:ea typeface="+mn-ea"/>
                        <a:cs typeface="Arial"/>
                      </a:endParaRPr>
                    </a:p>
                  </xdr:txBody>
                </xdr:sp>
                <xdr:sp macro="" textlink="Pivottables!V6">
                  <xdr:nvSpPr>
                    <xdr:cNvPr id="93" name="Rectangle: Rounded Corners 92">
                      <a:extLst>
                        <a:ext uri="{FF2B5EF4-FFF2-40B4-BE49-F238E27FC236}">
                          <a16:creationId xmlns:a16="http://schemas.microsoft.com/office/drawing/2014/main" id="{2DB4F5AB-0FFB-48A7-A9F9-FAD39691138E}"/>
                        </a:ext>
                      </a:extLst>
                    </xdr:cNvPr>
                    <xdr:cNvSpPr/>
                  </xdr:nvSpPr>
                  <xdr:spPr>
                    <a:xfrm>
                      <a:off x="11534775" y="3735471"/>
                      <a:ext cx="97196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6946EED-EE0B-4A01-8049-684A868A7795}" type="TxLink">
                        <a:rPr lang="en-US" sz="1000" b="1" i="0" u="none" strike="noStrike">
                          <a:solidFill>
                            <a:schemeClr val="tx1">
                              <a:lumMod val="65000"/>
                              <a:lumOff val="35000"/>
                            </a:schemeClr>
                          </a:solidFill>
                          <a:latin typeface="Arial"/>
                          <a:ea typeface="+mn-ea"/>
                          <a:cs typeface="Arial"/>
                        </a:rPr>
                        <a:pPr marL="0" indent="0" algn="l"/>
                        <a:t>$7,785</a:t>
                      </a:fld>
                      <a:endParaRPr lang="en-US" sz="1000" b="1" i="0" u="none" strike="noStrike">
                        <a:solidFill>
                          <a:schemeClr val="tx1">
                            <a:lumMod val="65000"/>
                            <a:lumOff val="35000"/>
                          </a:schemeClr>
                        </a:solidFill>
                        <a:latin typeface="Arial"/>
                        <a:ea typeface="+mn-ea"/>
                        <a:cs typeface="Arial"/>
                      </a:endParaRPr>
                    </a:p>
                  </xdr:txBody>
                </xdr:sp>
                <xdr:sp macro="" textlink="Pivottables!W5">
                  <xdr:nvSpPr>
                    <xdr:cNvPr id="94" name="Rectangle: Rounded Corners 93">
                      <a:extLst>
                        <a:ext uri="{FF2B5EF4-FFF2-40B4-BE49-F238E27FC236}">
                          <a16:creationId xmlns:a16="http://schemas.microsoft.com/office/drawing/2014/main" id="{A5657B06-BF77-4F50-B7BD-8F45EDAE42B8}"/>
                        </a:ext>
                      </a:extLst>
                    </xdr:cNvPr>
                    <xdr:cNvSpPr/>
                  </xdr:nvSpPr>
                  <xdr:spPr>
                    <a:xfrm>
                      <a:off x="10467562" y="4026824"/>
                      <a:ext cx="1133888"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47A35D-D2CF-43AC-8CA5-C3812E83D25E}" type="TxLink">
                        <a:rPr lang="en-US" sz="1000" b="0" i="0" u="none" strike="noStrike">
                          <a:solidFill>
                            <a:schemeClr val="tx1">
                              <a:lumMod val="50000"/>
                              <a:lumOff val="50000"/>
                            </a:schemeClr>
                          </a:solidFill>
                          <a:latin typeface="Arial"/>
                          <a:ea typeface="+mn-ea"/>
                          <a:cs typeface="Arial"/>
                        </a:rPr>
                        <a:pPr marL="0" indent="0" algn="l"/>
                        <a:t>Repairs &amp; Cost</a:t>
                      </a:fld>
                      <a:endParaRPr lang="en-US" sz="1000" b="0" i="0" u="none" strike="noStrike">
                        <a:solidFill>
                          <a:schemeClr val="tx1">
                            <a:lumMod val="50000"/>
                            <a:lumOff val="50000"/>
                          </a:schemeClr>
                        </a:solidFill>
                        <a:latin typeface="Arial"/>
                        <a:ea typeface="+mn-ea"/>
                        <a:cs typeface="Arial"/>
                      </a:endParaRPr>
                    </a:p>
                  </xdr:txBody>
                </xdr:sp>
                <xdr:sp macro="" textlink="Pivottables!W6">
                  <xdr:nvSpPr>
                    <xdr:cNvPr id="95" name="Rectangle: Rounded Corners 94">
                      <a:extLst>
                        <a:ext uri="{FF2B5EF4-FFF2-40B4-BE49-F238E27FC236}">
                          <a16:creationId xmlns:a16="http://schemas.microsoft.com/office/drawing/2014/main" id="{78ED805C-B8CF-4CE9-B315-4B3C781C4549}"/>
                        </a:ext>
                      </a:extLst>
                    </xdr:cNvPr>
                    <xdr:cNvSpPr/>
                  </xdr:nvSpPr>
                  <xdr:spPr>
                    <a:xfrm>
                      <a:off x="11534775" y="4026824"/>
                      <a:ext cx="97196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0E14EA3-EAF9-49A3-82C1-3BE993E2696B}" type="TxLink">
                        <a:rPr lang="en-US" sz="1000" b="1" i="0" u="none" strike="noStrike">
                          <a:solidFill>
                            <a:schemeClr val="tx1">
                              <a:lumMod val="65000"/>
                              <a:lumOff val="35000"/>
                            </a:schemeClr>
                          </a:solidFill>
                          <a:latin typeface="Arial"/>
                          <a:ea typeface="+mn-ea"/>
                          <a:cs typeface="Arial"/>
                        </a:rPr>
                        <a:pPr marL="0" indent="0" algn="l"/>
                        <a:t>$2,215</a:t>
                      </a:fld>
                      <a:endParaRPr lang="en-US" sz="1000" b="1" i="0" u="none" strike="noStrike">
                        <a:solidFill>
                          <a:schemeClr val="tx1">
                            <a:lumMod val="65000"/>
                            <a:lumOff val="35000"/>
                          </a:schemeClr>
                        </a:solidFill>
                        <a:latin typeface="Arial"/>
                        <a:ea typeface="+mn-ea"/>
                        <a:cs typeface="Arial"/>
                      </a:endParaRPr>
                    </a:p>
                  </xdr:txBody>
                </xdr:sp>
                <xdr:sp macro="" textlink="Pivottables!X5">
                  <xdr:nvSpPr>
                    <xdr:cNvPr id="96" name="Rectangle: Rounded Corners 95">
                      <a:extLst>
                        <a:ext uri="{FF2B5EF4-FFF2-40B4-BE49-F238E27FC236}">
                          <a16:creationId xmlns:a16="http://schemas.microsoft.com/office/drawing/2014/main" id="{AD6A6A9F-E7BF-416D-9243-FC0E28398B83}"/>
                        </a:ext>
                      </a:extLst>
                    </xdr:cNvPr>
                    <xdr:cNvSpPr/>
                  </xdr:nvSpPr>
                  <xdr:spPr>
                    <a:xfrm>
                      <a:off x="10467562" y="4314824"/>
                      <a:ext cx="952913"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502A7D3-DE01-4E4E-A02F-14A77A67B840}" type="TxLink">
                        <a:rPr lang="en-US" sz="1000" b="0" i="0" u="none" strike="noStrike">
                          <a:solidFill>
                            <a:schemeClr val="tx1">
                              <a:lumMod val="50000"/>
                              <a:lumOff val="50000"/>
                            </a:schemeClr>
                          </a:solidFill>
                          <a:latin typeface="Arial"/>
                          <a:ea typeface="+mn-ea"/>
                          <a:cs typeface="Arial"/>
                        </a:rPr>
                        <a:pPr marL="0" indent="0" algn="l"/>
                        <a:t>Tolls</a:t>
                      </a:fld>
                      <a:endParaRPr lang="en-US" sz="1000" b="0" i="0" u="none" strike="noStrike">
                        <a:solidFill>
                          <a:schemeClr val="tx1">
                            <a:lumMod val="50000"/>
                            <a:lumOff val="50000"/>
                          </a:schemeClr>
                        </a:solidFill>
                        <a:latin typeface="Arial"/>
                        <a:ea typeface="+mn-ea"/>
                        <a:cs typeface="Arial"/>
                      </a:endParaRPr>
                    </a:p>
                  </xdr:txBody>
                </xdr:sp>
                <xdr:sp macro="" textlink="Pivottables!X6">
                  <xdr:nvSpPr>
                    <xdr:cNvPr id="97" name="Rectangle: Rounded Corners 96">
                      <a:extLst>
                        <a:ext uri="{FF2B5EF4-FFF2-40B4-BE49-F238E27FC236}">
                          <a16:creationId xmlns:a16="http://schemas.microsoft.com/office/drawing/2014/main" id="{78CDB2DF-CB13-4819-A17A-70AAC229D8A8}"/>
                        </a:ext>
                      </a:extLst>
                    </xdr:cNvPr>
                    <xdr:cNvSpPr/>
                  </xdr:nvSpPr>
                  <xdr:spPr>
                    <a:xfrm>
                      <a:off x="11534775" y="4314824"/>
                      <a:ext cx="97196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C36881-B061-47A9-ADD9-9C2081C3D54A}" type="TxLink">
                        <a:rPr lang="en-US" sz="1000" b="1" i="0" u="none" strike="noStrike">
                          <a:solidFill>
                            <a:schemeClr val="tx1">
                              <a:lumMod val="65000"/>
                              <a:lumOff val="35000"/>
                            </a:schemeClr>
                          </a:solidFill>
                          <a:latin typeface="Arial"/>
                          <a:ea typeface="+mn-ea"/>
                          <a:cs typeface="Arial"/>
                        </a:rPr>
                        <a:pPr marL="0" indent="0" algn="l"/>
                        <a:t>$7,372</a:t>
                      </a:fld>
                      <a:endParaRPr lang="en-US" sz="1000" b="1" i="0" u="none" strike="noStrike">
                        <a:solidFill>
                          <a:schemeClr val="tx1">
                            <a:lumMod val="65000"/>
                            <a:lumOff val="35000"/>
                          </a:schemeClr>
                        </a:solidFill>
                        <a:latin typeface="Arial"/>
                        <a:ea typeface="+mn-ea"/>
                        <a:cs typeface="Arial"/>
                      </a:endParaRPr>
                    </a:p>
                  </xdr:txBody>
                </xdr:sp>
                <xdr:sp macro="" textlink="Pivottables!Y5">
                  <xdr:nvSpPr>
                    <xdr:cNvPr id="98" name="Rectangle: Rounded Corners 97">
                      <a:extLst>
                        <a:ext uri="{FF2B5EF4-FFF2-40B4-BE49-F238E27FC236}">
                          <a16:creationId xmlns:a16="http://schemas.microsoft.com/office/drawing/2014/main" id="{A305CC1E-7DAE-4949-BD92-4C09F6E477D6}"/>
                        </a:ext>
                      </a:extLst>
                    </xdr:cNvPr>
                    <xdr:cNvSpPr/>
                  </xdr:nvSpPr>
                  <xdr:spPr>
                    <a:xfrm>
                      <a:off x="10467562" y="4607849"/>
                      <a:ext cx="952913"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A34013-3148-49C2-8E1B-28F7009EC1C5}" type="TxLink">
                        <a:rPr lang="en-US" sz="1000" b="0" i="0" u="none" strike="noStrike">
                          <a:solidFill>
                            <a:schemeClr val="tx1">
                              <a:lumMod val="50000"/>
                              <a:lumOff val="50000"/>
                            </a:schemeClr>
                          </a:solidFill>
                          <a:latin typeface="Arial"/>
                          <a:ea typeface="+mn-ea"/>
                          <a:cs typeface="Arial"/>
                        </a:rPr>
                        <a:pPr marL="0" indent="0" algn="l"/>
                        <a:t>Fundings</a:t>
                      </a:fld>
                      <a:endParaRPr lang="en-US" sz="1000" b="0" i="0" u="none" strike="noStrike">
                        <a:solidFill>
                          <a:schemeClr val="tx1">
                            <a:lumMod val="50000"/>
                            <a:lumOff val="50000"/>
                          </a:schemeClr>
                        </a:solidFill>
                        <a:latin typeface="Arial"/>
                        <a:ea typeface="+mn-ea"/>
                        <a:cs typeface="Arial"/>
                      </a:endParaRPr>
                    </a:p>
                  </xdr:txBody>
                </xdr:sp>
                <xdr:sp macro="" textlink="Pivottables!Y6">
                  <xdr:nvSpPr>
                    <xdr:cNvPr id="99" name="Rectangle: Rounded Corners 98">
                      <a:extLst>
                        <a:ext uri="{FF2B5EF4-FFF2-40B4-BE49-F238E27FC236}">
                          <a16:creationId xmlns:a16="http://schemas.microsoft.com/office/drawing/2014/main" id="{DCC1DFB2-15FF-40A6-93EA-24DB8194F8B9}"/>
                        </a:ext>
                      </a:extLst>
                    </xdr:cNvPr>
                    <xdr:cNvSpPr/>
                  </xdr:nvSpPr>
                  <xdr:spPr>
                    <a:xfrm>
                      <a:off x="11534775" y="4607849"/>
                      <a:ext cx="97196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5812231-485C-4121-A9A9-8D662E0A2CF5}" type="TxLink">
                        <a:rPr lang="en-US" sz="1000" b="1" i="0" u="none" strike="noStrike">
                          <a:solidFill>
                            <a:schemeClr val="tx1">
                              <a:lumMod val="65000"/>
                              <a:lumOff val="35000"/>
                            </a:schemeClr>
                          </a:solidFill>
                          <a:latin typeface="Arial"/>
                          <a:ea typeface="+mn-ea"/>
                          <a:cs typeface="Arial"/>
                        </a:rPr>
                        <a:pPr marL="0" indent="0" algn="l"/>
                        <a:t>$1,196</a:t>
                      </a:fld>
                      <a:endParaRPr lang="en-US" sz="1000" b="1" i="0" u="none" strike="noStrike">
                        <a:solidFill>
                          <a:schemeClr val="tx1">
                            <a:lumMod val="65000"/>
                            <a:lumOff val="35000"/>
                          </a:schemeClr>
                        </a:solidFill>
                        <a:latin typeface="Arial"/>
                        <a:ea typeface="+mn-ea"/>
                        <a:cs typeface="Arial"/>
                      </a:endParaRPr>
                    </a:p>
                  </xdr:txBody>
                </xdr:sp>
                <xdr:cxnSp macro="">
                  <xdr:nvCxnSpPr>
                    <xdr:cNvPr id="100" name="Straight Connector 99">
                      <a:extLst>
                        <a:ext uri="{FF2B5EF4-FFF2-40B4-BE49-F238E27FC236}">
                          <a16:creationId xmlns:a16="http://schemas.microsoft.com/office/drawing/2014/main" id="{0D05B444-44A8-47EB-9D83-F94DBF2295B9}"/>
                        </a:ext>
                      </a:extLst>
                    </xdr:cNvPr>
                    <xdr:cNvCxnSpPr/>
                  </xdr:nvCxnSpPr>
                  <xdr:spPr>
                    <a:xfrm>
                      <a:off x="10558181" y="4019550"/>
                      <a:ext cx="18720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CF1E6044-41F4-40D9-8C83-D2EF0787D5AE}"/>
                        </a:ext>
                      </a:extLst>
                    </xdr:cNvPr>
                    <xdr:cNvCxnSpPr/>
                  </xdr:nvCxnSpPr>
                  <xdr:spPr>
                    <a:xfrm>
                      <a:off x="10558181" y="4305300"/>
                      <a:ext cx="18720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D777364B-8A34-4548-8FBE-6965767F5F67}"/>
                        </a:ext>
                      </a:extLst>
                    </xdr:cNvPr>
                    <xdr:cNvCxnSpPr/>
                  </xdr:nvCxnSpPr>
                  <xdr:spPr>
                    <a:xfrm>
                      <a:off x="10558181" y="4619624"/>
                      <a:ext cx="18720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132" name="Group 131">
                  <a:extLst>
                    <a:ext uri="{FF2B5EF4-FFF2-40B4-BE49-F238E27FC236}">
                      <a16:creationId xmlns:a16="http://schemas.microsoft.com/office/drawing/2014/main" id="{BA78F3CD-29B3-461E-8C99-836DA8116237}"/>
                    </a:ext>
                  </a:extLst>
                </xdr:cNvPr>
                <xdr:cNvGrpSpPr/>
              </xdr:nvGrpSpPr>
              <xdr:grpSpPr>
                <a:xfrm>
                  <a:off x="2409825" y="3398600"/>
                  <a:ext cx="7920902" cy="1733550"/>
                  <a:chOff x="2409825" y="3398600"/>
                  <a:chExt cx="7920902" cy="1733550"/>
                </a:xfrm>
              </xdr:grpSpPr>
              <xdr:sp macro="" textlink="">
                <xdr:nvSpPr>
                  <xdr:cNvPr id="115" name="Rectangle: Rounded Corners 114">
                    <a:extLst>
                      <a:ext uri="{FF2B5EF4-FFF2-40B4-BE49-F238E27FC236}">
                        <a16:creationId xmlns:a16="http://schemas.microsoft.com/office/drawing/2014/main" id="{4B8DC580-784E-4C8B-8127-39378BA45FFB}"/>
                      </a:ext>
                    </a:extLst>
                  </xdr:cNvPr>
                  <xdr:cNvSpPr/>
                </xdr:nvSpPr>
                <xdr:spPr>
                  <a:xfrm>
                    <a:off x="2409825" y="3398600"/>
                    <a:ext cx="7920902" cy="1733550"/>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3" name="Chart 112">
                    <a:extLst>
                      <a:ext uri="{FF2B5EF4-FFF2-40B4-BE49-F238E27FC236}">
                        <a16:creationId xmlns:a16="http://schemas.microsoft.com/office/drawing/2014/main" id="{CC418825-0D19-4F0C-A67B-4740EF63093F}"/>
                      </a:ext>
                    </a:extLst>
                  </xdr:cNvPr>
                  <xdr:cNvGraphicFramePr>
                    <a:graphicFrameLocks/>
                  </xdr:cNvGraphicFramePr>
                </xdr:nvGraphicFramePr>
                <xdr:xfrm>
                  <a:off x="2514600" y="3448050"/>
                  <a:ext cx="7696200" cy="1581150"/>
                </xdr:xfrm>
                <a:graphic>
                  <a:graphicData uri="http://schemas.openxmlformats.org/drawingml/2006/chart">
                    <c:chart xmlns:c="http://schemas.openxmlformats.org/drawingml/2006/chart" xmlns:r="http://schemas.openxmlformats.org/officeDocument/2006/relationships" r:id="rId9"/>
                  </a:graphicData>
                </a:graphic>
              </xdr:graphicFrame>
            </xdr:grpSp>
            <xdr:grpSp>
              <xdr:nvGrpSpPr>
                <xdr:cNvPr id="40" name="Group 39">
                  <a:extLst>
                    <a:ext uri="{FF2B5EF4-FFF2-40B4-BE49-F238E27FC236}">
                      <a16:creationId xmlns:a16="http://schemas.microsoft.com/office/drawing/2014/main" id="{AED84A1B-C1C2-4465-B9AD-0A58A4235977}"/>
                    </a:ext>
                  </a:extLst>
                </xdr:cNvPr>
                <xdr:cNvGrpSpPr/>
              </xdr:nvGrpSpPr>
              <xdr:grpSpPr>
                <a:xfrm>
                  <a:off x="2390775" y="5209762"/>
                  <a:ext cx="3048000" cy="2576793"/>
                  <a:chOff x="2390775" y="5209762"/>
                  <a:chExt cx="3048000" cy="2576793"/>
                </a:xfrm>
              </xdr:grpSpPr>
              <xdr:sp macro="" textlink="">
                <xdr:nvSpPr>
                  <xdr:cNvPr id="168" name="Rectangle: Rounded Corners 167">
                    <a:extLst>
                      <a:ext uri="{FF2B5EF4-FFF2-40B4-BE49-F238E27FC236}">
                        <a16:creationId xmlns:a16="http://schemas.microsoft.com/office/drawing/2014/main" id="{7FA198CA-4E4A-4CF0-9219-84129F55F8A9}"/>
                      </a:ext>
                    </a:extLst>
                  </xdr:cNvPr>
                  <xdr:cNvSpPr/>
                </xdr:nvSpPr>
                <xdr:spPr>
                  <a:xfrm>
                    <a:off x="2390775" y="5209762"/>
                    <a:ext cx="3048000" cy="2576793"/>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71" name="Chart 170">
                    <a:extLst>
                      <a:ext uri="{FF2B5EF4-FFF2-40B4-BE49-F238E27FC236}">
                        <a16:creationId xmlns:a16="http://schemas.microsoft.com/office/drawing/2014/main" id="{16A162B2-784C-4CED-9064-BC3130986F14}"/>
                      </a:ext>
                    </a:extLst>
                  </xdr:cNvPr>
                  <xdr:cNvGraphicFramePr>
                    <a:graphicFrameLocks/>
                  </xdr:cNvGraphicFramePr>
                </xdr:nvGraphicFramePr>
                <xdr:xfrm>
                  <a:off x="2476501" y="5552663"/>
                  <a:ext cx="2876550" cy="2181224"/>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72" name="Rectangle: Rounded Corners 171">
                    <a:extLst>
                      <a:ext uri="{FF2B5EF4-FFF2-40B4-BE49-F238E27FC236}">
                        <a16:creationId xmlns:a16="http://schemas.microsoft.com/office/drawing/2014/main" id="{C91F7201-7EC1-4DD7-BBB7-D9CFAC40640E}"/>
                      </a:ext>
                    </a:extLst>
                  </xdr:cNvPr>
                  <xdr:cNvSpPr/>
                </xdr:nvSpPr>
                <xdr:spPr>
                  <a:xfrm>
                    <a:off x="2453528" y="5238337"/>
                    <a:ext cx="185420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000" b="0">
                        <a:solidFill>
                          <a:schemeClr val="tx1">
                            <a:lumMod val="65000"/>
                            <a:lumOff val="35000"/>
                          </a:schemeClr>
                        </a:solidFill>
                        <a:latin typeface="Arial" panose="020B0604020202020204" pitchFamily="34" charset="0"/>
                        <a:cs typeface="Arial" panose="020B0604020202020204" pitchFamily="34" charset="0"/>
                      </a:rPr>
                      <a:t>Destination</a:t>
                    </a:r>
                  </a:p>
                </xdr:txBody>
              </xdr:sp>
              <xdr:grpSp>
                <xdr:nvGrpSpPr>
                  <xdr:cNvPr id="189" name="Group 188">
                    <a:extLst>
                      <a:ext uri="{FF2B5EF4-FFF2-40B4-BE49-F238E27FC236}">
                        <a16:creationId xmlns:a16="http://schemas.microsoft.com/office/drawing/2014/main" id="{BCE6200B-3228-403E-8778-2815B84408F3}"/>
                      </a:ext>
                    </a:extLst>
                  </xdr:cNvPr>
                  <xdr:cNvGrpSpPr/>
                </xdr:nvGrpSpPr>
                <xdr:grpSpPr>
                  <a:xfrm>
                    <a:off x="2533650" y="5466938"/>
                    <a:ext cx="2076450" cy="307049"/>
                    <a:chOff x="2537114" y="5524500"/>
                    <a:chExt cx="2079047" cy="307049"/>
                  </a:xfrm>
                </xdr:grpSpPr>
                <xdr:sp macro="" textlink="Pivottables!AY6">
                  <xdr:nvSpPr>
                    <xdr:cNvPr id="175" name="Rectangle: Rounded Corners 174">
                      <a:extLst>
                        <a:ext uri="{FF2B5EF4-FFF2-40B4-BE49-F238E27FC236}">
                          <a16:creationId xmlns:a16="http://schemas.microsoft.com/office/drawing/2014/main" id="{12F837D3-7112-447A-90A7-144D68A20DA4}"/>
                        </a:ext>
                      </a:extLst>
                    </xdr:cNvPr>
                    <xdr:cNvSpPr/>
                  </xdr:nvSpPr>
                  <xdr:spPr>
                    <a:xfrm>
                      <a:off x="2537114" y="5534024"/>
                      <a:ext cx="371475"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F19D6266-ED0D-4258-922A-9C4594A43A6D}" type="TxLink">
                        <a:rPr lang="en-US" sz="1200" b="1" i="0" u="none" strike="noStrike">
                          <a:solidFill>
                            <a:schemeClr val="tx1">
                              <a:lumMod val="50000"/>
                              <a:lumOff val="50000"/>
                            </a:schemeClr>
                          </a:solidFill>
                          <a:latin typeface="Arial"/>
                          <a:ea typeface="+mn-ea"/>
                          <a:cs typeface="Arial"/>
                        </a:rPr>
                        <a:pPr marL="0" indent="0" algn="ctr"/>
                        <a:t>24</a:t>
                      </a:fld>
                      <a:endParaRPr lang="en-US" sz="1200" b="1" i="0" u="none" strike="noStrike">
                        <a:solidFill>
                          <a:schemeClr val="tx1">
                            <a:lumMod val="50000"/>
                            <a:lumOff val="50000"/>
                          </a:schemeClr>
                        </a:solidFill>
                        <a:latin typeface="Arial"/>
                        <a:ea typeface="+mn-ea"/>
                        <a:cs typeface="Arial"/>
                      </a:endParaRPr>
                    </a:p>
                  </xdr:txBody>
                </xdr:sp>
                <xdr:sp macro="" textlink="Pivottables!AY5">
                  <xdr:nvSpPr>
                    <xdr:cNvPr id="179" name="Rectangle: Rounded Corners 178">
                      <a:extLst>
                        <a:ext uri="{FF2B5EF4-FFF2-40B4-BE49-F238E27FC236}">
                          <a16:creationId xmlns:a16="http://schemas.microsoft.com/office/drawing/2014/main" id="{1E66D9A6-5735-4BEE-B874-D47271277BDB}"/>
                        </a:ext>
                      </a:extLst>
                    </xdr:cNvPr>
                    <xdr:cNvSpPr/>
                  </xdr:nvSpPr>
                  <xdr:spPr>
                    <a:xfrm>
                      <a:off x="2804667" y="5534024"/>
                      <a:ext cx="707041"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fld id="{15371EA8-41A1-4C01-A547-6E89CA64634C}" type="TxLink">
                        <a:rPr lang="en-US" sz="1200" b="1" i="0" u="none" strike="noStrike">
                          <a:solidFill>
                            <a:schemeClr val="tx1">
                              <a:lumMod val="50000"/>
                              <a:lumOff val="50000"/>
                            </a:schemeClr>
                          </a:solidFill>
                          <a:latin typeface="Arial"/>
                          <a:ea typeface="+mn-ea"/>
                          <a:cs typeface="Arial"/>
                        </a:rPr>
                        <a:pPr marL="0" indent="0" algn="l"/>
                        <a:t>Freight</a:t>
                      </a:fld>
                      <a:endParaRPr lang="en-US" sz="1200" b="1" i="0" u="none" strike="noStrike">
                        <a:solidFill>
                          <a:schemeClr val="tx1">
                            <a:lumMod val="50000"/>
                            <a:lumOff val="50000"/>
                          </a:schemeClr>
                        </a:solidFill>
                        <a:latin typeface="Arial"/>
                        <a:ea typeface="+mn-ea"/>
                        <a:cs typeface="Arial"/>
                      </a:endParaRPr>
                    </a:p>
                  </xdr:txBody>
                </xdr:sp>
                <xdr:sp macro="" textlink="Pivottables!AX5">
                  <xdr:nvSpPr>
                    <xdr:cNvPr id="181" name="Rectangle: Rounded Corners 180">
                      <a:extLst>
                        <a:ext uri="{FF2B5EF4-FFF2-40B4-BE49-F238E27FC236}">
                          <a16:creationId xmlns:a16="http://schemas.microsoft.com/office/drawing/2014/main" id="{19C410A5-E54F-4EBC-9145-C21D63F2BDD1}"/>
                        </a:ext>
                      </a:extLst>
                    </xdr:cNvPr>
                    <xdr:cNvSpPr/>
                  </xdr:nvSpPr>
                  <xdr:spPr>
                    <a:xfrm>
                      <a:off x="3853295" y="5534024"/>
                      <a:ext cx="762866"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fld id="{46AFDE4B-B29C-4BB3-B29D-8F6F0023288F}" type="TxLink">
                        <a:rPr lang="en-US" sz="1200" b="0" i="0" u="none" strike="noStrike">
                          <a:solidFill>
                            <a:schemeClr val="tx1">
                              <a:lumMod val="50000"/>
                              <a:lumOff val="50000"/>
                            </a:schemeClr>
                          </a:solidFill>
                          <a:latin typeface="Arial"/>
                          <a:ea typeface="+mn-ea"/>
                          <a:cs typeface="Arial"/>
                        </a:rPr>
                        <a:pPr marL="0" indent="0" algn="l"/>
                        <a:t>Cityes</a:t>
                      </a:fld>
                      <a:endParaRPr lang="en-US" sz="1200" b="0" i="0" u="none" strike="noStrike">
                        <a:solidFill>
                          <a:schemeClr val="tx1">
                            <a:lumMod val="50000"/>
                            <a:lumOff val="50000"/>
                          </a:schemeClr>
                        </a:solidFill>
                        <a:latin typeface="Arial"/>
                        <a:ea typeface="+mn-ea"/>
                        <a:cs typeface="Arial"/>
                      </a:endParaRPr>
                    </a:p>
                  </xdr:txBody>
                </xdr:sp>
                <xdr:sp macro="" textlink="Pivottables!AX6">
                  <xdr:nvSpPr>
                    <xdr:cNvPr id="184" name="Rectangle: Rounded Corners 183">
                      <a:extLst>
                        <a:ext uri="{FF2B5EF4-FFF2-40B4-BE49-F238E27FC236}">
                          <a16:creationId xmlns:a16="http://schemas.microsoft.com/office/drawing/2014/main" id="{407B57A7-0499-490A-9246-8B528C1761F5}"/>
                        </a:ext>
                      </a:extLst>
                    </xdr:cNvPr>
                    <xdr:cNvSpPr/>
                  </xdr:nvSpPr>
                  <xdr:spPr>
                    <a:xfrm>
                      <a:off x="3603926" y="5534024"/>
                      <a:ext cx="353290"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DFD623E4-7C04-4287-847F-DBE00AC1D962}" type="TxLink">
                        <a:rPr lang="en-US" sz="1200" b="0" i="0" u="none" strike="noStrike">
                          <a:solidFill>
                            <a:schemeClr val="tx1">
                              <a:lumMod val="50000"/>
                              <a:lumOff val="50000"/>
                            </a:schemeClr>
                          </a:solidFill>
                          <a:latin typeface="Arial"/>
                          <a:ea typeface="+mn-ea"/>
                          <a:cs typeface="Arial"/>
                        </a:rPr>
                        <a:pPr marL="0" indent="0" algn="ctr"/>
                        <a:t>6</a:t>
                      </a:fld>
                      <a:endParaRPr lang="en-US" sz="1200" b="0" i="0" u="none" strike="noStrike">
                        <a:solidFill>
                          <a:schemeClr val="tx1">
                            <a:lumMod val="50000"/>
                            <a:lumOff val="50000"/>
                          </a:schemeClr>
                        </a:solidFill>
                        <a:latin typeface="Arial"/>
                        <a:ea typeface="+mn-ea"/>
                        <a:cs typeface="Arial"/>
                      </a:endParaRPr>
                    </a:p>
                  </xdr:txBody>
                </xdr:sp>
                <xdr:sp macro="" textlink="">
                  <xdr:nvSpPr>
                    <xdr:cNvPr id="188" name="Rectangle: Rounded Corners 187">
                      <a:extLst>
                        <a:ext uri="{FF2B5EF4-FFF2-40B4-BE49-F238E27FC236}">
                          <a16:creationId xmlns:a16="http://schemas.microsoft.com/office/drawing/2014/main" id="{029AC321-FFD9-49E9-84EB-CFB8EF54C8C8}"/>
                        </a:ext>
                      </a:extLst>
                    </xdr:cNvPr>
                    <xdr:cNvSpPr/>
                  </xdr:nvSpPr>
                  <xdr:spPr>
                    <a:xfrm>
                      <a:off x="3438096" y="5524500"/>
                      <a:ext cx="300062" cy="307049"/>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100" b="0">
                          <a:solidFill>
                            <a:schemeClr val="tx1">
                              <a:lumMod val="65000"/>
                              <a:lumOff val="35000"/>
                            </a:schemeClr>
                          </a:solidFill>
                          <a:latin typeface="Arial" panose="020B0604020202020204" pitchFamily="34" charset="0"/>
                          <a:cs typeface="Arial" panose="020B0604020202020204" pitchFamily="34" charset="0"/>
                        </a:rPr>
                        <a:t>/</a:t>
                      </a:r>
                    </a:p>
                  </xdr:txBody>
                </xdr:sp>
              </xdr:grpSp>
            </xdr:grpSp>
            <xdr:grpSp>
              <xdr:nvGrpSpPr>
                <xdr:cNvPr id="38" name="Group 37">
                  <a:extLst>
                    <a:ext uri="{FF2B5EF4-FFF2-40B4-BE49-F238E27FC236}">
                      <a16:creationId xmlns:a16="http://schemas.microsoft.com/office/drawing/2014/main" id="{26FE98C2-24E1-4158-B9CD-02DE6084C6F3}"/>
                    </a:ext>
                  </a:extLst>
                </xdr:cNvPr>
                <xdr:cNvGrpSpPr/>
              </xdr:nvGrpSpPr>
              <xdr:grpSpPr>
                <a:xfrm>
                  <a:off x="5525814" y="5216906"/>
                  <a:ext cx="4816748" cy="2576793"/>
                  <a:chOff x="5525814" y="5216906"/>
                  <a:chExt cx="4816748" cy="2576793"/>
                </a:xfrm>
              </xdr:grpSpPr>
              <xdr:sp macro="" textlink="">
                <xdr:nvSpPr>
                  <xdr:cNvPr id="190" name="Rectangle: Rounded Corners 189">
                    <a:extLst>
                      <a:ext uri="{FF2B5EF4-FFF2-40B4-BE49-F238E27FC236}">
                        <a16:creationId xmlns:a16="http://schemas.microsoft.com/office/drawing/2014/main" id="{C54D5611-1100-4A7E-A1BB-D99C03BEA26F}"/>
                      </a:ext>
                    </a:extLst>
                  </xdr:cNvPr>
                  <xdr:cNvSpPr/>
                </xdr:nvSpPr>
                <xdr:spPr>
                  <a:xfrm>
                    <a:off x="5525814" y="5216906"/>
                    <a:ext cx="4799286" cy="2576793"/>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11" name="Group 210">
                    <a:extLst>
                      <a:ext uri="{FF2B5EF4-FFF2-40B4-BE49-F238E27FC236}">
                        <a16:creationId xmlns:a16="http://schemas.microsoft.com/office/drawing/2014/main" id="{5457056E-5CFF-47CE-AD02-BEF9062C1EAC}"/>
                      </a:ext>
                    </a:extLst>
                  </xdr:cNvPr>
                  <xdr:cNvGrpSpPr/>
                </xdr:nvGrpSpPr>
                <xdr:grpSpPr>
                  <a:xfrm>
                    <a:off x="5991224" y="5781675"/>
                    <a:ext cx="3686176" cy="1688931"/>
                    <a:chOff x="5937082" y="5534024"/>
                    <a:chExt cx="4016542" cy="2003257"/>
                  </a:xfrm>
                </xdr:grpSpPr>
                <xdr:sp macro="" textlink="">
                  <xdr:nvSpPr>
                    <xdr:cNvPr id="207" name="Arrow: Bent 206">
                      <a:extLst>
                        <a:ext uri="{FF2B5EF4-FFF2-40B4-BE49-F238E27FC236}">
                          <a16:creationId xmlns:a16="http://schemas.microsoft.com/office/drawing/2014/main" id="{FC956313-7F97-4147-824A-C2A0D7A690FF}"/>
                        </a:ext>
                      </a:extLst>
                    </xdr:cNvPr>
                    <xdr:cNvSpPr/>
                  </xdr:nvSpPr>
                  <xdr:spPr>
                    <a:xfrm rot="16200000">
                      <a:off x="5936908" y="5534198"/>
                      <a:ext cx="2003257" cy="2002909"/>
                    </a:xfrm>
                    <a:prstGeom prst="bentArrow">
                      <a:avLst>
                        <a:gd name="adj1" fmla="val 25000"/>
                        <a:gd name="adj2" fmla="val 0"/>
                        <a:gd name="adj3" fmla="val 0"/>
                        <a:gd name="adj4" fmla="val 114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09" name="Arrow: Bent 208">
                      <a:extLst>
                        <a:ext uri="{FF2B5EF4-FFF2-40B4-BE49-F238E27FC236}">
                          <a16:creationId xmlns:a16="http://schemas.microsoft.com/office/drawing/2014/main" id="{B36D6652-F259-4D23-84E7-6E5C67A05897}"/>
                        </a:ext>
                      </a:extLst>
                    </xdr:cNvPr>
                    <xdr:cNvSpPr/>
                  </xdr:nvSpPr>
                  <xdr:spPr>
                    <a:xfrm rot="5400000" flipH="1">
                      <a:off x="8464892" y="6048547"/>
                      <a:ext cx="974556" cy="2002909"/>
                    </a:xfrm>
                    <a:prstGeom prst="bentArrow">
                      <a:avLst>
                        <a:gd name="adj1" fmla="val 25000"/>
                        <a:gd name="adj2" fmla="val 0"/>
                        <a:gd name="adj3" fmla="val 0"/>
                        <a:gd name="adj4" fmla="val 173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212" name="Rectangle: Rounded Corners 211">
                    <a:extLst>
                      <a:ext uri="{FF2B5EF4-FFF2-40B4-BE49-F238E27FC236}">
                        <a16:creationId xmlns:a16="http://schemas.microsoft.com/office/drawing/2014/main" id="{867BD619-F0F6-4740-B8D1-54C24A8CE527}"/>
                      </a:ext>
                    </a:extLst>
                  </xdr:cNvPr>
                  <xdr:cNvSpPr/>
                </xdr:nvSpPr>
                <xdr:spPr>
                  <a:xfrm>
                    <a:off x="5629275" y="5991225"/>
                    <a:ext cx="1771650" cy="40005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3" name="Rectangle: Rounded Corners 212">
                    <a:extLst>
                      <a:ext uri="{FF2B5EF4-FFF2-40B4-BE49-F238E27FC236}">
                        <a16:creationId xmlns:a16="http://schemas.microsoft.com/office/drawing/2014/main" id="{A0BDFAB2-A7B3-4657-9A98-CB9F7127EDDB}"/>
                      </a:ext>
                    </a:extLst>
                  </xdr:cNvPr>
                  <xdr:cNvSpPr/>
                </xdr:nvSpPr>
                <xdr:spPr>
                  <a:xfrm>
                    <a:off x="6353174" y="7277100"/>
                    <a:ext cx="1352551" cy="40005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4" name="Rectangle: Rounded Corners 213">
                    <a:extLst>
                      <a:ext uri="{FF2B5EF4-FFF2-40B4-BE49-F238E27FC236}">
                        <a16:creationId xmlns:a16="http://schemas.microsoft.com/office/drawing/2014/main" id="{C714FEC5-A90F-4F87-B47C-E6231794F7CE}"/>
                      </a:ext>
                    </a:extLst>
                  </xdr:cNvPr>
                  <xdr:cNvSpPr/>
                </xdr:nvSpPr>
                <xdr:spPr>
                  <a:xfrm>
                    <a:off x="8048625" y="7277100"/>
                    <a:ext cx="1400176" cy="40005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6" name="Rectangle: Rounded Corners 215">
                    <a:extLst>
                      <a:ext uri="{FF2B5EF4-FFF2-40B4-BE49-F238E27FC236}">
                        <a16:creationId xmlns:a16="http://schemas.microsoft.com/office/drawing/2014/main" id="{68845C2A-D9F7-4D81-B38F-E6786B1241A4}"/>
                      </a:ext>
                    </a:extLst>
                  </xdr:cNvPr>
                  <xdr:cNvSpPr/>
                </xdr:nvSpPr>
                <xdr:spPr>
                  <a:xfrm>
                    <a:off x="5629275" y="6667500"/>
                    <a:ext cx="2095500" cy="40005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7" name="Rectangle: Rounded Corners 216">
                    <a:extLst>
                      <a:ext uri="{FF2B5EF4-FFF2-40B4-BE49-F238E27FC236}">
                        <a16:creationId xmlns:a16="http://schemas.microsoft.com/office/drawing/2014/main" id="{45DC8915-3B1B-409A-AECE-A08307BD5EE7}"/>
                      </a:ext>
                    </a:extLst>
                  </xdr:cNvPr>
                  <xdr:cNvSpPr/>
                </xdr:nvSpPr>
                <xdr:spPr>
                  <a:xfrm>
                    <a:off x="5582964" y="5238336"/>
                    <a:ext cx="1854200" cy="51476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000" b="0">
                        <a:solidFill>
                          <a:schemeClr val="tx1">
                            <a:lumMod val="65000"/>
                            <a:lumOff val="35000"/>
                          </a:schemeClr>
                        </a:solidFill>
                        <a:latin typeface="Arial" panose="020B0604020202020204" pitchFamily="34" charset="0"/>
                        <a:ea typeface="+mn-ea"/>
                        <a:cs typeface="Arial" panose="020B0604020202020204" pitchFamily="34" charset="0"/>
                      </a:rPr>
                      <a:t>Ess </a:t>
                    </a:r>
                  </a:p>
                  <a:p>
                    <a:pPr marL="0" indent="0" algn="l"/>
                    <a:r>
                      <a:rPr lang="en-US" sz="1000" b="0">
                        <a:solidFill>
                          <a:schemeClr val="tx1">
                            <a:lumMod val="65000"/>
                            <a:lumOff val="35000"/>
                          </a:schemeClr>
                        </a:solidFill>
                        <a:latin typeface="Arial" panose="020B0604020202020204" pitchFamily="34" charset="0"/>
                        <a:ea typeface="+mn-ea"/>
                        <a:cs typeface="Arial" panose="020B0604020202020204" pitchFamily="34" charset="0"/>
                      </a:rPr>
                      <a:t>Shipment Request</a:t>
                    </a:r>
                  </a:p>
                </xdr:txBody>
              </xdr:sp>
              <xdr:sp macro="" textlink="Pivottables!BE5">
                <xdr:nvSpPr>
                  <xdr:cNvPr id="218" name="Rectangle: Rounded Corners 217">
                    <a:extLst>
                      <a:ext uri="{FF2B5EF4-FFF2-40B4-BE49-F238E27FC236}">
                        <a16:creationId xmlns:a16="http://schemas.microsoft.com/office/drawing/2014/main" id="{7A28C6F5-E22D-4BD0-B901-A80C01F2F5D0}"/>
                      </a:ext>
                    </a:extLst>
                  </xdr:cNvPr>
                  <xdr:cNvSpPr/>
                </xdr:nvSpPr>
                <xdr:spPr>
                  <a:xfrm>
                    <a:off x="6108700" y="6057694"/>
                    <a:ext cx="1273175"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r"/>
                    <a:fld id="{DCD2BB51-85CB-4A27-8F46-916931FEA440}" type="TxLink">
                      <a:rPr lang="en-US" sz="1000" b="0">
                        <a:solidFill>
                          <a:schemeClr val="tx1">
                            <a:lumMod val="65000"/>
                            <a:lumOff val="35000"/>
                          </a:schemeClr>
                        </a:solidFill>
                        <a:latin typeface="Arial" panose="020B0604020202020204" pitchFamily="34" charset="0"/>
                        <a:ea typeface="+mn-ea"/>
                        <a:cs typeface="Arial" panose="020B0604020202020204" pitchFamily="34" charset="0"/>
                      </a:rPr>
                      <a:pPr marL="0" indent="0" algn="r"/>
                      <a:t>First condition type</a:t>
                    </a:fld>
                    <a:endParaRPr lang="en-US" sz="100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Pivottables!BF5">
                <xdr:nvSpPr>
                  <xdr:cNvPr id="224" name="Rectangle: Rounded Corners 223">
                    <a:extLst>
                      <a:ext uri="{FF2B5EF4-FFF2-40B4-BE49-F238E27FC236}">
                        <a16:creationId xmlns:a16="http://schemas.microsoft.com/office/drawing/2014/main" id="{806A84FC-B5FA-4E12-A8CE-A23BA02BC76E}"/>
                      </a:ext>
                    </a:extLst>
                  </xdr:cNvPr>
                  <xdr:cNvSpPr/>
                </xdr:nvSpPr>
                <xdr:spPr>
                  <a:xfrm>
                    <a:off x="6146800" y="6733969"/>
                    <a:ext cx="1577975"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r"/>
                    <a:fld id="{B4E00593-DF48-480B-A59A-1E99CC42E57A}" type="TxLink">
                      <a:rPr lang="en-US" sz="1000" b="0">
                        <a:solidFill>
                          <a:schemeClr val="tx1">
                            <a:lumMod val="65000"/>
                            <a:lumOff val="35000"/>
                          </a:schemeClr>
                        </a:solidFill>
                        <a:latin typeface="Arial" panose="020B0604020202020204" pitchFamily="34" charset="0"/>
                        <a:ea typeface="+mn-ea"/>
                        <a:cs typeface="Arial" panose="020B0604020202020204" pitchFamily="34" charset="0"/>
                      </a:rPr>
                      <a:pPr marL="0" indent="0" algn="r"/>
                      <a:t>Shipment cost sub-items</a:t>
                    </a:fld>
                    <a:endParaRPr lang="en-US" sz="100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Pivottables!BG5">
                <xdr:nvSpPr>
                  <xdr:cNvPr id="225" name="Rectangle: Rounded Corners 224">
                    <a:extLst>
                      <a:ext uri="{FF2B5EF4-FFF2-40B4-BE49-F238E27FC236}">
                        <a16:creationId xmlns:a16="http://schemas.microsoft.com/office/drawing/2014/main" id="{AED0FECF-49A6-425E-A322-AB4DEA5063A5}"/>
                      </a:ext>
                    </a:extLst>
                  </xdr:cNvPr>
                  <xdr:cNvSpPr/>
                </xdr:nvSpPr>
                <xdr:spPr>
                  <a:xfrm>
                    <a:off x="6837485" y="7343569"/>
                    <a:ext cx="858716"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r"/>
                    <a:fld id="{5CC6D2FE-A7EB-4F36-9804-F6F8C6625CFB}" type="TxLink">
                      <a:rPr lang="en-US" sz="1000" b="0">
                        <a:solidFill>
                          <a:schemeClr val="tx1">
                            <a:lumMod val="65000"/>
                            <a:lumOff val="35000"/>
                          </a:schemeClr>
                        </a:solidFill>
                        <a:latin typeface="Arial" panose="020B0604020202020204" pitchFamily="34" charset="0"/>
                        <a:ea typeface="+mn-ea"/>
                        <a:cs typeface="Arial" panose="020B0604020202020204" pitchFamily="34" charset="0"/>
                      </a:rPr>
                      <a:pPr marL="0" indent="0" algn="r"/>
                      <a:t> ERE Stage</a:t>
                    </a:fld>
                    <a:endParaRPr lang="en-US" sz="100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Pivottables!BH5">
                <xdr:nvSpPr>
                  <xdr:cNvPr id="226" name="Rectangle: Rounded Corners 225">
                    <a:extLst>
                      <a:ext uri="{FF2B5EF4-FFF2-40B4-BE49-F238E27FC236}">
                        <a16:creationId xmlns:a16="http://schemas.microsoft.com/office/drawing/2014/main" id="{8C2192F1-F79C-49C7-AD1C-915DF099E870}"/>
                      </a:ext>
                    </a:extLst>
                  </xdr:cNvPr>
                  <xdr:cNvSpPr/>
                </xdr:nvSpPr>
                <xdr:spPr>
                  <a:xfrm>
                    <a:off x="8547101" y="7343569"/>
                    <a:ext cx="901700"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r"/>
                    <a:fld id="{ECBEFEE2-5099-476F-8104-B3694EDA6517}" type="TxLink">
                      <a:rPr lang="en-US" sz="1000" b="0">
                        <a:solidFill>
                          <a:schemeClr val="tx1">
                            <a:lumMod val="65000"/>
                            <a:lumOff val="35000"/>
                          </a:schemeClr>
                        </a:solidFill>
                        <a:latin typeface="Arial" panose="020B0604020202020204" pitchFamily="34" charset="0"/>
                        <a:ea typeface="+mn-ea"/>
                        <a:cs typeface="Arial" panose="020B0604020202020204" pitchFamily="34" charset="0"/>
                      </a:rPr>
                      <a:pPr marL="0" indent="0" algn="r"/>
                      <a:t>Basic freight</a:t>
                    </a:fld>
                    <a:endParaRPr lang="en-US" sz="100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Pivottables!BI5">
                <xdr:nvSpPr>
                  <xdr:cNvPr id="228" name="Rectangle: Rounded Corners 227">
                    <a:extLst>
                      <a:ext uri="{FF2B5EF4-FFF2-40B4-BE49-F238E27FC236}">
                        <a16:creationId xmlns:a16="http://schemas.microsoft.com/office/drawing/2014/main" id="{299DCA8A-4A86-4260-B56C-5FE35BBAF14B}"/>
                      </a:ext>
                    </a:extLst>
                  </xdr:cNvPr>
                  <xdr:cNvSpPr/>
                </xdr:nvSpPr>
                <xdr:spPr>
                  <a:xfrm>
                    <a:off x="9101931" y="6048169"/>
                    <a:ext cx="1035050"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r"/>
                    <a:fld id="{BDAC0EB5-F2F7-40A5-AD54-31A5A2DB0696}" type="TxLink">
                      <a:rPr lang="en-US" sz="1000" b="0">
                        <a:solidFill>
                          <a:schemeClr val="tx1">
                            <a:lumMod val="65000"/>
                            <a:lumOff val="35000"/>
                          </a:schemeClr>
                        </a:solidFill>
                        <a:latin typeface="Arial" panose="020B0604020202020204" pitchFamily="34" charset="0"/>
                        <a:ea typeface="+mn-ea"/>
                        <a:cs typeface="Arial" panose="020B0604020202020204" pitchFamily="34" charset="0"/>
                      </a:rPr>
                      <a:pPr marL="0" indent="0" algn="r"/>
                      <a:t>Final Amount</a:t>
                    </a:fld>
                    <a:endParaRPr lang="en-US" sz="100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Pivottables!#REF!">
                <xdr:nvSpPr>
                  <xdr:cNvPr id="229" name="Rectangle: Rounded Corners 228">
                    <a:extLst>
                      <a:ext uri="{FF2B5EF4-FFF2-40B4-BE49-F238E27FC236}">
                        <a16:creationId xmlns:a16="http://schemas.microsoft.com/office/drawing/2014/main" id="{88E6ABAE-1634-4495-AEE5-C11AF15D0CA9}"/>
                      </a:ext>
                    </a:extLst>
                  </xdr:cNvPr>
                  <xdr:cNvSpPr/>
                </xdr:nvSpPr>
                <xdr:spPr>
                  <a:xfrm>
                    <a:off x="8896350" y="6286500"/>
                    <a:ext cx="1446212"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800" b="0">
                        <a:solidFill>
                          <a:schemeClr val="tx1">
                            <a:lumMod val="65000"/>
                            <a:lumOff val="35000"/>
                          </a:schemeClr>
                        </a:solidFill>
                        <a:latin typeface="Arial" panose="020B0604020202020204" pitchFamily="34" charset="0"/>
                        <a:ea typeface="+mn-ea"/>
                        <a:cs typeface="Arial" panose="020B0604020202020204" pitchFamily="34" charset="0"/>
                      </a:rPr>
                      <a:t>Calculated is copied to the shipment cost sub-item</a:t>
                    </a:r>
                  </a:p>
                </xdr:txBody>
              </xdr:sp>
              <xdr:sp macro="" textlink="Pivottables!BE6">
                <xdr:nvSpPr>
                  <xdr:cNvPr id="230" name="Rectangle: Rounded Corners 229">
                    <a:extLst>
                      <a:ext uri="{FF2B5EF4-FFF2-40B4-BE49-F238E27FC236}">
                        <a16:creationId xmlns:a16="http://schemas.microsoft.com/office/drawing/2014/main" id="{BBE613A2-E393-43B1-903B-0CA911940D8A}"/>
                      </a:ext>
                    </a:extLst>
                  </xdr:cNvPr>
                  <xdr:cNvSpPr/>
                </xdr:nvSpPr>
                <xdr:spPr>
                  <a:xfrm>
                    <a:off x="5629275" y="6057694"/>
                    <a:ext cx="1292225"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fld id="{D6D8E647-AFCE-4E5F-9CAD-DBF792C595E7}" type="TxLink">
                      <a:rPr lang="en-US" sz="1000" b="1" i="0" u="none" strike="noStrike">
                        <a:solidFill>
                          <a:schemeClr val="tx1">
                            <a:lumMod val="65000"/>
                            <a:lumOff val="35000"/>
                          </a:schemeClr>
                        </a:solidFill>
                        <a:latin typeface="Arial"/>
                        <a:ea typeface="+mn-ea"/>
                        <a:cs typeface="Arial"/>
                      </a:rPr>
                      <a:pPr marL="0" indent="0" algn="l"/>
                      <a:t>$20,056</a:t>
                    </a:fld>
                    <a:endParaRPr lang="en-US" sz="1000" b="1" i="0" u="none" strike="noStrike">
                      <a:solidFill>
                        <a:schemeClr val="tx1">
                          <a:lumMod val="65000"/>
                          <a:lumOff val="35000"/>
                        </a:schemeClr>
                      </a:solidFill>
                      <a:latin typeface="Arial"/>
                      <a:ea typeface="+mn-ea"/>
                      <a:cs typeface="Arial"/>
                    </a:endParaRPr>
                  </a:p>
                </xdr:txBody>
              </xdr:sp>
              <xdr:sp macro="" textlink="Pivottables!BF6">
                <xdr:nvSpPr>
                  <xdr:cNvPr id="231" name="Rectangle: Rounded Corners 230">
                    <a:extLst>
                      <a:ext uri="{FF2B5EF4-FFF2-40B4-BE49-F238E27FC236}">
                        <a16:creationId xmlns:a16="http://schemas.microsoft.com/office/drawing/2014/main" id="{D5E79B0F-CDE7-4E01-811B-5169D0DA6828}"/>
                      </a:ext>
                    </a:extLst>
                  </xdr:cNvPr>
                  <xdr:cNvSpPr/>
                </xdr:nvSpPr>
                <xdr:spPr>
                  <a:xfrm>
                    <a:off x="5629275" y="6733969"/>
                    <a:ext cx="1577975"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fld id="{F4F54535-2C13-4C05-9A20-808465E244AE}" type="TxLink">
                      <a:rPr lang="en-US" sz="1000" b="1" i="0" u="none" strike="noStrike">
                        <a:solidFill>
                          <a:schemeClr val="tx1">
                            <a:lumMod val="65000"/>
                            <a:lumOff val="35000"/>
                          </a:schemeClr>
                        </a:solidFill>
                        <a:latin typeface="Arial"/>
                        <a:ea typeface="+mn-ea"/>
                        <a:cs typeface="Arial"/>
                      </a:rPr>
                      <a:pPr marL="0" indent="0" algn="l"/>
                      <a:t>$30,861</a:t>
                    </a:fld>
                    <a:endParaRPr lang="en-US" sz="1000" b="1" i="0" u="none" strike="noStrike">
                      <a:solidFill>
                        <a:schemeClr val="tx1">
                          <a:lumMod val="65000"/>
                          <a:lumOff val="35000"/>
                        </a:schemeClr>
                      </a:solidFill>
                      <a:latin typeface="Arial"/>
                      <a:ea typeface="+mn-ea"/>
                      <a:cs typeface="Arial"/>
                    </a:endParaRPr>
                  </a:p>
                </xdr:txBody>
              </xdr:sp>
              <xdr:sp macro="" textlink="Pivottables!BG6">
                <xdr:nvSpPr>
                  <xdr:cNvPr id="232" name="Rectangle: Rounded Corners 231">
                    <a:extLst>
                      <a:ext uri="{FF2B5EF4-FFF2-40B4-BE49-F238E27FC236}">
                        <a16:creationId xmlns:a16="http://schemas.microsoft.com/office/drawing/2014/main" id="{F167B3F2-6AF9-4B8F-8ED5-42248D11E4AF}"/>
                      </a:ext>
                    </a:extLst>
                  </xdr:cNvPr>
                  <xdr:cNvSpPr/>
                </xdr:nvSpPr>
                <xdr:spPr>
                  <a:xfrm>
                    <a:off x="6353174" y="7343569"/>
                    <a:ext cx="815975"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fld id="{4259F029-4F92-4FE3-84DC-83B49BC10942}" type="TxLink">
                      <a:rPr lang="en-US" sz="1000" b="1" i="0" u="none" strike="noStrike">
                        <a:solidFill>
                          <a:schemeClr val="tx1">
                            <a:lumMod val="65000"/>
                            <a:lumOff val="35000"/>
                          </a:schemeClr>
                        </a:solidFill>
                        <a:latin typeface="Arial"/>
                        <a:ea typeface="+mn-ea"/>
                        <a:cs typeface="Arial"/>
                      </a:rPr>
                      <a:pPr marL="0" indent="0" algn="l"/>
                      <a:t>$26,230</a:t>
                    </a:fld>
                    <a:endParaRPr lang="en-US" sz="1000" b="1" i="0" u="none" strike="noStrike">
                      <a:solidFill>
                        <a:schemeClr val="tx1">
                          <a:lumMod val="65000"/>
                          <a:lumOff val="35000"/>
                        </a:schemeClr>
                      </a:solidFill>
                      <a:latin typeface="Arial"/>
                      <a:ea typeface="+mn-ea"/>
                      <a:cs typeface="Arial"/>
                    </a:endParaRPr>
                  </a:p>
                </xdr:txBody>
              </xdr:sp>
              <xdr:sp macro="" textlink="Pivottables!BH6">
                <xdr:nvSpPr>
                  <xdr:cNvPr id="233" name="Rectangle: Rounded Corners 232">
                    <a:extLst>
                      <a:ext uri="{FF2B5EF4-FFF2-40B4-BE49-F238E27FC236}">
                        <a16:creationId xmlns:a16="http://schemas.microsoft.com/office/drawing/2014/main" id="{FD5E1DAD-346D-4C97-9BD4-93FE0DAC0ABD}"/>
                      </a:ext>
                    </a:extLst>
                  </xdr:cNvPr>
                  <xdr:cNvSpPr/>
                </xdr:nvSpPr>
                <xdr:spPr>
                  <a:xfrm>
                    <a:off x="8048625" y="7343569"/>
                    <a:ext cx="901700"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fld id="{A8740F86-DF86-4DD0-B5F6-446B8E89D513}" type="TxLink">
                      <a:rPr lang="en-US" sz="1000" b="1" i="0" u="none" strike="noStrike">
                        <a:solidFill>
                          <a:schemeClr val="tx1">
                            <a:lumMod val="65000"/>
                            <a:lumOff val="35000"/>
                          </a:schemeClr>
                        </a:solidFill>
                        <a:latin typeface="Arial"/>
                        <a:ea typeface="+mn-ea"/>
                        <a:cs typeface="Arial"/>
                      </a:rPr>
                      <a:pPr marL="0" indent="0" algn="l"/>
                      <a:t>$38,577</a:t>
                    </a:fld>
                    <a:endParaRPr lang="en-US" sz="1000" b="1" i="0" u="none" strike="noStrike">
                      <a:solidFill>
                        <a:schemeClr val="tx1">
                          <a:lumMod val="65000"/>
                          <a:lumOff val="35000"/>
                        </a:schemeClr>
                      </a:solidFill>
                      <a:latin typeface="Arial"/>
                      <a:ea typeface="+mn-ea"/>
                      <a:cs typeface="Arial"/>
                    </a:endParaRPr>
                  </a:p>
                </xdr:txBody>
              </xdr:sp>
              <xdr:sp macro="" textlink="Pivottables!BI6">
                <xdr:nvSpPr>
                  <xdr:cNvPr id="234" name="Rectangle: Rounded Corners 233">
                    <a:extLst>
                      <a:ext uri="{FF2B5EF4-FFF2-40B4-BE49-F238E27FC236}">
                        <a16:creationId xmlns:a16="http://schemas.microsoft.com/office/drawing/2014/main" id="{1823BAAA-3851-403D-87AE-456F05E17354}"/>
                      </a:ext>
                    </a:extLst>
                  </xdr:cNvPr>
                  <xdr:cNvSpPr/>
                </xdr:nvSpPr>
                <xdr:spPr>
                  <a:xfrm>
                    <a:off x="9101931" y="5829300"/>
                    <a:ext cx="1035050" cy="267113"/>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F8E6ACE7-1C81-4D7F-908E-47F003769CF5}" type="TxLink">
                      <a:rPr lang="en-US" sz="1000" b="1" i="0" u="none" strike="noStrike">
                        <a:solidFill>
                          <a:schemeClr val="tx1">
                            <a:lumMod val="65000"/>
                            <a:lumOff val="35000"/>
                          </a:schemeClr>
                        </a:solidFill>
                        <a:latin typeface="Arial"/>
                        <a:ea typeface="+mn-ea"/>
                        <a:cs typeface="Arial"/>
                      </a:rPr>
                      <a:pPr marL="0" indent="0" algn="ctr"/>
                      <a:t>$46,287</a:t>
                    </a:fld>
                    <a:endParaRPr lang="en-US" sz="1000" b="1" i="0" u="none" strike="noStrike">
                      <a:solidFill>
                        <a:schemeClr val="tx1">
                          <a:lumMod val="65000"/>
                          <a:lumOff val="35000"/>
                        </a:schemeClr>
                      </a:solidFill>
                      <a:latin typeface="Arial"/>
                      <a:ea typeface="+mn-ea"/>
                      <a:cs typeface="Arial"/>
                    </a:endParaRPr>
                  </a:p>
                </xdr:txBody>
              </xdr:sp>
              <xdr:grpSp>
                <xdr:nvGrpSpPr>
                  <xdr:cNvPr id="239" name="Group 238">
                    <a:extLst>
                      <a:ext uri="{FF2B5EF4-FFF2-40B4-BE49-F238E27FC236}">
                        <a16:creationId xmlns:a16="http://schemas.microsoft.com/office/drawing/2014/main" id="{714F57BC-BBAE-4869-8B4C-5A87ADA7D724}"/>
                      </a:ext>
                    </a:extLst>
                  </xdr:cNvPr>
                  <xdr:cNvGrpSpPr/>
                </xdr:nvGrpSpPr>
                <xdr:grpSpPr>
                  <a:xfrm>
                    <a:off x="5891834" y="6496747"/>
                    <a:ext cx="197022" cy="198109"/>
                    <a:chOff x="5258519" y="8026160"/>
                    <a:chExt cx="442103" cy="442103"/>
                  </a:xfrm>
                </xdr:grpSpPr>
                <xdr:sp macro="" textlink="">
                  <xdr:nvSpPr>
                    <xdr:cNvPr id="238" name="Oval 237">
                      <a:extLst>
                        <a:ext uri="{FF2B5EF4-FFF2-40B4-BE49-F238E27FC236}">
                          <a16:creationId xmlns:a16="http://schemas.microsoft.com/office/drawing/2014/main" id="{12CB9B98-21EF-4E8A-9A8B-45B8DFA70F73}"/>
                        </a:ext>
                      </a:extLst>
                    </xdr:cNvPr>
                    <xdr:cNvSpPr/>
                  </xdr:nvSpPr>
                  <xdr:spPr>
                    <a:xfrm>
                      <a:off x="5258519" y="8026160"/>
                      <a:ext cx="442103" cy="442103"/>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7" name="Arrow: Chevron 236">
                      <a:extLst>
                        <a:ext uri="{FF2B5EF4-FFF2-40B4-BE49-F238E27FC236}">
                          <a16:creationId xmlns:a16="http://schemas.microsoft.com/office/drawing/2014/main" id="{FD6507E8-167E-45D1-93E8-40318202CC4F}"/>
                        </a:ext>
                      </a:extLst>
                    </xdr:cNvPr>
                    <xdr:cNvSpPr/>
                  </xdr:nvSpPr>
                  <xdr:spPr>
                    <a:xfrm rot="5400000">
                      <a:off x="5418412" y="8126080"/>
                      <a:ext cx="122318" cy="242264"/>
                    </a:xfrm>
                    <a:prstGeom prst="chevron">
                      <a:avLst>
                        <a:gd name="adj" fmla="val 66331"/>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246" name="Group 245">
                    <a:extLst>
                      <a:ext uri="{FF2B5EF4-FFF2-40B4-BE49-F238E27FC236}">
                        <a16:creationId xmlns:a16="http://schemas.microsoft.com/office/drawing/2014/main" id="{9D2FE84A-D421-42FE-A8DF-E55A39E7B031}"/>
                      </a:ext>
                    </a:extLst>
                  </xdr:cNvPr>
                  <xdr:cNvGrpSpPr/>
                </xdr:nvGrpSpPr>
                <xdr:grpSpPr>
                  <a:xfrm rot="16200000">
                    <a:off x="6183184" y="7373146"/>
                    <a:ext cx="197022" cy="198109"/>
                    <a:chOff x="5258519" y="8026160"/>
                    <a:chExt cx="442103" cy="442103"/>
                  </a:xfrm>
                </xdr:grpSpPr>
                <xdr:sp macro="" textlink="">
                  <xdr:nvSpPr>
                    <xdr:cNvPr id="247" name="Oval 246">
                      <a:extLst>
                        <a:ext uri="{FF2B5EF4-FFF2-40B4-BE49-F238E27FC236}">
                          <a16:creationId xmlns:a16="http://schemas.microsoft.com/office/drawing/2014/main" id="{21F61A3F-118B-4BC5-9CCF-00CEEFAEC9F1}"/>
                        </a:ext>
                      </a:extLst>
                    </xdr:cNvPr>
                    <xdr:cNvSpPr/>
                  </xdr:nvSpPr>
                  <xdr:spPr>
                    <a:xfrm>
                      <a:off x="5258519" y="8026160"/>
                      <a:ext cx="442103" cy="442103"/>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8" name="Arrow: Chevron 247">
                      <a:extLst>
                        <a:ext uri="{FF2B5EF4-FFF2-40B4-BE49-F238E27FC236}">
                          <a16:creationId xmlns:a16="http://schemas.microsoft.com/office/drawing/2014/main" id="{C235301C-8B3B-43A8-B168-D76DE4257DB5}"/>
                        </a:ext>
                      </a:extLst>
                    </xdr:cNvPr>
                    <xdr:cNvSpPr/>
                  </xdr:nvSpPr>
                  <xdr:spPr>
                    <a:xfrm rot="5400000">
                      <a:off x="5418412" y="8126080"/>
                      <a:ext cx="122318" cy="242264"/>
                    </a:xfrm>
                    <a:prstGeom prst="chevron">
                      <a:avLst>
                        <a:gd name="adj" fmla="val 66331"/>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249" name="Group 248">
                    <a:extLst>
                      <a:ext uri="{FF2B5EF4-FFF2-40B4-BE49-F238E27FC236}">
                        <a16:creationId xmlns:a16="http://schemas.microsoft.com/office/drawing/2014/main" id="{6BD7A36D-4275-4DA7-806F-376779664446}"/>
                      </a:ext>
                    </a:extLst>
                  </xdr:cNvPr>
                  <xdr:cNvGrpSpPr/>
                </xdr:nvGrpSpPr>
                <xdr:grpSpPr>
                  <a:xfrm rot="16200000">
                    <a:off x="7896526" y="7373580"/>
                    <a:ext cx="197022" cy="197243"/>
                    <a:chOff x="5258519" y="8026160"/>
                    <a:chExt cx="442103" cy="442103"/>
                  </a:xfrm>
                </xdr:grpSpPr>
                <xdr:sp macro="" textlink="">
                  <xdr:nvSpPr>
                    <xdr:cNvPr id="250" name="Oval 249">
                      <a:extLst>
                        <a:ext uri="{FF2B5EF4-FFF2-40B4-BE49-F238E27FC236}">
                          <a16:creationId xmlns:a16="http://schemas.microsoft.com/office/drawing/2014/main" id="{AADF97D1-DCB2-4643-941E-CEEF6A837CC3}"/>
                        </a:ext>
                      </a:extLst>
                    </xdr:cNvPr>
                    <xdr:cNvSpPr/>
                  </xdr:nvSpPr>
                  <xdr:spPr>
                    <a:xfrm>
                      <a:off x="5258519" y="8026160"/>
                      <a:ext cx="442103" cy="442103"/>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1" name="Arrow: Chevron 250">
                      <a:extLst>
                        <a:ext uri="{FF2B5EF4-FFF2-40B4-BE49-F238E27FC236}">
                          <a16:creationId xmlns:a16="http://schemas.microsoft.com/office/drawing/2014/main" id="{E5CE0AFB-301F-4EB8-8E34-7839F54FE965}"/>
                        </a:ext>
                      </a:extLst>
                    </xdr:cNvPr>
                    <xdr:cNvSpPr/>
                  </xdr:nvSpPr>
                  <xdr:spPr>
                    <a:xfrm rot="5400000">
                      <a:off x="5418412" y="8126080"/>
                      <a:ext cx="122318" cy="242264"/>
                    </a:xfrm>
                    <a:prstGeom prst="chevron">
                      <a:avLst>
                        <a:gd name="adj" fmla="val 66331"/>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252" name="Group 251">
                    <a:extLst>
                      <a:ext uri="{FF2B5EF4-FFF2-40B4-BE49-F238E27FC236}">
                        <a16:creationId xmlns:a16="http://schemas.microsoft.com/office/drawing/2014/main" id="{C010AF56-5D2E-4408-830F-9163C0E7206B}"/>
                      </a:ext>
                    </a:extLst>
                  </xdr:cNvPr>
                  <xdr:cNvGrpSpPr/>
                </xdr:nvGrpSpPr>
                <xdr:grpSpPr>
                  <a:xfrm rot="10800000">
                    <a:off x="9574742" y="6572773"/>
                    <a:ext cx="201505" cy="192760"/>
                    <a:chOff x="5258519" y="8026160"/>
                    <a:chExt cx="442103" cy="442103"/>
                  </a:xfrm>
                </xdr:grpSpPr>
                <xdr:sp macro="" textlink="">
                  <xdr:nvSpPr>
                    <xdr:cNvPr id="253" name="Oval 252">
                      <a:extLst>
                        <a:ext uri="{FF2B5EF4-FFF2-40B4-BE49-F238E27FC236}">
                          <a16:creationId xmlns:a16="http://schemas.microsoft.com/office/drawing/2014/main" id="{3A8F9949-28AC-4DE6-8A13-60DF55FE3D02}"/>
                        </a:ext>
                      </a:extLst>
                    </xdr:cNvPr>
                    <xdr:cNvSpPr/>
                  </xdr:nvSpPr>
                  <xdr:spPr>
                    <a:xfrm>
                      <a:off x="5258519" y="8026160"/>
                      <a:ext cx="442103" cy="442103"/>
                    </a:xfrm>
                    <a:prstGeom prst="ellipse">
                      <a:avLst/>
                    </a:prstGeom>
                    <a:solidFill>
                      <a:srgbClr val="E866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4" name="Arrow: Chevron 253">
                      <a:extLst>
                        <a:ext uri="{FF2B5EF4-FFF2-40B4-BE49-F238E27FC236}">
                          <a16:creationId xmlns:a16="http://schemas.microsoft.com/office/drawing/2014/main" id="{B11D8114-A760-49D9-8641-1F8710388926}"/>
                        </a:ext>
                      </a:extLst>
                    </xdr:cNvPr>
                    <xdr:cNvSpPr/>
                  </xdr:nvSpPr>
                  <xdr:spPr>
                    <a:xfrm rot="5400000">
                      <a:off x="5418412" y="8126080"/>
                      <a:ext cx="122318" cy="242264"/>
                    </a:xfrm>
                    <a:prstGeom prst="chevron">
                      <a:avLst>
                        <a:gd name="adj" fmla="val 66331"/>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256" name="Rectangle: Rounded Corners 255">
                    <a:extLst>
                      <a:ext uri="{FF2B5EF4-FFF2-40B4-BE49-F238E27FC236}">
                        <a16:creationId xmlns:a16="http://schemas.microsoft.com/office/drawing/2014/main" id="{54C34F5E-7661-4E81-9D47-1E6AEDA78869}"/>
                      </a:ext>
                    </a:extLst>
                  </xdr:cNvPr>
                  <xdr:cNvSpPr/>
                </xdr:nvSpPr>
                <xdr:spPr>
                  <a:xfrm>
                    <a:off x="7669924" y="6233949"/>
                    <a:ext cx="1199494" cy="295603"/>
                  </a:xfrm>
                  <a:prstGeom prst="roundRect">
                    <a:avLst>
                      <a:gd name="adj" fmla="val 2832"/>
                    </a:avLst>
                  </a:prstGeom>
                  <a:gradFill flip="none" rotWithShape="1">
                    <a:gsLst>
                      <a:gs pos="0">
                        <a:srgbClr val="9CC3E6"/>
                      </a:gs>
                      <a:gs pos="4000">
                        <a:schemeClr val="accent5">
                          <a:lumMod val="0"/>
                          <a:lumOff val="100000"/>
                        </a:schemeClr>
                      </a:gs>
                      <a:gs pos="96000">
                        <a:schemeClr val="accent5">
                          <a:lumMod val="0"/>
                          <a:lumOff val="100000"/>
                        </a:schemeClr>
                      </a:gs>
                      <a:gs pos="100000">
                        <a:schemeClr val="bg1">
                          <a:lumMod val="75000"/>
                        </a:schemeClr>
                      </a:gs>
                    </a:gsLst>
                    <a:path path="circle">
                      <a:fillToRect l="50000" t="-80000" r="50000" b="18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000" b="0">
                        <a:solidFill>
                          <a:schemeClr val="tx1">
                            <a:lumMod val="65000"/>
                            <a:lumOff val="35000"/>
                          </a:schemeClr>
                        </a:solidFill>
                        <a:latin typeface="Arial" panose="020B0604020202020204" pitchFamily="34" charset="0"/>
                        <a:ea typeface="+mn-ea"/>
                        <a:cs typeface="Arial" panose="020B0604020202020204" pitchFamily="34" charset="0"/>
                      </a:rPr>
                      <a:t>Pricing</a:t>
                    </a:r>
                    <a:r>
                      <a:rPr lang="en-US" sz="1000" b="0" baseline="0">
                        <a:solidFill>
                          <a:schemeClr val="tx1">
                            <a:lumMod val="65000"/>
                            <a:lumOff val="35000"/>
                          </a:schemeClr>
                        </a:solidFill>
                        <a:latin typeface="Arial" panose="020B0604020202020204" pitchFamily="34" charset="0"/>
                        <a:ea typeface="+mn-ea"/>
                        <a:cs typeface="Arial" panose="020B0604020202020204" pitchFamily="34" charset="0"/>
                      </a:rPr>
                      <a:t> Procedure</a:t>
                    </a:r>
                    <a:endParaRPr lang="en-US" sz="100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sp macro="" textlink="">
                <xdr:nvSpPr>
                  <xdr:cNvPr id="260" name="Rectangle: Rounded Corners 259">
                    <a:extLst>
                      <a:ext uri="{FF2B5EF4-FFF2-40B4-BE49-F238E27FC236}">
                        <a16:creationId xmlns:a16="http://schemas.microsoft.com/office/drawing/2014/main" id="{B9CAB31E-CC3D-4C8D-B09D-F68DB2DC3138}"/>
                      </a:ext>
                    </a:extLst>
                  </xdr:cNvPr>
                  <xdr:cNvSpPr/>
                </xdr:nvSpPr>
                <xdr:spPr>
                  <a:xfrm>
                    <a:off x="8606658" y="5366845"/>
                    <a:ext cx="1676770" cy="232869"/>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r"/>
                    <a:r>
                      <a:rPr lang="en-US" sz="1000" b="0">
                        <a:solidFill>
                          <a:schemeClr val="tx1">
                            <a:lumMod val="65000"/>
                            <a:lumOff val="35000"/>
                          </a:schemeClr>
                        </a:solidFill>
                        <a:latin typeface="Arial" panose="020B0604020202020204" pitchFamily="34" charset="0"/>
                        <a:ea typeface="+mn-ea"/>
                        <a:cs typeface="Arial" panose="020B0604020202020204" pitchFamily="34" charset="0"/>
                      </a:rPr>
                      <a:t>Shipment</a:t>
                    </a:r>
                    <a:r>
                      <a:rPr lang="en-US" sz="1000" b="0" baseline="0">
                        <a:solidFill>
                          <a:schemeClr val="tx1">
                            <a:lumMod val="65000"/>
                            <a:lumOff val="35000"/>
                          </a:schemeClr>
                        </a:solidFill>
                        <a:latin typeface="Arial" panose="020B0604020202020204" pitchFamily="34" charset="0"/>
                        <a:ea typeface="+mn-ea"/>
                        <a:cs typeface="Arial" panose="020B0604020202020204" pitchFamily="34" charset="0"/>
                      </a:rPr>
                      <a:t> Cost Settlement</a:t>
                    </a:r>
                    <a:endParaRPr lang="en-US" sz="1000" b="0">
                      <a:solidFill>
                        <a:schemeClr val="tx1">
                          <a:lumMod val="65000"/>
                          <a:lumOff val="35000"/>
                        </a:schemeClr>
                      </a:solidFill>
                      <a:latin typeface="Arial" panose="020B0604020202020204" pitchFamily="34" charset="0"/>
                      <a:ea typeface="+mn-ea"/>
                      <a:cs typeface="Arial" panose="020B0604020202020204" pitchFamily="34" charset="0"/>
                    </a:endParaRPr>
                  </a:p>
                </xdr:txBody>
              </xdr:sp>
            </xdr:grpSp>
            <xdr:grpSp>
              <xdr:nvGrpSpPr>
                <xdr:cNvPr id="33" name="Group 32">
                  <a:extLst>
                    <a:ext uri="{FF2B5EF4-FFF2-40B4-BE49-F238E27FC236}">
                      <a16:creationId xmlns:a16="http://schemas.microsoft.com/office/drawing/2014/main" id="{0B67953A-FDC0-468E-A07C-33EBC9741F04}"/>
                    </a:ext>
                  </a:extLst>
                </xdr:cNvPr>
                <xdr:cNvGrpSpPr/>
              </xdr:nvGrpSpPr>
              <xdr:grpSpPr>
                <a:xfrm>
                  <a:off x="10415307" y="5209762"/>
                  <a:ext cx="2153212" cy="1733963"/>
                  <a:chOff x="10399509" y="5209762"/>
                  <a:chExt cx="2150425" cy="1733963"/>
                </a:xfrm>
              </xdr:grpSpPr>
              <xdr:sp macro="" textlink="">
                <xdr:nvSpPr>
                  <xdr:cNvPr id="194" name="Rectangle: Rounded Corners 193">
                    <a:extLst>
                      <a:ext uri="{FF2B5EF4-FFF2-40B4-BE49-F238E27FC236}">
                        <a16:creationId xmlns:a16="http://schemas.microsoft.com/office/drawing/2014/main" id="{B482DEDD-10D8-4FA3-9DD2-84ED2366636C}"/>
                      </a:ext>
                    </a:extLst>
                  </xdr:cNvPr>
                  <xdr:cNvSpPr/>
                </xdr:nvSpPr>
                <xdr:spPr>
                  <a:xfrm>
                    <a:off x="10399509" y="5209762"/>
                    <a:ext cx="2126330" cy="1733963"/>
                  </a:xfrm>
                  <a:prstGeom prst="roundRect">
                    <a:avLst>
                      <a:gd name="adj" fmla="val 2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1" name="Rectangle: Rounded Corners 260">
                    <a:extLst>
                      <a:ext uri="{FF2B5EF4-FFF2-40B4-BE49-F238E27FC236}">
                        <a16:creationId xmlns:a16="http://schemas.microsoft.com/office/drawing/2014/main" id="{1FC6F1AA-B4CD-4193-8E18-6C36D29F2591}"/>
                      </a:ext>
                    </a:extLst>
                  </xdr:cNvPr>
                  <xdr:cNvSpPr/>
                </xdr:nvSpPr>
                <xdr:spPr>
                  <a:xfrm>
                    <a:off x="10475709" y="5305012"/>
                    <a:ext cx="1390887"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T" sz="1000" b="0">
                        <a:solidFill>
                          <a:schemeClr val="tx1">
                            <a:lumMod val="65000"/>
                            <a:lumOff val="35000"/>
                          </a:schemeClr>
                        </a:solidFill>
                        <a:latin typeface="Arial" panose="020B0604020202020204" pitchFamily="34" charset="0"/>
                        <a:cs typeface="Arial" panose="020B0604020202020204" pitchFamily="34" charset="0"/>
                      </a:rPr>
                      <a:t>Load</a:t>
                    </a:r>
                    <a:endParaRPr lang="en-US" sz="1000" b="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BQ6">
                <xdr:nvSpPr>
                  <xdr:cNvPr id="177" name="Rectangle: Rounded Corners 176">
                    <a:extLst>
                      <a:ext uri="{FF2B5EF4-FFF2-40B4-BE49-F238E27FC236}">
                        <a16:creationId xmlns:a16="http://schemas.microsoft.com/office/drawing/2014/main" id="{8565F6BB-5474-478C-A8B5-A38DCD914BDA}"/>
                      </a:ext>
                    </a:extLst>
                  </xdr:cNvPr>
                  <xdr:cNvSpPr/>
                </xdr:nvSpPr>
                <xdr:spPr>
                  <a:xfrm>
                    <a:off x="10475709" y="5619750"/>
                    <a:ext cx="785164"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9F0402C-A973-4308-8A71-9F531983EDE8}" type="TxLink">
                      <a:rPr lang="en-US" sz="1200" b="1" i="0" u="none" strike="noStrike">
                        <a:solidFill>
                          <a:schemeClr val="tx1">
                            <a:lumMod val="50000"/>
                            <a:lumOff val="50000"/>
                          </a:schemeClr>
                        </a:solidFill>
                        <a:latin typeface="Arial"/>
                        <a:ea typeface="+mn-ea"/>
                        <a:cs typeface="Arial"/>
                      </a:rPr>
                      <a:pPr marL="0" indent="0" algn="l"/>
                      <a:t>444.60</a:t>
                    </a:fld>
                    <a:endParaRPr lang="en-US" sz="1200" b="1" i="0" u="none" strike="noStrike">
                      <a:solidFill>
                        <a:schemeClr val="tx1">
                          <a:lumMod val="50000"/>
                          <a:lumOff val="50000"/>
                        </a:schemeClr>
                      </a:solidFill>
                      <a:latin typeface="Arial"/>
                      <a:ea typeface="+mn-ea"/>
                      <a:cs typeface="Arial"/>
                    </a:endParaRPr>
                  </a:p>
                </xdr:txBody>
              </xdr:sp>
              <xdr:sp macro="" textlink="">
                <xdr:nvSpPr>
                  <xdr:cNvPr id="178" name="Rectangle: Rounded Corners 177">
                    <a:extLst>
                      <a:ext uri="{FF2B5EF4-FFF2-40B4-BE49-F238E27FC236}">
                        <a16:creationId xmlns:a16="http://schemas.microsoft.com/office/drawing/2014/main" id="{14FCB1A2-5A21-4162-AA81-08FA546A2114}"/>
                      </a:ext>
                    </a:extLst>
                  </xdr:cNvPr>
                  <xdr:cNvSpPr/>
                </xdr:nvSpPr>
                <xdr:spPr>
                  <a:xfrm>
                    <a:off x="10989131" y="5619750"/>
                    <a:ext cx="575613"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200" b="1" i="0" u="none" strike="noStrike">
                        <a:solidFill>
                          <a:schemeClr val="tx1">
                            <a:lumMod val="50000"/>
                            <a:lumOff val="50000"/>
                          </a:schemeClr>
                        </a:solidFill>
                        <a:latin typeface="Arial"/>
                        <a:ea typeface="+mn-ea"/>
                        <a:cs typeface="Arial"/>
                      </a:rPr>
                      <a:t>Tone</a:t>
                    </a:r>
                  </a:p>
                </xdr:txBody>
              </xdr:sp>
              <xdr:grpSp>
                <xdr:nvGrpSpPr>
                  <xdr:cNvPr id="4" name="Group 3">
                    <a:extLst>
                      <a:ext uri="{FF2B5EF4-FFF2-40B4-BE49-F238E27FC236}">
                        <a16:creationId xmlns:a16="http://schemas.microsoft.com/office/drawing/2014/main" id="{281D3513-2E21-463F-83AB-824F2501D0AE}"/>
                      </a:ext>
                    </a:extLst>
                  </xdr:cNvPr>
                  <xdr:cNvGrpSpPr/>
                </xdr:nvGrpSpPr>
                <xdr:grpSpPr>
                  <a:xfrm>
                    <a:off x="11560631" y="5619750"/>
                    <a:ext cx="955684" cy="288000"/>
                    <a:chOff x="11520208" y="5619750"/>
                    <a:chExt cx="957542" cy="288000"/>
                  </a:xfrm>
                </xdr:grpSpPr>
                <xdr:sp macro="" textlink="Pivottables!BP6">
                  <xdr:nvSpPr>
                    <xdr:cNvPr id="180" name="Rectangle: Rounded Corners 179">
                      <a:extLst>
                        <a:ext uri="{FF2B5EF4-FFF2-40B4-BE49-F238E27FC236}">
                          <a16:creationId xmlns:a16="http://schemas.microsoft.com/office/drawing/2014/main" id="{3FF219C0-78D2-4F99-AB26-4AD25E25FEF2}"/>
                        </a:ext>
                      </a:extLst>
                    </xdr:cNvPr>
                    <xdr:cNvSpPr/>
                  </xdr:nvSpPr>
                  <xdr:spPr>
                    <a:xfrm>
                      <a:off x="11520208" y="5619750"/>
                      <a:ext cx="605118"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CBABF047-D6EF-4D22-9EAA-9B011719E22D}" type="TxLink">
                        <a:rPr lang="en-US" sz="1000" b="0" i="0" u="none" strike="noStrike">
                          <a:solidFill>
                            <a:srgbClr val="000000"/>
                          </a:solidFill>
                          <a:latin typeface="Arial"/>
                          <a:ea typeface="+mn-ea"/>
                          <a:cs typeface="Arial"/>
                        </a:rPr>
                        <a:pPr marL="0" indent="0" algn="l"/>
                        <a:t>26.00</a:t>
                      </a:fld>
                      <a:endParaRPr lang="en-US" sz="1000" b="0" i="0" u="none" strike="noStrike">
                        <a:solidFill>
                          <a:schemeClr val="tx1">
                            <a:lumMod val="50000"/>
                            <a:lumOff val="50000"/>
                          </a:schemeClr>
                        </a:solidFill>
                        <a:latin typeface="Arial"/>
                        <a:ea typeface="+mn-ea"/>
                        <a:cs typeface="Arial"/>
                      </a:endParaRPr>
                    </a:p>
                  </xdr:txBody>
                </xdr:sp>
                <xdr:sp macro="" textlink="">
                  <xdr:nvSpPr>
                    <xdr:cNvPr id="182" name="Rectangle: Rounded Corners 181">
                      <a:extLst>
                        <a:ext uri="{FF2B5EF4-FFF2-40B4-BE49-F238E27FC236}">
                          <a16:creationId xmlns:a16="http://schemas.microsoft.com/office/drawing/2014/main" id="{819F59D7-D9BF-4255-AC7F-DBF60C0E0518}"/>
                        </a:ext>
                      </a:extLst>
                    </xdr:cNvPr>
                    <xdr:cNvSpPr/>
                  </xdr:nvSpPr>
                  <xdr:spPr>
                    <a:xfrm>
                      <a:off x="11901208" y="5619750"/>
                      <a:ext cx="576542"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000" b="0" i="0" u="none" strike="noStrike">
                          <a:solidFill>
                            <a:schemeClr val="tx1">
                              <a:lumMod val="50000"/>
                              <a:lumOff val="50000"/>
                            </a:schemeClr>
                          </a:solidFill>
                          <a:latin typeface="Arial"/>
                          <a:ea typeface="+mn-ea"/>
                          <a:cs typeface="Arial"/>
                        </a:rPr>
                        <a:t>Freight</a:t>
                      </a:r>
                    </a:p>
                  </xdr:txBody>
                </xdr:sp>
              </xdr:grpSp>
              <xdr:sp macro="" textlink="">
                <xdr:nvSpPr>
                  <xdr:cNvPr id="185" name="Rectangle: Rounded Corners 184">
                    <a:extLst>
                      <a:ext uri="{FF2B5EF4-FFF2-40B4-BE49-F238E27FC236}">
                        <a16:creationId xmlns:a16="http://schemas.microsoft.com/office/drawing/2014/main" id="{FD9C711F-4313-4B44-9445-C5FE2C789983}"/>
                      </a:ext>
                    </a:extLst>
                  </xdr:cNvPr>
                  <xdr:cNvSpPr/>
                </xdr:nvSpPr>
                <xdr:spPr>
                  <a:xfrm>
                    <a:off x="11441849" y="5619750"/>
                    <a:ext cx="218145" cy="288000"/>
                  </a:xfrm>
                  <a:prstGeom prst="roundRect">
                    <a:avLst>
                      <a:gd name="adj" fmla="val 283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200" b="0" i="0" u="none" strike="noStrike">
                        <a:solidFill>
                          <a:schemeClr val="tx1">
                            <a:lumMod val="50000"/>
                            <a:lumOff val="50000"/>
                          </a:schemeClr>
                        </a:solidFill>
                        <a:latin typeface="Arial"/>
                        <a:ea typeface="+mn-ea"/>
                        <a:cs typeface="Arial"/>
                      </a:rPr>
                      <a:t>/</a:t>
                    </a:r>
                  </a:p>
                </xdr:txBody>
              </xdr:sp>
              <xdr:sp macro="" textlink="Pivottables!BL5">
                <xdr:nvSpPr>
                  <xdr:cNvPr id="192" name="Rectangle: Rounded Corners 191">
                    <a:extLst>
                      <a:ext uri="{FF2B5EF4-FFF2-40B4-BE49-F238E27FC236}">
                        <a16:creationId xmlns:a16="http://schemas.microsoft.com/office/drawing/2014/main" id="{4ACD1E8C-AEDD-42B4-85D7-32BEBE9C97A1}"/>
                      </a:ext>
                    </a:extLst>
                  </xdr:cNvPr>
                  <xdr:cNvSpPr/>
                </xdr:nvSpPr>
                <xdr:spPr>
                  <a:xfrm>
                    <a:off x="10442239" y="5954796"/>
                    <a:ext cx="95198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302B9CE-67C1-4D72-A50A-AA0E17897119}" type="TxLink">
                      <a:rPr lang="en-US" sz="1000" b="0" i="0" u="none" strike="noStrike">
                        <a:solidFill>
                          <a:schemeClr val="tx1">
                            <a:lumMod val="50000"/>
                            <a:lumOff val="50000"/>
                          </a:schemeClr>
                        </a:solidFill>
                        <a:latin typeface="Arial"/>
                        <a:ea typeface="+mn-ea"/>
                        <a:cs typeface="Arial"/>
                      </a:rPr>
                      <a:pPr marL="0" indent="0" algn="l"/>
                      <a:t>Iron</a:t>
                    </a:fld>
                    <a:endParaRPr lang="en-US" sz="1000" b="0" i="0" u="none" strike="noStrike">
                      <a:solidFill>
                        <a:schemeClr val="tx1">
                          <a:lumMod val="50000"/>
                          <a:lumOff val="50000"/>
                        </a:schemeClr>
                      </a:solidFill>
                      <a:latin typeface="Arial"/>
                      <a:ea typeface="+mn-ea"/>
                      <a:cs typeface="Arial"/>
                    </a:endParaRPr>
                  </a:p>
                </xdr:txBody>
              </xdr:sp>
              <xdr:sp macro="" textlink="Pivottables!BM5">
                <xdr:nvSpPr>
                  <xdr:cNvPr id="195" name="Rectangle: Rounded Corners 194">
                    <a:extLst>
                      <a:ext uri="{FF2B5EF4-FFF2-40B4-BE49-F238E27FC236}">
                        <a16:creationId xmlns:a16="http://schemas.microsoft.com/office/drawing/2014/main" id="{BFAEA57D-2728-4A22-A1B3-FF992537D440}"/>
                      </a:ext>
                    </a:extLst>
                  </xdr:cNvPr>
                  <xdr:cNvSpPr/>
                </xdr:nvSpPr>
                <xdr:spPr>
                  <a:xfrm>
                    <a:off x="10442239" y="6246149"/>
                    <a:ext cx="1132030"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98D8005-4966-4DE5-81BC-0F6AB14BDDDC}" type="TxLink">
                      <a:rPr lang="en-US" sz="1000" b="0" i="0" u="none" strike="noStrike">
                        <a:solidFill>
                          <a:schemeClr val="tx1">
                            <a:lumMod val="50000"/>
                            <a:lumOff val="50000"/>
                          </a:schemeClr>
                        </a:solidFill>
                        <a:latin typeface="Arial"/>
                        <a:ea typeface="+mn-ea"/>
                        <a:cs typeface="Arial"/>
                      </a:rPr>
                      <a:pPr marL="0" indent="0" algn="l"/>
                      <a:t>Sand</a:t>
                    </a:fld>
                    <a:endParaRPr lang="en-US" sz="1000" b="0" i="0" u="none" strike="noStrike">
                      <a:solidFill>
                        <a:schemeClr val="tx1">
                          <a:lumMod val="50000"/>
                          <a:lumOff val="50000"/>
                        </a:schemeClr>
                      </a:solidFill>
                      <a:latin typeface="Arial"/>
                      <a:ea typeface="+mn-ea"/>
                      <a:cs typeface="Arial"/>
                    </a:endParaRPr>
                  </a:p>
                </xdr:txBody>
              </xdr:sp>
              <xdr:sp macro="" textlink="Pivottables!BN5">
                <xdr:nvSpPr>
                  <xdr:cNvPr id="197" name="Rectangle: Rounded Corners 196">
                    <a:extLst>
                      <a:ext uri="{FF2B5EF4-FFF2-40B4-BE49-F238E27FC236}">
                        <a16:creationId xmlns:a16="http://schemas.microsoft.com/office/drawing/2014/main" id="{AD1DB2AE-15C4-4EDD-845C-5B4C396CFCE6}"/>
                      </a:ext>
                    </a:extLst>
                  </xdr:cNvPr>
                  <xdr:cNvSpPr/>
                </xdr:nvSpPr>
                <xdr:spPr>
                  <a:xfrm>
                    <a:off x="10442239" y="6534149"/>
                    <a:ext cx="951984"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C8852EB-D5C9-4038-9F2D-F78AD185DF0D}" type="TxLink">
                      <a:rPr lang="en-US" sz="1000" b="0" i="0" u="none" strike="noStrike">
                        <a:solidFill>
                          <a:schemeClr val="tx1">
                            <a:lumMod val="50000"/>
                            <a:lumOff val="50000"/>
                          </a:schemeClr>
                        </a:solidFill>
                        <a:latin typeface="Arial"/>
                        <a:ea typeface="+mn-ea"/>
                        <a:cs typeface="Arial"/>
                      </a:rPr>
                      <a:pPr marL="0" indent="0" algn="l"/>
                      <a:t>Wood</a:t>
                    </a:fld>
                    <a:endParaRPr lang="en-US" sz="1000" b="0" i="0" u="none" strike="noStrike">
                      <a:solidFill>
                        <a:schemeClr val="tx1">
                          <a:lumMod val="50000"/>
                          <a:lumOff val="50000"/>
                        </a:schemeClr>
                      </a:solidFill>
                      <a:latin typeface="Arial"/>
                      <a:ea typeface="+mn-ea"/>
                      <a:cs typeface="Arial"/>
                    </a:endParaRPr>
                  </a:p>
                </xdr:txBody>
              </xdr:sp>
              <xdr:sp macro="" textlink="Pivottables!BL7">
                <xdr:nvSpPr>
                  <xdr:cNvPr id="193" name="Rectangle: Rounded Corners 192">
                    <a:extLst>
                      <a:ext uri="{FF2B5EF4-FFF2-40B4-BE49-F238E27FC236}">
                        <a16:creationId xmlns:a16="http://schemas.microsoft.com/office/drawing/2014/main" id="{289DB4B6-F555-47E9-BF01-E01743C620E1}"/>
                      </a:ext>
                    </a:extLst>
                  </xdr:cNvPr>
                  <xdr:cNvSpPr/>
                </xdr:nvSpPr>
                <xdr:spPr>
                  <a:xfrm>
                    <a:off x="10975123" y="5954796"/>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295A9D-96B2-495A-BEE3-C2F5D21D7F88}" type="TxLink">
                      <a:rPr lang="en-US" sz="1000" b="1" i="0" u="none" strike="noStrike">
                        <a:solidFill>
                          <a:schemeClr val="tx1">
                            <a:lumMod val="65000"/>
                            <a:lumOff val="35000"/>
                          </a:schemeClr>
                        </a:solidFill>
                        <a:latin typeface="Arial"/>
                        <a:ea typeface="+mn-ea"/>
                        <a:cs typeface="Arial"/>
                      </a:rPr>
                      <a:pPr marL="0" indent="0" algn="l"/>
                      <a:t>68.80</a:t>
                    </a:fld>
                    <a:endParaRPr lang="en-US" sz="1000" b="1" i="0" u="none" strike="noStrike">
                      <a:solidFill>
                        <a:schemeClr val="tx1">
                          <a:lumMod val="65000"/>
                          <a:lumOff val="35000"/>
                        </a:schemeClr>
                      </a:solidFill>
                      <a:latin typeface="Arial"/>
                      <a:ea typeface="+mn-ea"/>
                      <a:cs typeface="Arial"/>
                    </a:endParaRPr>
                  </a:p>
                </xdr:txBody>
              </xdr:sp>
              <xdr:sp macro="" textlink="Pivottables!BM7">
                <xdr:nvSpPr>
                  <xdr:cNvPr id="196" name="Rectangle: Rounded Corners 195">
                    <a:extLst>
                      <a:ext uri="{FF2B5EF4-FFF2-40B4-BE49-F238E27FC236}">
                        <a16:creationId xmlns:a16="http://schemas.microsoft.com/office/drawing/2014/main" id="{4FEFE990-C00E-450D-862B-33F8808F32AA}"/>
                      </a:ext>
                    </a:extLst>
                  </xdr:cNvPr>
                  <xdr:cNvSpPr/>
                </xdr:nvSpPr>
                <xdr:spPr>
                  <a:xfrm>
                    <a:off x="10975123" y="6246149"/>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9128BE-7DAA-4B75-94F2-E629454292D2}" type="TxLink">
                      <a:rPr lang="en-US" sz="1000" b="1" i="0" u="none" strike="noStrike">
                        <a:solidFill>
                          <a:schemeClr val="tx1">
                            <a:lumMod val="65000"/>
                            <a:lumOff val="35000"/>
                          </a:schemeClr>
                        </a:solidFill>
                        <a:latin typeface="Arial"/>
                        <a:ea typeface="+mn-ea"/>
                        <a:cs typeface="Arial"/>
                      </a:rPr>
                      <a:pPr marL="0" indent="0" algn="l"/>
                      <a:t>99.50</a:t>
                    </a:fld>
                    <a:endParaRPr lang="en-US" sz="1000" b="1" i="0" u="none" strike="noStrike">
                      <a:solidFill>
                        <a:schemeClr val="tx1">
                          <a:lumMod val="65000"/>
                          <a:lumOff val="35000"/>
                        </a:schemeClr>
                      </a:solidFill>
                      <a:latin typeface="Arial"/>
                      <a:ea typeface="+mn-ea"/>
                      <a:cs typeface="Arial"/>
                    </a:endParaRPr>
                  </a:p>
                </xdr:txBody>
              </xdr:sp>
              <xdr:sp macro="" textlink="Pivottables!BN7">
                <xdr:nvSpPr>
                  <xdr:cNvPr id="198" name="Rectangle: Rounded Corners 197">
                    <a:extLst>
                      <a:ext uri="{FF2B5EF4-FFF2-40B4-BE49-F238E27FC236}">
                        <a16:creationId xmlns:a16="http://schemas.microsoft.com/office/drawing/2014/main" id="{FF132603-99CD-4FB6-98D1-3F0289A89C88}"/>
                      </a:ext>
                    </a:extLst>
                  </xdr:cNvPr>
                  <xdr:cNvSpPr/>
                </xdr:nvSpPr>
                <xdr:spPr>
                  <a:xfrm>
                    <a:off x="10975123" y="6534149"/>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5078BF8-C3FD-4BA2-BDCE-F1EAD1CDE091}" type="TxLink">
                      <a:rPr lang="en-US" sz="1000" b="1" i="0" u="none" strike="noStrike">
                        <a:solidFill>
                          <a:schemeClr val="tx1">
                            <a:lumMod val="65000"/>
                            <a:lumOff val="35000"/>
                          </a:schemeClr>
                        </a:solidFill>
                        <a:latin typeface="Arial"/>
                        <a:ea typeface="+mn-ea"/>
                        <a:cs typeface="Arial"/>
                      </a:rPr>
                      <a:pPr marL="0" indent="0" algn="l"/>
                      <a:t>276.30</a:t>
                    </a:fld>
                    <a:endParaRPr lang="en-US" sz="1000" b="1" i="0" u="none" strike="noStrike">
                      <a:solidFill>
                        <a:schemeClr val="tx1">
                          <a:lumMod val="65000"/>
                          <a:lumOff val="35000"/>
                        </a:schemeClr>
                      </a:solidFill>
                      <a:latin typeface="Arial"/>
                      <a:ea typeface="+mn-ea"/>
                      <a:cs typeface="Arial"/>
                    </a:endParaRPr>
                  </a:p>
                </xdr:txBody>
              </xdr:sp>
              <xdr:cxnSp macro="">
                <xdr:nvCxnSpPr>
                  <xdr:cNvPr id="201" name="Straight Connector 200">
                    <a:extLst>
                      <a:ext uri="{FF2B5EF4-FFF2-40B4-BE49-F238E27FC236}">
                        <a16:creationId xmlns:a16="http://schemas.microsoft.com/office/drawing/2014/main" id="{3AB3644F-5AA8-42F3-8BA7-530779E08C78}"/>
                      </a:ext>
                    </a:extLst>
                  </xdr:cNvPr>
                  <xdr:cNvCxnSpPr/>
                </xdr:nvCxnSpPr>
                <xdr:spPr>
                  <a:xfrm>
                    <a:off x="10532858" y="6238875"/>
                    <a:ext cx="1869213"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02" name="Straight Connector 201">
                    <a:extLst>
                      <a:ext uri="{FF2B5EF4-FFF2-40B4-BE49-F238E27FC236}">
                        <a16:creationId xmlns:a16="http://schemas.microsoft.com/office/drawing/2014/main" id="{BEC66993-9749-43E5-B39B-E2829496F19B}"/>
                      </a:ext>
                    </a:extLst>
                  </xdr:cNvPr>
                  <xdr:cNvCxnSpPr/>
                </xdr:nvCxnSpPr>
                <xdr:spPr>
                  <a:xfrm>
                    <a:off x="10532858" y="6524625"/>
                    <a:ext cx="1869213"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Pivottables!BL6">
                <xdr:nvSpPr>
                  <xdr:cNvPr id="205" name="Rectangle: Rounded Corners 204">
                    <a:extLst>
                      <a:ext uri="{FF2B5EF4-FFF2-40B4-BE49-F238E27FC236}">
                        <a16:creationId xmlns:a16="http://schemas.microsoft.com/office/drawing/2014/main" id="{83DE9D2E-5088-47BB-8D78-BB4E6DEEFA2F}"/>
                      </a:ext>
                    </a:extLst>
                  </xdr:cNvPr>
                  <xdr:cNvSpPr/>
                </xdr:nvSpPr>
                <xdr:spPr>
                  <a:xfrm>
                    <a:off x="11659994" y="5954796"/>
                    <a:ext cx="580096"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335303F-B82A-482B-991B-29878045682F}" type="TxLink">
                      <a:rPr lang="en-US" sz="1000" b="1" i="0" u="none" strike="noStrike">
                        <a:solidFill>
                          <a:schemeClr val="tx1">
                            <a:lumMod val="65000"/>
                            <a:lumOff val="35000"/>
                          </a:schemeClr>
                        </a:solidFill>
                        <a:latin typeface="Arial"/>
                        <a:ea typeface="+mn-ea"/>
                        <a:cs typeface="Arial"/>
                      </a:rPr>
                      <a:pPr marL="0" indent="0" algn="l"/>
                      <a:t>4.00</a:t>
                    </a:fld>
                    <a:endParaRPr lang="en-US" sz="1000" b="1" i="0" u="none" strike="noStrike">
                      <a:solidFill>
                        <a:schemeClr val="tx1">
                          <a:lumMod val="65000"/>
                          <a:lumOff val="35000"/>
                        </a:schemeClr>
                      </a:solidFill>
                      <a:latin typeface="Arial"/>
                      <a:ea typeface="+mn-ea"/>
                      <a:cs typeface="Arial"/>
                    </a:endParaRPr>
                  </a:p>
                </xdr:txBody>
              </xdr:sp>
              <xdr:sp macro="" textlink="Pivottables!BM6">
                <xdr:nvSpPr>
                  <xdr:cNvPr id="206" name="Rectangle: Rounded Corners 205">
                    <a:extLst>
                      <a:ext uri="{FF2B5EF4-FFF2-40B4-BE49-F238E27FC236}">
                        <a16:creationId xmlns:a16="http://schemas.microsoft.com/office/drawing/2014/main" id="{E8BE8E76-0994-47A0-89FE-41841C4A2A1D}"/>
                      </a:ext>
                    </a:extLst>
                  </xdr:cNvPr>
                  <xdr:cNvSpPr/>
                </xdr:nvSpPr>
                <xdr:spPr>
                  <a:xfrm>
                    <a:off x="11659994" y="6246149"/>
                    <a:ext cx="580096"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7F6BC80-E19C-46E1-9647-19CD9961CFFC}" type="TxLink">
                      <a:rPr lang="en-US" sz="1000" b="1" i="0" u="none" strike="noStrike">
                        <a:solidFill>
                          <a:schemeClr val="tx1">
                            <a:lumMod val="65000"/>
                            <a:lumOff val="35000"/>
                          </a:schemeClr>
                        </a:solidFill>
                        <a:latin typeface="Arial"/>
                        <a:ea typeface="+mn-ea"/>
                        <a:cs typeface="Arial"/>
                      </a:rPr>
                      <a:pPr marL="0" indent="0" algn="l"/>
                      <a:t>6.00</a:t>
                    </a:fld>
                    <a:endParaRPr lang="en-US" sz="1000" b="1" i="0" u="none" strike="noStrike">
                      <a:solidFill>
                        <a:schemeClr val="tx1">
                          <a:lumMod val="65000"/>
                          <a:lumOff val="35000"/>
                        </a:schemeClr>
                      </a:solidFill>
                      <a:latin typeface="Arial"/>
                      <a:ea typeface="+mn-ea"/>
                      <a:cs typeface="Arial"/>
                    </a:endParaRPr>
                  </a:p>
                </xdr:txBody>
              </xdr:sp>
              <xdr:sp macro="" textlink="Pivottables!BN6">
                <xdr:nvSpPr>
                  <xdr:cNvPr id="208" name="Rectangle: Rounded Corners 207">
                    <a:extLst>
                      <a:ext uri="{FF2B5EF4-FFF2-40B4-BE49-F238E27FC236}">
                        <a16:creationId xmlns:a16="http://schemas.microsoft.com/office/drawing/2014/main" id="{9AD679CE-BEDA-4E85-A1CF-ED0A4799013A}"/>
                      </a:ext>
                    </a:extLst>
                  </xdr:cNvPr>
                  <xdr:cNvSpPr/>
                </xdr:nvSpPr>
                <xdr:spPr>
                  <a:xfrm>
                    <a:off x="11659994" y="6534149"/>
                    <a:ext cx="580096"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B140C1C-C57C-47EA-A8A7-8F24F6C4418F}" type="TxLink">
                      <a:rPr lang="en-US" sz="1000" b="1" i="0" u="none" strike="noStrike">
                        <a:solidFill>
                          <a:schemeClr val="tx1">
                            <a:lumMod val="65000"/>
                            <a:lumOff val="35000"/>
                          </a:schemeClr>
                        </a:solidFill>
                        <a:latin typeface="Arial"/>
                        <a:ea typeface="+mn-ea"/>
                        <a:cs typeface="Arial"/>
                      </a:rPr>
                      <a:pPr marL="0" indent="0" algn="l"/>
                      <a:t>16.00</a:t>
                    </a:fld>
                    <a:endParaRPr lang="en-US" sz="1000" b="1" i="0" u="none" strike="noStrike">
                      <a:solidFill>
                        <a:schemeClr val="tx1">
                          <a:lumMod val="65000"/>
                          <a:lumOff val="35000"/>
                        </a:schemeClr>
                      </a:solidFill>
                      <a:latin typeface="Arial"/>
                      <a:ea typeface="+mn-ea"/>
                      <a:cs typeface="Arial"/>
                    </a:endParaRPr>
                  </a:p>
                </xdr:txBody>
              </xdr:sp>
              <xdr:grpSp>
                <xdr:nvGrpSpPr>
                  <xdr:cNvPr id="12" name="Group 11">
                    <a:extLst>
                      <a:ext uri="{FF2B5EF4-FFF2-40B4-BE49-F238E27FC236}">
                        <a16:creationId xmlns:a16="http://schemas.microsoft.com/office/drawing/2014/main" id="{F70A7D10-EE70-47A0-A82C-C31CEC966AFC}"/>
                      </a:ext>
                    </a:extLst>
                  </xdr:cNvPr>
                  <xdr:cNvGrpSpPr/>
                </xdr:nvGrpSpPr>
                <xdr:grpSpPr>
                  <a:xfrm>
                    <a:off x="11384699" y="5954796"/>
                    <a:ext cx="580096" cy="867353"/>
                    <a:chOff x="11401426" y="5954796"/>
                    <a:chExt cx="581025" cy="867353"/>
                  </a:xfrm>
                </xdr:grpSpPr>
                <xdr:sp macro="" textlink="">
                  <xdr:nvSpPr>
                    <xdr:cNvPr id="219" name="Rectangle: Rounded Corners 218">
                      <a:extLst>
                        <a:ext uri="{FF2B5EF4-FFF2-40B4-BE49-F238E27FC236}">
                          <a16:creationId xmlns:a16="http://schemas.microsoft.com/office/drawing/2014/main" id="{C1955564-EE40-4F3A-B820-2005C5C6D178}"/>
                        </a:ext>
                      </a:extLst>
                    </xdr:cNvPr>
                    <xdr:cNvSpPr/>
                  </xdr:nvSpPr>
                  <xdr:spPr>
                    <a:xfrm>
                      <a:off x="11401426" y="5954796"/>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800" b="0" i="0" u="none" strike="noStrike">
                          <a:solidFill>
                            <a:schemeClr val="tx1">
                              <a:lumMod val="65000"/>
                              <a:lumOff val="35000"/>
                            </a:schemeClr>
                          </a:solidFill>
                          <a:latin typeface="Arial"/>
                          <a:ea typeface="+mn-ea"/>
                          <a:cs typeface="Arial"/>
                        </a:rPr>
                        <a:t>Frt.</a:t>
                      </a:r>
                    </a:p>
                  </xdr:txBody>
                </xdr:sp>
                <xdr:sp macro="" textlink="">
                  <xdr:nvSpPr>
                    <xdr:cNvPr id="220" name="Rectangle: Rounded Corners 219">
                      <a:extLst>
                        <a:ext uri="{FF2B5EF4-FFF2-40B4-BE49-F238E27FC236}">
                          <a16:creationId xmlns:a16="http://schemas.microsoft.com/office/drawing/2014/main" id="{37C9A252-9153-4677-B775-85A8FF0778B7}"/>
                        </a:ext>
                      </a:extLst>
                    </xdr:cNvPr>
                    <xdr:cNvSpPr/>
                  </xdr:nvSpPr>
                  <xdr:spPr>
                    <a:xfrm>
                      <a:off x="11401426" y="6246149"/>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800" b="0" i="0" u="none" strike="noStrike">
                          <a:solidFill>
                            <a:schemeClr val="tx1">
                              <a:lumMod val="65000"/>
                              <a:lumOff val="35000"/>
                            </a:schemeClr>
                          </a:solidFill>
                          <a:latin typeface="Arial"/>
                          <a:ea typeface="+mn-ea"/>
                          <a:cs typeface="Arial"/>
                        </a:rPr>
                        <a:t>Frt.</a:t>
                      </a:r>
                    </a:p>
                  </xdr:txBody>
                </xdr:sp>
                <xdr:sp macro="" textlink="">
                  <xdr:nvSpPr>
                    <xdr:cNvPr id="221" name="Rectangle: Rounded Corners 220">
                      <a:extLst>
                        <a:ext uri="{FF2B5EF4-FFF2-40B4-BE49-F238E27FC236}">
                          <a16:creationId xmlns:a16="http://schemas.microsoft.com/office/drawing/2014/main" id="{5072C2EB-ABEE-4203-BA63-9A63E983CFB5}"/>
                        </a:ext>
                      </a:extLst>
                    </xdr:cNvPr>
                    <xdr:cNvSpPr/>
                  </xdr:nvSpPr>
                  <xdr:spPr>
                    <a:xfrm>
                      <a:off x="11401426" y="6534149"/>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b="0" i="0" u="none" strike="noStrike">
                          <a:solidFill>
                            <a:schemeClr val="tx1">
                              <a:lumMod val="65000"/>
                              <a:lumOff val="35000"/>
                            </a:schemeClr>
                          </a:solidFill>
                          <a:latin typeface="Arial"/>
                          <a:ea typeface="+mn-ea"/>
                          <a:cs typeface="Arial"/>
                        </a:rPr>
                        <a:t>Frt</a:t>
                      </a:r>
                      <a:r>
                        <a:rPr lang="en-US" sz="1100" b="1" i="0">
                          <a:solidFill>
                            <a:schemeClr val="dk1"/>
                          </a:solidFill>
                          <a:effectLst/>
                          <a:latin typeface="+mn-lt"/>
                          <a:ea typeface="+mn-ea"/>
                          <a:cs typeface="+mn-cs"/>
                        </a:rPr>
                        <a:t>.</a:t>
                      </a:r>
                      <a:endParaRPr lang="en-US" sz="1000">
                        <a:effectLst/>
                      </a:endParaRPr>
                    </a:p>
                  </xdr:txBody>
                </xdr:sp>
              </xdr:grpSp>
              <xdr:grpSp>
                <xdr:nvGrpSpPr>
                  <xdr:cNvPr id="223" name="Group 222">
                    <a:extLst>
                      <a:ext uri="{FF2B5EF4-FFF2-40B4-BE49-F238E27FC236}">
                        <a16:creationId xmlns:a16="http://schemas.microsoft.com/office/drawing/2014/main" id="{6799B1B3-4746-4A71-A7A5-2434C5506551}"/>
                      </a:ext>
                    </a:extLst>
                  </xdr:cNvPr>
                  <xdr:cNvGrpSpPr/>
                </xdr:nvGrpSpPr>
                <xdr:grpSpPr>
                  <a:xfrm>
                    <a:off x="11969838" y="5954796"/>
                    <a:ext cx="580096" cy="867353"/>
                    <a:chOff x="11401426" y="5954796"/>
                    <a:chExt cx="581025" cy="867353"/>
                  </a:xfrm>
                </xdr:grpSpPr>
                <xdr:sp macro="" textlink="">
                  <xdr:nvSpPr>
                    <xdr:cNvPr id="227" name="Rectangle: Rounded Corners 226">
                      <a:extLst>
                        <a:ext uri="{FF2B5EF4-FFF2-40B4-BE49-F238E27FC236}">
                          <a16:creationId xmlns:a16="http://schemas.microsoft.com/office/drawing/2014/main" id="{D8C7B9F7-5D06-45D3-AE9B-BC495EFB9D31}"/>
                        </a:ext>
                      </a:extLst>
                    </xdr:cNvPr>
                    <xdr:cNvSpPr/>
                  </xdr:nvSpPr>
                  <xdr:spPr>
                    <a:xfrm>
                      <a:off x="11401426" y="5954796"/>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800" b="0" i="0" u="none" strike="noStrike">
                          <a:solidFill>
                            <a:schemeClr val="tx1">
                              <a:lumMod val="65000"/>
                              <a:lumOff val="35000"/>
                            </a:schemeClr>
                          </a:solidFill>
                          <a:latin typeface="Arial"/>
                          <a:ea typeface="+mn-ea"/>
                          <a:cs typeface="Arial"/>
                        </a:rPr>
                        <a:t>Tone</a:t>
                      </a:r>
                    </a:p>
                  </xdr:txBody>
                </xdr:sp>
                <xdr:sp macro="" textlink="">
                  <xdr:nvSpPr>
                    <xdr:cNvPr id="235" name="Rectangle: Rounded Corners 234">
                      <a:extLst>
                        <a:ext uri="{FF2B5EF4-FFF2-40B4-BE49-F238E27FC236}">
                          <a16:creationId xmlns:a16="http://schemas.microsoft.com/office/drawing/2014/main" id="{209BB440-A061-4D78-9C3C-17D5EC90E13E}"/>
                        </a:ext>
                      </a:extLst>
                    </xdr:cNvPr>
                    <xdr:cNvSpPr/>
                  </xdr:nvSpPr>
                  <xdr:spPr>
                    <a:xfrm>
                      <a:off x="11401426" y="6246149"/>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800" b="0" i="0" u="none" strike="noStrike">
                          <a:solidFill>
                            <a:schemeClr val="tx1">
                              <a:lumMod val="65000"/>
                              <a:lumOff val="35000"/>
                            </a:schemeClr>
                          </a:solidFill>
                          <a:latin typeface="Arial"/>
                          <a:ea typeface="+mn-ea"/>
                          <a:cs typeface="Arial"/>
                        </a:rPr>
                        <a:t>Tone</a:t>
                      </a:r>
                    </a:p>
                  </xdr:txBody>
                </xdr:sp>
                <xdr:sp macro="" textlink="">
                  <xdr:nvSpPr>
                    <xdr:cNvPr id="236" name="Rectangle: Rounded Corners 235">
                      <a:extLst>
                        <a:ext uri="{FF2B5EF4-FFF2-40B4-BE49-F238E27FC236}">
                          <a16:creationId xmlns:a16="http://schemas.microsoft.com/office/drawing/2014/main" id="{BD906B74-4C03-49D4-BEB1-76F9AE8004DC}"/>
                        </a:ext>
                      </a:extLst>
                    </xdr:cNvPr>
                    <xdr:cNvSpPr/>
                  </xdr:nvSpPr>
                  <xdr:spPr>
                    <a:xfrm>
                      <a:off x="11401426" y="6534149"/>
                      <a:ext cx="581025" cy="288000"/>
                    </a:xfrm>
                    <a:prstGeom prst="roundRect">
                      <a:avLst>
                        <a:gd name="adj" fmla="val 283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b="0" i="0" u="none" strike="noStrike">
                          <a:solidFill>
                            <a:schemeClr val="tx1">
                              <a:lumMod val="65000"/>
                              <a:lumOff val="35000"/>
                            </a:schemeClr>
                          </a:solidFill>
                          <a:latin typeface="Arial"/>
                          <a:ea typeface="+mn-ea"/>
                          <a:cs typeface="Arial"/>
                        </a:rPr>
                        <a:t>Tone</a:t>
                      </a:r>
                    </a:p>
                  </xdr:txBody>
                </xdr:sp>
              </xdr:grpSp>
            </xdr:grpSp>
          </xdr:grpSp>
        </xdr:grpSp>
      </xdr:grpSp>
    </xdr:grpSp>
    <xdr:clientData/>
  </xdr:twoCellAnchor>
</xdr:wsDr>
</file>

<file path=xl/drawings/drawing2.xml><?xml version="1.0" encoding="utf-8"?>
<c:userShapes xmlns:c="http://schemas.openxmlformats.org/drawingml/2006/chart">
  <cdr:relSizeAnchor xmlns:cdr="http://schemas.openxmlformats.org/drawingml/2006/chartDrawing">
    <cdr:from>
      <cdr:x>0.0066</cdr:x>
      <cdr:y>0.03213</cdr:y>
    </cdr:from>
    <cdr:to>
      <cdr:x>0.24752</cdr:x>
      <cdr:y>0.21427</cdr:y>
    </cdr:to>
    <cdr:sp macro="" textlink="">
      <cdr:nvSpPr>
        <cdr:cNvPr id="2" name="Rectangle: Rounded Corners 1">
          <a:extLst xmlns:a="http://schemas.openxmlformats.org/drawingml/2006/main">
            <a:ext uri="{FF2B5EF4-FFF2-40B4-BE49-F238E27FC236}">
              <a16:creationId xmlns:a16="http://schemas.microsoft.com/office/drawing/2014/main" id="{D1E99D0B-5C38-40CC-A821-86A11575CC21}"/>
            </a:ext>
          </a:extLst>
        </cdr:cNvPr>
        <cdr:cNvSpPr/>
      </cdr:nvSpPr>
      <cdr:spPr>
        <a:xfrm xmlns:a="http://schemas.openxmlformats.org/drawingml/2006/main">
          <a:off x="50800" y="50800"/>
          <a:ext cx="1854200" cy="288000"/>
        </a:xfrm>
        <a:prstGeom xmlns:a="http://schemas.openxmlformats.org/drawingml/2006/main" prst="roundRect">
          <a:avLst>
            <a:gd name="adj" fmla="val 2832"/>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000" b="0">
              <a:solidFill>
                <a:schemeClr val="tx1">
                  <a:lumMod val="65000"/>
                  <a:lumOff val="35000"/>
                </a:schemeClr>
              </a:solidFill>
              <a:latin typeface="Arial" panose="020B0604020202020204" pitchFamily="34" charset="0"/>
              <a:cs typeface="Arial" panose="020B0604020202020204" pitchFamily="34" charset="0"/>
            </a:rPr>
            <a:t>Income &amp; Expenses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l Dobariya" refreshedDate="45038.779105208334" createdVersion="7" refreshedVersion="7" minRefreshableVersion="3" recordCount="63" xr:uid="{DD4E37FF-7CBA-41CB-BF4C-A3E83A18633C}">
  <cacheSource type="worksheet">
    <worksheetSource ref="A1:AC123" sheet="DataTable"/>
  </cacheSource>
  <cacheFields count="30">
    <cacheField name="Month" numFmtId="0">
      <sharedItems containsBlank="1" count="13">
        <s v="Jan"/>
        <s v="Feb"/>
        <s v="Mar"/>
        <s v="Apr"/>
        <s v="May"/>
        <s v="Jun"/>
        <s v="Jul"/>
        <s v="Aug"/>
        <s v="Sep"/>
        <s v="Oct"/>
        <s v="Nov"/>
        <s v="Dec"/>
        <m/>
      </sharedItems>
    </cacheField>
    <cacheField name="Day" numFmtId="0">
      <sharedItems containsString="0" containsBlank="1" containsNumber="1" containsInteger="1" minValue="1" maxValue="29"/>
    </cacheField>
    <cacheField name="Load" numFmtId="0">
      <sharedItems containsBlank="1" count="4">
        <s v="Wood"/>
        <s v="Sand"/>
        <s v="Iron"/>
        <m/>
      </sharedItems>
    </cacheField>
    <cacheField name="Tonnage" numFmtId="0">
      <sharedItems containsString="0" containsBlank="1" containsNumber="1" minValue="11" maxValue="23"/>
    </cacheField>
    <cacheField name="Customer Type" numFmtId="0">
      <sharedItems containsBlank="1" count="3">
        <s v="Retaining Customer"/>
        <s v="New Customer"/>
        <m/>
      </sharedItems>
    </cacheField>
    <cacheField name="Destination" numFmtId="0">
      <sharedItems containsBlank="1" count="9">
        <s v="Nunavut."/>
        <s v="British Columbia"/>
        <s v="Manitoba"/>
        <s v="New Brunswick"/>
        <s v="Nunavut"/>
        <s v="Alberta"/>
        <s v="Yukon"/>
        <s v="Nova Scotia"/>
        <m/>
      </sharedItems>
    </cacheField>
    <cacheField name="Rate" numFmtId="0">
      <sharedItems containsString="0" containsBlank="1" containsNumber="1" containsInteger="1" minValue="3456" maxValue="8765"/>
    </cacheField>
    <cacheField name="Truck" numFmtId="0">
      <sharedItems containsBlank="1"/>
    </cacheField>
    <cacheField name="Insurance" numFmtId="0">
      <sharedItems containsString="0" containsBlank="1" containsNumber="1" containsInteger="1" minValue="132" maxValue="132"/>
    </cacheField>
    <cacheField name="Fuel" numFmtId="0">
      <sharedItems containsString="0" containsBlank="1" containsNumber="1" containsInteger="1" minValue="245" maxValue="453"/>
    </cacheField>
    <cacheField name="Diesel Exhaust Fluid" numFmtId="0">
      <sharedItems containsString="0" containsBlank="1" containsNumber="1" containsInteger="1" minValue="50" maxValue="74"/>
    </cacheField>
    <cacheField name="Advance" numFmtId="0">
      <sharedItems containsString="0" containsBlank="1" containsNumber="1" containsInteger="1" minValue="250" maxValue="250"/>
    </cacheField>
    <cacheField name="Warehouse" numFmtId="0">
      <sharedItems containsString="0" containsBlank="1" containsNumber="1" containsInteger="1" minValue="120" maxValue="134"/>
    </cacheField>
    <cacheField name="Repairs" numFmtId="0">
      <sharedItems containsString="0" containsBlank="1" containsNumber="1" containsInteger="1" minValue="32" maxValue="65"/>
    </cacheField>
    <cacheField name="Tolls" numFmtId="0">
      <sharedItems containsString="0" containsBlank="1" containsNumber="1" containsInteger="1" minValue="51" maxValue="134"/>
    </cacheField>
    <cacheField name="Fundings" numFmtId="0">
      <sharedItems containsString="0" containsBlank="1" containsNumber="1" containsInteger="1" minValue="6" maxValue="66"/>
    </cacheField>
    <cacheField name="Driver Name" numFmtId="0">
      <sharedItems containsBlank="1" count="5">
        <s v="Alessandro Smith"/>
        <s v="Beauregard Mike"/>
        <s v="Jean Bartholomew"/>
        <s v="Jaison Augustine"/>
        <m/>
      </sharedItems>
    </cacheField>
    <cacheField name="Odometer" numFmtId="0">
      <sharedItems containsString="0" containsBlank="1" containsNumber="1" containsInteger="1" minValue="295" maxValue="333"/>
    </cacheField>
    <cacheField name="Miles" numFmtId="0">
      <sharedItems containsString="0" containsBlank="1" containsNumber="1" containsInteger="1" minValue="234" maxValue="399"/>
    </cacheField>
    <cacheField name="Rate Per Miles" numFmtId="0">
      <sharedItems containsString="0" containsBlank="1" containsNumber="1" containsInteger="1" minValue="164" maxValue="279"/>
    </cacheField>
    <cacheField name="Extra Stops" numFmtId="0">
      <sharedItems containsString="0" containsBlank="1" containsNumber="1" containsInteger="1" minValue="100" maxValue="100"/>
    </cacheField>
    <cacheField name="Extra Pay" numFmtId="0">
      <sharedItems containsString="0" containsBlank="1" containsNumber="1" containsInteger="1" minValue="22" maxValue="29"/>
    </cacheField>
    <cacheField name="Costs Driver Paid" numFmtId="0">
      <sharedItems containsString="0" containsBlank="1" containsNumber="1" containsInteger="1" minValue="54" maxValue="61"/>
    </cacheField>
    <cacheField name="Total Expenses" numFmtId="0">
      <sharedItems containsString="0" containsBlank="1" containsNumber="1" containsInteger="1" minValue="1409" maxValue="1623"/>
    </cacheField>
    <cacheField name="First condition type" numFmtId="0">
      <sharedItems containsString="0" containsBlank="1" containsNumber="1" containsInteger="1" minValue="449" maxValue="1139"/>
    </cacheField>
    <cacheField name="Shipment cost sub-items" numFmtId="0">
      <sharedItems containsString="0" containsBlank="1" containsNumber="1" containsInteger="1" minValue="691" maxValue="1753"/>
    </cacheField>
    <cacheField name="ERE Stage" numFmtId="0">
      <sharedItems containsString="0" containsBlank="1" containsNumber="1" containsInteger="1" minValue="588" maxValue="1490"/>
    </cacheField>
    <cacheField name="Basic freight" numFmtId="0">
      <sharedItems containsString="0" containsBlank="1" containsNumber="1" containsInteger="1" minValue="864" maxValue="2191"/>
    </cacheField>
    <cacheField name="Final Amount" numFmtId="0">
      <sharedItems containsString="0" containsBlank="1" containsNumber="1" containsInteger="1" minValue="1037" maxValue="2630"/>
    </cacheField>
    <cacheField name="Balance" numFmtId="0" formula="Rate-'Total Expenses'" databaseField="0"/>
  </cacheFields>
  <extLst>
    <ext xmlns:x14="http://schemas.microsoft.com/office/spreadsheetml/2009/9/main" uri="{725AE2AE-9491-48be-B2B4-4EB974FC3084}">
      <x14:pivotCacheDefinition pivotCacheId="1614559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n v="1"/>
    <x v="0"/>
    <n v="11"/>
    <x v="0"/>
    <x v="0"/>
    <n v="5556"/>
    <s v="Freightliner Sprinter"/>
    <n v="132"/>
    <n v="400"/>
    <n v="50"/>
    <n v="250"/>
    <n v="120"/>
    <n v="65"/>
    <n v="134"/>
    <n v="6"/>
    <x v="0"/>
    <n v="295"/>
    <n v="343"/>
    <n v="240"/>
    <n v="100"/>
    <n v="22"/>
    <n v="54"/>
    <n v="1573"/>
    <n v="722"/>
    <n v="1111"/>
    <n v="945"/>
    <n v="1389"/>
    <n v="1667"/>
  </r>
  <r>
    <x v="0"/>
    <n v="3"/>
    <x v="0"/>
    <n v="21.3"/>
    <x v="0"/>
    <x v="1"/>
    <n v="5556"/>
    <s v="Freightliner Sprinter"/>
    <n v="132"/>
    <n v="400"/>
    <n v="50"/>
    <n v="250"/>
    <n v="120"/>
    <n v="65"/>
    <n v="134"/>
    <n v="6"/>
    <x v="1"/>
    <n v="295"/>
    <n v="343"/>
    <n v="240"/>
    <n v="100"/>
    <n v="22"/>
    <n v="54"/>
    <n v="1573"/>
    <n v="722"/>
    <n v="1111"/>
    <n v="945"/>
    <n v="1389"/>
    <n v="1667"/>
  </r>
  <r>
    <x v="0"/>
    <n v="13"/>
    <x v="0"/>
    <n v="22"/>
    <x v="0"/>
    <x v="2"/>
    <n v="5556"/>
    <s v="Freightliner Sprinter"/>
    <n v="132"/>
    <n v="400"/>
    <n v="50"/>
    <n v="250"/>
    <n v="120"/>
    <n v="65"/>
    <n v="134"/>
    <n v="6"/>
    <x v="2"/>
    <n v="295"/>
    <n v="343"/>
    <n v="240"/>
    <n v="100"/>
    <n v="22"/>
    <n v="54"/>
    <n v="1573"/>
    <n v="722"/>
    <n v="1111"/>
    <n v="945"/>
    <n v="1389"/>
    <n v="1667"/>
  </r>
  <r>
    <x v="1"/>
    <n v="4"/>
    <x v="1"/>
    <n v="14.5"/>
    <x v="0"/>
    <x v="1"/>
    <n v="4567"/>
    <s v="Freightliner Sprinter"/>
    <n v="132"/>
    <n v="333"/>
    <n v="51"/>
    <n v="250"/>
    <n v="134"/>
    <n v="65"/>
    <n v="134"/>
    <n v="6"/>
    <x v="0"/>
    <n v="295"/>
    <n v="354"/>
    <n v="248"/>
    <n v="100"/>
    <n v="23"/>
    <n v="55"/>
    <n v="1531"/>
    <n v="594"/>
    <n v="913"/>
    <n v="776"/>
    <n v="1142"/>
    <n v="1370"/>
  </r>
  <r>
    <x v="1"/>
    <n v="5"/>
    <x v="1"/>
    <n v="18"/>
    <x v="0"/>
    <x v="2"/>
    <n v="4567"/>
    <s v="Freightliner Sprinter"/>
    <n v="132"/>
    <n v="333"/>
    <n v="52"/>
    <n v="250"/>
    <n v="134"/>
    <n v="65"/>
    <n v="134"/>
    <n v="6"/>
    <x v="1"/>
    <n v="295"/>
    <n v="354"/>
    <n v="248"/>
    <n v="100"/>
    <n v="23"/>
    <n v="55"/>
    <n v="1532"/>
    <n v="594"/>
    <n v="913"/>
    <n v="776"/>
    <n v="1142"/>
    <n v="1370"/>
  </r>
  <r>
    <x v="1"/>
    <n v="6"/>
    <x v="1"/>
    <n v="19"/>
    <x v="0"/>
    <x v="3"/>
    <n v="4567"/>
    <s v="Freightliner Sprinter"/>
    <n v="132"/>
    <n v="333"/>
    <n v="53"/>
    <n v="250"/>
    <n v="134"/>
    <n v="65"/>
    <n v="134"/>
    <n v="6"/>
    <x v="2"/>
    <n v="295"/>
    <n v="354"/>
    <n v="248"/>
    <n v="100"/>
    <n v="23"/>
    <n v="55"/>
    <n v="1533"/>
    <n v="594"/>
    <n v="913"/>
    <n v="776"/>
    <n v="1142"/>
    <n v="1370"/>
  </r>
  <r>
    <x v="1"/>
    <n v="14"/>
    <x v="1"/>
    <n v="20"/>
    <x v="0"/>
    <x v="4"/>
    <n v="4567"/>
    <s v="Freightliner Sprinter"/>
    <n v="132"/>
    <n v="333"/>
    <n v="54"/>
    <n v="250"/>
    <n v="134"/>
    <n v="65"/>
    <n v="134"/>
    <n v="6"/>
    <x v="3"/>
    <n v="295"/>
    <n v="354"/>
    <n v="248"/>
    <n v="100"/>
    <n v="23"/>
    <n v="55"/>
    <n v="1534"/>
    <n v="594"/>
    <n v="913"/>
    <n v="776"/>
    <n v="1142"/>
    <n v="1370"/>
  </r>
  <r>
    <x v="2"/>
    <n v="2"/>
    <x v="2"/>
    <n v="21"/>
    <x v="0"/>
    <x v="2"/>
    <n v="3458"/>
    <s v="Freightliner Sprinter"/>
    <n v="132"/>
    <n v="453"/>
    <n v="55"/>
    <n v="250"/>
    <n v="121"/>
    <n v="32"/>
    <n v="56"/>
    <n v="56"/>
    <x v="0"/>
    <n v="295"/>
    <n v="333"/>
    <n v="233"/>
    <n v="100"/>
    <n v="24"/>
    <n v="56"/>
    <n v="1568"/>
    <n v="450"/>
    <n v="692"/>
    <n v="588"/>
    <n v="865"/>
    <n v="1037"/>
  </r>
  <r>
    <x v="2"/>
    <n v="3"/>
    <x v="2"/>
    <n v="22"/>
    <x v="1"/>
    <x v="1"/>
    <n v="3458"/>
    <s v="Freightliner Sprinter"/>
    <n v="132"/>
    <n v="453"/>
    <n v="56"/>
    <n v="250"/>
    <n v="121"/>
    <n v="32"/>
    <n v="56"/>
    <n v="56"/>
    <x v="1"/>
    <n v="295"/>
    <n v="333"/>
    <n v="233"/>
    <n v="100"/>
    <n v="24"/>
    <n v="56"/>
    <n v="1569"/>
    <n v="450"/>
    <n v="692"/>
    <n v="588"/>
    <n v="865"/>
    <n v="1037"/>
  </r>
  <r>
    <x v="2"/>
    <n v="7"/>
    <x v="1"/>
    <n v="22.7"/>
    <x v="1"/>
    <x v="2"/>
    <n v="3458"/>
    <s v="Freightliner Sprinter"/>
    <n v="132"/>
    <n v="453"/>
    <n v="57"/>
    <n v="250"/>
    <n v="121"/>
    <n v="32"/>
    <n v="56"/>
    <n v="56"/>
    <x v="3"/>
    <n v="295"/>
    <n v="333"/>
    <n v="233"/>
    <n v="100"/>
    <n v="24"/>
    <n v="56"/>
    <n v="1570"/>
    <n v="450"/>
    <n v="692"/>
    <n v="588"/>
    <n v="865"/>
    <n v="1037"/>
  </r>
  <r>
    <x v="2"/>
    <n v="8"/>
    <x v="2"/>
    <n v="12"/>
    <x v="0"/>
    <x v="3"/>
    <n v="3458"/>
    <s v="Freightliner Sprinter"/>
    <n v="132"/>
    <n v="453"/>
    <n v="58"/>
    <n v="250"/>
    <n v="121"/>
    <n v="32"/>
    <n v="56"/>
    <n v="56"/>
    <x v="3"/>
    <n v="295"/>
    <n v="333"/>
    <n v="233"/>
    <n v="100"/>
    <n v="24"/>
    <n v="56"/>
    <n v="1571"/>
    <n v="450"/>
    <n v="692"/>
    <n v="588"/>
    <n v="865"/>
    <n v="1037"/>
  </r>
  <r>
    <x v="2"/>
    <n v="9"/>
    <x v="0"/>
    <n v="13"/>
    <x v="1"/>
    <x v="5"/>
    <n v="3458"/>
    <s v="Freightliner Sprinter"/>
    <n v="132"/>
    <n v="453"/>
    <n v="59"/>
    <n v="250"/>
    <n v="121"/>
    <m/>
    <n v="56"/>
    <n v="56"/>
    <x v="0"/>
    <n v="295"/>
    <n v="333"/>
    <n v="233"/>
    <n v="100"/>
    <n v="24"/>
    <n v="56"/>
    <n v="1540"/>
    <n v="450"/>
    <n v="692"/>
    <n v="588"/>
    <n v="865"/>
    <n v="1037"/>
  </r>
  <r>
    <x v="3"/>
    <n v="12"/>
    <x v="0"/>
    <n v="16"/>
    <x v="0"/>
    <x v="6"/>
    <n v="6433"/>
    <s v="Chevrolet Express"/>
    <n v="132"/>
    <n v="399"/>
    <n v="72"/>
    <n v="250"/>
    <n v="134"/>
    <m/>
    <n v="134"/>
    <n v="6"/>
    <x v="1"/>
    <n v="295"/>
    <n v="343"/>
    <n v="240"/>
    <n v="100"/>
    <n v="25"/>
    <n v="57"/>
    <n v="1549"/>
    <n v="836"/>
    <n v="1287"/>
    <n v="1094"/>
    <n v="1608"/>
    <n v="1930"/>
  </r>
  <r>
    <x v="3"/>
    <n v="16"/>
    <x v="1"/>
    <n v="17"/>
    <x v="1"/>
    <x v="7"/>
    <n v="6433"/>
    <s v="Chevrolet Express"/>
    <n v="132"/>
    <n v="399"/>
    <n v="73"/>
    <n v="250"/>
    <n v="134"/>
    <n v="65"/>
    <n v="134"/>
    <n v="6"/>
    <x v="2"/>
    <n v="295"/>
    <n v="343"/>
    <n v="240"/>
    <n v="100"/>
    <n v="25"/>
    <n v="57"/>
    <n v="1615"/>
    <n v="836"/>
    <n v="1287"/>
    <n v="1094"/>
    <n v="1608"/>
    <n v="1930"/>
  </r>
  <r>
    <x v="3"/>
    <n v="22"/>
    <x v="0"/>
    <n v="18"/>
    <x v="1"/>
    <x v="2"/>
    <n v="6433"/>
    <s v="Chevrolet Express"/>
    <n v="132"/>
    <n v="399"/>
    <n v="74"/>
    <n v="250"/>
    <n v="134"/>
    <n v="65"/>
    <n v="134"/>
    <n v="6"/>
    <x v="3"/>
    <n v="295"/>
    <n v="343"/>
    <n v="240"/>
    <n v="100"/>
    <n v="25"/>
    <n v="57"/>
    <n v="1616"/>
    <n v="836"/>
    <n v="1287"/>
    <n v="1094"/>
    <n v="1608"/>
    <n v="1930"/>
  </r>
  <r>
    <x v="4"/>
    <n v="5"/>
    <x v="1"/>
    <n v="11"/>
    <x v="0"/>
    <x v="4"/>
    <n v="8765"/>
    <s v="Chevrolet Express"/>
    <n v="132"/>
    <n v="387"/>
    <n v="50"/>
    <n v="250"/>
    <n v="128"/>
    <n v="34"/>
    <n v="128"/>
    <n v="46"/>
    <x v="0"/>
    <n v="333"/>
    <n v="343"/>
    <n v="240"/>
    <n v="100"/>
    <n v="26"/>
    <n v="58"/>
    <n v="1579"/>
    <n v="1139"/>
    <n v="1753"/>
    <n v="1490"/>
    <n v="2191"/>
    <n v="2630"/>
  </r>
  <r>
    <x v="4"/>
    <n v="13"/>
    <x v="1"/>
    <n v="21"/>
    <x v="0"/>
    <x v="7"/>
    <n v="8765"/>
    <s v="Chevrolet Express"/>
    <n v="132"/>
    <n v="387"/>
    <n v="50"/>
    <n v="250"/>
    <n v="128"/>
    <n v="34"/>
    <n v="128"/>
    <n v="46"/>
    <x v="1"/>
    <n v="333"/>
    <n v="343"/>
    <n v="240"/>
    <n v="100"/>
    <n v="26"/>
    <n v="58"/>
    <n v="1579"/>
    <n v="1139"/>
    <n v="1753"/>
    <n v="1490"/>
    <n v="2191"/>
    <n v="2630"/>
  </r>
  <r>
    <x v="4"/>
    <n v="14"/>
    <x v="1"/>
    <n v="22"/>
    <x v="0"/>
    <x v="3"/>
    <n v="8765"/>
    <s v="Chevrolet Express"/>
    <n v="132"/>
    <n v="387"/>
    <n v="50"/>
    <n v="250"/>
    <n v="128"/>
    <n v="34"/>
    <n v="128"/>
    <n v="46"/>
    <x v="2"/>
    <n v="333"/>
    <n v="343"/>
    <n v="240"/>
    <n v="100"/>
    <n v="26"/>
    <n v="58"/>
    <n v="1579"/>
    <n v="1139"/>
    <n v="1753"/>
    <n v="1490"/>
    <n v="2191"/>
    <n v="2630"/>
  </r>
  <r>
    <x v="4"/>
    <n v="15"/>
    <x v="2"/>
    <n v="23"/>
    <x v="1"/>
    <x v="4"/>
    <n v="8765"/>
    <s v="Chevrolet Express"/>
    <n v="132"/>
    <n v="387"/>
    <n v="50"/>
    <n v="250"/>
    <n v="128"/>
    <n v="34"/>
    <n v="128"/>
    <n v="46"/>
    <x v="3"/>
    <n v="333"/>
    <n v="343"/>
    <n v="240"/>
    <n v="100"/>
    <n v="26"/>
    <n v="58"/>
    <n v="1579"/>
    <n v="1139"/>
    <n v="1753"/>
    <n v="1490"/>
    <n v="2191"/>
    <n v="2630"/>
  </r>
  <r>
    <x v="5"/>
    <n v="17"/>
    <x v="2"/>
    <n v="12.9"/>
    <x v="0"/>
    <x v="2"/>
    <n v="5432"/>
    <s v="Chevrolet Express"/>
    <n v="132"/>
    <n v="245"/>
    <n v="50"/>
    <n v="250"/>
    <n v="120"/>
    <m/>
    <n v="120"/>
    <n v="66"/>
    <x v="0"/>
    <n v="295"/>
    <n v="343"/>
    <n v="240"/>
    <n v="100"/>
    <n v="27"/>
    <n v="59"/>
    <n v="1409"/>
    <n v="706"/>
    <n v="1086"/>
    <n v="923"/>
    <n v="1358"/>
    <n v="1630"/>
  </r>
  <r>
    <x v="5"/>
    <n v="18"/>
    <x v="2"/>
    <n v="12.9"/>
    <x v="0"/>
    <x v="3"/>
    <n v="5432"/>
    <s v="Chevrolet Express"/>
    <n v="132"/>
    <n v="245"/>
    <n v="50"/>
    <n v="250"/>
    <n v="120"/>
    <m/>
    <n v="120"/>
    <n v="66"/>
    <x v="1"/>
    <n v="295"/>
    <n v="343"/>
    <n v="240"/>
    <n v="100"/>
    <n v="27"/>
    <n v="59"/>
    <n v="1409"/>
    <n v="706"/>
    <n v="1086"/>
    <n v="923"/>
    <n v="1358"/>
    <n v="1630"/>
  </r>
  <r>
    <x v="5"/>
    <n v="18"/>
    <x v="2"/>
    <n v="21"/>
    <x v="0"/>
    <x v="7"/>
    <n v="5432"/>
    <s v="Chevrolet Express"/>
    <n v="132"/>
    <n v="245"/>
    <n v="50"/>
    <n v="250"/>
    <n v="120"/>
    <m/>
    <n v="120"/>
    <n v="66"/>
    <x v="2"/>
    <n v="295"/>
    <n v="343"/>
    <n v="240"/>
    <n v="100"/>
    <n v="27"/>
    <n v="59"/>
    <n v="1409"/>
    <n v="706"/>
    <n v="1086"/>
    <n v="923"/>
    <n v="1358"/>
    <n v="1630"/>
  </r>
  <r>
    <x v="5"/>
    <n v="24"/>
    <x v="2"/>
    <n v="22"/>
    <x v="1"/>
    <x v="7"/>
    <n v="5432"/>
    <s v="Chevrolet Express"/>
    <n v="132"/>
    <n v="245"/>
    <n v="50"/>
    <n v="250"/>
    <n v="120"/>
    <m/>
    <n v="120"/>
    <n v="66"/>
    <x v="3"/>
    <n v="295"/>
    <n v="343"/>
    <n v="240"/>
    <n v="100"/>
    <n v="27"/>
    <n v="59"/>
    <n v="1409"/>
    <n v="706"/>
    <n v="1086"/>
    <n v="923"/>
    <n v="1358"/>
    <n v="1630"/>
  </r>
  <r>
    <x v="6"/>
    <n v="7"/>
    <x v="0"/>
    <n v="23"/>
    <x v="1"/>
    <x v="1"/>
    <n v="6778"/>
    <s v="RAM ProMaster"/>
    <n v="132"/>
    <n v="400"/>
    <n v="50"/>
    <n v="250"/>
    <n v="134"/>
    <m/>
    <n v="134"/>
    <n v="6"/>
    <x v="0"/>
    <n v="295"/>
    <n v="377"/>
    <n v="264"/>
    <n v="100"/>
    <n v="28"/>
    <n v="60"/>
    <n v="1558"/>
    <n v="881"/>
    <n v="1356"/>
    <n v="1152"/>
    <n v="1695"/>
    <n v="2033"/>
  </r>
  <r>
    <x v="6"/>
    <n v="19"/>
    <x v="0"/>
    <n v="12"/>
    <x v="1"/>
    <x v="2"/>
    <n v="6778"/>
    <s v="RAM ProMaster"/>
    <n v="132"/>
    <n v="400"/>
    <n v="50"/>
    <n v="250"/>
    <n v="134"/>
    <n v="65"/>
    <n v="134"/>
    <n v="6"/>
    <x v="1"/>
    <n v="295"/>
    <n v="377"/>
    <n v="264"/>
    <n v="100"/>
    <n v="28"/>
    <n v="60"/>
    <n v="1623"/>
    <n v="881"/>
    <n v="1356"/>
    <n v="1152"/>
    <n v="1695"/>
    <n v="2033"/>
  </r>
  <r>
    <x v="6"/>
    <n v="19"/>
    <x v="0"/>
    <n v="13"/>
    <x v="0"/>
    <x v="3"/>
    <n v="6778"/>
    <s v="RAM ProMaster"/>
    <n v="132"/>
    <n v="400"/>
    <n v="50"/>
    <n v="250"/>
    <n v="134"/>
    <n v="65"/>
    <n v="134"/>
    <n v="6"/>
    <x v="2"/>
    <n v="295"/>
    <n v="377"/>
    <n v="264"/>
    <n v="100"/>
    <n v="28"/>
    <n v="60"/>
    <n v="1623"/>
    <n v="881"/>
    <n v="1356"/>
    <n v="1152"/>
    <n v="1695"/>
    <n v="2033"/>
  </r>
  <r>
    <x v="6"/>
    <n v="20"/>
    <x v="0"/>
    <n v="14"/>
    <x v="0"/>
    <x v="4"/>
    <n v="6778"/>
    <s v="RAM ProMaster"/>
    <n v="132"/>
    <n v="400"/>
    <n v="50"/>
    <n v="250"/>
    <n v="134"/>
    <n v="65"/>
    <n v="134"/>
    <n v="6"/>
    <x v="3"/>
    <n v="295"/>
    <n v="377"/>
    <n v="264"/>
    <n v="100"/>
    <n v="28"/>
    <n v="60"/>
    <n v="1623"/>
    <n v="881"/>
    <n v="1356"/>
    <n v="1152"/>
    <n v="1695"/>
    <n v="2033"/>
  </r>
  <r>
    <x v="6"/>
    <n v="21"/>
    <x v="0"/>
    <n v="15"/>
    <x v="0"/>
    <x v="5"/>
    <n v="6778"/>
    <s v="RAM ProMaster"/>
    <n v="132"/>
    <n v="400"/>
    <n v="50"/>
    <n v="250"/>
    <n v="134"/>
    <n v="65"/>
    <n v="134"/>
    <n v="6"/>
    <x v="0"/>
    <n v="295"/>
    <n v="377"/>
    <n v="264"/>
    <n v="100"/>
    <n v="28"/>
    <n v="60"/>
    <n v="1623"/>
    <n v="881"/>
    <n v="1356"/>
    <n v="1152"/>
    <n v="1695"/>
    <n v="2033"/>
  </r>
  <r>
    <x v="6"/>
    <n v="25"/>
    <x v="0"/>
    <n v="16"/>
    <x v="0"/>
    <x v="4"/>
    <n v="6778"/>
    <s v="RAM ProMaster"/>
    <n v="132"/>
    <n v="400"/>
    <n v="50"/>
    <n v="250"/>
    <n v="134"/>
    <n v="65"/>
    <n v="134"/>
    <n v="6"/>
    <x v="1"/>
    <n v="295"/>
    <n v="377"/>
    <n v="264"/>
    <n v="100"/>
    <n v="28"/>
    <n v="60"/>
    <n v="1623"/>
    <n v="881"/>
    <n v="1356"/>
    <n v="1152"/>
    <n v="1695"/>
    <n v="2033"/>
  </r>
  <r>
    <x v="6"/>
    <n v="7"/>
    <x v="0"/>
    <n v="23"/>
    <x v="1"/>
    <x v="1"/>
    <n v="6778"/>
    <s v="RAM ProMaster"/>
    <n v="132"/>
    <n v="400"/>
    <n v="50"/>
    <n v="250"/>
    <n v="134"/>
    <m/>
    <n v="134"/>
    <n v="6"/>
    <x v="2"/>
    <n v="295"/>
    <n v="377"/>
    <n v="264"/>
    <n v="100"/>
    <n v="28"/>
    <n v="60"/>
    <n v="1558"/>
    <n v="881"/>
    <n v="1356"/>
    <n v="1152"/>
    <n v="1695"/>
    <n v="2033"/>
  </r>
  <r>
    <x v="6"/>
    <n v="19"/>
    <x v="0"/>
    <n v="12"/>
    <x v="1"/>
    <x v="2"/>
    <n v="6778"/>
    <s v="RAM ProMaster"/>
    <n v="132"/>
    <n v="400"/>
    <n v="50"/>
    <n v="250"/>
    <n v="134"/>
    <n v="65"/>
    <n v="134"/>
    <n v="6"/>
    <x v="3"/>
    <n v="295"/>
    <n v="377"/>
    <n v="264"/>
    <n v="100"/>
    <n v="28"/>
    <n v="60"/>
    <n v="1623"/>
    <n v="881"/>
    <n v="1356"/>
    <n v="1152"/>
    <n v="1695"/>
    <n v="2033"/>
  </r>
  <r>
    <x v="6"/>
    <n v="19"/>
    <x v="0"/>
    <n v="13"/>
    <x v="0"/>
    <x v="3"/>
    <n v="6778"/>
    <s v="RAM ProMaster"/>
    <n v="132"/>
    <n v="400"/>
    <n v="50"/>
    <n v="250"/>
    <n v="134"/>
    <n v="65"/>
    <n v="134"/>
    <n v="6"/>
    <x v="0"/>
    <n v="295"/>
    <n v="377"/>
    <n v="264"/>
    <n v="100"/>
    <n v="28"/>
    <n v="60"/>
    <n v="1623"/>
    <n v="881"/>
    <n v="1356"/>
    <n v="1152"/>
    <n v="1695"/>
    <n v="2033"/>
  </r>
  <r>
    <x v="6"/>
    <n v="20"/>
    <x v="0"/>
    <n v="14"/>
    <x v="0"/>
    <x v="4"/>
    <n v="6778"/>
    <s v="RAM ProMaster"/>
    <n v="132"/>
    <n v="400"/>
    <n v="50"/>
    <n v="250"/>
    <n v="134"/>
    <n v="65"/>
    <n v="134"/>
    <n v="6"/>
    <x v="1"/>
    <n v="295"/>
    <n v="377"/>
    <n v="264"/>
    <n v="100"/>
    <n v="28"/>
    <n v="60"/>
    <n v="1623"/>
    <n v="881"/>
    <n v="1356"/>
    <n v="1152"/>
    <n v="1695"/>
    <n v="2033"/>
  </r>
  <r>
    <x v="6"/>
    <n v="21"/>
    <x v="0"/>
    <n v="15"/>
    <x v="0"/>
    <x v="5"/>
    <n v="6778"/>
    <s v="RAM ProMaster"/>
    <n v="132"/>
    <n v="400"/>
    <n v="50"/>
    <n v="250"/>
    <n v="134"/>
    <n v="65"/>
    <n v="134"/>
    <n v="6"/>
    <x v="2"/>
    <n v="295"/>
    <n v="377"/>
    <n v="264"/>
    <n v="100"/>
    <n v="28"/>
    <n v="60"/>
    <n v="1623"/>
    <n v="881"/>
    <n v="1356"/>
    <n v="1152"/>
    <n v="1695"/>
    <n v="2033"/>
  </r>
  <r>
    <x v="6"/>
    <n v="25"/>
    <x v="0"/>
    <n v="16"/>
    <x v="0"/>
    <x v="4"/>
    <n v="6778"/>
    <s v="RAM ProMaster"/>
    <n v="132"/>
    <n v="400"/>
    <n v="50"/>
    <n v="250"/>
    <n v="134"/>
    <n v="65"/>
    <n v="134"/>
    <n v="6"/>
    <x v="3"/>
    <n v="295"/>
    <n v="377"/>
    <n v="264"/>
    <n v="100"/>
    <n v="28"/>
    <n v="60"/>
    <n v="1623"/>
    <n v="881"/>
    <n v="1356"/>
    <n v="1152"/>
    <n v="1695"/>
    <n v="2033"/>
  </r>
  <r>
    <x v="7"/>
    <n v="8"/>
    <x v="1"/>
    <n v="17"/>
    <x v="0"/>
    <x v="7"/>
    <n v="6543"/>
    <s v="RAM ProMaster"/>
    <n v="132"/>
    <n v="400"/>
    <n v="50"/>
    <n v="250"/>
    <n v="121"/>
    <m/>
    <n v="51"/>
    <n v="51"/>
    <x v="0"/>
    <n v="295"/>
    <n v="389"/>
    <n v="272"/>
    <n v="100"/>
    <n v="29"/>
    <n v="61"/>
    <n v="1517"/>
    <n v="851"/>
    <n v="1309"/>
    <n v="1112"/>
    <n v="1636"/>
    <n v="1963"/>
  </r>
  <r>
    <x v="7"/>
    <n v="20"/>
    <x v="1"/>
    <n v="18"/>
    <x v="0"/>
    <x v="5"/>
    <n v="6543"/>
    <s v="RAM ProMaster"/>
    <n v="132"/>
    <n v="400"/>
    <n v="50"/>
    <n v="250"/>
    <n v="121"/>
    <m/>
    <n v="51"/>
    <n v="51"/>
    <x v="1"/>
    <n v="295"/>
    <n v="389"/>
    <n v="272"/>
    <n v="100"/>
    <n v="29"/>
    <n v="61"/>
    <n v="1517"/>
    <n v="851"/>
    <n v="1309"/>
    <n v="1112"/>
    <n v="1636"/>
    <n v="1963"/>
  </r>
  <r>
    <x v="7"/>
    <n v="22"/>
    <x v="1"/>
    <n v="12.9"/>
    <x v="0"/>
    <x v="1"/>
    <n v="6543"/>
    <s v="RAM ProMaster"/>
    <n v="132"/>
    <n v="400"/>
    <n v="50"/>
    <n v="250"/>
    <n v="121"/>
    <n v="33"/>
    <n v="51"/>
    <n v="51"/>
    <x v="2"/>
    <n v="295"/>
    <n v="389"/>
    <n v="272"/>
    <n v="100"/>
    <n v="29"/>
    <n v="61"/>
    <n v="1550"/>
    <n v="851"/>
    <n v="1309"/>
    <n v="1112"/>
    <n v="1636"/>
    <n v="1963"/>
  </r>
  <r>
    <x v="7"/>
    <n v="23"/>
    <x v="1"/>
    <n v="12.9"/>
    <x v="0"/>
    <x v="2"/>
    <n v="6543"/>
    <s v="RAM ProMaster"/>
    <n v="132"/>
    <n v="400"/>
    <n v="50"/>
    <n v="250"/>
    <n v="121"/>
    <n v="33"/>
    <n v="51"/>
    <n v="51"/>
    <x v="3"/>
    <n v="295"/>
    <n v="389"/>
    <n v="272"/>
    <n v="100"/>
    <n v="29"/>
    <n v="61"/>
    <n v="1550"/>
    <n v="851"/>
    <n v="1309"/>
    <n v="1112"/>
    <n v="1636"/>
    <n v="1963"/>
  </r>
  <r>
    <x v="8"/>
    <n v="25"/>
    <x v="0"/>
    <n v="12.9"/>
    <x v="0"/>
    <x v="2"/>
    <n v="8633"/>
    <s v="RAM ProMaster"/>
    <n v="132"/>
    <n v="400"/>
    <n v="50"/>
    <n v="250"/>
    <n v="134"/>
    <m/>
    <n v="134"/>
    <n v="6"/>
    <x v="2"/>
    <n v="295"/>
    <n v="234"/>
    <n v="164"/>
    <n v="100"/>
    <n v="23"/>
    <n v="55"/>
    <n v="1448"/>
    <n v="1122"/>
    <n v="1727"/>
    <n v="1468"/>
    <n v="2158"/>
    <n v="2590"/>
  </r>
  <r>
    <x v="8"/>
    <n v="26"/>
    <x v="0"/>
    <n v="18"/>
    <x v="0"/>
    <x v="3"/>
    <n v="8633"/>
    <s v="RAM ProMaster"/>
    <n v="132"/>
    <n v="400"/>
    <n v="50"/>
    <n v="250"/>
    <n v="134"/>
    <m/>
    <n v="134"/>
    <n v="6"/>
    <x v="2"/>
    <n v="295"/>
    <n v="234"/>
    <n v="164"/>
    <n v="100"/>
    <n v="23"/>
    <n v="55"/>
    <n v="1448"/>
    <n v="1122"/>
    <n v="1727"/>
    <n v="1468"/>
    <n v="2158"/>
    <n v="2590"/>
  </r>
  <r>
    <x v="8"/>
    <n v="27"/>
    <x v="0"/>
    <n v="19"/>
    <x v="0"/>
    <x v="4"/>
    <n v="8633"/>
    <s v="RAM ProMaster"/>
    <n v="132"/>
    <n v="400"/>
    <n v="50"/>
    <n v="250"/>
    <n v="134"/>
    <m/>
    <n v="134"/>
    <n v="6"/>
    <x v="2"/>
    <n v="295"/>
    <n v="234"/>
    <n v="164"/>
    <n v="100"/>
    <n v="23"/>
    <n v="55"/>
    <n v="1448"/>
    <n v="1122"/>
    <n v="1727"/>
    <n v="1468"/>
    <n v="2158"/>
    <n v="2590"/>
  </r>
  <r>
    <x v="8"/>
    <n v="27"/>
    <x v="0"/>
    <n v="20"/>
    <x v="0"/>
    <x v="4"/>
    <n v="8633"/>
    <s v="RAM ProMaster"/>
    <n v="132"/>
    <n v="400"/>
    <n v="50"/>
    <n v="250"/>
    <n v="134"/>
    <m/>
    <n v="134"/>
    <n v="6"/>
    <x v="2"/>
    <n v="295"/>
    <n v="234"/>
    <n v="164"/>
    <n v="100"/>
    <n v="23"/>
    <n v="55"/>
    <n v="1448"/>
    <n v="1122"/>
    <n v="1727"/>
    <n v="1468"/>
    <n v="2158"/>
    <n v="2590"/>
  </r>
  <r>
    <x v="9"/>
    <n v="1"/>
    <x v="0"/>
    <n v="21"/>
    <x v="0"/>
    <x v="4"/>
    <n v="5556"/>
    <s v="Freightliner Sprinter"/>
    <n v="132"/>
    <n v="400"/>
    <n v="50"/>
    <n v="250"/>
    <n v="120"/>
    <n v="65"/>
    <n v="134"/>
    <n v="6"/>
    <x v="0"/>
    <n v="295"/>
    <n v="343"/>
    <n v="240"/>
    <n v="100"/>
    <n v="22"/>
    <n v="54"/>
    <n v="1573"/>
    <n v="722"/>
    <n v="1111"/>
    <n v="945"/>
    <n v="1389"/>
    <n v="1667"/>
  </r>
  <r>
    <x v="9"/>
    <n v="2"/>
    <x v="0"/>
    <n v="22"/>
    <x v="0"/>
    <x v="4"/>
    <n v="5556"/>
    <s v="Freightliner Sprinter"/>
    <n v="132"/>
    <n v="400"/>
    <n v="50"/>
    <n v="250"/>
    <n v="120"/>
    <n v="65"/>
    <n v="134"/>
    <n v="6"/>
    <x v="0"/>
    <n v="295"/>
    <n v="343"/>
    <n v="240"/>
    <n v="100"/>
    <n v="22"/>
    <n v="54"/>
    <n v="1573"/>
    <n v="722"/>
    <n v="1111"/>
    <n v="945"/>
    <n v="1389"/>
    <n v="1667"/>
  </r>
  <r>
    <x v="9"/>
    <n v="10"/>
    <x v="0"/>
    <n v="23"/>
    <x v="0"/>
    <x v="4"/>
    <n v="6433"/>
    <s v="Chevrolet Express"/>
    <n v="132"/>
    <n v="399"/>
    <n v="50"/>
    <n v="250"/>
    <n v="134"/>
    <m/>
    <n v="134"/>
    <n v="6"/>
    <x v="1"/>
    <n v="295"/>
    <n v="343"/>
    <n v="240"/>
    <n v="100"/>
    <n v="25"/>
    <n v="57"/>
    <n v="1527"/>
    <n v="836"/>
    <n v="1287"/>
    <n v="1094"/>
    <n v="1608"/>
    <n v="1930"/>
  </r>
  <r>
    <x v="9"/>
    <n v="10"/>
    <x v="1"/>
    <n v="12.9"/>
    <x v="0"/>
    <x v="4"/>
    <n v="3456"/>
    <s v="Nissan NV2500"/>
    <n v="132"/>
    <n v="400"/>
    <n v="50"/>
    <n v="250"/>
    <n v="128"/>
    <n v="65"/>
    <n v="134"/>
    <n v="6"/>
    <x v="3"/>
    <n v="295"/>
    <n v="343"/>
    <n v="240"/>
    <n v="100"/>
    <n v="24"/>
    <n v="56"/>
    <n v="1585"/>
    <n v="449"/>
    <n v="691"/>
    <n v="588"/>
    <n v="864"/>
    <n v="1037"/>
  </r>
  <r>
    <x v="9"/>
    <n v="11"/>
    <x v="0"/>
    <n v="13"/>
    <x v="0"/>
    <x v="4"/>
    <n v="6433"/>
    <s v="Chevrolet Express"/>
    <n v="132"/>
    <n v="399"/>
    <n v="50"/>
    <n v="250"/>
    <n v="134"/>
    <m/>
    <n v="134"/>
    <n v="6"/>
    <x v="1"/>
    <n v="295"/>
    <n v="343"/>
    <n v="240"/>
    <n v="100"/>
    <n v="25"/>
    <n v="57"/>
    <n v="1527"/>
    <n v="836"/>
    <n v="1287"/>
    <n v="1094"/>
    <n v="1608"/>
    <n v="1930"/>
  </r>
  <r>
    <x v="9"/>
    <n v="28"/>
    <x v="1"/>
    <n v="14"/>
    <x v="0"/>
    <x v="4"/>
    <n v="3456"/>
    <s v="Nissan NV2500"/>
    <n v="132"/>
    <n v="400"/>
    <n v="50"/>
    <n v="250"/>
    <n v="128"/>
    <m/>
    <n v="134"/>
    <n v="6"/>
    <x v="3"/>
    <n v="295"/>
    <n v="343"/>
    <n v="240"/>
    <n v="100"/>
    <n v="24"/>
    <n v="56"/>
    <n v="1520"/>
    <n v="449"/>
    <n v="691"/>
    <n v="588"/>
    <n v="864"/>
    <n v="1037"/>
  </r>
  <r>
    <x v="9"/>
    <n v="28"/>
    <x v="1"/>
    <n v="15"/>
    <x v="0"/>
    <x v="4"/>
    <n v="3456"/>
    <s v="Nissan NV2500"/>
    <n v="132"/>
    <n v="400"/>
    <n v="50"/>
    <n v="250"/>
    <n v="128"/>
    <m/>
    <n v="134"/>
    <n v="6"/>
    <x v="3"/>
    <n v="295"/>
    <n v="343"/>
    <n v="240"/>
    <n v="100"/>
    <n v="24"/>
    <n v="56"/>
    <n v="1520"/>
    <n v="449"/>
    <n v="691"/>
    <n v="588"/>
    <n v="864"/>
    <n v="1037"/>
  </r>
  <r>
    <x v="9"/>
    <n v="29"/>
    <x v="1"/>
    <n v="16"/>
    <x v="0"/>
    <x v="4"/>
    <n v="3456"/>
    <s v="Nissan NV2500"/>
    <n v="132"/>
    <n v="400"/>
    <n v="50"/>
    <n v="250"/>
    <n v="128"/>
    <m/>
    <n v="134"/>
    <n v="6"/>
    <x v="3"/>
    <n v="295"/>
    <n v="343"/>
    <n v="240"/>
    <n v="100"/>
    <n v="24"/>
    <n v="56"/>
    <n v="1520"/>
    <n v="449"/>
    <n v="691"/>
    <n v="588"/>
    <n v="864"/>
    <n v="1037"/>
  </r>
  <r>
    <x v="9"/>
    <n v="1"/>
    <x v="0"/>
    <n v="21"/>
    <x v="0"/>
    <x v="4"/>
    <n v="5556"/>
    <s v="Freightliner Sprinter"/>
    <n v="132"/>
    <n v="400"/>
    <n v="50"/>
    <n v="250"/>
    <n v="120"/>
    <n v="65"/>
    <n v="134"/>
    <n v="6"/>
    <x v="0"/>
    <n v="295"/>
    <n v="343"/>
    <n v="240"/>
    <n v="100"/>
    <n v="22"/>
    <n v="54"/>
    <n v="1573"/>
    <n v="722"/>
    <n v="1111"/>
    <n v="945"/>
    <n v="1389"/>
    <n v="1667"/>
  </r>
  <r>
    <x v="9"/>
    <n v="2"/>
    <x v="0"/>
    <n v="22"/>
    <x v="0"/>
    <x v="4"/>
    <n v="5556"/>
    <s v="Freightliner Sprinter"/>
    <n v="132"/>
    <n v="400"/>
    <n v="50"/>
    <n v="250"/>
    <n v="120"/>
    <n v="65"/>
    <n v="134"/>
    <n v="6"/>
    <x v="0"/>
    <n v="295"/>
    <n v="343"/>
    <n v="240"/>
    <n v="100"/>
    <n v="22"/>
    <n v="54"/>
    <n v="1573"/>
    <n v="722"/>
    <n v="1111"/>
    <n v="945"/>
    <n v="1389"/>
    <n v="1667"/>
  </r>
  <r>
    <x v="10"/>
    <n v="29"/>
    <x v="2"/>
    <n v="18"/>
    <x v="0"/>
    <x v="4"/>
    <n v="4782"/>
    <s v="Nissan NV2500"/>
    <n v="132"/>
    <n v="400"/>
    <n v="50"/>
    <n v="250"/>
    <n v="120"/>
    <n v="65"/>
    <n v="134"/>
    <n v="6"/>
    <x v="3"/>
    <n v="295"/>
    <n v="399"/>
    <n v="279"/>
    <n v="100"/>
    <n v="25"/>
    <n v="57"/>
    <n v="1618"/>
    <n v="622"/>
    <n v="956"/>
    <n v="813"/>
    <n v="1196"/>
    <n v="1435"/>
  </r>
  <r>
    <x v="10"/>
    <n v="11"/>
    <x v="2"/>
    <n v="17"/>
    <x v="0"/>
    <x v="4"/>
    <n v="4782"/>
    <s v="Nissan NV2500"/>
    <n v="132"/>
    <n v="400"/>
    <n v="50"/>
    <n v="250"/>
    <n v="120"/>
    <n v="65"/>
    <n v="134"/>
    <n v="6"/>
    <x v="3"/>
    <n v="295"/>
    <n v="399"/>
    <n v="279"/>
    <n v="100"/>
    <n v="25"/>
    <n v="57"/>
    <n v="1618"/>
    <n v="622"/>
    <n v="956"/>
    <n v="813"/>
    <n v="1196"/>
    <n v="1435"/>
  </r>
  <r>
    <x v="10"/>
    <n v="23"/>
    <x v="2"/>
    <n v="18"/>
    <x v="0"/>
    <x v="4"/>
    <n v="4782"/>
    <s v="Nissan NV2500"/>
    <n v="132"/>
    <n v="400"/>
    <n v="50"/>
    <n v="250"/>
    <n v="120"/>
    <n v="65"/>
    <n v="134"/>
    <n v="6"/>
    <x v="3"/>
    <n v="295"/>
    <n v="399"/>
    <n v="279"/>
    <n v="100"/>
    <n v="25"/>
    <n v="57"/>
    <n v="1618"/>
    <n v="622"/>
    <n v="956"/>
    <n v="813"/>
    <n v="1196"/>
    <n v="1435"/>
  </r>
  <r>
    <x v="10"/>
    <n v="23"/>
    <x v="2"/>
    <n v="18"/>
    <x v="0"/>
    <x v="4"/>
    <n v="4782"/>
    <s v="Nissan NV2500"/>
    <n v="132"/>
    <n v="400"/>
    <n v="50"/>
    <n v="250"/>
    <n v="120"/>
    <n v="65"/>
    <n v="134"/>
    <n v="6"/>
    <x v="3"/>
    <n v="295"/>
    <n v="399"/>
    <n v="279"/>
    <n v="100"/>
    <n v="25"/>
    <n v="57"/>
    <n v="1618"/>
    <n v="622"/>
    <n v="956"/>
    <n v="813"/>
    <n v="1196"/>
    <n v="1435"/>
  </r>
  <r>
    <x v="10"/>
    <n v="29"/>
    <x v="2"/>
    <n v="18"/>
    <x v="0"/>
    <x v="4"/>
    <n v="4782"/>
    <s v="Nissan NV2500"/>
    <n v="132"/>
    <n v="400"/>
    <n v="50"/>
    <n v="250"/>
    <n v="120"/>
    <n v="65"/>
    <n v="134"/>
    <n v="6"/>
    <x v="3"/>
    <n v="295"/>
    <n v="399"/>
    <n v="279"/>
    <n v="100"/>
    <n v="25"/>
    <n v="57"/>
    <n v="1618"/>
    <n v="622"/>
    <n v="956"/>
    <n v="813"/>
    <n v="1196"/>
    <n v="1435"/>
  </r>
  <r>
    <x v="11"/>
    <n v="12"/>
    <x v="0"/>
    <n v="12.9"/>
    <x v="0"/>
    <x v="4"/>
    <n v="5287"/>
    <s v="Nissan NV2500"/>
    <n v="132"/>
    <n v="400"/>
    <n v="50"/>
    <n v="250"/>
    <n v="134"/>
    <m/>
    <n v="134"/>
    <n v="6"/>
    <x v="3"/>
    <n v="295"/>
    <n v="343"/>
    <n v="240"/>
    <n v="100"/>
    <n v="26"/>
    <n v="58"/>
    <n v="1530"/>
    <n v="687"/>
    <n v="1057"/>
    <n v="899"/>
    <n v="1322"/>
    <n v="1586"/>
  </r>
  <r>
    <x v="11"/>
    <n v="24"/>
    <x v="0"/>
    <n v="18"/>
    <x v="0"/>
    <x v="4"/>
    <n v="5287"/>
    <s v="Nissan NV2500"/>
    <n v="132"/>
    <n v="400"/>
    <n v="50"/>
    <n v="250"/>
    <n v="134"/>
    <m/>
    <n v="134"/>
    <n v="6"/>
    <x v="3"/>
    <n v="295"/>
    <n v="343"/>
    <n v="240"/>
    <n v="100"/>
    <n v="26"/>
    <n v="58"/>
    <n v="1530"/>
    <n v="687"/>
    <n v="1057"/>
    <n v="899"/>
    <n v="1322"/>
    <n v="1586"/>
  </r>
  <r>
    <x v="11"/>
    <n v="25"/>
    <x v="0"/>
    <n v="18"/>
    <x v="0"/>
    <x v="4"/>
    <n v="5287"/>
    <s v="Nissan NV2500"/>
    <n v="132"/>
    <n v="400"/>
    <n v="50"/>
    <n v="250"/>
    <n v="134"/>
    <m/>
    <n v="134"/>
    <n v="6"/>
    <x v="3"/>
    <n v="295"/>
    <n v="343"/>
    <n v="240"/>
    <n v="100"/>
    <n v="26"/>
    <n v="58"/>
    <n v="1530"/>
    <n v="687"/>
    <n v="1057"/>
    <n v="899"/>
    <n v="1322"/>
    <n v="1586"/>
  </r>
  <r>
    <x v="12"/>
    <m/>
    <x v="3"/>
    <m/>
    <x v="2"/>
    <x v="8"/>
    <m/>
    <m/>
    <m/>
    <m/>
    <m/>
    <m/>
    <m/>
    <m/>
    <m/>
    <m/>
    <x v="4"/>
    <m/>
    <m/>
    <m/>
    <m/>
    <m/>
    <m/>
    <m/>
    <m/>
    <m/>
    <m/>
    <m/>
    <m/>
  </r>
  <r>
    <x v="12"/>
    <m/>
    <x v="3"/>
    <m/>
    <x v="2"/>
    <x v="8"/>
    <m/>
    <m/>
    <m/>
    <m/>
    <m/>
    <m/>
    <m/>
    <m/>
    <m/>
    <m/>
    <x v="4"/>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63154-341D-4F85-B802-091864E43A96}"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X10:AY19" firstHeaderRow="1" firstDataRow="1" firstDataCol="1"/>
  <pivotFields count="30">
    <pivotField showAll="0">
      <items count="14">
        <item x="0"/>
        <item x="1"/>
        <item x="2"/>
        <item x="3"/>
        <item x="4"/>
        <item x="5"/>
        <item x="6"/>
        <item x="7"/>
        <item x="8"/>
        <item x="9"/>
        <item x="10"/>
        <item x="11"/>
        <item x="12"/>
        <item t="default"/>
      </items>
    </pivotField>
    <pivotField showAll="0"/>
    <pivotField showAll="0"/>
    <pivotField showAll="0"/>
    <pivotField showAll="0"/>
    <pivotField axis="axisRow" dataField="1" showAll="0">
      <items count="10">
        <item x="5"/>
        <item x="1"/>
        <item x="2"/>
        <item x="3"/>
        <item x="7"/>
        <item x="4"/>
        <item x="0"/>
        <item x="6"/>
        <item x="8"/>
        <item t="default"/>
      </items>
    </pivotField>
    <pivotField showAll="0"/>
    <pivotField showAll="0"/>
    <pivotField showAll="0"/>
    <pivotField showAll="0"/>
    <pivotField showAll="0"/>
    <pivotField showAll="0"/>
    <pivotField showAll="0"/>
    <pivotField showAll="0"/>
    <pivotField showAll="0"/>
    <pivotField showAll="0"/>
    <pivotField showAll="0">
      <items count="6">
        <item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formats count="22">
    <format dxfId="21">
      <pivotArea type="all" dataOnly="0" outline="0"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type="all" dataOnly="0"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type="all" dataOnly="0" outline="0" fieldPosition="0"/>
    </format>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format>
    <format dxfId="2">
      <pivotArea type="all" dataOnly="0" outline="0" fieldPosition="0"/>
    </format>
    <format dxfId="1">
      <pivotArea field="0" type="button" dataOnly="0" labelOnly="1" outline="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4E6384-107B-479D-AE09-7BDC3529F6C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0:D11" firstHeaderRow="0" firstDataRow="1" firstDataCol="0"/>
  <pivotFields count="3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1"/>
    <dataField name="Sum of Balance" fld="29" baseField="0" baseItem="0" numFmtId="164"/>
  </dataFields>
  <formats count="31">
    <format dxfId="233">
      <pivotArea outline="0" collapsedLevelsAreSubtotals="1" fieldPosition="0">
        <references count="1">
          <reference field="4294967294" count="1" selected="0">
            <x v="2"/>
          </reference>
        </references>
      </pivotArea>
    </format>
    <format dxfId="232">
      <pivotArea type="all" dataOnly="0" outline="0" fieldPosition="0"/>
    </format>
    <format dxfId="231">
      <pivotArea outline="0" collapsedLevelsAreSubtotals="1" fieldPosition="0"/>
    </format>
    <format dxfId="230">
      <pivotArea dataOnly="0" labelOnly="1" outline="0" fieldPosition="0">
        <references count="1">
          <reference field="4294967294" count="3">
            <x v="0"/>
            <x v="1"/>
            <x v="2"/>
          </reference>
        </references>
      </pivotArea>
    </format>
    <format dxfId="229">
      <pivotArea type="all" dataOnly="0" outline="0" fieldPosition="0"/>
    </format>
    <format dxfId="228">
      <pivotArea outline="0" collapsedLevelsAreSubtotals="1" fieldPosition="0"/>
    </format>
    <format dxfId="227">
      <pivotArea dataOnly="0" labelOnly="1" outline="0" fieldPosition="0">
        <references count="1">
          <reference field="4294967294" count="3">
            <x v="0"/>
            <x v="1"/>
            <x v="2"/>
          </reference>
        </references>
      </pivotArea>
    </format>
    <format dxfId="226">
      <pivotArea type="all" dataOnly="0" outline="0" fieldPosition="0"/>
    </format>
    <format dxfId="225">
      <pivotArea outline="0" collapsedLevelsAreSubtotals="1" fieldPosition="0"/>
    </format>
    <format dxfId="224">
      <pivotArea dataOnly="0" labelOnly="1" outline="0" fieldPosition="0">
        <references count="1">
          <reference field="4294967294" count="3">
            <x v="0"/>
            <x v="1"/>
            <x v="2"/>
          </reference>
        </references>
      </pivotArea>
    </format>
    <format dxfId="223">
      <pivotArea type="all" dataOnly="0" outline="0" fieldPosition="0"/>
    </format>
    <format dxfId="222">
      <pivotArea outline="0" collapsedLevelsAreSubtotals="1" fieldPosition="0"/>
    </format>
    <format dxfId="221">
      <pivotArea dataOnly="0" labelOnly="1" outline="0" fieldPosition="0">
        <references count="1">
          <reference field="4294967294" count="3">
            <x v="0"/>
            <x v="1"/>
            <x v="2"/>
          </reference>
        </references>
      </pivotArea>
    </format>
    <format dxfId="220">
      <pivotArea type="all" dataOnly="0" outline="0" fieldPosition="0"/>
    </format>
    <format dxfId="219">
      <pivotArea outline="0" collapsedLevelsAreSubtotals="1" fieldPosition="0"/>
    </format>
    <format dxfId="218">
      <pivotArea dataOnly="0" labelOnly="1" outline="0" fieldPosition="0">
        <references count="1">
          <reference field="4294967294" count="3">
            <x v="0"/>
            <x v="1"/>
            <x v="2"/>
          </reference>
        </references>
      </pivotArea>
    </format>
    <format dxfId="217">
      <pivotArea dataOnly="0" outline="0" fieldPosition="0">
        <references count="1">
          <reference field="4294967294" count="3">
            <x v="0"/>
            <x v="1"/>
            <x v="2"/>
          </reference>
        </references>
      </pivotArea>
    </format>
    <format dxfId="216">
      <pivotArea dataOnly="0" outline="0" fieldPosition="0">
        <references count="1">
          <reference field="4294967294" count="3">
            <x v="0"/>
            <x v="1"/>
            <x v="2"/>
          </reference>
        </references>
      </pivotArea>
    </format>
    <format dxfId="215">
      <pivotArea dataOnly="0" outline="0" fieldPosition="0">
        <references count="1">
          <reference field="4294967294" count="3">
            <x v="0"/>
            <x v="1"/>
            <x v="2"/>
          </reference>
        </references>
      </pivotArea>
    </format>
    <format dxfId="214">
      <pivotArea type="all" dataOnly="0" outline="0" fieldPosition="0"/>
    </format>
    <format dxfId="213">
      <pivotArea outline="0" collapsedLevelsAreSubtotals="1" fieldPosition="0"/>
    </format>
    <format dxfId="212">
      <pivotArea dataOnly="0" labelOnly="1" outline="0" fieldPosition="0">
        <references count="1">
          <reference field="4294967294" count="3">
            <x v="0"/>
            <x v="1"/>
            <x v="2"/>
          </reference>
        </references>
      </pivotArea>
    </format>
    <format dxfId="211">
      <pivotArea type="all" dataOnly="0" outline="0" fieldPosition="0"/>
    </format>
    <format dxfId="210">
      <pivotArea outline="0" collapsedLevelsAreSubtotals="1" fieldPosition="0"/>
    </format>
    <format dxfId="209">
      <pivotArea dataOnly="0" labelOnly="1" outline="0" fieldPosition="0">
        <references count="1">
          <reference field="4294967294" count="3">
            <x v="0"/>
            <x v="1"/>
            <x v="2"/>
          </reference>
        </references>
      </pivotArea>
    </format>
    <format dxfId="208">
      <pivotArea type="all" dataOnly="0" outline="0" fieldPosition="0"/>
    </format>
    <format dxfId="207">
      <pivotArea outline="0" collapsedLevelsAreSubtotals="1" fieldPosition="0"/>
    </format>
    <format dxfId="206">
      <pivotArea dataOnly="0" labelOnly="1" outline="0" fieldPosition="0">
        <references count="1">
          <reference field="4294967294" count="3">
            <x v="0"/>
            <x v="1"/>
            <x v="2"/>
          </reference>
        </references>
      </pivotArea>
    </format>
    <format dxfId="205">
      <pivotArea type="all" dataOnly="0" outline="0" fieldPosition="0"/>
    </format>
    <format dxfId="204">
      <pivotArea dataOnly="0" labelOnly="1" outline="0" fieldPosition="0">
        <references count="1">
          <reference field="4294967294" count="3">
            <x v="0"/>
            <x v="1"/>
            <x v="2"/>
          </reference>
        </references>
      </pivotArea>
    </format>
    <format dxfId="2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0AD347-2FC6-41D3-B7F9-9F38716E47E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L10:M14" firstHeaderRow="1" firstDataRow="1" firstDataCol="1"/>
  <pivotFields count="30">
    <pivotField showAll="0">
      <items count="14">
        <item x="0"/>
        <item x="1"/>
        <item x="2"/>
        <item x="3"/>
        <item x="4"/>
        <item x="5"/>
        <item x="6"/>
        <item x="7"/>
        <item x="8"/>
        <item x="9"/>
        <item x="10"/>
        <item x="11"/>
        <item x="12"/>
        <item t="default"/>
      </items>
    </pivotField>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4">
    <i>
      <x/>
    </i>
    <i>
      <x v="1"/>
    </i>
    <i>
      <x v="2"/>
    </i>
    <i t="grand">
      <x/>
    </i>
  </rowItems>
  <colItems count="1">
    <i/>
  </colItems>
  <dataFields count="1">
    <dataField name="Count of Customer Type" fld="4" subtotal="count" baseField="0" baseItem="0"/>
  </dataFields>
  <formats count="18">
    <format dxfId="251">
      <pivotArea type="all" dataOnly="0" outline="0" fieldPosition="0"/>
    </format>
    <format dxfId="250">
      <pivotArea outline="0" collapsedLevelsAreSubtotals="1" fieldPosition="0"/>
    </format>
    <format dxfId="249">
      <pivotArea type="all" dataOnly="0" outline="0" fieldPosition="0"/>
    </format>
    <format dxfId="248">
      <pivotArea outline="0" collapsedLevelsAreSubtotals="1" fieldPosition="0"/>
    </format>
    <format dxfId="247">
      <pivotArea type="all" dataOnly="0" outline="0" fieldPosition="0"/>
    </format>
    <format dxfId="246">
      <pivotArea outline="0" collapsedLevelsAreSubtotals="1" fieldPosition="0"/>
    </format>
    <format dxfId="245">
      <pivotArea type="all" dataOnly="0" outline="0" fieldPosition="0"/>
    </format>
    <format dxfId="244">
      <pivotArea outline="0" collapsedLevelsAreSubtotals="1" fieldPosition="0"/>
    </format>
    <format dxfId="243">
      <pivotArea type="all" dataOnly="0" outline="0" fieldPosition="0"/>
    </format>
    <format dxfId="242">
      <pivotArea outline="0" collapsedLevelsAreSubtotals="1" fieldPosition="0"/>
    </format>
    <format dxfId="241">
      <pivotArea type="all" dataOnly="0" outline="0" fieldPosition="0"/>
    </format>
    <format dxfId="240">
      <pivotArea outline="0" collapsedLevelsAreSubtotals="1" fieldPosition="0"/>
    </format>
    <format dxfId="239">
      <pivotArea type="all" dataOnly="0" outline="0" fieldPosition="0"/>
    </format>
    <format dxfId="238">
      <pivotArea outline="0" collapsedLevelsAreSubtotals="1" fieldPosition="0"/>
    </format>
    <format dxfId="237">
      <pivotArea type="all" dataOnly="0" outline="0" fieldPosition="0"/>
    </format>
    <format dxfId="236">
      <pivotArea outline="0" collapsedLevelsAreSubtotals="1" fieldPosition="0"/>
    </format>
    <format dxfId="235">
      <pivotArea type="all" dataOnly="0" outline="0" fieldPosition="0"/>
    </format>
    <format dxfId="2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B263F-F4B1-4E97-8A6C-B1471ABE03DA}"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E10:BI11" firstHeaderRow="0" firstDataRow="1" firstDataCol="0"/>
  <pivotFields count="3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h="1" x="3"/>
        <item h="1" x="2"/>
        <item h="1" x="4"/>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22">
    <format dxfId="43">
      <pivotArea type="all" dataOnly="0" outline="0" fieldPosition="0"/>
    </format>
    <format dxfId="42">
      <pivotArea outline="0" collapsedLevelsAreSubtotals="1" fieldPosition="0"/>
    </format>
    <format dxfId="41">
      <pivotArea type="all" dataOnly="0" outline="0"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type="all" dataOnly="0" outline="0" fieldPosition="0"/>
    </format>
    <format dxfId="34">
      <pivotArea outline="0" collapsedLevelsAreSubtotals="1" fieldPosition="0"/>
    </format>
    <format dxfId="33">
      <pivotArea type="all" dataOnly="0" outline="0"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field="0" type="button" dataOnly="0" labelOnly="1" outline="0"/>
    </format>
    <format dxfId="24">
      <pivotArea type="all" dataOnly="0" outline="0" fieldPosition="0"/>
    </format>
    <format dxfId="23">
      <pivotArea field="0" type="button" dataOnly="0" labelOnly="1" outline="0"/>
    </format>
    <format dxfId="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6020B-63EC-481A-B451-FC936F7D963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B10:AB24" firstHeaderRow="1" firstDataRow="1" firstDataCol="1"/>
  <pivotFields count="3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Items count="1">
    <i/>
  </colItems>
  <formats count="24">
    <format dxfId="67">
      <pivotArea type="all" dataOnly="0" outline="0"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type="all" dataOnly="0" outline="0" fieldPosition="0"/>
    </format>
    <format dxfId="60">
      <pivotArea outline="0" collapsedLevelsAreSubtotals="1" fieldPosition="0"/>
    </format>
    <format dxfId="59">
      <pivotArea type="all" dataOnly="0" outline="0" fieldPosition="0"/>
    </format>
    <format dxfId="58">
      <pivotArea outline="0" collapsedLevelsAreSubtotals="1" fieldPosition="0"/>
    </format>
    <format dxfId="57">
      <pivotArea type="all" dataOnly="0" outline="0" fieldPosition="0"/>
    </format>
    <format dxfId="56">
      <pivotArea outline="0" collapsedLevelsAreSubtotals="1" fieldPosition="0"/>
    </format>
    <format dxfId="55">
      <pivotArea type="all" dataOnly="0" outline="0" fieldPosition="0"/>
    </format>
    <format dxfId="54">
      <pivotArea outline="0" collapsedLevelsAreSubtotals="1" fieldPosition="0"/>
    </format>
    <format dxfId="53">
      <pivotArea type="all" dataOnly="0" outline="0" fieldPosition="0"/>
    </format>
    <format dxfId="52">
      <pivotArea outline="0" collapsedLevelsAreSubtotals="1" fieldPosition="0"/>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type="all" dataOnly="0" outline="0"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42939A-B8F4-459D-A6E3-FD75040F0D48}"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L10:BN14" firstHeaderRow="0" firstDataRow="1" firstDataCol="1"/>
  <pivotFields count="30">
    <pivotField showAll="0">
      <items count="14">
        <item x="0"/>
        <item x="1"/>
        <item x="2"/>
        <item x="3"/>
        <item x="4"/>
        <item x="5"/>
        <item x="6"/>
        <item x="7"/>
        <item x="8"/>
        <item x="9"/>
        <item x="10"/>
        <item x="11"/>
        <item x="12"/>
        <item t="default"/>
      </items>
    </pivotField>
    <pivotField showAll="0"/>
    <pivotField axis="axisRow" dataField="1" showAll="0">
      <items count="5">
        <item x="2"/>
        <item x="1"/>
        <item x="0"/>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22">
    <format dxfId="89">
      <pivotArea type="all" dataOnly="0" outline="0" fieldPosition="0"/>
    </format>
    <format dxfId="88">
      <pivotArea outline="0" collapsedLevelsAreSubtotals="1" fieldPosition="0"/>
    </format>
    <format dxfId="87">
      <pivotArea type="all" dataOnly="0" outline="0"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type="all" dataOnly="0" outline="0"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type="all" dataOnly="0" outline="0" fieldPosition="0"/>
    </format>
    <format dxfId="74">
      <pivotArea outline="0" collapsedLevelsAreSubtotals="1" fieldPosition="0"/>
    </format>
    <format dxfId="73">
      <pivotArea type="all" dataOnly="0" outline="0" fieldPosition="0"/>
    </format>
    <format dxfId="72">
      <pivotArea outline="0" collapsedLevelsAreSubtotals="1" fieldPosition="0"/>
    </format>
    <format dxfId="71">
      <pivotArea field="0" type="button" dataOnly="0" labelOnly="1" outline="0"/>
    </format>
    <format dxfId="70">
      <pivotArea type="all" dataOnly="0" outline="0" fieldPosition="0"/>
    </format>
    <format dxfId="69">
      <pivotArea field="0" type="button" dataOnly="0" labelOnly="1" outline="0"/>
    </format>
    <format dxfId="6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53B043-29E0-4AAD-941E-48F2B351121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V10:Y11" firstHeaderRow="0" firstDataRow="1" firstDataCol="0"/>
  <pivotFields count="3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1"/>
    <dataField name="Sum of Repairs" fld="13" baseField="0" baseItem="1"/>
    <dataField name="Sum of Tolls" fld="14" baseField="0" baseItem="1"/>
    <dataField name="Sum of Fundings" fld="15" baseField="0" baseItem="1"/>
  </dataFields>
  <formats count="18">
    <format dxfId="107">
      <pivotArea type="all" dataOnly="0" outline="0" fieldPosition="0"/>
    </format>
    <format dxfId="106">
      <pivotArea outline="0" collapsedLevelsAreSubtotals="1" fieldPosition="0"/>
    </format>
    <format dxfId="105">
      <pivotArea type="all" dataOnly="0" outline="0"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type="all" dataOnly="0" outline="0" fieldPosition="0"/>
    </format>
    <format dxfId="100">
      <pivotArea outline="0" collapsedLevelsAreSubtotals="1" fieldPosition="0"/>
    </format>
    <format dxfId="99">
      <pivotArea type="all" dataOnly="0" outline="0" fieldPosition="0"/>
    </format>
    <format dxfId="98">
      <pivotArea outline="0" collapsedLevelsAreSubtotals="1" fieldPosition="0"/>
    </format>
    <format dxfId="97">
      <pivotArea type="all" dataOnly="0" outline="0" fieldPosition="0"/>
    </format>
    <format dxfId="96">
      <pivotArea outline="0" collapsedLevelsAreSubtotals="1" fieldPosition="0"/>
    </format>
    <format dxfId="95">
      <pivotArea type="all" dataOnly="0" outline="0" fieldPosition="0"/>
    </format>
    <format dxfId="94">
      <pivotArea outline="0" collapsedLevelsAreSubtotals="1" fieldPosition="0"/>
    </format>
    <format dxfId="93">
      <pivotArea type="all" dataOnly="0" outline="0" fieldPosition="0"/>
    </format>
    <format dxfId="92">
      <pivotArea outline="0" collapsedLevelsAreSubtotals="1" fieldPosition="0"/>
    </format>
    <format dxfId="91">
      <pivotArea type="all" dataOnly="0" outline="0" fieldPosition="0"/>
    </format>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0426A0-3F4C-4DBE-A67B-F48E15C3272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10:H24" firstHeaderRow="1" firstDataRow="1" firstDataCol="1"/>
  <pivotFields count="3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Sum of Balance" fld="29" baseField="0" baseItem="0" numFmtId="164"/>
  </dataFields>
  <formats count="31">
    <format dxfId="138">
      <pivotArea outline="0" collapsedLevelsAreSubtotals="1" fieldPosition="0">
        <references count="1">
          <reference field="4294967294" count="1" selected="0">
            <x v="0"/>
          </reference>
        </references>
      </pivotArea>
    </format>
    <format dxfId="137">
      <pivotArea type="all" dataOnly="0" outline="0" fieldPosition="0"/>
    </format>
    <format dxfId="136">
      <pivotArea outline="0" collapsedLevelsAreSubtotals="1" fieldPosition="0"/>
    </format>
    <format dxfId="135">
      <pivotArea dataOnly="0" labelOnly="1" outline="0" fieldPosition="0">
        <references count="1">
          <reference field="4294967294" count="1">
            <x v="0"/>
          </reference>
        </references>
      </pivotArea>
    </format>
    <format dxfId="134">
      <pivotArea type="all" dataOnly="0" outline="0" fieldPosition="0"/>
    </format>
    <format dxfId="133">
      <pivotArea outline="0" collapsedLevelsAreSubtotals="1" fieldPosition="0"/>
    </format>
    <format dxfId="132">
      <pivotArea dataOnly="0" labelOnly="1" outline="0" fieldPosition="0">
        <references count="1">
          <reference field="4294967294" count="1">
            <x v="0"/>
          </reference>
        </references>
      </pivotArea>
    </format>
    <format dxfId="131">
      <pivotArea type="all" dataOnly="0" outline="0" fieldPosition="0"/>
    </format>
    <format dxfId="130">
      <pivotArea outline="0" collapsedLevelsAreSubtotals="1" fieldPosition="0"/>
    </format>
    <format dxfId="129">
      <pivotArea dataOnly="0" labelOnly="1" outline="0" fieldPosition="0">
        <references count="1">
          <reference field="4294967294" count="1">
            <x v="0"/>
          </reference>
        </references>
      </pivotArea>
    </format>
    <format dxfId="128">
      <pivotArea type="all" dataOnly="0" outline="0" fieldPosition="0"/>
    </format>
    <format dxfId="127">
      <pivotArea outline="0" collapsedLevelsAreSubtotals="1" fieldPosition="0"/>
    </format>
    <format dxfId="126">
      <pivotArea dataOnly="0" labelOnly="1" outline="0" fieldPosition="0">
        <references count="1">
          <reference field="4294967294" count="1">
            <x v="0"/>
          </reference>
        </references>
      </pivotArea>
    </format>
    <format dxfId="125">
      <pivotArea type="all" dataOnly="0" outline="0" fieldPosition="0"/>
    </format>
    <format dxfId="124">
      <pivotArea outline="0" collapsedLevelsAreSubtotals="1" fieldPosition="0"/>
    </format>
    <format dxfId="123">
      <pivotArea dataOnly="0" labelOnly="1" outline="0" fieldPosition="0">
        <references count="1">
          <reference field="4294967294" count="1">
            <x v="0"/>
          </reference>
        </references>
      </pivotArea>
    </format>
    <format dxfId="122">
      <pivotArea dataOnly="0" outline="0" fieldPosition="0">
        <references count="1">
          <reference field="4294967294" count="1">
            <x v="0"/>
          </reference>
        </references>
      </pivotArea>
    </format>
    <format dxfId="121">
      <pivotArea dataOnly="0" outline="0" fieldPosition="0">
        <references count="1">
          <reference field="4294967294" count="1">
            <x v="0"/>
          </reference>
        </references>
      </pivotArea>
    </format>
    <format dxfId="120">
      <pivotArea dataOnly="0" outline="0" fieldPosition="0">
        <references count="1">
          <reference field="4294967294" count="1">
            <x v="0"/>
          </reference>
        </references>
      </pivotArea>
    </format>
    <format dxfId="119">
      <pivotArea type="all" dataOnly="0" outline="0" fieldPosition="0"/>
    </format>
    <format dxfId="118">
      <pivotArea outline="0" collapsedLevelsAreSubtotals="1" fieldPosition="0"/>
    </format>
    <format dxfId="117">
      <pivotArea dataOnly="0" labelOnly="1" outline="0" fieldPosition="0">
        <references count="1">
          <reference field="4294967294" count="1">
            <x v="0"/>
          </reference>
        </references>
      </pivotArea>
    </format>
    <format dxfId="116">
      <pivotArea type="all" dataOnly="0" outline="0" fieldPosition="0"/>
    </format>
    <format dxfId="115">
      <pivotArea outline="0" collapsedLevelsAreSubtotals="1" fieldPosition="0"/>
    </format>
    <format dxfId="114">
      <pivotArea dataOnly="0" labelOnly="1" outline="0" fieldPosition="0">
        <references count="1">
          <reference field="4294967294" count="1">
            <x v="0"/>
          </reference>
        </references>
      </pivotArea>
    </format>
    <format dxfId="113">
      <pivotArea type="all" dataOnly="0" outline="0" fieldPosition="0"/>
    </format>
    <format dxfId="112">
      <pivotArea outline="0" collapsedLevelsAreSubtotals="1" fieldPosition="0"/>
    </format>
    <format dxfId="111">
      <pivotArea dataOnly="0" labelOnly="1" outline="0" fieldPosition="0">
        <references count="1">
          <reference field="4294967294" count="1">
            <x v="0"/>
          </reference>
        </references>
      </pivotArea>
    </format>
    <format dxfId="110">
      <pivotArea type="all" dataOnly="0" outline="0" fieldPosition="0"/>
    </format>
    <format dxfId="109">
      <pivotArea dataOnly="0" labelOnly="1" outline="0" fieldPosition="0">
        <references count="1">
          <reference field="4294967294" count="1">
            <x v="0"/>
          </reference>
        </references>
      </pivotArea>
    </format>
    <format dxfId="10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28B045-6530-4170-AE3C-4C095CA4DFE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M10:AR11" firstHeaderRow="0" firstDataRow="1" firstDataCol="0"/>
  <pivotFields count="3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h="1" x="3"/>
        <item h="1" x="2"/>
        <item h="1" x="4"/>
        <item t="default"/>
      </items>
    </pivotField>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1"/>
    <dataField name="Sum of Extra Stops" fld="20" baseField="0" baseItem="1"/>
    <dataField name="Sum of Extra Pay" fld="21" baseField="0" baseItem="3"/>
    <dataField name="Sum of Costs Driver Paid" fld="22" baseField="0" baseItem="3"/>
  </dataFields>
  <formats count="22">
    <format dxfId="160">
      <pivotArea type="all" dataOnly="0" outline="0" fieldPosition="0"/>
    </format>
    <format dxfId="159">
      <pivotArea outline="0" collapsedLevelsAreSubtotals="1" fieldPosition="0"/>
    </format>
    <format dxfId="158">
      <pivotArea type="all" dataOnly="0" outline="0" fieldPosition="0"/>
    </format>
    <format dxfId="157">
      <pivotArea outline="0" collapsedLevelsAreSubtotals="1" fieldPosition="0"/>
    </format>
    <format dxfId="156">
      <pivotArea type="all" dataOnly="0" outline="0" fieldPosition="0"/>
    </format>
    <format dxfId="155">
      <pivotArea outline="0" collapsedLevelsAreSubtotals="1" fieldPosition="0"/>
    </format>
    <format dxfId="154">
      <pivotArea type="all" dataOnly="0" outline="0" fieldPosition="0"/>
    </format>
    <format dxfId="153">
      <pivotArea outline="0" collapsedLevelsAreSubtotals="1" fieldPosition="0"/>
    </format>
    <format dxfId="152">
      <pivotArea type="all" dataOnly="0" outline="0" fieldPosition="0"/>
    </format>
    <format dxfId="151">
      <pivotArea outline="0" collapsedLevelsAreSubtotals="1" fieldPosition="0"/>
    </format>
    <format dxfId="150">
      <pivotArea type="all" dataOnly="0" outline="0" fieldPosition="0"/>
    </format>
    <format dxfId="149">
      <pivotArea outline="0" collapsedLevelsAreSubtotals="1" fieldPosition="0"/>
    </format>
    <format dxfId="148">
      <pivotArea type="all" dataOnly="0" outline="0" fieldPosition="0"/>
    </format>
    <format dxfId="147">
      <pivotArea outline="0" collapsedLevelsAreSubtotals="1" fieldPosition="0"/>
    </format>
    <format dxfId="146">
      <pivotArea type="all" dataOnly="0" outline="0" fieldPosition="0"/>
    </format>
    <format dxfId="145">
      <pivotArea outline="0" collapsedLevelsAreSubtotals="1" fieldPosition="0"/>
    </format>
    <format dxfId="144">
      <pivotArea type="all" dataOnly="0" outline="0" fieldPosition="0"/>
    </format>
    <format dxfId="143">
      <pivotArea outline="0" collapsedLevelsAreSubtotals="1" fieldPosition="0"/>
    </format>
    <format dxfId="142">
      <pivotArea field="0" type="button" dataOnly="0" labelOnly="1" outline="0"/>
    </format>
    <format dxfId="141">
      <pivotArea type="all" dataOnly="0" outline="0" fieldPosition="0"/>
    </format>
    <format dxfId="140">
      <pivotArea field="0" type="button" dataOnly="0" labelOnly="1" outline="0"/>
    </format>
    <format dxfId="13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BEF434-FC91-4D53-AE88-7B205C851A5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H10:AJ24" firstHeaderRow="0" firstDataRow="1" firstDataCol="1"/>
  <pivotFields count="3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Rate" fld="6" baseField="0" baseItem="12"/>
    <dataField name="Sum of Total Expenses" fld="23" baseField="0" baseItem="12"/>
  </dataFields>
  <formats count="24">
    <format dxfId="184">
      <pivotArea type="all" dataOnly="0" outline="0" fieldPosition="0"/>
    </format>
    <format dxfId="183">
      <pivotArea outline="0" collapsedLevelsAreSubtotals="1" fieldPosition="0"/>
    </format>
    <format dxfId="182">
      <pivotArea type="all" dataOnly="0" outline="0" fieldPosition="0"/>
    </format>
    <format dxfId="181">
      <pivotArea outline="0" collapsedLevelsAreSubtotals="1" fieldPosition="0"/>
    </format>
    <format dxfId="180">
      <pivotArea type="all" dataOnly="0" outline="0" fieldPosition="0"/>
    </format>
    <format dxfId="179">
      <pivotArea outline="0" collapsedLevelsAreSubtotals="1" fieldPosition="0"/>
    </format>
    <format dxfId="178">
      <pivotArea type="all" dataOnly="0" outline="0" fieldPosition="0"/>
    </format>
    <format dxfId="177">
      <pivotArea outline="0" collapsedLevelsAreSubtotals="1" fieldPosition="0"/>
    </format>
    <format dxfId="176">
      <pivotArea type="all" dataOnly="0" outline="0" fieldPosition="0"/>
    </format>
    <format dxfId="175">
      <pivotArea outline="0" collapsedLevelsAreSubtotals="1" fieldPosition="0"/>
    </format>
    <format dxfId="174">
      <pivotArea type="all" dataOnly="0" outline="0" fieldPosition="0"/>
    </format>
    <format dxfId="173">
      <pivotArea outline="0" collapsedLevelsAreSubtotals="1" fieldPosition="0"/>
    </format>
    <format dxfId="172">
      <pivotArea type="all" dataOnly="0" outline="0" fieldPosition="0"/>
    </format>
    <format dxfId="171">
      <pivotArea outline="0" collapsedLevelsAreSubtotals="1" fieldPosition="0"/>
    </format>
    <format dxfId="170">
      <pivotArea type="all" dataOnly="0" outline="0" fieldPosition="0"/>
    </format>
    <format dxfId="169">
      <pivotArea outline="0" collapsedLevelsAreSubtotals="1" fieldPosition="0"/>
    </format>
    <format dxfId="168">
      <pivotArea type="all" dataOnly="0" outline="0" fieldPosition="0"/>
    </format>
    <format dxfId="167">
      <pivotArea outline="0" collapsedLevelsAreSubtotals="1" fieldPosition="0"/>
    </format>
    <format dxfId="166">
      <pivotArea field="0" type="button" dataOnly="0" labelOnly="1" outline="0" axis="axisRow" fieldPosition="0"/>
    </format>
    <format dxfId="165">
      <pivotArea dataOnly="0" labelOnly="1" fieldPosition="0">
        <references count="1">
          <reference field="0" count="0"/>
        </references>
      </pivotArea>
    </format>
    <format dxfId="164">
      <pivotArea type="all" dataOnly="0" outline="0" fieldPosition="0"/>
    </format>
    <format dxfId="163">
      <pivotArea field="0" type="button" dataOnly="0" labelOnly="1" outline="0" axis="axisRow" fieldPosition="0"/>
    </format>
    <format dxfId="162">
      <pivotArea dataOnly="0" labelOnly="1" fieldPosition="0">
        <references count="1">
          <reference field="0" count="0"/>
        </references>
      </pivotArea>
    </format>
    <format dxfId="161">
      <pivotArea dataOnly="0" labelOnly="1" grandRow="1" outline="0" fieldPosition="0"/>
    </format>
  </format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B033AA-049A-4757-BC51-222DC8AC580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P10:S11" firstHeaderRow="0" firstDataRow="1" firstDataCol="0"/>
  <pivotFields count="3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9"/>
    <dataField name="Sum of Fuel" fld="9" baseField="0" baseItem="1"/>
    <dataField name="Sum of Diesel Exhaust Fluid" fld="10" baseField="11" baseItem="0"/>
    <dataField name="Sum of Advance" fld="11" baseField="0" baseItem="1"/>
  </dataFields>
  <formats count="18">
    <format dxfId="202">
      <pivotArea type="all" dataOnly="0" outline="0" fieldPosition="0"/>
    </format>
    <format dxfId="201">
      <pivotArea outline="0" collapsedLevelsAreSubtotals="1" fieldPosition="0"/>
    </format>
    <format dxfId="200">
      <pivotArea type="all" dataOnly="0" outline="0" fieldPosition="0"/>
    </format>
    <format dxfId="199">
      <pivotArea outline="0" collapsedLevelsAreSubtotals="1" fieldPosition="0"/>
    </format>
    <format dxfId="198">
      <pivotArea type="all" dataOnly="0" outline="0" fieldPosition="0"/>
    </format>
    <format dxfId="197">
      <pivotArea outline="0" collapsedLevelsAreSubtotals="1" fieldPosition="0"/>
    </format>
    <format dxfId="196">
      <pivotArea type="all" dataOnly="0" outline="0" fieldPosition="0"/>
    </format>
    <format dxfId="195">
      <pivotArea outline="0" collapsedLevelsAreSubtotals="1" fieldPosition="0"/>
    </format>
    <format dxfId="194">
      <pivotArea type="all" dataOnly="0" outline="0" fieldPosition="0"/>
    </format>
    <format dxfId="193">
      <pivotArea outline="0" collapsedLevelsAreSubtotals="1" fieldPosition="0"/>
    </format>
    <format dxfId="192">
      <pivotArea type="all" dataOnly="0" outline="0" fieldPosition="0"/>
    </format>
    <format dxfId="191">
      <pivotArea outline="0" collapsedLevelsAreSubtotals="1" fieldPosition="0"/>
    </format>
    <format dxfId="190">
      <pivotArea type="all" dataOnly="0" outline="0" fieldPosition="0"/>
    </format>
    <format dxfId="189">
      <pivotArea outline="0" collapsedLevelsAreSubtotals="1" fieldPosition="0"/>
    </format>
    <format dxfId="188">
      <pivotArea type="all" dataOnly="0" outline="0" fieldPosition="0"/>
    </format>
    <format dxfId="187">
      <pivotArea outline="0" collapsedLevelsAreSubtotals="1" fieldPosition="0"/>
    </format>
    <format dxfId="186">
      <pivotArea type="all" dataOnly="0" outline="0" fieldPosition="0"/>
    </format>
    <format dxfId="1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AEF88A8-D27D-4D85-B6D6-4FBA26D224AB}" sourceName="Month">
  <pivotTables>
    <pivotTable tabId="2" name="PivotTable5"/>
    <pivotTable tabId="2" name="PivotTable1"/>
    <pivotTable tabId="2" name="PivotTable2"/>
    <pivotTable tabId="2" name="PivotTable4"/>
    <pivotTable tabId="2" name="PivotTable3"/>
    <pivotTable tabId="2" name="PivotTable6"/>
    <pivotTable tabId="2" name="PivotTable7"/>
    <pivotTable tabId="2" name="PivotTable8"/>
    <pivotTable tabId="2" name="PivotTable9"/>
    <pivotTable tabId="2" name="PivotTable14"/>
    <pivotTable tabId="2" name="PivotTable11"/>
  </pivotTables>
  <data>
    <tabular pivotCacheId="1614559634">
      <items count="13">
        <i x="0" s="1"/>
        <i x="1" s="1"/>
        <i x="2" s="1"/>
        <i x="3" s="1"/>
        <i x="4" s="1"/>
        <i x="5" s="1"/>
        <i x="6" s="1"/>
        <i x="7" s="1"/>
        <i x="8" s="1"/>
        <i x="9" s="1"/>
        <i x="10" s="1"/>
        <i x="11" s="1"/>
        <i x="1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DD1D38F5-B7FD-4D65-AFC0-0E202A3D6627}" sourceName="Driver Name">
  <pivotTables>
    <pivotTable tabId="2" name="PivotTable8"/>
    <pivotTable tabId="2" name="PivotTable9"/>
    <pivotTable tabId="2" name="PivotTable14"/>
    <pivotTable tabId="2" name="PivotTable11"/>
  </pivotTables>
  <data>
    <tabular pivotCacheId="1614559634">
      <items count="5">
        <i x="0" s="1"/>
        <i x="1" s="1"/>
        <i x="3"/>
        <i x="2"/>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9FAE7C4-FFD9-4E70-A1B1-3034F2CE0CA0}" cache="Slicer_Month" caption="Month" columnCount="13" showCaption="0" style="Slicer Style 2" rowHeight="241300"/>
  <slicer name="Driver Name" xr10:uid="{688C88D8-2A9B-42F9-9A59-CC3428B989C0}" cache="Slicer_Driver_Name" caption="Driver Name" showCaption="0" style="Slicer Style 1"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400F8-F7F1-4DCE-9497-4BA68DE7C79F}" name="Table1" displayName="Table1" ref="A1:AC63" totalsRowCount="1">
  <autoFilter ref="A1:AC62" xr:uid="{834400F8-F7F1-4DCE-9497-4BA68DE7C79F}">
    <filterColumn colId="2">
      <filters>
        <filter val="Wood"/>
      </filters>
    </filterColumn>
  </autoFilter>
  <tableColumns count="29">
    <tableColumn id="1" xr3:uid="{C2B41C8A-5992-45F3-BFF6-9A527EDBFB06}" name="Month"/>
    <tableColumn id="2" xr3:uid="{D78ABD93-D0C9-436C-87BC-79E77EB80EB1}" name="Day"/>
    <tableColumn id="3" xr3:uid="{3B88AB4F-73A0-401C-953D-276E71EB10C7}" name="Load"/>
    <tableColumn id="4" xr3:uid="{CCF8A61B-E1D0-459A-9117-BB4E8065862D}" name="Tonnage"/>
    <tableColumn id="5" xr3:uid="{3F4E7E7B-94AD-440A-8193-072D058754F7}" name="Customer Type"/>
    <tableColumn id="6" xr3:uid="{C03AAAC0-29B0-4637-9036-ADB40C0B652C}" name="Destination"/>
    <tableColumn id="7" xr3:uid="{78CCED8C-B662-4160-9A7F-852466605909}" name="Rate" dataDxfId="253" totalsRowDxfId="252"/>
    <tableColumn id="8" xr3:uid="{FE20684D-4ABD-4D43-BABD-A22F4B62369B}" name="Truck"/>
    <tableColumn id="9" xr3:uid="{30AFD7EB-8673-4607-8A5C-6FD341A382B8}" name="Insurance"/>
    <tableColumn id="10" xr3:uid="{B2DE1E69-3D22-47F3-A219-D5E94AA6C7AE}" name="Fuel"/>
    <tableColumn id="11" xr3:uid="{F8AD77F9-9EAC-413B-A9F8-7AAD12B90D8F}" name="Diesel Exhaust Fluid"/>
    <tableColumn id="12" xr3:uid="{EC5C37A9-A688-40F5-9381-0F3AA57E3596}" name="Advance"/>
    <tableColumn id="13" xr3:uid="{3C2E5947-832C-425E-9E12-D056B81460BF}" name="Warehouse"/>
    <tableColumn id="14" xr3:uid="{B29F149A-B33B-4E18-B92B-B822375978B8}" name="Repairs"/>
    <tableColumn id="15" xr3:uid="{0614307C-DEFF-4CB0-A9AF-B235B016EE71}" name="Tolls"/>
    <tableColumn id="16" xr3:uid="{5A0F1E98-87C6-462D-80B5-6F156E366700}" name="Fundings"/>
    <tableColumn id="17" xr3:uid="{59C2762A-1711-4352-99D5-2E41AB12D8D0}" name="Driver Name"/>
    <tableColumn id="18" xr3:uid="{C8E96320-5CF3-4028-8DDE-AD6501272503}" name="Odometer"/>
    <tableColumn id="19" xr3:uid="{9908843A-612E-4C08-9F7A-9E82DCEFE335}" name="Miles"/>
    <tableColumn id="20" xr3:uid="{C552C23A-7EA7-4C05-9E28-F04619E8FC7E}" name="Rate Per Miles"/>
    <tableColumn id="21" xr3:uid="{651C607C-08B0-4604-80B9-834C2D15CD2A}" name="Extra Stops"/>
    <tableColumn id="22" xr3:uid="{941D56D0-DC8C-482E-84FB-62B5FB99DECC}" name="Extra Pay"/>
    <tableColumn id="23" xr3:uid="{A868BF6F-B485-4C2D-8642-E77CC9882C23}" name="Costs Driver Paid"/>
    <tableColumn id="24" xr3:uid="{974BAE99-C787-42A8-A3B3-0C08E392DEE2}" name="Total Expenses"/>
    <tableColumn id="25" xr3:uid="{6FF36295-E44E-476A-8D5C-62BA0039FF72}" name="First condition type"/>
    <tableColumn id="26" xr3:uid="{6B5FA5CD-6F30-4460-BC94-C9D83F634908}" name="Shipment cost sub-items"/>
    <tableColumn id="27" xr3:uid="{43E99AEC-9E23-4D55-8848-A2697BCE754B}" name="ERE Stage"/>
    <tableColumn id="28" xr3:uid="{B696F86C-6CEC-4A46-83E4-4F8C517A4023}" name="Basic freight"/>
    <tableColumn id="29" xr3:uid="{FA2391E9-FAD6-41B2-907F-C474A4CB9FD1}" name="Fin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C1CB4-9F77-4DC9-9108-502371AA97B1}">
  <dimension ref="A1:AC63"/>
  <sheetViews>
    <sheetView workbookViewId="0"/>
  </sheetViews>
  <sheetFormatPr defaultRowHeight="15" x14ac:dyDescent="0.25"/>
  <cols>
    <col min="4" max="4" width="10.7109375" customWidth="1"/>
    <col min="5" max="5" width="16.42578125" customWidth="1"/>
    <col min="6" max="6" width="13.42578125" customWidth="1"/>
    <col min="9" max="9" width="11.7109375" customWidth="1"/>
    <col min="11" max="11" width="20.85546875" customWidth="1"/>
    <col min="12" max="12" width="10.7109375" customWidth="1"/>
    <col min="13" max="13" width="13.42578125" customWidth="1"/>
    <col min="14" max="14" width="9.7109375" customWidth="1"/>
    <col min="16" max="16" width="11.140625" customWidth="1"/>
    <col min="17" max="17" width="14.28515625" customWidth="1"/>
    <col min="18" max="18" width="12.28515625" customWidth="1"/>
    <col min="20" max="20" width="16" customWidth="1"/>
    <col min="21" max="21" width="12.85546875" customWidth="1"/>
    <col min="22" max="22" width="11.140625" customWidth="1"/>
    <col min="23" max="23" width="18" customWidth="1"/>
    <col min="24" max="24" width="16.28515625" customWidth="1"/>
    <col min="25" max="25" width="20.28515625" customWidth="1"/>
    <col min="26" max="26" width="25" customWidth="1"/>
    <col min="27" max="27" width="11.5703125" customWidth="1"/>
    <col min="28" max="28" width="14" customWidth="1"/>
    <col min="29" max="29" width="1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29</v>
      </c>
      <c r="B2">
        <v>1</v>
      </c>
      <c r="C2" t="s">
        <v>30</v>
      </c>
      <c r="D2">
        <v>11</v>
      </c>
      <c r="E2" t="s">
        <v>31</v>
      </c>
      <c r="F2" t="s">
        <v>32</v>
      </c>
      <c r="G2" s="1">
        <v>5556</v>
      </c>
      <c r="H2" t="s">
        <v>33</v>
      </c>
      <c r="I2">
        <v>132</v>
      </c>
      <c r="J2">
        <v>400</v>
      </c>
      <c r="K2">
        <v>50</v>
      </c>
      <c r="L2">
        <v>250</v>
      </c>
      <c r="M2">
        <v>120</v>
      </c>
      <c r="N2">
        <v>65</v>
      </c>
      <c r="O2">
        <v>134</v>
      </c>
      <c r="P2">
        <v>6</v>
      </c>
      <c r="Q2" t="s">
        <v>34</v>
      </c>
      <c r="R2">
        <v>295</v>
      </c>
      <c r="S2">
        <v>343</v>
      </c>
      <c r="T2">
        <v>240</v>
      </c>
      <c r="U2">
        <v>100</v>
      </c>
      <c r="V2">
        <v>22</v>
      </c>
      <c r="W2">
        <v>54</v>
      </c>
      <c r="X2" s="1">
        <v>1573</v>
      </c>
      <c r="Y2">
        <v>722</v>
      </c>
      <c r="Z2" s="1">
        <v>1111</v>
      </c>
      <c r="AA2">
        <v>945</v>
      </c>
      <c r="AB2" s="1">
        <v>1389</v>
      </c>
      <c r="AC2" s="1">
        <v>1667</v>
      </c>
    </row>
    <row r="3" spans="1:29" x14ac:dyDescent="0.25">
      <c r="A3" t="s">
        <v>29</v>
      </c>
      <c r="B3">
        <v>3</v>
      </c>
      <c r="C3" t="s">
        <v>30</v>
      </c>
      <c r="D3">
        <v>21.3</v>
      </c>
      <c r="E3" t="s">
        <v>31</v>
      </c>
      <c r="F3" t="s">
        <v>35</v>
      </c>
      <c r="G3" s="1">
        <v>5556</v>
      </c>
      <c r="H3" t="s">
        <v>33</v>
      </c>
      <c r="I3">
        <v>132</v>
      </c>
      <c r="J3">
        <v>400</v>
      </c>
      <c r="K3">
        <v>50</v>
      </c>
      <c r="L3">
        <v>250</v>
      </c>
      <c r="M3">
        <v>120</v>
      </c>
      <c r="N3">
        <v>65</v>
      </c>
      <c r="O3">
        <v>134</v>
      </c>
      <c r="P3">
        <v>6</v>
      </c>
      <c r="Q3" t="s">
        <v>36</v>
      </c>
      <c r="R3">
        <v>295</v>
      </c>
      <c r="S3">
        <v>343</v>
      </c>
      <c r="T3">
        <v>240</v>
      </c>
      <c r="U3">
        <v>100</v>
      </c>
      <c r="V3">
        <v>22</v>
      </c>
      <c r="W3">
        <v>54</v>
      </c>
      <c r="X3" s="1">
        <v>1573</v>
      </c>
      <c r="Y3">
        <v>722</v>
      </c>
      <c r="Z3" s="1">
        <v>1111</v>
      </c>
      <c r="AA3">
        <v>945</v>
      </c>
      <c r="AB3" s="1">
        <v>1389</v>
      </c>
      <c r="AC3" s="1">
        <v>1667</v>
      </c>
    </row>
    <row r="4" spans="1:29" x14ac:dyDescent="0.25">
      <c r="A4" t="s">
        <v>29</v>
      </c>
      <c r="B4">
        <v>13</v>
      </c>
      <c r="C4" t="s">
        <v>30</v>
      </c>
      <c r="D4">
        <v>22</v>
      </c>
      <c r="E4" t="s">
        <v>31</v>
      </c>
      <c r="F4" t="s">
        <v>37</v>
      </c>
      <c r="G4" s="1">
        <v>5556</v>
      </c>
      <c r="H4" t="s">
        <v>33</v>
      </c>
      <c r="I4">
        <v>132</v>
      </c>
      <c r="J4">
        <v>400</v>
      </c>
      <c r="K4">
        <v>50</v>
      </c>
      <c r="L4">
        <v>250</v>
      </c>
      <c r="M4">
        <v>120</v>
      </c>
      <c r="N4">
        <v>65</v>
      </c>
      <c r="O4">
        <v>134</v>
      </c>
      <c r="P4">
        <v>6</v>
      </c>
      <c r="Q4" t="s">
        <v>38</v>
      </c>
      <c r="R4">
        <v>295</v>
      </c>
      <c r="S4">
        <v>343</v>
      </c>
      <c r="T4">
        <v>240</v>
      </c>
      <c r="U4">
        <v>100</v>
      </c>
      <c r="V4">
        <v>22</v>
      </c>
      <c r="W4">
        <v>54</v>
      </c>
      <c r="X4" s="1">
        <v>1573</v>
      </c>
      <c r="Y4">
        <v>722</v>
      </c>
      <c r="Z4" s="1">
        <v>1111</v>
      </c>
      <c r="AA4">
        <v>945</v>
      </c>
      <c r="AB4" s="1">
        <v>1389</v>
      </c>
      <c r="AC4" s="1">
        <v>1667</v>
      </c>
    </row>
    <row r="5" spans="1:29" hidden="1" x14ac:dyDescent="0.25">
      <c r="A5" t="s">
        <v>39</v>
      </c>
      <c r="B5">
        <v>4</v>
      </c>
      <c r="C5" t="s">
        <v>40</v>
      </c>
      <c r="D5">
        <v>14.5</v>
      </c>
      <c r="E5" t="s">
        <v>31</v>
      </c>
      <c r="F5" t="s">
        <v>35</v>
      </c>
      <c r="G5" s="1">
        <v>4567</v>
      </c>
      <c r="H5" t="s">
        <v>33</v>
      </c>
      <c r="I5">
        <v>132</v>
      </c>
      <c r="J5">
        <v>333</v>
      </c>
      <c r="K5">
        <v>51</v>
      </c>
      <c r="L5">
        <v>250</v>
      </c>
      <c r="M5">
        <v>134</v>
      </c>
      <c r="N5">
        <v>65</v>
      </c>
      <c r="O5">
        <v>134</v>
      </c>
      <c r="P5">
        <v>6</v>
      </c>
      <c r="Q5" t="s">
        <v>34</v>
      </c>
      <c r="R5">
        <v>295</v>
      </c>
      <c r="S5">
        <v>354</v>
      </c>
      <c r="T5">
        <v>248</v>
      </c>
      <c r="U5">
        <v>100</v>
      </c>
      <c r="V5">
        <v>23</v>
      </c>
      <c r="W5">
        <v>55</v>
      </c>
      <c r="X5" s="1">
        <v>1531</v>
      </c>
      <c r="Y5">
        <v>594</v>
      </c>
      <c r="Z5">
        <v>913</v>
      </c>
      <c r="AA5">
        <v>776</v>
      </c>
      <c r="AB5" s="1">
        <v>1142</v>
      </c>
      <c r="AC5" s="1">
        <v>1370</v>
      </c>
    </row>
    <row r="6" spans="1:29" hidden="1" x14ac:dyDescent="0.25">
      <c r="A6" t="s">
        <v>39</v>
      </c>
      <c r="B6">
        <v>5</v>
      </c>
      <c r="C6" t="s">
        <v>40</v>
      </c>
      <c r="D6">
        <v>18</v>
      </c>
      <c r="E6" t="s">
        <v>31</v>
      </c>
      <c r="F6" t="s">
        <v>37</v>
      </c>
      <c r="G6" s="1">
        <v>4567</v>
      </c>
      <c r="H6" t="s">
        <v>33</v>
      </c>
      <c r="I6">
        <v>132</v>
      </c>
      <c r="J6">
        <v>333</v>
      </c>
      <c r="K6">
        <v>52</v>
      </c>
      <c r="L6">
        <v>250</v>
      </c>
      <c r="M6">
        <v>134</v>
      </c>
      <c r="N6">
        <v>65</v>
      </c>
      <c r="O6">
        <v>134</v>
      </c>
      <c r="P6">
        <v>6</v>
      </c>
      <c r="Q6" t="s">
        <v>36</v>
      </c>
      <c r="R6">
        <v>295</v>
      </c>
      <c r="S6">
        <v>354</v>
      </c>
      <c r="T6">
        <v>248</v>
      </c>
      <c r="U6">
        <v>100</v>
      </c>
      <c r="V6">
        <v>23</v>
      </c>
      <c r="W6">
        <v>55</v>
      </c>
      <c r="X6" s="1">
        <v>1532</v>
      </c>
      <c r="Y6">
        <v>594</v>
      </c>
      <c r="Z6">
        <v>913</v>
      </c>
      <c r="AA6">
        <v>776</v>
      </c>
      <c r="AB6" s="1">
        <v>1142</v>
      </c>
      <c r="AC6" s="1">
        <v>1370</v>
      </c>
    </row>
    <row r="7" spans="1:29" hidden="1" x14ac:dyDescent="0.25">
      <c r="A7" t="s">
        <v>39</v>
      </c>
      <c r="B7">
        <v>6</v>
      </c>
      <c r="C7" t="s">
        <v>40</v>
      </c>
      <c r="D7">
        <v>19</v>
      </c>
      <c r="E7" t="s">
        <v>31</v>
      </c>
      <c r="F7" t="s">
        <v>41</v>
      </c>
      <c r="G7" s="1">
        <v>4567</v>
      </c>
      <c r="H7" t="s">
        <v>33</v>
      </c>
      <c r="I7">
        <v>132</v>
      </c>
      <c r="J7">
        <v>333</v>
      </c>
      <c r="K7">
        <v>53</v>
      </c>
      <c r="L7">
        <v>250</v>
      </c>
      <c r="M7">
        <v>134</v>
      </c>
      <c r="N7">
        <v>65</v>
      </c>
      <c r="O7">
        <v>134</v>
      </c>
      <c r="P7">
        <v>6</v>
      </c>
      <c r="Q7" t="s">
        <v>38</v>
      </c>
      <c r="R7">
        <v>295</v>
      </c>
      <c r="S7">
        <v>354</v>
      </c>
      <c r="T7">
        <v>248</v>
      </c>
      <c r="U7">
        <v>100</v>
      </c>
      <c r="V7">
        <v>23</v>
      </c>
      <c r="W7">
        <v>55</v>
      </c>
      <c r="X7" s="1">
        <v>1533</v>
      </c>
      <c r="Y7">
        <v>594</v>
      </c>
      <c r="Z7">
        <v>913</v>
      </c>
      <c r="AA7">
        <v>776</v>
      </c>
      <c r="AB7" s="1">
        <v>1142</v>
      </c>
      <c r="AC7" s="1">
        <v>1370</v>
      </c>
    </row>
    <row r="8" spans="1:29" hidden="1" x14ac:dyDescent="0.25">
      <c r="A8" t="s">
        <v>39</v>
      </c>
      <c r="B8">
        <v>14</v>
      </c>
      <c r="C8" t="s">
        <v>40</v>
      </c>
      <c r="D8">
        <v>20</v>
      </c>
      <c r="E8" t="s">
        <v>31</v>
      </c>
      <c r="F8" t="s">
        <v>42</v>
      </c>
      <c r="G8" s="1">
        <v>4567</v>
      </c>
      <c r="H8" t="s">
        <v>33</v>
      </c>
      <c r="I8">
        <v>132</v>
      </c>
      <c r="J8">
        <v>333</v>
      </c>
      <c r="K8">
        <v>54</v>
      </c>
      <c r="L8">
        <v>250</v>
      </c>
      <c r="M8">
        <v>134</v>
      </c>
      <c r="N8">
        <v>65</v>
      </c>
      <c r="O8">
        <v>134</v>
      </c>
      <c r="P8">
        <v>6</v>
      </c>
      <c r="Q8" t="s">
        <v>43</v>
      </c>
      <c r="R8">
        <v>295</v>
      </c>
      <c r="S8">
        <v>354</v>
      </c>
      <c r="T8">
        <v>248</v>
      </c>
      <c r="U8">
        <v>100</v>
      </c>
      <c r="V8">
        <v>23</v>
      </c>
      <c r="W8">
        <v>55</v>
      </c>
      <c r="X8" s="1">
        <v>1534</v>
      </c>
      <c r="Y8">
        <v>594</v>
      </c>
      <c r="Z8">
        <v>913</v>
      </c>
      <c r="AA8">
        <v>776</v>
      </c>
      <c r="AB8" s="1">
        <v>1142</v>
      </c>
      <c r="AC8" s="1">
        <v>1370</v>
      </c>
    </row>
    <row r="9" spans="1:29" hidden="1" x14ac:dyDescent="0.25">
      <c r="A9" t="s">
        <v>44</v>
      </c>
      <c r="B9">
        <v>2</v>
      </c>
      <c r="C9" t="s">
        <v>45</v>
      </c>
      <c r="D9">
        <v>21</v>
      </c>
      <c r="E9" t="s">
        <v>31</v>
      </c>
      <c r="F9" t="s">
        <v>37</v>
      </c>
      <c r="G9" s="1">
        <v>3458</v>
      </c>
      <c r="H9" t="s">
        <v>33</v>
      </c>
      <c r="I9">
        <v>132</v>
      </c>
      <c r="J9">
        <v>453</v>
      </c>
      <c r="K9">
        <v>55</v>
      </c>
      <c r="L9">
        <v>250</v>
      </c>
      <c r="M9">
        <v>121</v>
      </c>
      <c r="N9">
        <v>32</v>
      </c>
      <c r="O9">
        <v>56</v>
      </c>
      <c r="P9">
        <v>56</v>
      </c>
      <c r="Q9" t="s">
        <v>34</v>
      </c>
      <c r="R9">
        <v>295</v>
      </c>
      <c r="S9">
        <v>333</v>
      </c>
      <c r="T9">
        <v>233</v>
      </c>
      <c r="U9">
        <v>100</v>
      </c>
      <c r="V9">
        <v>24</v>
      </c>
      <c r="W9">
        <v>56</v>
      </c>
      <c r="X9" s="1">
        <v>1568</v>
      </c>
      <c r="Y9">
        <v>450</v>
      </c>
      <c r="Z9">
        <v>692</v>
      </c>
      <c r="AA9">
        <v>588</v>
      </c>
      <c r="AB9">
        <v>865</v>
      </c>
      <c r="AC9" s="1">
        <v>1037</v>
      </c>
    </row>
    <row r="10" spans="1:29" hidden="1" x14ac:dyDescent="0.25">
      <c r="A10" t="s">
        <v>44</v>
      </c>
      <c r="B10">
        <v>3</v>
      </c>
      <c r="C10" t="s">
        <v>45</v>
      </c>
      <c r="D10">
        <v>22</v>
      </c>
      <c r="E10" t="s">
        <v>46</v>
      </c>
      <c r="F10" t="s">
        <v>35</v>
      </c>
      <c r="G10" s="1">
        <v>3458</v>
      </c>
      <c r="H10" t="s">
        <v>33</v>
      </c>
      <c r="I10">
        <v>132</v>
      </c>
      <c r="J10">
        <v>453</v>
      </c>
      <c r="K10">
        <v>56</v>
      </c>
      <c r="L10">
        <v>250</v>
      </c>
      <c r="M10">
        <v>121</v>
      </c>
      <c r="N10">
        <v>32</v>
      </c>
      <c r="O10">
        <v>56</v>
      </c>
      <c r="P10">
        <v>56</v>
      </c>
      <c r="Q10" t="s">
        <v>36</v>
      </c>
      <c r="R10">
        <v>295</v>
      </c>
      <c r="S10">
        <v>333</v>
      </c>
      <c r="T10">
        <v>233</v>
      </c>
      <c r="U10">
        <v>100</v>
      </c>
      <c r="V10">
        <v>24</v>
      </c>
      <c r="W10">
        <v>56</v>
      </c>
      <c r="X10" s="1">
        <v>1569</v>
      </c>
      <c r="Y10">
        <v>450</v>
      </c>
      <c r="Z10">
        <v>692</v>
      </c>
      <c r="AA10">
        <v>588</v>
      </c>
      <c r="AB10">
        <v>865</v>
      </c>
      <c r="AC10" s="1">
        <v>1037</v>
      </c>
    </row>
    <row r="11" spans="1:29" hidden="1" x14ac:dyDescent="0.25">
      <c r="A11" t="s">
        <v>44</v>
      </c>
      <c r="B11">
        <v>7</v>
      </c>
      <c r="C11" t="s">
        <v>40</v>
      </c>
      <c r="D11">
        <v>22.7</v>
      </c>
      <c r="E11" t="s">
        <v>46</v>
      </c>
      <c r="F11" t="s">
        <v>37</v>
      </c>
      <c r="G11" s="1">
        <v>3458</v>
      </c>
      <c r="H11" t="s">
        <v>33</v>
      </c>
      <c r="I11">
        <v>132</v>
      </c>
      <c r="J11">
        <v>453</v>
      </c>
      <c r="K11">
        <v>57</v>
      </c>
      <c r="L11">
        <v>250</v>
      </c>
      <c r="M11">
        <v>121</v>
      </c>
      <c r="N11">
        <v>32</v>
      </c>
      <c r="O11">
        <v>56</v>
      </c>
      <c r="P11">
        <v>56</v>
      </c>
      <c r="Q11" t="s">
        <v>43</v>
      </c>
      <c r="R11">
        <v>295</v>
      </c>
      <c r="S11">
        <v>333</v>
      </c>
      <c r="T11">
        <v>233</v>
      </c>
      <c r="U11">
        <v>100</v>
      </c>
      <c r="V11">
        <v>24</v>
      </c>
      <c r="W11">
        <v>56</v>
      </c>
      <c r="X11" s="1">
        <v>1570</v>
      </c>
      <c r="Y11">
        <v>450</v>
      </c>
      <c r="Z11">
        <v>692</v>
      </c>
      <c r="AA11">
        <v>588</v>
      </c>
      <c r="AB11">
        <v>865</v>
      </c>
      <c r="AC11" s="1">
        <v>1037</v>
      </c>
    </row>
    <row r="12" spans="1:29" hidden="1" x14ac:dyDescent="0.25">
      <c r="A12" t="s">
        <v>44</v>
      </c>
      <c r="B12">
        <v>8</v>
      </c>
      <c r="C12" t="s">
        <v>45</v>
      </c>
      <c r="D12">
        <v>12</v>
      </c>
      <c r="E12" t="s">
        <v>31</v>
      </c>
      <c r="F12" t="s">
        <v>41</v>
      </c>
      <c r="G12" s="1">
        <v>3458</v>
      </c>
      <c r="H12" t="s">
        <v>33</v>
      </c>
      <c r="I12">
        <v>132</v>
      </c>
      <c r="J12">
        <v>453</v>
      </c>
      <c r="K12">
        <v>58</v>
      </c>
      <c r="L12">
        <v>250</v>
      </c>
      <c r="M12">
        <v>121</v>
      </c>
      <c r="N12">
        <v>32</v>
      </c>
      <c r="O12">
        <v>56</v>
      </c>
      <c r="P12">
        <v>56</v>
      </c>
      <c r="Q12" t="s">
        <v>43</v>
      </c>
      <c r="R12">
        <v>295</v>
      </c>
      <c r="S12">
        <v>333</v>
      </c>
      <c r="T12">
        <v>233</v>
      </c>
      <c r="U12">
        <v>100</v>
      </c>
      <c r="V12">
        <v>24</v>
      </c>
      <c r="W12">
        <v>56</v>
      </c>
      <c r="X12" s="1">
        <v>1571</v>
      </c>
      <c r="Y12">
        <v>450</v>
      </c>
      <c r="Z12">
        <v>692</v>
      </c>
      <c r="AA12">
        <v>588</v>
      </c>
      <c r="AB12">
        <v>865</v>
      </c>
      <c r="AC12" s="1">
        <v>1037</v>
      </c>
    </row>
    <row r="13" spans="1:29" x14ac:dyDescent="0.25">
      <c r="A13" t="s">
        <v>44</v>
      </c>
      <c r="B13">
        <v>9</v>
      </c>
      <c r="C13" t="s">
        <v>30</v>
      </c>
      <c r="D13">
        <v>13</v>
      </c>
      <c r="E13" t="s">
        <v>46</v>
      </c>
      <c r="F13" t="s">
        <v>47</v>
      </c>
      <c r="G13" s="1">
        <v>3458</v>
      </c>
      <c r="H13" t="s">
        <v>33</v>
      </c>
      <c r="I13">
        <v>132</v>
      </c>
      <c r="J13">
        <v>453</v>
      </c>
      <c r="K13">
        <v>59</v>
      </c>
      <c r="L13">
        <v>250</v>
      </c>
      <c r="M13">
        <v>121</v>
      </c>
      <c r="O13">
        <v>56</v>
      </c>
      <c r="P13">
        <v>56</v>
      </c>
      <c r="Q13" t="s">
        <v>34</v>
      </c>
      <c r="R13">
        <v>295</v>
      </c>
      <c r="S13">
        <v>333</v>
      </c>
      <c r="T13">
        <v>233</v>
      </c>
      <c r="U13">
        <v>100</v>
      </c>
      <c r="V13">
        <v>24</v>
      </c>
      <c r="W13">
        <v>56</v>
      </c>
      <c r="X13" s="1">
        <v>1540</v>
      </c>
      <c r="Y13">
        <v>450</v>
      </c>
      <c r="Z13">
        <v>692</v>
      </c>
      <c r="AA13">
        <v>588</v>
      </c>
      <c r="AB13">
        <v>865</v>
      </c>
      <c r="AC13" s="1">
        <v>1037</v>
      </c>
    </row>
    <row r="14" spans="1:29" x14ac:dyDescent="0.25">
      <c r="A14" t="s">
        <v>48</v>
      </c>
      <c r="B14">
        <v>12</v>
      </c>
      <c r="C14" t="s">
        <v>30</v>
      </c>
      <c r="D14">
        <v>16</v>
      </c>
      <c r="E14" t="s">
        <v>31</v>
      </c>
      <c r="F14" t="s">
        <v>49</v>
      </c>
      <c r="G14" s="1">
        <v>6433</v>
      </c>
      <c r="H14" t="s">
        <v>50</v>
      </c>
      <c r="I14">
        <v>132</v>
      </c>
      <c r="J14">
        <v>399</v>
      </c>
      <c r="K14">
        <v>72</v>
      </c>
      <c r="L14">
        <v>250</v>
      </c>
      <c r="M14">
        <v>134</v>
      </c>
      <c r="O14">
        <v>134</v>
      </c>
      <c r="P14">
        <v>6</v>
      </c>
      <c r="Q14" t="s">
        <v>36</v>
      </c>
      <c r="R14">
        <v>295</v>
      </c>
      <c r="S14">
        <v>343</v>
      </c>
      <c r="T14">
        <v>240</v>
      </c>
      <c r="U14">
        <v>100</v>
      </c>
      <c r="V14">
        <v>25</v>
      </c>
      <c r="W14">
        <v>57</v>
      </c>
      <c r="X14" s="1">
        <v>1549</v>
      </c>
      <c r="Y14">
        <v>836</v>
      </c>
      <c r="Z14" s="1">
        <v>1287</v>
      </c>
      <c r="AA14" s="1">
        <v>1094</v>
      </c>
      <c r="AB14" s="1">
        <v>1608</v>
      </c>
      <c r="AC14" s="1">
        <v>1930</v>
      </c>
    </row>
    <row r="15" spans="1:29" hidden="1" x14ac:dyDescent="0.25">
      <c r="A15" t="s">
        <v>48</v>
      </c>
      <c r="B15">
        <v>16</v>
      </c>
      <c r="C15" t="s">
        <v>40</v>
      </c>
      <c r="D15">
        <v>17</v>
      </c>
      <c r="E15" t="s">
        <v>46</v>
      </c>
      <c r="F15" t="s">
        <v>51</v>
      </c>
      <c r="G15" s="1">
        <v>6433</v>
      </c>
      <c r="H15" t="s">
        <v>50</v>
      </c>
      <c r="I15">
        <v>132</v>
      </c>
      <c r="J15">
        <v>399</v>
      </c>
      <c r="K15">
        <v>73</v>
      </c>
      <c r="L15">
        <v>250</v>
      </c>
      <c r="M15">
        <v>134</v>
      </c>
      <c r="N15">
        <v>65</v>
      </c>
      <c r="O15">
        <v>134</v>
      </c>
      <c r="P15">
        <v>6</v>
      </c>
      <c r="Q15" t="s">
        <v>38</v>
      </c>
      <c r="R15">
        <v>295</v>
      </c>
      <c r="S15">
        <v>343</v>
      </c>
      <c r="T15">
        <v>240</v>
      </c>
      <c r="U15">
        <v>100</v>
      </c>
      <c r="V15">
        <v>25</v>
      </c>
      <c r="W15">
        <v>57</v>
      </c>
      <c r="X15" s="1">
        <v>1615</v>
      </c>
      <c r="Y15">
        <v>836</v>
      </c>
      <c r="Z15" s="1">
        <v>1287</v>
      </c>
      <c r="AA15" s="1">
        <v>1094</v>
      </c>
      <c r="AB15" s="1">
        <v>1608</v>
      </c>
      <c r="AC15" s="1">
        <v>1930</v>
      </c>
    </row>
    <row r="16" spans="1:29" x14ac:dyDescent="0.25">
      <c r="A16" t="s">
        <v>48</v>
      </c>
      <c r="B16">
        <v>22</v>
      </c>
      <c r="C16" t="s">
        <v>30</v>
      </c>
      <c r="D16">
        <v>18</v>
      </c>
      <c r="E16" t="s">
        <v>46</v>
      </c>
      <c r="F16" t="s">
        <v>37</v>
      </c>
      <c r="G16" s="1">
        <v>6433</v>
      </c>
      <c r="H16" t="s">
        <v>50</v>
      </c>
      <c r="I16">
        <v>132</v>
      </c>
      <c r="J16">
        <v>399</v>
      </c>
      <c r="K16">
        <v>74</v>
      </c>
      <c r="L16">
        <v>250</v>
      </c>
      <c r="M16">
        <v>134</v>
      </c>
      <c r="N16">
        <v>65</v>
      </c>
      <c r="O16">
        <v>134</v>
      </c>
      <c r="P16">
        <v>6</v>
      </c>
      <c r="Q16" t="s">
        <v>43</v>
      </c>
      <c r="R16">
        <v>295</v>
      </c>
      <c r="S16">
        <v>343</v>
      </c>
      <c r="T16">
        <v>240</v>
      </c>
      <c r="U16">
        <v>100</v>
      </c>
      <c r="V16">
        <v>25</v>
      </c>
      <c r="W16">
        <v>57</v>
      </c>
      <c r="X16" s="1">
        <v>1616</v>
      </c>
      <c r="Y16">
        <v>836</v>
      </c>
      <c r="Z16" s="1">
        <v>1287</v>
      </c>
      <c r="AA16" s="1">
        <v>1094</v>
      </c>
      <c r="AB16" s="1">
        <v>1608</v>
      </c>
      <c r="AC16" s="1">
        <v>1930</v>
      </c>
    </row>
    <row r="17" spans="1:29" hidden="1" x14ac:dyDescent="0.25">
      <c r="A17" t="s">
        <v>52</v>
      </c>
      <c r="B17">
        <v>5</v>
      </c>
      <c r="C17" t="s">
        <v>40</v>
      </c>
      <c r="D17">
        <v>11</v>
      </c>
      <c r="E17" t="s">
        <v>31</v>
      </c>
      <c r="F17" t="s">
        <v>42</v>
      </c>
      <c r="G17" s="1">
        <v>8765</v>
      </c>
      <c r="H17" t="s">
        <v>50</v>
      </c>
      <c r="I17">
        <v>132</v>
      </c>
      <c r="J17">
        <v>387</v>
      </c>
      <c r="K17">
        <v>50</v>
      </c>
      <c r="L17">
        <v>250</v>
      </c>
      <c r="M17">
        <v>128</v>
      </c>
      <c r="N17">
        <v>34</v>
      </c>
      <c r="O17">
        <v>128</v>
      </c>
      <c r="P17">
        <v>46</v>
      </c>
      <c r="Q17" t="s">
        <v>34</v>
      </c>
      <c r="R17">
        <v>333</v>
      </c>
      <c r="S17">
        <v>343</v>
      </c>
      <c r="T17">
        <v>240</v>
      </c>
      <c r="U17">
        <v>100</v>
      </c>
      <c r="V17">
        <v>26</v>
      </c>
      <c r="W17">
        <v>58</v>
      </c>
      <c r="X17" s="1">
        <v>1579</v>
      </c>
      <c r="Y17" s="1">
        <v>1139</v>
      </c>
      <c r="Z17" s="1">
        <v>1753</v>
      </c>
      <c r="AA17" s="1">
        <v>1490</v>
      </c>
      <c r="AB17" s="1">
        <v>2191</v>
      </c>
      <c r="AC17" s="1">
        <v>2630</v>
      </c>
    </row>
    <row r="18" spans="1:29" hidden="1" x14ac:dyDescent="0.25">
      <c r="A18" t="s">
        <v>52</v>
      </c>
      <c r="B18">
        <v>13</v>
      </c>
      <c r="C18" t="s">
        <v>40</v>
      </c>
      <c r="D18">
        <v>21</v>
      </c>
      <c r="E18" t="s">
        <v>31</v>
      </c>
      <c r="F18" t="s">
        <v>51</v>
      </c>
      <c r="G18" s="1">
        <v>8765</v>
      </c>
      <c r="H18" t="s">
        <v>50</v>
      </c>
      <c r="I18">
        <v>132</v>
      </c>
      <c r="J18">
        <v>387</v>
      </c>
      <c r="K18">
        <v>50</v>
      </c>
      <c r="L18">
        <v>250</v>
      </c>
      <c r="M18">
        <v>128</v>
      </c>
      <c r="N18">
        <v>34</v>
      </c>
      <c r="O18">
        <v>128</v>
      </c>
      <c r="P18">
        <v>46</v>
      </c>
      <c r="Q18" t="s">
        <v>36</v>
      </c>
      <c r="R18">
        <v>333</v>
      </c>
      <c r="S18">
        <v>343</v>
      </c>
      <c r="T18">
        <v>240</v>
      </c>
      <c r="U18">
        <v>100</v>
      </c>
      <c r="V18">
        <v>26</v>
      </c>
      <c r="W18">
        <v>58</v>
      </c>
      <c r="X18" s="1">
        <v>1579</v>
      </c>
      <c r="Y18" s="1">
        <v>1139</v>
      </c>
      <c r="Z18" s="1">
        <v>1753</v>
      </c>
      <c r="AA18" s="1">
        <v>1490</v>
      </c>
      <c r="AB18" s="1">
        <v>2191</v>
      </c>
      <c r="AC18" s="1">
        <v>2630</v>
      </c>
    </row>
    <row r="19" spans="1:29" hidden="1" x14ac:dyDescent="0.25">
      <c r="A19" t="s">
        <v>52</v>
      </c>
      <c r="B19">
        <v>14</v>
      </c>
      <c r="C19" t="s">
        <v>40</v>
      </c>
      <c r="D19">
        <v>22</v>
      </c>
      <c r="E19" t="s">
        <v>31</v>
      </c>
      <c r="F19" t="s">
        <v>41</v>
      </c>
      <c r="G19" s="1">
        <v>8765</v>
      </c>
      <c r="H19" t="s">
        <v>50</v>
      </c>
      <c r="I19">
        <v>132</v>
      </c>
      <c r="J19">
        <v>387</v>
      </c>
      <c r="K19">
        <v>50</v>
      </c>
      <c r="L19">
        <v>250</v>
      </c>
      <c r="M19">
        <v>128</v>
      </c>
      <c r="N19">
        <v>34</v>
      </c>
      <c r="O19">
        <v>128</v>
      </c>
      <c r="P19">
        <v>46</v>
      </c>
      <c r="Q19" t="s">
        <v>38</v>
      </c>
      <c r="R19">
        <v>333</v>
      </c>
      <c r="S19">
        <v>343</v>
      </c>
      <c r="T19">
        <v>240</v>
      </c>
      <c r="U19">
        <v>100</v>
      </c>
      <c r="V19">
        <v>26</v>
      </c>
      <c r="W19">
        <v>58</v>
      </c>
      <c r="X19" s="1">
        <v>1579</v>
      </c>
      <c r="Y19" s="1">
        <v>1139</v>
      </c>
      <c r="Z19" s="1">
        <v>1753</v>
      </c>
      <c r="AA19" s="1">
        <v>1490</v>
      </c>
      <c r="AB19" s="1">
        <v>2191</v>
      </c>
      <c r="AC19" s="1">
        <v>2630</v>
      </c>
    </row>
    <row r="20" spans="1:29" hidden="1" x14ac:dyDescent="0.25">
      <c r="A20" t="s">
        <v>52</v>
      </c>
      <c r="B20">
        <v>15</v>
      </c>
      <c r="C20" t="s">
        <v>45</v>
      </c>
      <c r="D20">
        <v>23</v>
      </c>
      <c r="E20" t="s">
        <v>46</v>
      </c>
      <c r="F20" t="s">
        <v>42</v>
      </c>
      <c r="G20" s="1">
        <v>8765</v>
      </c>
      <c r="H20" t="s">
        <v>50</v>
      </c>
      <c r="I20">
        <v>132</v>
      </c>
      <c r="J20">
        <v>387</v>
      </c>
      <c r="K20">
        <v>50</v>
      </c>
      <c r="L20">
        <v>250</v>
      </c>
      <c r="M20">
        <v>128</v>
      </c>
      <c r="N20">
        <v>34</v>
      </c>
      <c r="O20">
        <v>128</v>
      </c>
      <c r="P20">
        <v>46</v>
      </c>
      <c r="Q20" t="s">
        <v>43</v>
      </c>
      <c r="R20">
        <v>333</v>
      </c>
      <c r="S20">
        <v>343</v>
      </c>
      <c r="T20">
        <v>240</v>
      </c>
      <c r="U20">
        <v>100</v>
      </c>
      <c r="V20">
        <v>26</v>
      </c>
      <c r="W20">
        <v>58</v>
      </c>
      <c r="X20" s="1">
        <v>1579</v>
      </c>
      <c r="Y20" s="1">
        <v>1139</v>
      </c>
      <c r="Z20" s="1">
        <v>1753</v>
      </c>
      <c r="AA20" s="1">
        <v>1490</v>
      </c>
      <c r="AB20" s="1">
        <v>2191</v>
      </c>
      <c r="AC20" s="1">
        <v>2630</v>
      </c>
    </row>
    <row r="21" spans="1:29" hidden="1" x14ac:dyDescent="0.25">
      <c r="A21" t="s">
        <v>53</v>
      </c>
      <c r="B21">
        <v>17</v>
      </c>
      <c r="C21" t="s">
        <v>45</v>
      </c>
      <c r="D21">
        <v>12.9</v>
      </c>
      <c r="E21" t="s">
        <v>31</v>
      </c>
      <c r="F21" t="s">
        <v>37</v>
      </c>
      <c r="G21" s="1">
        <v>5432</v>
      </c>
      <c r="H21" t="s">
        <v>50</v>
      </c>
      <c r="I21">
        <v>132</v>
      </c>
      <c r="J21">
        <v>245</v>
      </c>
      <c r="K21">
        <v>50</v>
      </c>
      <c r="L21">
        <v>250</v>
      </c>
      <c r="M21">
        <v>120</v>
      </c>
      <c r="O21">
        <v>120</v>
      </c>
      <c r="P21">
        <v>66</v>
      </c>
      <c r="Q21" t="s">
        <v>34</v>
      </c>
      <c r="R21">
        <v>295</v>
      </c>
      <c r="S21">
        <v>343</v>
      </c>
      <c r="T21">
        <v>240</v>
      </c>
      <c r="U21">
        <v>100</v>
      </c>
      <c r="V21">
        <v>27</v>
      </c>
      <c r="W21">
        <v>59</v>
      </c>
      <c r="X21" s="1">
        <v>1409</v>
      </c>
      <c r="Y21">
        <v>706</v>
      </c>
      <c r="Z21" s="1">
        <v>1086</v>
      </c>
      <c r="AA21">
        <v>923</v>
      </c>
      <c r="AB21" s="1">
        <v>1358</v>
      </c>
      <c r="AC21" s="1">
        <v>1630</v>
      </c>
    </row>
    <row r="22" spans="1:29" hidden="1" x14ac:dyDescent="0.25">
      <c r="A22" t="s">
        <v>53</v>
      </c>
      <c r="B22">
        <v>18</v>
      </c>
      <c r="C22" t="s">
        <v>45</v>
      </c>
      <c r="D22">
        <v>12.9</v>
      </c>
      <c r="E22" t="s">
        <v>31</v>
      </c>
      <c r="F22" t="s">
        <v>41</v>
      </c>
      <c r="G22" s="1">
        <v>5432</v>
      </c>
      <c r="H22" t="s">
        <v>50</v>
      </c>
      <c r="I22">
        <v>132</v>
      </c>
      <c r="J22">
        <v>245</v>
      </c>
      <c r="K22">
        <v>50</v>
      </c>
      <c r="L22">
        <v>250</v>
      </c>
      <c r="M22">
        <v>120</v>
      </c>
      <c r="O22">
        <v>120</v>
      </c>
      <c r="P22">
        <v>66</v>
      </c>
      <c r="Q22" t="s">
        <v>36</v>
      </c>
      <c r="R22">
        <v>295</v>
      </c>
      <c r="S22">
        <v>343</v>
      </c>
      <c r="T22">
        <v>240</v>
      </c>
      <c r="U22">
        <v>100</v>
      </c>
      <c r="V22">
        <v>27</v>
      </c>
      <c r="W22">
        <v>59</v>
      </c>
      <c r="X22" s="1">
        <v>1409</v>
      </c>
      <c r="Y22">
        <v>706</v>
      </c>
      <c r="Z22" s="1">
        <v>1086</v>
      </c>
      <c r="AA22">
        <v>923</v>
      </c>
      <c r="AB22" s="1">
        <v>1358</v>
      </c>
      <c r="AC22" s="1">
        <v>1630</v>
      </c>
    </row>
    <row r="23" spans="1:29" hidden="1" x14ac:dyDescent="0.25">
      <c r="A23" t="s">
        <v>53</v>
      </c>
      <c r="B23">
        <v>18</v>
      </c>
      <c r="C23" t="s">
        <v>45</v>
      </c>
      <c r="D23">
        <v>21</v>
      </c>
      <c r="E23" t="s">
        <v>31</v>
      </c>
      <c r="F23" t="s">
        <v>51</v>
      </c>
      <c r="G23" s="1">
        <v>5432</v>
      </c>
      <c r="H23" t="s">
        <v>50</v>
      </c>
      <c r="I23">
        <v>132</v>
      </c>
      <c r="J23">
        <v>245</v>
      </c>
      <c r="K23">
        <v>50</v>
      </c>
      <c r="L23">
        <v>250</v>
      </c>
      <c r="M23">
        <v>120</v>
      </c>
      <c r="O23">
        <v>120</v>
      </c>
      <c r="P23">
        <v>66</v>
      </c>
      <c r="Q23" t="s">
        <v>38</v>
      </c>
      <c r="R23">
        <v>295</v>
      </c>
      <c r="S23">
        <v>343</v>
      </c>
      <c r="T23">
        <v>240</v>
      </c>
      <c r="U23">
        <v>100</v>
      </c>
      <c r="V23">
        <v>27</v>
      </c>
      <c r="W23">
        <v>59</v>
      </c>
      <c r="X23" s="1">
        <v>1409</v>
      </c>
      <c r="Y23">
        <v>706</v>
      </c>
      <c r="Z23" s="1">
        <v>1086</v>
      </c>
      <c r="AA23">
        <v>923</v>
      </c>
      <c r="AB23" s="1">
        <v>1358</v>
      </c>
      <c r="AC23" s="1">
        <v>1630</v>
      </c>
    </row>
    <row r="24" spans="1:29" hidden="1" x14ac:dyDescent="0.25">
      <c r="A24" t="s">
        <v>53</v>
      </c>
      <c r="B24">
        <v>24</v>
      </c>
      <c r="C24" t="s">
        <v>45</v>
      </c>
      <c r="D24">
        <v>22</v>
      </c>
      <c r="E24" t="s">
        <v>46</v>
      </c>
      <c r="F24" t="s">
        <v>51</v>
      </c>
      <c r="G24" s="1">
        <v>5432</v>
      </c>
      <c r="H24" t="s">
        <v>50</v>
      </c>
      <c r="I24">
        <v>132</v>
      </c>
      <c r="J24">
        <v>245</v>
      </c>
      <c r="K24">
        <v>50</v>
      </c>
      <c r="L24">
        <v>250</v>
      </c>
      <c r="M24">
        <v>120</v>
      </c>
      <c r="O24">
        <v>120</v>
      </c>
      <c r="P24">
        <v>66</v>
      </c>
      <c r="Q24" t="s">
        <v>43</v>
      </c>
      <c r="R24">
        <v>295</v>
      </c>
      <c r="S24">
        <v>343</v>
      </c>
      <c r="T24">
        <v>240</v>
      </c>
      <c r="U24">
        <v>100</v>
      </c>
      <c r="V24">
        <v>27</v>
      </c>
      <c r="W24">
        <v>59</v>
      </c>
      <c r="X24" s="1">
        <v>1409</v>
      </c>
      <c r="Y24">
        <v>706</v>
      </c>
      <c r="Z24" s="1">
        <v>1086</v>
      </c>
      <c r="AA24">
        <v>923</v>
      </c>
      <c r="AB24" s="1">
        <v>1358</v>
      </c>
      <c r="AC24" s="1">
        <v>1630</v>
      </c>
    </row>
    <row r="25" spans="1:29" x14ac:dyDescent="0.25">
      <c r="A25" t="s">
        <v>54</v>
      </c>
      <c r="B25">
        <v>7</v>
      </c>
      <c r="C25" t="s">
        <v>30</v>
      </c>
      <c r="D25">
        <v>23</v>
      </c>
      <c r="E25" t="s">
        <v>46</v>
      </c>
      <c r="F25" t="s">
        <v>35</v>
      </c>
      <c r="G25" s="1">
        <v>6778</v>
      </c>
      <c r="H25" t="s">
        <v>55</v>
      </c>
      <c r="I25">
        <v>132</v>
      </c>
      <c r="J25">
        <v>400</v>
      </c>
      <c r="K25">
        <v>50</v>
      </c>
      <c r="L25">
        <v>250</v>
      </c>
      <c r="M25">
        <v>134</v>
      </c>
      <c r="O25">
        <v>134</v>
      </c>
      <c r="P25">
        <v>6</v>
      </c>
      <c r="Q25" t="s">
        <v>34</v>
      </c>
      <c r="R25">
        <v>295</v>
      </c>
      <c r="S25">
        <v>377</v>
      </c>
      <c r="T25">
        <v>264</v>
      </c>
      <c r="U25">
        <v>100</v>
      </c>
      <c r="V25">
        <v>28</v>
      </c>
      <c r="W25">
        <v>60</v>
      </c>
      <c r="X25" s="1">
        <v>1558</v>
      </c>
      <c r="Y25">
        <v>881</v>
      </c>
      <c r="Z25" s="1">
        <v>1356</v>
      </c>
      <c r="AA25" s="1">
        <v>1152</v>
      </c>
      <c r="AB25" s="1">
        <v>1695</v>
      </c>
      <c r="AC25" s="1">
        <v>2033</v>
      </c>
    </row>
    <row r="26" spans="1:29" x14ac:dyDescent="0.25">
      <c r="A26" t="s">
        <v>54</v>
      </c>
      <c r="B26">
        <v>19</v>
      </c>
      <c r="C26" t="s">
        <v>30</v>
      </c>
      <c r="D26">
        <v>12</v>
      </c>
      <c r="E26" t="s">
        <v>46</v>
      </c>
      <c r="F26" t="s">
        <v>37</v>
      </c>
      <c r="G26" s="1">
        <v>6778</v>
      </c>
      <c r="H26" t="s">
        <v>55</v>
      </c>
      <c r="I26">
        <v>132</v>
      </c>
      <c r="J26">
        <v>400</v>
      </c>
      <c r="K26">
        <v>50</v>
      </c>
      <c r="L26">
        <v>250</v>
      </c>
      <c r="M26">
        <v>134</v>
      </c>
      <c r="N26">
        <v>65</v>
      </c>
      <c r="O26">
        <v>134</v>
      </c>
      <c r="P26">
        <v>6</v>
      </c>
      <c r="Q26" t="s">
        <v>36</v>
      </c>
      <c r="R26">
        <v>295</v>
      </c>
      <c r="S26">
        <v>377</v>
      </c>
      <c r="T26">
        <v>264</v>
      </c>
      <c r="U26">
        <v>100</v>
      </c>
      <c r="V26">
        <v>28</v>
      </c>
      <c r="W26">
        <v>60</v>
      </c>
      <c r="X26" s="1">
        <v>1623</v>
      </c>
      <c r="Y26">
        <v>881</v>
      </c>
      <c r="Z26" s="1">
        <v>1356</v>
      </c>
      <c r="AA26" s="1">
        <v>1152</v>
      </c>
      <c r="AB26" s="1">
        <v>1695</v>
      </c>
      <c r="AC26" s="1">
        <v>2033</v>
      </c>
    </row>
    <row r="27" spans="1:29" x14ac:dyDescent="0.25">
      <c r="A27" t="s">
        <v>54</v>
      </c>
      <c r="B27">
        <v>19</v>
      </c>
      <c r="C27" t="s">
        <v>30</v>
      </c>
      <c r="D27">
        <v>13</v>
      </c>
      <c r="E27" t="s">
        <v>31</v>
      </c>
      <c r="F27" t="s">
        <v>41</v>
      </c>
      <c r="G27" s="1">
        <v>6778</v>
      </c>
      <c r="H27" t="s">
        <v>55</v>
      </c>
      <c r="I27">
        <v>132</v>
      </c>
      <c r="J27">
        <v>400</v>
      </c>
      <c r="K27">
        <v>50</v>
      </c>
      <c r="L27">
        <v>250</v>
      </c>
      <c r="M27">
        <v>134</v>
      </c>
      <c r="N27">
        <v>65</v>
      </c>
      <c r="O27">
        <v>134</v>
      </c>
      <c r="P27">
        <v>6</v>
      </c>
      <c r="Q27" t="s">
        <v>38</v>
      </c>
      <c r="R27">
        <v>295</v>
      </c>
      <c r="S27">
        <v>377</v>
      </c>
      <c r="T27">
        <v>264</v>
      </c>
      <c r="U27">
        <v>100</v>
      </c>
      <c r="V27">
        <v>28</v>
      </c>
      <c r="W27">
        <v>60</v>
      </c>
      <c r="X27" s="1">
        <v>1623</v>
      </c>
      <c r="Y27">
        <v>881</v>
      </c>
      <c r="Z27" s="1">
        <v>1356</v>
      </c>
      <c r="AA27" s="1">
        <v>1152</v>
      </c>
      <c r="AB27" s="1">
        <v>1695</v>
      </c>
      <c r="AC27" s="1">
        <v>2033</v>
      </c>
    </row>
    <row r="28" spans="1:29" x14ac:dyDescent="0.25">
      <c r="A28" t="s">
        <v>54</v>
      </c>
      <c r="B28">
        <v>20</v>
      </c>
      <c r="C28" t="s">
        <v>30</v>
      </c>
      <c r="D28">
        <v>14</v>
      </c>
      <c r="E28" t="s">
        <v>31</v>
      </c>
      <c r="F28" t="s">
        <v>42</v>
      </c>
      <c r="G28" s="1">
        <v>6778</v>
      </c>
      <c r="H28" t="s">
        <v>55</v>
      </c>
      <c r="I28">
        <v>132</v>
      </c>
      <c r="J28">
        <v>400</v>
      </c>
      <c r="K28">
        <v>50</v>
      </c>
      <c r="L28">
        <v>250</v>
      </c>
      <c r="M28">
        <v>134</v>
      </c>
      <c r="N28">
        <v>65</v>
      </c>
      <c r="O28">
        <v>134</v>
      </c>
      <c r="P28">
        <v>6</v>
      </c>
      <c r="Q28" t="s">
        <v>43</v>
      </c>
      <c r="R28">
        <v>295</v>
      </c>
      <c r="S28">
        <v>377</v>
      </c>
      <c r="T28">
        <v>264</v>
      </c>
      <c r="U28">
        <v>100</v>
      </c>
      <c r="V28">
        <v>28</v>
      </c>
      <c r="W28">
        <v>60</v>
      </c>
      <c r="X28" s="1">
        <v>1623</v>
      </c>
      <c r="Y28">
        <v>881</v>
      </c>
      <c r="Z28" s="1">
        <v>1356</v>
      </c>
      <c r="AA28" s="1">
        <v>1152</v>
      </c>
      <c r="AB28" s="1">
        <v>1695</v>
      </c>
      <c r="AC28" s="1">
        <v>2033</v>
      </c>
    </row>
    <row r="29" spans="1:29" x14ac:dyDescent="0.25">
      <c r="A29" t="s">
        <v>54</v>
      </c>
      <c r="B29">
        <v>21</v>
      </c>
      <c r="C29" t="s">
        <v>30</v>
      </c>
      <c r="D29">
        <v>15</v>
      </c>
      <c r="E29" t="s">
        <v>31</v>
      </c>
      <c r="F29" t="s">
        <v>47</v>
      </c>
      <c r="G29" s="1">
        <v>6778</v>
      </c>
      <c r="H29" t="s">
        <v>55</v>
      </c>
      <c r="I29">
        <v>132</v>
      </c>
      <c r="J29">
        <v>400</v>
      </c>
      <c r="K29">
        <v>50</v>
      </c>
      <c r="L29">
        <v>250</v>
      </c>
      <c r="M29">
        <v>134</v>
      </c>
      <c r="N29">
        <v>65</v>
      </c>
      <c r="O29">
        <v>134</v>
      </c>
      <c r="P29">
        <v>6</v>
      </c>
      <c r="Q29" t="s">
        <v>34</v>
      </c>
      <c r="R29">
        <v>295</v>
      </c>
      <c r="S29">
        <v>377</v>
      </c>
      <c r="T29">
        <v>264</v>
      </c>
      <c r="U29">
        <v>100</v>
      </c>
      <c r="V29">
        <v>28</v>
      </c>
      <c r="W29">
        <v>60</v>
      </c>
      <c r="X29" s="1">
        <v>1623</v>
      </c>
      <c r="Y29">
        <v>881</v>
      </c>
      <c r="Z29" s="1">
        <v>1356</v>
      </c>
      <c r="AA29" s="1">
        <v>1152</v>
      </c>
      <c r="AB29" s="1">
        <v>1695</v>
      </c>
      <c r="AC29" s="1">
        <v>2033</v>
      </c>
    </row>
    <row r="30" spans="1:29" x14ac:dyDescent="0.25">
      <c r="A30" t="s">
        <v>54</v>
      </c>
      <c r="B30">
        <v>25</v>
      </c>
      <c r="C30" t="s">
        <v>30</v>
      </c>
      <c r="D30">
        <v>16</v>
      </c>
      <c r="E30" t="s">
        <v>31</v>
      </c>
      <c r="F30" t="s">
        <v>42</v>
      </c>
      <c r="G30" s="1">
        <v>6778</v>
      </c>
      <c r="H30" t="s">
        <v>55</v>
      </c>
      <c r="I30">
        <v>132</v>
      </c>
      <c r="J30">
        <v>400</v>
      </c>
      <c r="K30">
        <v>50</v>
      </c>
      <c r="L30">
        <v>250</v>
      </c>
      <c r="M30">
        <v>134</v>
      </c>
      <c r="N30">
        <v>65</v>
      </c>
      <c r="O30">
        <v>134</v>
      </c>
      <c r="P30">
        <v>6</v>
      </c>
      <c r="Q30" t="s">
        <v>36</v>
      </c>
      <c r="R30">
        <v>295</v>
      </c>
      <c r="S30">
        <v>377</v>
      </c>
      <c r="T30">
        <v>264</v>
      </c>
      <c r="U30">
        <v>100</v>
      </c>
      <c r="V30">
        <v>28</v>
      </c>
      <c r="W30">
        <v>60</v>
      </c>
      <c r="X30" s="1">
        <v>1623</v>
      </c>
      <c r="Y30">
        <v>881</v>
      </c>
      <c r="Z30" s="1">
        <v>1356</v>
      </c>
      <c r="AA30" s="1">
        <v>1152</v>
      </c>
      <c r="AB30" s="1">
        <v>1695</v>
      </c>
      <c r="AC30" s="1">
        <v>2033</v>
      </c>
    </row>
    <row r="31" spans="1:29" x14ac:dyDescent="0.25">
      <c r="A31" t="s">
        <v>54</v>
      </c>
      <c r="B31">
        <v>7</v>
      </c>
      <c r="C31" t="s">
        <v>30</v>
      </c>
      <c r="D31">
        <v>23</v>
      </c>
      <c r="E31" t="s">
        <v>46</v>
      </c>
      <c r="F31" t="s">
        <v>35</v>
      </c>
      <c r="G31" s="1">
        <v>6778</v>
      </c>
      <c r="H31" t="s">
        <v>55</v>
      </c>
      <c r="I31">
        <v>132</v>
      </c>
      <c r="J31">
        <v>400</v>
      </c>
      <c r="K31">
        <v>50</v>
      </c>
      <c r="L31">
        <v>250</v>
      </c>
      <c r="M31">
        <v>134</v>
      </c>
      <c r="O31">
        <v>134</v>
      </c>
      <c r="P31">
        <v>6</v>
      </c>
      <c r="Q31" t="s">
        <v>38</v>
      </c>
      <c r="R31">
        <v>295</v>
      </c>
      <c r="S31">
        <v>377</v>
      </c>
      <c r="T31">
        <v>264</v>
      </c>
      <c r="U31">
        <v>100</v>
      </c>
      <c r="V31">
        <v>28</v>
      </c>
      <c r="W31">
        <v>60</v>
      </c>
      <c r="X31" s="1">
        <v>1558</v>
      </c>
      <c r="Y31">
        <v>881</v>
      </c>
      <c r="Z31" s="1">
        <v>1356</v>
      </c>
      <c r="AA31" s="1">
        <v>1152</v>
      </c>
      <c r="AB31" s="1">
        <v>1695</v>
      </c>
      <c r="AC31" s="1">
        <v>2033</v>
      </c>
    </row>
    <row r="32" spans="1:29" x14ac:dyDescent="0.25">
      <c r="A32" t="s">
        <v>54</v>
      </c>
      <c r="B32">
        <v>19</v>
      </c>
      <c r="C32" t="s">
        <v>30</v>
      </c>
      <c r="D32">
        <v>12</v>
      </c>
      <c r="E32" t="s">
        <v>46</v>
      </c>
      <c r="F32" t="s">
        <v>37</v>
      </c>
      <c r="G32" s="1">
        <v>6778</v>
      </c>
      <c r="H32" t="s">
        <v>55</v>
      </c>
      <c r="I32">
        <v>132</v>
      </c>
      <c r="J32">
        <v>400</v>
      </c>
      <c r="K32">
        <v>50</v>
      </c>
      <c r="L32">
        <v>250</v>
      </c>
      <c r="M32">
        <v>134</v>
      </c>
      <c r="N32">
        <v>65</v>
      </c>
      <c r="O32">
        <v>134</v>
      </c>
      <c r="P32">
        <v>6</v>
      </c>
      <c r="Q32" t="s">
        <v>43</v>
      </c>
      <c r="R32">
        <v>295</v>
      </c>
      <c r="S32">
        <v>377</v>
      </c>
      <c r="T32">
        <v>264</v>
      </c>
      <c r="U32">
        <v>100</v>
      </c>
      <c r="V32">
        <v>28</v>
      </c>
      <c r="W32">
        <v>60</v>
      </c>
      <c r="X32" s="1">
        <v>1623</v>
      </c>
      <c r="Y32">
        <v>881</v>
      </c>
      <c r="Z32" s="1">
        <v>1356</v>
      </c>
      <c r="AA32" s="1">
        <v>1152</v>
      </c>
      <c r="AB32" s="1">
        <v>1695</v>
      </c>
      <c r="AC32" s="1">
        <v>2033</v>
      </c>
    </row>
    <row r="33" spans="1:29" x14ac:dyDescent="0.25">
      <c r="A33" t="s">
        <v>54</v>
      </c>
      <c r="B33">
        <v>19</v>
      </c>
      <c r="C33" t="s">
        <v>30</v>
      </c>
      <c r="D33">
        <v>13</v>
      </c>
      <c r="E33" t="s">
        <v>31</v>
      </c>
      <c r="F33" t="s">
        <v>41</v>
      </c>
      <c r="G33" s="1">
        <v>6778</v>
      </c>
      <c r="H33" t="s">
        <v>55</v>
      </c>
      <c r="I33">
        <v>132</v>
      </c>
      <c r="J33">
        <v>400</v>
      </c>
      <c r="K33">
        <v>50</v>
      </c>
      <c r="L33">
        <v>250</v>
      </c>
      <c r="M33">
        <v>134</v>
      </c>
      <c r="N33">
        <v>65</v>
      </c>
      <c r="O33">
        <v>134</v>
      </c>
      <c r="P33">
        <v>6</v>
      </c>
      <c r="Q33" t="s">
        <v>34</v>
      </c>
      <c r="R33">
        <v>295</v>
      </c>
      <c r="S33">
        <v>377</v>
      </c>
      <c r="T33">
        <v>264</v>
      </c>
      <c r="U33">
        <v>100</v>
      </c>
      <c r="V33">
        <v>28</v>
      </c>
      <c r="W33">
        <v>60</v>
      </c>
      <c r="X33" s="1">
        <v>1623</v>
      </c>
      <c r="Y33">
        <v>881</v>
      </c>
      <c r="Z33" s="1">
        <v>1356</v>
      </c>
      <c r="AA33" s="1">
        <v>1152</v>
      </c>
      <c r="AB33" s="1">
        <v>1695</v>
      </c>
      <c r="AC33" s="1">
        <v>2033</v>
      </c>
    </row>
    <row r="34" spans="1:29" x14ac:dyDescent="0.25">
      <c r="A34" t="s">
        <v>54</v>
      </c>
      <c r="B34">
        <v>20</v>
      </c>
      <c r="C34" t="s">
        <v>30</v>
      </c>
      <c r="D34">
        <v>14</v>
      </c>
      <c r="E34" t="s">
        <v>31</v>
      </c>
      <c r="F34" t="s">
        <v>42</v>
      </c>
      <c r="G34" s="1">
        <v>6778</v>
      </c>
      <c r="H34" t="s">
        <v>55</v>
      </c>
      <c r="I34">
        <v>132</v>
      </c>
      <c r="J34">
        <v>400</v>
      </c>
      <c r="K34">
        <v>50</v>
      </c>
      <c r="L34">
        <v>250</v>
      </c>
      <c r="M34">
        <v>134</v>
      </c>
      <c r="N34">
        <v>65</v>
      </c>
      <c r="O34">
        <v>134</v>
      </c>
      <c r="P34">
        <v>6</v>
      </c>
      <c r="Q34" t="s">
        <v>36</v>
      </c>
      <c r="R34">
        <v>295</v>
      </c>
      <c r="S34">
        <v>377</v>
      </c>
      <c r="T34">
        <v>264</v>
      </c>
      <c r="U34">
        <v>100</v>
      </c>
      <c r="V34">
        <v>28</v>
      </c>
      <c r="W34">
        <v>60</v>
      </c>
      <c r="X34" s="1">
        <v>1623</v>
      </c>
      <c r="Y34">
        <v>881</v>
      </c>
      <c r="Z34" s="1">
        <v>1356</v>
      </c>
      <c r="AA34" s="1">
        <v>1152</v>
      </c>
      <c r="AB34" s="1">
        <v>1695</v>
      </c>
      <c r="AC34" s="1">
        <v>2033</v>
      </c>
    </row>
    <row r="35" spans="1:29" x14ac:dyDescent="0.25">
      <c r="A35" t="s">
        <v>54</v>
      </c>
      <c r="B35">
        <v>21</v>
      </c>
      <c r="C35" t="s">
        <v>30</v>
      </c>
      <c r="D35">
        <v>15</v>
      </c>
      <c r="E35" t="s">
        <v>31</v>
      </c>
      <c r="F35" t="s">
        <v>47</v>
      </c>
      <c r="G35" s="1">
        <v>6778</v>
      </c>
      <c r="H35" t="s">
        <v>55</v>
      </c>
      <c r="I35">
        <v>132</v>
      </c>
      <c r="J35">
        <v>400</v>
      </c>
      <c r="K35">
        <v>50</v>
      </c>
      <c r="L35">
        <v>250</v>
      </c>
      <c r="M35">
        <v>134</v>
      </c>
      <c r="N35">
        <v>65</v>
      </c>
      <c r="O35">
        <v>134</v>
      </c>
      <c r="P35">
        <v>6</v>
      </c>
      <c r="Q35" t="s">
        <v>38</v>
      </c>
      <c r="R35">
        <v>295</v>
      </c>
      <c r="S35">
        <v>377</v>
      </c>
      <c r="T35">
        <v>264</v>
      </c>
      <c r="U35">
        <v>100</v>
      </c>
      <c r="V35">
        <v>28</v>
      </c>
      <c r="W35">
        <v>60</v>
      </c>
      <c r="X35" s="1">
        <v>1623</v>
      </c>
      <c r="Y35">
        <v>881</v>
      </c>
      <c r="Z35" s="1">
        <v>1356</v>
      </c>
      <c r="AA35" s="1">
        <v>1152</v>
      </c>
      <c r="AB35" s="1">
        <v>1695</v>
      </c>
      <c r="AC35" s="1">
        <v>2033</v>
      </c>
    </row>
    <row r="36" spans="1:29" x14ac:dyDescent="0.25">
      <c r="A36" t="s">
        <v>54</v>
      </c>
      <c r="B36">
        <v>25</v>
      </c>
      <c r="C36" t="s">
        <v>30</v>
      </c>
      <c r="D36">
        <v>16</v>
      </c>
      <c r="E36" t="s">
        <v>31</v>
      </c>
      <c r="F36" t="s">
        <v>42</v>
      </c>
      <c r="G36" s="1">
        <v>6778</v>
      </c>
      <c r="H36" t="s">
        <v>55</v>
      </c>
      <c r="I36">
        <v>132</v>
      </c>
      <c r="J36">
        <v>400</v>
      </c>
      <c r="K36">
        <v>50</v>
      </c>
      <c r="L36">
        <v>250</v>
      </c>
      <c r="M36">
        <v>134</v>
      </c>
      <c r="N36">
        <v>65</v>
      </c>
      <c r="O36">
        <v>134</v>
      </c>
      <c r="P36">
        <v>6</v>
      </c>
      <c r="Q36" t="s">
        <v>43</v>
      </c>
      <c r="R36">
        <v>295</v>
      </c>
      <c r="S36">
        <v>377</v>
      </c>
      <c r="T36">
        <v>264</v>
      </c>
      <c r="U36">
        <v>100</v>
      </c>
      <c r="V36">
        <v>28</v>
      </c>
      <c r="W36">
        <v>60</v>
      </c>
      <c r="X36" s="1">
        <v>1623</v>
      </c>
      <c r="Y36">
        <v>881</v>
      </c>
      <c r="Z36" s="1">
        <v>1356</v>
      </c>
      <c r="AA36" s="1">
        <v>1152</v>
      </c>
      <c r="AB36" s="1">
        <v>1695</v>
      </c>
      <c r="AC36" s="1">
        <v>2033</v>
      </c>
    </row>
    <row r="37" spans="1:29" hidden="1" x14ac:dyDescent="0.25">
      <c r="A37" t="s">
        <v>56</v>
      </c>
      <c r="B37">
        <v>8</v>
      </c>
      <c r="C37" t="s">
        <v>40</v>
      </c>
      <c r="D37">
        <v>17</v>
      </c>
      <c r="E37" t="s">
        <v>31</v>
      </c>
      <c r="F37" t="s">
        <v>51</v>
      </c>
      <c r="G37" s="1">
        <v>6543</v>
      </c>
      <c r="H37" t="s">
        <v>55</v>
      </c>
      <c r="I37">
        <v>132</v>
      </c>
      <c r="J37">
        <v>400</v>
      </c>
      <c r="K37">
        <v>50</v>
      </c>
      <c r="L37">
        <v>250</v>
      </c>
      <c r="M37">
        <v>121</v>
      </c>
      <c r="O37">
        <v>51</v>
      </c>
      <c r="P37">
        <v>51</v>
      </c>
      <c r="Q37" t="s">
        <v>34</v>
      </c>
      <c r="R37">
        <v>295</v>
      </c>
      <c r="S37">
        <v>389</v>
      </c>
      <c r="T37">
        <v>272</v>
      </c>
      <c r="U37">
        <v>100</v>
      </c>
      <c r="V37">
        <v>29</v>
      </c>
      <c r="W37">
        <v>61</v>
      </c>
      <c r="X37" s="1">
        <v>1517</v>
      </c>
      <c r="Y37">
        <v>851</v>
      </c>
      <c r="Z37" s="1">
        <v>1309</v>
      </c>
      <c r="AA37" s="1">
        <v>1112</v>
      </c>
      <c r="AB37" s="1">
        <v>1636</v>
      </c>
      <c r="AC37" s="1">
        <v>1963</v>
      </c>
    </row>
    <row r="38" spans="1:29" hidden="1" x14ac:dyDescent="0.25">
      <c r="A38" t="s">
        <v>56</v>
      </c>
      <c r="B38">
        <v>20</v>
      </c>
      <c r="C38" t="s">
        <v>40</v>
      </c>
      <c r="D38">
        <v>18</v>
      </c>
      <c r="E38" t="s">
        <v>31</v>
      </c>
      <c r="F38" t="s">
        <v>47</v>
      </c>
      <c r="G38" s="1">
        <v>6543</v>
      </c>
      <c r="H38" t="s">
        <v>55</v>
      </c>
      <c r="I38">
        <v>132</v>
      </c>
      <c r="J38">
        <v>400</v>
      </c>
      <c r="K38">
        <v>50</v>
      </c>
      <c r="L38">
        <v>250</v>
      </c>
      <c r="M38">
        <v>121</v>
      </c>
      <c r="O38">
        <v>51</v>
      </c>
      <c r="P38">
        <v>51</v>
      </c>
      <c r="Q38" t="s">
        <v>36</v>
      </c>
      <c r="R38">
        <v>295</v>
      </c>
      <c r="S38">
        <v>389</v>
      </c>
      <c r="T38">
        <v>272</v>
      </c>
      <c r="U38">
        <v>100</v>
      </c>
      <c r="V38">
        <v>29</v>
      </c>
      <c r="W38">
        <v>61</v>
      </c>
      <c r="X38" s="1">
        <v>1517</v>
      </c>
      <c r="Y38">
        <v>851</v>
      </c>
      <c r="Z38" s="1">
        <v>1309</v>
      </c>
      <c r="AA38" s="1">
        <v>1112</v>
      </c>
      <c r="AB38" s="1">
        <v>1636</v>
      </c>
      <c r="AC38" s="1">
        <v>1963</v>
      </c>
    </row>
    <row r="39" spans="1:29" hidden="1" x14ac:dyDescent="0.25">
      <c r="A39" t="s">
        <v>56</v>
      </c>
      <c r="B39">
        <v>22</v>
      </c>
      <c r="C39" t="s">
        <v>40</v>
      </c>
      <c r="D39">
        <v>12.9</v>
      </c>
      <c r="E39" t="s">
        <v>31</v>
      </c>
      <c r="F39" t="s">
        <v>35</v>
      </c>
      <c r="G39" s="1">
        <v>6543</v>
      </c>
      <c r="H39" t="s">
        <v>55</v>
      </c>
      <c r="I39">
        <v>132</v>
      </c>
      <c r="J39">
        <v>400</v>
      </c>
      <c r="K39">
        <v>50</v>
      </c>
      <c r="L39">
        <v>250</v>
      </c>
      <c r="M39">
        <v>121</v>
      </c>
      <c r="N39">
        <v>33</v>
      </c>
      <c r="O39">
        <v>51</v>
      </c>
      <c r="P39">
        <v>51</v>
      </c>
      <c r="Q39" t="s">
        <v>38</v>
      </c>
      <c r="R39">
        <v>295</v>
      </c>
      <c r="S39">
        <v>389</v>
      </c>
      <c r="T39">
        <v>272</v>
      </c>
      <c r="U39">
        <v>100</v>
      </c>
      <c r="V39">
        <v>29</v>
      </c>
      <c r="W39">
        <v>61</v>
      </c>
      <c r="X39" s="1">
        <v>1550</v>
      </c>
      <c r="Y39">
        <v>851</v>
      </c>
      <c r="Z39" s="1">
        <v>1309</v>
      </c>
      <c r="AA39" s="1">
        <v>1112</v>
      </c>
      <c r="AB39" s="1">
        <v>1636</v>
      </c>
      <c r="AC39" s="1">
        <v>1963</v>
      </c>
    </row>
    <row r="40" spans="1:29" hidden="1" x14ac:dyDescent="0.25">
      <c r="A40" t="s">
        <v>56</v>
      </c>
      <c r="B40">
        <v>23</v>
      </c>
      <c r="C40" t="s">
        <v>40</v>
      </c>
      <c r="D40">
        <v>12.9</v>
      </c>
      <c r="E40" t="s">
        <v>31</v>
      </c>
      <c r="F40" t="s">
        <v>37</v>
      </c>
      <c r="G40" s="1">
        <v>6543</v>
      </c>
      <c r="H40" t="s">
        <v>55</v>
      </c>
      <c r="I40">
        <v>132</v>
      </c>
      <c r="J40">
        <v>400</v>
      </c>
      <c r="K40">
        <v>50</v>
      </c>
      <c r="L40">
        <v>250</v>
      </c>
      <c r="M40">
        <v>121</v>
      </c>
      <c r="N40">
        <v>33</v>
      </c>
      <c r="O40">
        <v>51</v>
      </c>
      <c r="P40">
        <v>51</v>
      </c>
      <c r="Q40" t="s">
        <v>43</v>
      </c>
      <c r="R40">
        <v>295</v>
      </c>
      <c r="S40">
        <v>389</v>
      </c>
      <c r="T40">
        <v>272</v>
      </c>
      <c r="U40">
        <v>100</v>
      </c>
      <c r="V40">
        <v>29</v>
      </c>
      <c r="W40">
        <v>61</v>
      </c>
      <c r="X40" s="1">
        <v>1550</v>
      </c>
      <c r="Y40">
        <v>851</v>
      </c>
      <c r="Z40" s="1">
        <v>1309</v>
      </c>
      <c r="AA40" s="1">
        <v>1112</v>
      </c>
      <c r="AB40" s="1">
        <v>1636</v>
      </c>
      <c r="AC40" s="1">
        <v>1963</v>
      </c>
    </row>
    <row r="41" spans="1:29" x14ac:dyDescent="0.25">
      <c r="A41" t="s">
        <v>57</v>
      </c>
      <c r="B41">
        <v>25</v>
      </c>
      <c r="C41" t="s">
        <v>30</v>
      </c>
      <c r="D41">
        <v>12.9</v>
      </c>
      <c r="E41" t="s">
        <v>31</v>
      </c>
      <c r="F41" t="s">
        <v>37</v>
      </c>
      <c r="G41" s="1">
        <v>8633</v>
      </c>
      <c r="H41" t="s">
        <v>55</v>
      </c>
      <c r="I41">
        <v>132</v>
      </c>
      <c r="J41">
        <v>400</v>
      </c>
      <c r="K41">
        <v>50</v>
      </c>
      <c r="L41">
        <v>250</v>
      </c>
      <c r="M41">
        <v>134</v>
      </c>
      <c r="O41">
        <v>134</v>
      </c>
      <c r="P41">
        <v>6</v>
      </c>
      <c r="Q41" t="s">
        <v>38</v>
      </c>
      <c r="R41">
        <v>295</v>
      </c>
      <c r="S41">
        <v>234</v>
      </c>
      <c r="T41">
        <v>164</v>
      </c>
      <c r="U41">
        <v>100</v>
      </c>
      <c r="V41">
        <v>23</v>
      </c>
      <c r="W41">
        <v>55</v>
      </c>
      <c r="X41" s="1">
        <v>1448</v>
      </c>
      <c r="Y41" s="1">
        <v>1122</v>
      </c>
      <c r="Z41" s="1">
        <v>1727</v>
      </c>
      <c r="AA41" s="1">
        <v>1468</v>
      </c>
      <c r="AB41" s="1">
        <v>2158</v>
      </c>
      <c r="AC41" s="1">
        <v>2590</v>
      </c>
    </row>
    <row r="42" spans="1:29" x14ac:dyDescent="0.25">
      <c r="A42" t="s">
        <v>57</v>
      </c>
      <c r="B42">
        <v>26</v>
      </c>
      <c r="C42" t="s">
        <v>30</v>
      </c>
      <c r="D42">
        <v>18</v>
      </c>
      <c r="E42" t="s">
        <v>31</v>
      </c>
      <c r="F42" t="s">
        <v>41</v>
      </c>
      <c r="G42" s="1">
        <v>8633</v>
      </c>
      <c r="H42" t="s">
        <v>55</v>
      </c>
      <c r="I42">
        <v>132</v>
      </c>
      <c r="J42">
        <v>400</v>
      </c>
      <c r="K42">
        <v>50</v>
      </c>
      <c r="L42">
        <v>250</v>
      </c>
      <c r="M42">
        <v>134</v>
      </c>
      <c r="O42">
        <v>134</v>
      </c>
      <c r="P42">
        <v>6</v>
      </c>
      <c r="Q42" t="s">
        <v>38</v>
      </c>
      <c r="R42">
        <v>295</v>
      </c>
      <c r="S42">
        <v>234</v>
      </c>
      <c r="T42">
        <v>164</v>
      </c>
      <c r="U42">
        <v>100</v>
      </c>
      <c r="V42">
        <v>23</v>
      </c>
      <c r="W42">
        <v>55</v>
      </c>
      <c r="X42" s="1">
        <v>1448</v>
      </c>
      <c r="Y42" s="1">
        <v>1122</v>
      </c>
      <c r="Z42" s="1">
        <v>1727</v>
      </c>
      <c r="AA42" s="1">
        <v>1468</v>
      </c>
      <c r="AB42" s="1">
        <v>2158</v>
      </c>
      <c r="AC42" s="1">
        <v>2590</v>
      </c>
    </row>
    <row r="43" spans="1:29" x14ac:dyDescent="0.25">
      <c r="A43" t="s">
        <v>57</v>
      </c>
      <c r="B43">
        <v>27</v>
      </c>
      <c r="C43" t="s">
        <v>30</v>
      </c>
      <c r="D43">
        <v>19</v>
      </c>
      <c r="E43" t="s">
        <v>31</v>
      </c>
      <c r="F43" t="s">
        <v>42</v>
      </c>
      <c r="G43" s="1">
        <v>8633</v>
      </c>
      <c r="H43" t="s">
        <v>55</v>
      </c>
      <c r="I43">
        <v>132</v>
      </c>
      <c r="J43">
        <v>400</v>
      </c>
      <c r="K43">
        <v>50</v>
      </c>
      <c r="L43">
        <v>250</v>
      </c>
      <c r="M43">
        <v>134</v>
      </c>
      <c r="O43">
        <v>134</v>
      </c>
      <c r="P43">
        <v>6</v>
      </c>
      <c r="Q43" t="s">
        <v>38</v>
      </c>
      <c r="R43">
        <v>295</v>
      </c>
      <c r="S43">
        <v>234</v>
      </c>
      <c r="T43">
        <v>164</v>
      </c>
      <c r="U43">
        <v>100</v>
      </c>
      <c r="V43">
        <v>23</v>
      </c>
      <c r="W43">
        <v>55</v>
      </c>
      <c r="X43" s="1">
        <v>1448</v>
      </c>
      <c r="Y43" s="1">
        <v>1122</v>
      </c>
      <c r="Z43" s="1">
        <v>1727</v>
      </c>
      <c r="AA43" s="1">
        <v>1468</v>
      </c>
      <c r="AB43" s="1">
        <v>2158</v>
      </c>
      <c r="AC43" s="1">
        <v>2590</v>
      </c>
    </row>
    <row r="44" spans="1:29" x14ac:dyDescent="0.25">
      <c r="A44" t="s">
        <v>57</v>
      </c>
      <c r="B44">
        <v>27</v>
      </c>
      <c r="C44" t="s">
        <v>30</v>
      </c>
      <c r="D44">
        <v>20</v>
      </c>
      <c r="E44" t="s">
        <v>31</v>
      </c>
      <c r="F44" t="s">
        <v>42</v>
      </c>
      <c r="G44" s="1">
        <v>8633</v>
      </c>
      <c r="H44" t="s">
        <v>55</v>
      </c>
      <c r="I44">
        <v>132</v>
      </c>
      <c r="J44">
        <v>400</v>
      </c>
      <c r="K44">
        <v>50</v>
      </c>
      <c r="L44">
        <v>250</v>
      </c>
      <c r="M44">
        <v>134</v>
      </c>
      <c r="O44">
        <v>134</v>
      </c>
      <c r="P44">
        <v>6</v>
      </c>
      <c r="Q44" t="s">
        <v>38</v>
      </c>
      <c r="R44">
        <v>295</v>
      </c>
      <c r="S44">
        <v>234</v>
      </c>
      <c r="T44">
        <v>164</v>
      </c>
      <c r="U44">
        <v>100</v>
      </c>
      <c r="V44">
        <v>23</v>
      </c>
      <c r="W44">
        <v>55</v>
      </c>
      <c r="X44" s="1">
        <v>1448</v>
      </c>
      <c r="Y44" s="1">
        <v>1122</v>
      </c>
      <c r="Z44" s="1">
        <v>1727</v>
      </c>
      <c r="AA44" s="1">
        <v>1468</v>
      </c>
      <c r="AB44" s="1">
        <v>2158</v>
      </c>
      <c r="AC44" s="1">
        <v>2590</v>
      </c>
    </row>
    <row r="45" spans="1:29" x14ac:dyDescent="0.25">
      <c r="A45" t="s">
        <v>58</v>
      </c>
      <c r="B45">
        <v>1</v>
      </c>
      <c r="C45" t="s">
        <v>30</v>
      </c>
      <c r="D45">
        <v>21</v>
      </c>
      <c r="E45" t="s">
        <v>31</v>
      </c>
      <c r="F45" t="s">
        <v>42</v>
      </c>
      <c r="G45" s="1">
        <v>5556</v>
      </c>
      <c r="H45" t="s">
        <v>33</v>
      </c>
      <c r="I45">
        <v>132</v>
      </c>
      <c r="J45">
        <v>400</v>
      </c>
      <c r="K45">
        <v>50</v>
      </c>
      <c r="L45">
        <v>250</v>
      </c>
      <c r="M45">
        <v>120</v>
      </c>
      <c r="N45">
        <v>65</v>
      </c>
      <c r="O45">
        <v>134</v>
      </c>
      <c r="P45">
        <v>6</v>
      </c>
      <c r="Q45" t="s">
        <v>34</v>
      </c>
      <c r="R45">
        <v>295</v>
      </c>
      <c r="S45">
        <v>343</v>
      </c>
      <c r="T45">
        <v>240</v>
      </c>
      <c r="U45">
        <v>100</v>
      </c>
      <c r="V45">
        <v>22</v>
      </c>
      <c r="W45">
        <v>54</v>
      </c>
      <c r="X45" s="1">
        <v>1573</v>
      </c>
      <c r="Y45">
        <v>722</v>
      </c>
      <c r="Z45" s="1">
        <v>1111</v>
      </c>
      <c r="AA45">
        <v>945</v>
      </c>
      <c r="AB45" s="1">
        <v>1389</v>
      </c>
      <c r="AC45" s="1">
        <v>1667</v>
      </c>
    </row>
    <row r="46" spans="1:29" x14ac:dyDescent="0.25">
      <c r="A46" t="s">
        <v>58</v>
      </c>
      <c r="B46">
        <v>2</v>
      </c>
      <c r="C46" t="s">
        <v>30</v>
      </c>
      <c r="D46">
        <v>22</v>
      </c>
      <c r="E46" t="s">
        <v>31</v>
      </c>
      <c r="F46" t="s">
        <v>42</v>
      </c>
      <c r="G46" s="1">
        <v>5556</v>
      </c>
      <c r="H46" t="s">
        <v>33</v>
      </c>
      <c r="I46">
        <v>132</v>
      </c>
      <c r="J46">
        <v>400</v>
      </c>
      <c r="K46">
        <v>50</v>
      </c>
      <c r="L46">
        <v>250</v>
      </c>
      <c r="M46">
        <v>120</v>
      </c>
      <c r="N46">
        <v>65</v>
      </c>
      <c r="O46">
        <v>134</v>
      </c>
      <c r="P46">
        <v>6</v>
      </c>
      <c r="Q46" t="s">
        <v>34</v>
      </c>
      <c r="R46">
        <v>295</v>
      </c>
      <c r="S46">
        <v>343</v>
      </c>
      <c r="T46">
        <v>240</v>
      </c>
      <c r="U46">
        <v>100</v>
      </c>
      <c r="V46">
        <v>22</v>
      </c>
      <c r="W46">
        <v>54</v>
      </c>
      <c r="X46" s="1">
        <v>1573</v>
      </c>
      <c r="Y46">
        <v>722</v>
      </c>
      <c r="Z46" s="1">
        <v>1111</v>
      </c>
      <c r="AA46">
        <v>945</v>
      </c>
      <c r="AB46" s="1">
        <v>1389</v>
      </c>
      <c r="AC46" s="1">
        <v>1667</v>
      </c>
    </row>
    <row r="47" spans="1:29" x14ac:dyDescent="0.25">
      <c r="A47" t="s">
        <v>58</v>
      </c>
      <c r="B47">
        <v>10</v>
      </c>
      <c r="C47" t="s">
        <v>30</v>
      </c>
      <c r="D47">
        <v>23</v>
      </c>
      <c r="E47" t="s">
        <v>31</v>
      </c>
      <c r="F47" t="s">
        <v>42</v>
      </c>
      <c r="G47" s="1">
        <v>6433</v>
      </c>
      <c r="H47" t="s">
        <v>50</v>
      </c>
      <c r="I47">
        <v>132</v>
      </c>
      <c r="J47">
        <v>399</v>
      </c>
      <c r="K47">
        <v>50</v>
      </c>
      <c r="L47">
        <v>250</v>
      </c>
      <c r="M47">
        <v>134</v>
      </c>
      <c r="O47">
        <v>134</v>
      </c>
      <c r="P47">
        <v>6</v>
      </c>
      <c r="Q47" t="s">
        <v>36</v>
      </c>
      <c r="R47">
        <v>295</v>
      </c>
      <c r="S47">
        <v>343</v>
      </c>
      <c r="T47">
        <v>240</v>
      </c>
      <c r="U47">
        <v>100</v>
      </c>
      <c r="V47">
        <v>25</v>
      </c>
      <c r="W47">
        <v>57</v>
      </c>
      <c r="X47" s="1">
        <v>1527</v>
      </c>
      <c r="Y47">
        <v>836</v>
      </c>
      <c r="Z47" s="1">
        <v>1287</v>
      </c>
      <c r="AA47" s="1">
        <v>1094</v>
      </c>
      <c r="AB47" s="1">
        <v>1608</v>
      </c>
      <c r="AC47" s="1">
        <v>1930</v>
      </c>
    </row>
    <row r="48" spans="1:29" hidden="1" x14ac:dyDescent="0.25">
      <c r="A48" t="s">
        <v>58</v>
      </c>
      <c r="B48">
        <v>10</v>
      </c>
      <c r="C48" t="s">
        <v>40</v>
      </c>
      <c r="D48">
        <v>12.9</v>
      </c>
      <c r="E48" t="s">
        <v>31</v>
      </c>
      <c r="F48" t="s">
        <v>42</v>
      </c>
      <c r="G48" s="1">
        <v>3456</v>
      </c>
      <c r="H48" t="s">
        <v>59</v>
      </c>
      <c r="I48">
        <v>132</v>
      </c>
      <c r="J48">
        <v>400</v>
      </c>
      <c r="K48">
        <v>50</v>
      </c>
      <c r="L48">
        <v>250</v>
      </c>
      <c r="M48">
        <v>128</v>
      </c>
      <c r="N48">
        <v>65</v>
      </c>
      <c r="O48">
        <v>134</v>
      </c>
      <c r="P48">
        <v>6</v>
      </c>
      <c r="Q48" t="s">
        <v>43</v>
      </c>
      <c r="R48">
        <v>295</v>
      </c>
      <c r="S48">
        <v>343</v>
      </c>
      <c r="T48">
        <v>240</v>
      </c>
      <c r="U48">
        <v>100</v>
      </c>
      <c r="V48">
        <v>24</v>
      </c>
      <c r="W48">
        <v>56</v>
      </c>
      <c r="X48" s="1">
        <v>1585</v>
      </c>
      <c r="Y48">
        <v>449</v>
      </c>
      <c r="Z48">
        <v>691</v>
      </c>
      <c r="AA48">
        <v>588</v>
      </c>
      <c r="AB48">
        <v>864</v>
      </c>
      <c r="AC48" s="1">
        <v>1037</v>
      </c>
    </row>
    <row r="49" spans="1:29" x14ac:dyDescent="0.25">
      <c r="A49" t="s">
        <v>58</v>
      </c>
      <c r="B49">
        <v>11</v>
      </c>
      <c r="C49" t="s">
        <v>30</v>
      </c>
      <c r="D49">
        <v>13</v>
      </c>
      <c r="E49" t="s">
        <v>31</v>
      </c>
      <c r="F49" t="s">
        <v>42</v>
      </c>
      <c r="G49" s="1">
        <v>6433</v>
      </c>
      <c r="H49" t="s">
        <v>50</v>
      </c>
      <c r="I49">
        <v>132</v>
      </c>
      <c r="J49">
        <v>399</v>
      </c>
      <c r="K49">
        <v>50</v>
      </c>
      <c r="L49">
        <v>250</v>
      </c>
      <c r="M49">
        <v>134</v>
      </c>
      <c r="O49">
        <v>134</v>
      </c>
      <c r="P49">
        <v>6</v>
      </c>
      <c r="Q49" t="s">
        <v>36</v>
      </c>
      <c r="R49">
        <v>295</v>
      </c>
      <c r="S49">
        <v>343</v>
      </c>
      <c r="T49">
        <v>240</v>
      </c>
      <c r="U49">
        <v>100</v>
      </c>
      <c r="V49">
        <v>25</v>
      </c>
      <c r="W49">
        <v>57</v>
      </c>
      <c r="X49" s="1">
        <v>1527</v>
      </c>
      <c r="Y49">
        <v>836</v>
      </c>
      <c r="Z49" s="1">
        <v>1287</v>
      </c>
      <c r="AA49" s="1">
        <v>1094</v>
      </c>
      <c r="AB49" s="1">
        <v>1608</v>
      </c>
      <c r="AC49" s="1">
        <v>1930</v>
      </c>
    </row>
    <row r="50" spans="1:29" hidden="1" x14ac:dyDescent="0.25">
      <c r="A50" t="s">
        <v>58</v>
      </c>
      <c r="B50">
        <v>28</v>
      </c>
      <c r="C50" t="s">
        <v>40</v>
      </c>
      <c r="D50">
        <v>14</v>
      </c>
      <c r="E50" t="s">
        <v>31</v>
      </c>
      <c r="F50" t="s">
        <v>42</v>
      </c>
      <c r="G50" s="1">
        <v>3456</v>
      </c>
      <c r="H50" t="s">
        <v>59</v>
      </c>
      <c r="I50">
        <v>132</v>
      </c>
      <c r="J50">
        <v>400</v>
      </c>
      <c r="K50">
        <v>50</v>
      </c>
      <c r="L50">
        <v>250</v>
      </c>
      <c r="M50">
        <v>128</v>
      </c>
      <c r="O50">
        <v>134</v>
      </c>
      <c r="P50">
        <v>6</v>
      </c>
      <c r="Q50" t="s">
        <v>43</v>
      </c>
      <c r="R50">
        <v>295</v>
      </c>
      <c r="S50">
        <v>343</v>
      </c>
      <c r="T50">
        <v>240</v>
      </c>
      <c r="U50">
        <v>100</v>
      </c>
      <c r="V50">
        <v>24</v>
      </c>
      <c r="W50">
        <v>56</v>
      </c>
      <c r="X50" s="1">
        <v>1520</v>
      </c>
      <c r="Y50">
        <v>449</v>
      </c>
      <c r="Z50">
        <v>691</v>
      </c>
      <c r="AA50">
        <v>588</v>
      </c>
      <c r="AB50">
        <v>864</v>
      </c>
      <c r="AC50" s="1">
        <v>1037</v>
      </c>
    </row>
    <row r="51" spans="1:29" hidden="1" x14ac:dyDescent="0.25">
      <c r="A51" t="s">
        <v>58</v>
      </c>
      <c r="B51">
        <v>28</v>
      </c>
      <c r="C51" t="s">
        <v>40</v>
      </c>
      <c r="D51">
        <v>15</v>
      </c>
      <c r="E51" t="s">
        <v>31</v>
      </c>
      <c r="F51" t="s">
        <v>42</v>
      </c>
      <c r="G51" s="1">
        <v>3456</v>
      </c>
      <c r="H51" t="s">
        <v>59</v>
      </c>
      <c r="I51">
        <v>132</v>
      </c>
      <c r="J51">
        <v>400</v>
      </c>
      <c r="K51">
        <v>50</v>
      </c>
      <c r="L51">
        <v>250</v>
      </c>
      <c r="M51">
        <v>128</v>
      </c>
      <c r="O51">
        <v>134</v>
      </c>
      <c r="P51">
        <v>6</v>
      </c>
      <c r="Q51" t="s">
        <v>43</v>
      </c>
      <c r="R51">
        <v>295</v>
      </c>
      <c r="S51">
        <v>343</v>
      </c>
      <c r="T51">
        <v>240</v>
      </c>
      <c r="U51">
        <v>100</v>
      </c>
      <c r="V51">
        <v>24</v>
      </c>
      <c r="W51">
        <v>56</v>
      </c>
      <c r="X51" s="1">
        <v>1520</v>
      </c>
      <c r="Y51">
        <v>449</v>
      </c>
      <c r="Z51">
        <v>691</v>
      </c>
      <c r="AA51">
        <v>588</v>
      </c>
      <c r="AB51">
        <v>864</v>
      </c>
      <c r="AC51" s="1">
        <v>1037</v>
      </c>
    </row>
    <row r="52" spans="1:29" hidden="1" x14ac:dyDescent="0.25">
      <c r="A52" t="s">
        <v>58</v>
      </c>
      <c r="B52">
        <v>29</v>
      </c>
      <c r="C52" t="s">
        <v>40</v>
      </c>
      <c r="D52">
        <v>16</v>
      </c>
      <c r="E52" t="s">
        <v>31</v>
      </c>
      <c r="F52" t="s">
        <v>42</v>
      </c>
      <c r="G52" s="1">
        <v>3456</v>
      </c>
      <c r="H52" t="s">
        <v>59</v>
      </c>
      <c r="I52">
        <v>132</v>
      </c>
      <c r="J52">
        <v>400</v>
      </c>
      <c r="K52">
        <v>50</v>
      </c>
      <c r="L52">
        <v>250</v>
      </c>
      <c r="M52">
        <v>128</v>
      </c>
      <c r="O52">
        <v>134</v>
      </c>
      <c r="P52">
        <v>6</v>
      </c>
      <c r="Q52" t="s">
        <v>43</v>
      </c>
      <c r="R52">
        <v>295</v>
      </c>
      <c r="S52">
        <v>343</v>
      </c>
      <c r="T52">
        <v>240</v>
      </c>
      <c r="U52">
        <v>100</v>
      </c>
      <c r="V52">
        <v>24</v>
      </c>
      <c r="W52">
        <v>56</v>
      </c>
      <c r="X52" s="1">
        <v>1520</v>
      </c>
      <c r="Y52">
        <v>449</v>
      </c>
      <c r="Z52">
        <v>691</v>
      </c>
      <c r="AA52">
        <v>588</v>
      </c>
      <c r="AB52">
        <v>864</v>
      </c>
      <c r="AC52" s="1">
        <v>1037</v>
      </c>
    </row>
    <row r="53" spans="1:29" x14ac:dyDescent="0.25">
      <c r="A53" t="s">
        <v>58</v>
      </c>
      <c r="B53">
        <v>1</v>
      </c>
      <c r="C53" t="s">
        <v>30</v>
      </c>
      <c r="D53">
        <v>21</v>
      </c>
      <c r="E53" t="s">
        <v>31</v>
      </c>
      <c r="F53" t="s">
        <v>42</v>
      </c>
      <c r="G53" s="1">
        <v>5556</v>
      </c>
      <c r="H53" t="s">
        <v>33</v>
      </c>
      <c r="I53">
        <v>132</v>
      </c>
      <c r="J53">
        <v>400</v>
      </c>
      <c r="K53">
        <v>50</v>
      </c>
      <c r="L53">
        <v>250</v>
      </c>
      <c r="M53">
        <v>120</v>
      </c>
      <c r="N53">
        <v>65</v>
      </c>
      <c r="O53">
        <v>134</v>
      </c>
      <c r="P53">
        <v>6</v>
      </c>
      <c r="Q53" t="s">
        <v>34</v>
      </c>
      <c r="R53">
        <v>295</v>
      </c>
      <c r="S53">
        <v>343</v>
      </c>
      <c r="T53">
        <v>240</v>
      </c>
      <c r="U53">
        <v>100</v>
      </c>
      <c r="V53">
        <v>22</v>
      </c>
      <c r="W53">
        <v>54</v>
      </c>
      <c r="X53" s="1">
        <v>1573</v>
      </c>
      <c r="Y53">
        <v>722</v>
      </c>
      <c r="Z53" s="1">
        <v>1111</v>
      </c>
      <c r="AA53">
        <v>945</v>
      </c>
      <c r="AB53" s="1">
        <v>1389</v>
      </c>
      <c r="AC53" s="1">
        <v>1667</v>
      </c>
    </row>
    <row r="54" spans="1:29" x14ac:dyDescent="0.25">
      <c r="A54" t="s">
        <v>58</v>
      </c>
      <c r="B54">
        <v>2</v>
      </c>
      <c r="C54" t="s">
        <v>30</v>
      </c>
      <c r="D54">
        <v>22</v>
      </c>
      <c r="E54" t="s">
        <v>31</v>
      </c>
      <c r="F54" t="s">
        <v>42</v>
      </c>
      <c r="G54" s="1">
        <v>5556</v>
      </c>
      <c r="H54" t="s">
        <v>33</v>
      </c>
      <c r="I54">
        <v>132</v>
      </c>
      <c r="J54">
        <v>400</v>
      </c>
      <c r="K54">
        <v>50</v>
      </c>
      <c r="L54">
        <v>250</v>
      </c>
      <c r="M54">
        <v>120</v>
      </c>
      <c r="N54">
        <v>65</v>
      </c>
      <c r="O54">
        <v>134</v>
      </c>
      <c r="P54">
        <v>6</v>
      </c>
      <c r="Q54" t="s">
        <v>34</v>
      </c>
      <c r="R54">
        <v>295</v>
      </c>
      <c r="S54">
        <v>343</v>
      </c>
      <c r="T54">
        <v>240</v>
      </c>
      <c r="U54">
        <v>100</v>
      </c>
      <c r="V54">
        <v>22</v>
      </c>
      <c r="W54">
        <v>54</v>
      </c>
      <c r="X54" s="1">
        <v>1573</v>
      </c>
      <c r="Y54">
        <v>722</v>
      </c>
      <c r="Z54" s="1">
        <v>1111</v>
      </c>
      <c r="AA54">
        <v>945</v>
      </c>
      <c r="AB54" s="1">
        <v>1389</v>
      </c>
      <c r="AC54" s="1">
        <v>1667</v>
      </c>
    </row>
    <row r="55" spans="1:29" hidden="1" x14ac:dyDescent="0.25">
      <c r="A55" t="s">
        <v>60</v>
      </c>
      <c r="B55">
        <v>29</v>
      </c>
      <c r="C55" t="s">
        <v>45</v>
      </c>
      <c r="D55">
        <v>18</v>
      </c>
      <c r="E55" t="s">
        <v>31</v>
      </c>
      <c r="F55" t="s">
        <v>42</v>
      </c>
      <c r="G55" s="1">
        <v>4782</v>
      </c>
      <c r="H55" t="s">
        <v>59</v>
      </c>
      <c r="I55">
        <v>132</v>
      </c>
      <c r="J55">
        <v>400</v>
      </c>
      <c r="K55">
        <v>50</v>
      </c>
      <c r="L55">
        <v>250</v>
      </c>
      <c r="M55">
        <v>120</v>
      </c>
      <c r="N55">
        <v>65</v>
      </c>
      <c r="O55">
        <v>134</v>
      </c>
      <c r="P55">
        <v>6</v>
      </c>
      <c r="Q55" t="s">
        <v>43</v>
      </c>
      <c r="R55">
        <v>295</v>
      </c>
      <c r="S55">
        <v>399</v>
      </c>
      <c r="T55">
        <v>279</v>
      </c>
      <c r="U55">
        <v>100</v>
      </c>
      <c r="V55">
        <v>25</v>
      </c>
      <c r="W55">
        <v>57</v>
      </c>
      <c r="X55" s="1">
        <v>1618</v>
      </c>
      <c r="Y55">
        <v>622</v>
      </c>
      <c r="Z55">
        <v>956</v>
      </c>
      <c r="AA55">
        <v>813</v>
      </c>
      <c r="AB55" s="1">
        <v>1196</v>
      </c>
      <c r="AC55" s="1">
        <v>1435</v>
      </c>
    </row>
    <row r="56" spans="1:29" hidden="1" x14ac:dyDescent="0.25">
      <c r="A56" t="s">
        <v>60</v>
      </c>
      <c r="B56">
        <v>11</v>
      </c>
      <c r="C56" t="s">
        <v>45</v>
      </c>
      <c r="D56">
        <v>17</v>
      </c>
      <c r="E56" t="s">
        <v>31</v>
      </c>
      <c r="F56" t="s">
        <v>42</v>
      </c>
      <c r="G56" s="1">
        <v>4782</v>
      </c>
      <c r="H56" t="s">
        <v>59</v>
      </c>
      <c r="I56">
        <v>132</v>
      </c>
      <c r="J56">
        <v>400</v>
      </c>
      <c r="K56">
        <v>50</v>
      </c>
      <c r="L56">
        <v>250</v>
      </c>
      <c r="M56">
        <v>120</v>
      </c>
      <c r="N56">
        <v>65</v>
      </c>
      <c r="O56">
        <v>134</v>
      </c>
      <c r="P56">
        <v>6</v>
      </c>
      <c r="Q56" t="s">
        <v>43</v>
      </c>
      <c r="R56">
        <v>295</v>
      </c>
      <c r="S56">
        <v>399</v>
      </c>
      <c r="T56">
        <v>279</v>
      </c>
      <c r="U56">
        <v>100</v>
      </c>
      <c r="V56">
        <v>25</v>
      </c>
      <c r="W56">
        <v>57</v>
      </c>
      <c r="X56" s="1">
        <v>1618</v>
      </c>
      <c r="Y56">
        <v>622</v>
      </c>
      <c r="Z56">
        <v>956</v>
      </c>
      <c r="AA56">
        <v>813</v>
      </c>
      <c r="AB56" s="1">
        <v>1196</v>
      </c>
      <c r="AC56" s="1">
        <v>1435</v>
      </c>
    </row>
    <row r="57" spans="1:29" hidden="1" x14ac:dyDescent="0.25">
      <c r="A57" t="s">
        <v>60</v>
      </c>
      <c r="B57">
        <v>23</v>
      </c>
      <c r="C57" t="s">
        <v>45</v>
      </c>
      <c r="D57">
        <v>18</v>
      </c>
      <c r="E57" t="s">
        <v>31</v>
      </c>
      <c r="F57" t="s">
        <v>42</v>
      </c>
      <c r="G57" s="1">
        <v>4782</v>
      </c>
      <c r="H57" t="s">
        <v>59</v>
      </c>
      <c r="I57">
        <v>132</v>
      </c>
      <c r="J57">
        <v>400</v>
      </c>
      <c r="K57">
        <v>50</v>
      </c>
      <c r="L57">
        <v>250</v>
      </c>
      <c r="M57">
        <v>120</v>
      </c>
      <c r="N57">
        <v>65</v>
      </c>
      <c r="O57">
        <v>134</v>
      </c>
      <c r="P57">
        <v>6</v>
      </c>
      <c r="Q57" t="s">
        <v>43</v>
      </c>
      <c r="R57">
        <v>295</v>
      </c>
      <c r="S57">
        <v>399</v>
      </c>
      <c r="T57">
        <v>279</v>
      </c>
      <c r="U57">
        <v>100</v>
      </c>
      <c r="V57">
        <v>25</v>
      </c>
      <c r="W57">
        <v>57</v>
      </c>
      <c r="X57" s="1">
        <v>1618</v>
      </c>
      <c r="Y57">
        <v>622</v>
      </c>
      <c r="Z57">
        <v>956</v>
      </c>
      <c r="AA57">
        <v>813</v>
      </c>
      <c r="AB57" s="1">
        <v>1196</v>
      </c>
      <c r="AC57" s="1">
        <v>1435</v>
      </c>
    </row>
    <row r="58" spans="1:29" hidden="1" x14ac:dyDescent="0.25">
      <c r="A58" t="s">
        <v>60</v>
      </c>
      <c r="B58">
        <v>23</v>
      </c>
      <c r="C58" t="s">
        <v>45</v>
      </c>
      <c r="D58">
        <v>18</v>
      </c>
      <c r="E58" t="s">
        <v>31</v>
      </c>
      <c r="F58" t="s">
        <v>42</v>
      </c>
      <c r="G58" s="1">
        <v>4782</v>
      </c>
      <c r="H58" t="s">
        <v>59</v>
      </c>
      <c r="I58">
        <v>132</v>
      </c>
      <c r="J58">
        <v>400</v>
      </c>
      <c r="K58">
        <v>50</v>
      </c>
      <c r="L58">
        <v>250</v>
      </c>
      <c r="M58">
        <v>120</v>
      </c>
      <c r="N58">
        <v>65</v>
      </c>
      <c r="O58">
        <v>134</v>
      </c>
      <c r="P58">
        <v>6</v>
      </c>
      <c r="Q58" t="s">
        <v>43</v>
      </c>
      <c r="R58">
        <v>295</v>
      </c>
      <c r="S58">
        <v>399</v>
      </c>
      <c r="T58">
        <v>279</v>
      </c>
      <c r="U58">
        <v>100</v>
      </c>
      <c r="V58">
        <v>25</v>
      </c>
      <c r="W58">
        <v>57</v>
      </c>
      <c r="X58" s="1">
        <v>1618</v>
      </c>
      <c r="Y58">
        <v>622</v>
      </c>
      <c r="Z58">
        <v>956</v>
      </c>
      <c r="AA58">
        <v>813</v>
      </c>
      <c r="AB58" s="1">
        <v>1196</v>
      </c>
      <c r="AC58" s="1">
        <v>1435</v>
      </c>
    </row>
    <row r="59" spans="1:29" hidden="1" x14ac:dyDescent="0.25">
      <c r="A59" t="s">
        <v>60</v>
      </c>
      <c r="B59">
        <v>29</v>
      </c>
      <c r="C59" t="s">
        <v>45</v>
      </c>
      <c r="D59">
        <v>18</v>
      </c>
      <c r="E59" t="s">
        <v>31</v>
      </c>
      <c r="F59" t="s">
        <v>42</v>
      </c>
      <c r="G59" s="1">
        <v>4782</v>
      </c>
      <c r="H59" t="s">
        <v>59</v>
      </c>
      <c r="I59">
        <v>132</v>
      </c>
      <c r="J59">
        <v>400</v>
      </c>
      <c r="K59">
        <v>50</v>
      </c>
      <c r="L59">
        <v>250</v>
      </c>
      <c r="M59">
        <v>120</v>
      </c>
      <c r="N59">
        <v>65</v>
      </c>
      <c r="O59">
        <v>134</v>
      </c>
      <c r="P59">
        <v>6</v>
      </c>
      <c r="Q59" t="s">
        <v>43</v>
      </c>
      <c r="R59">
        <v>295</v>
      </c>
      <c r="S59">
        <v>399</v>
      </c>
      <c r="T59">
        <v>279</v>
      </c>
      <c r="U59">
        <v>100</v>
      </c>
      <c r="V59">
        <v>25</v>
      </c>
      <c r="W59">
        <v>57</v>
      </c>
      <c r="X59" s="1">
        <v>1618</v>
      </c>
      <c r="Y59">
        <v>622</v>
      </c>
      <c r="Z59">
        <v>956</v>
      </c>
      <c r="AA59">
        <v>813</v>
      </c>
      <c r="AB59" s="1">
        <v>1196</v>
      </c>
      <c r="AC59" s="1">
        <v>1435</v>
      </c>
    </row>
    <row r="60" spans="1:29" x14ac:dyDescent="0.25">
      <c r="A60" t="s">
        <v>61</v>
      </c>
      <c r="B60">
        <v>12</v>
      </c>
      <c r="C60" t="s">
        <v>30</v>
      </c>
      <c r="D60">
        <v>12.9</v>
      </c>
      <c r="E60" t="s">
        <v>31</v>
      </c>
      <c r="F60" t="s">
        <v>42</v>
      </c>
      <c r="G60" s="1">
        <v>5287</v>
      </c>
      <c r="H60" t="s">
        <v>59</v>
      </c>
      <c r="I60">
        <v>132</v>
      </c>
      <c r="J60">
        <v>400</v>
      </c>
      <c r="K60">
        <v>50</v>
      </c>
      <c r="L60">
        <v>250</v>
      </c>
      <c r="M60">
        <v>134</v>
      </c>
      <c r="O60">
        <v>134</v>
      </c>
      <c r="P60">
        <v>6</v>
      </c>
      <c r="Q60" t="s">
        <v>43</v>
      </c>
      <c r="R60">
        <v>295</v>
      </c>
      <c r="S60">
        <v>343</v>
      </c>
      <c r="T60">
        <v>240</v>
      </c>
      <c r="U60">
        <v>100</v>
      </c>
      <c r="V60">
        <v>26</v>
      </c>
      <c r="W60">
        <v>58</v>
      </c>
      <c r="X60" s="1">
        <v>1530</v>
      </c>
      <c r="Y60">
        <v>687</v>
      </c>
      <c r="Z60" s="1">
        <v>1057</v>
      </c>
      <c r="AA60">
        <v>899</v>
      </c>
      <c r="AB60" s="1">
        <v>1322</v>
      </c>
      <c r="AC60" s="1">
        <v>1586</v>
      </c>
    </row>
    <row r="61" spans="1:29" x14ac:dyDescent="0.25">
      <c r="A61" t="s">
        <v>61</v>
      </c>
      <c r="B61">
        <v>24</v>
      </c>
      <c r="C61" t="s">
        <v>30</v>
      </c>
      <c r="D61">
        <v>18</v>
      </c>
      <c r="E61" t="s">
        <v>31</v>
      </c>
      <c r="F61" t="s">
        <v>42</v>
      </c>
      <c r="G61" s="1">
        <v>5287</v>
      </c>
      <c r="H61" t="s">
        <v>59</v>
      </c>
      <c r="I61">
        <v>132</v>
      </c>
      <c r="J61">
        <v>400</v>
      </c>
      <c r="K61">
        <v>50</v>
      </c>
      <c r="L61">
        <v>250</v>
      </c>
      <c r="M61">
        <v>134</v>
      </c>
      <c r="O61">
        <v>134</v>
      </c>
      <c r="P61">
        <v>6</v>
      </c>
      <c r="Q61" t="s">
        <v>43</v>
      </c>
      <c r="R61">
        <v>295</v>
      </c>
      <c r="S61">
        <v>343</v>
      </c>
      <c r="T61">
        <v>240</v>
      </c>
      <c r="U61">
        <v>100</v>
      </c>
      <c r="V61">
        <v>26</v>
      </c>
      <c r="W61">
        <v>58</v>
      </c>
      <c r="X61" s="1">
        <v>1530</v>
      </c>
      <c r="Y61">
        <v>687</v>
      </c>
      <c r="Z61" s="1">
        <v>1057</v>
      </c>
      <c r="AA61">
        <v>899</v>
      </c>
      <c r="AB61" s="1">
        <v>1322</v>
      </c>
      <c r="AC61" s="1">
        <v>1586</v>
      </c>
    </row>
    <row r="62" spans="1:29" x14ac:dyDescent="0.25">
      <c r="A62" t="s">
        <v>61</v>
      </c>
      <c r="B62">
        <v>25</v>
      </c>
      <c r="C62" t="s">
        <v>30</v>
      </c>
      <c r="D62">
        <v>18</v>
      </c>
      <c r="E62" t="s">
        <v>31</v>
      </c>
      <c r="F62" t="s">
        <v>42</v>
      </c>
      <c r="G62" s="1">
        <v>5287</v>
      </c>
      <c r="H62" t="s">
        <v>59</v>
      </c>
      <c r="I62">
        <v>132</v>
      </c>
      <c r="J62">
        <v>400</v>
      </c>
      <c r="K62">
        <v>50</v>
      </c>
      <c r="L62">
        <v>250</v>
      </c>
      <c r="M62">
        <v>134</v>
      </c>
      <c r="O62">
        <v>134</v>
      </c>
      <c r="P62">
        <v>6</v>
      </c>
      <c r="Q62" t="s">
        <v>43</v>
      </c>
      <c r="R62">
        <v>295</v>
      </c>
      <c r="S62">
        <v>343</v>
      </c>
      <c r="T62">
        <v>240</v>
      </c>
      <c r="U62">
        <v>100</v>
      </c>
      <c r="V62">
        <v>26</v>
      </c>
      <c r="W62">
        <v>58</v>
      </c>
      <c r="X62" s="1">
        <v>1530</v>
      </c>
      <c r="Y62">
        <v>687</v>
      </c>
      <c r="Z62" s="1">
        <v>1057</v>
      </c>
      <c r="AA62">
        <v>899</v>
      </c>
      <c r="AB62" s="1">
        <v>1322</v>
      </c>
      <c r="AC62" s="1">
        <v>1586</v>
      </c>
    </row>
    <row r="63" spans="1:29" x14ac:dyDescent="0.25">
      <c r="G63"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836B2-79B0-4FF1-AA8F-286F3FE7CCD3}">
  <dimension ref="B2:BS51"/>
  <sheetViews>
    <sheetView showGridLines="0" topLeftCell="BB9" zoomScale="85" zoomScaleNormal="85" workbookViewId="0">
      <selection activeCell="BK18" sqref="BK18"/>
    </sheetView>
  </sheetViews>
  <sheetFormatPr defaultRowHeight="15" x14ac:dyDescent="0.25"/>
  <cols>
    <col min="1" max="1" width="9.140625" style="4"/>
    <col min="2" max="2" width="14.7109375" style="3" bestFit="1" customWidth="1"/>
    <col min="3" max="3" width="27" style="3" bestFit="1" customWidth="1"/>
    <col min="4" max="4" width="18.7109375" style="3" bestFit="1" customWidth="1"/>
    <col min="5" max="6" width="9.140625" style="4"/>
    <col min="7" max="7" width="20.140625" style="3" bestFit="1" customWidth="1"/>
    <col min="8" max="8" width="18.7109375" style="3" bestFit="1" customWidth="1"/>
    <col min="9" max="9" width="17.28515625" style="3" customWidth="1"/>
    <col min="10" max="11" width="9.140625" style="4"/>
    <col min="12" max="12" width="20.140625" style="3" bestFit="1" customWidth="1"/>
    <col min="13" max="13" width="28.5703125" style="3" bestFit="1" customWidth="1"/>
    <col min="14" max="15" width="9.140625" style="4"/>
    <col min="16" max="16" width="20.7109375" style="3" bestFit="1" customWidth="1"/>
    <col min="17" max="17" width="14.42578125" style="3" bestFit="1" customWidth="1"/>
    <col min="18" max="18" width="32.5703125" style="3" bestFit="1" customWidth="1"/>
    <col min="19" max="19" width="19.42578125" style="3" bestFit="1" customWidth="1"/>
    <col min="20" max="21" width="9.140625" style="4"/>
    <col min="22" max="22" width="13.85546875" style="3" bestFit="1" customWidth="1"/>
    <col min="23" max="23" width="9.7109375" style="3" bestFit="1" customWidth="1"/>
    <col min="24" max="24" width="15" style="3" bestFit="1" customWidth="1"/>
    <col min="25" max="25" width="11.7109375" style="3" bestFit="1" customWidth="1"/>
    <col min="26" max="27" width="9.140625" style="4"/>
    <col min="28" max="28" width="11.5703125" style="3" bestFit="1" customWidth="1"/>
    <col min="29" max="29" width="14.7109375" style="3" customWidth="1"/>
    <col min="30" max="30" width="10.7109375" style="3" customWidth="1"/>
    <col min="31" max="31" width="11.7109375" style="3" bestFit="1" customWidth="1"/>
    <col min="32" max="33" width="9.140625" style="4"/>
    <col min="34" max="34" width="11.5703125" style="3" bestFit="1" customWidth="1"/>
    <col min="35" max="35" width="14.7109375" style="3" customWidth="1"/>
    <col min="36" max="36" width="12.7109375" style="3" bestFit="1" customWidth="1"/>
    <col min="37" max="38" width="9.140625" style="4"/>
    <col min="39" max="39" width="14.7109375" style="3" customWidth="1"/>
    <col min="40" max="40" width="9" style="3" bestFit="1" customWidth="1"/>
    <col min="41" max="41" width="11.28515625" style="3" bestFit="1" customWidth="1"/>
    <col min="42" max="42" width="9.28515625" style="3" bestFit="1" customWidth="1"/>
    <col min="43" max="43" width="11.7109375" style="3" bestFit="1" customWidth="1"/>
    <col min="44" max="44" width="15" style="3" bestFit="1" customWidth="1"/>
    <col min="45" max="46" width="9.140625" style="4"/>
    <col min="47" max="47" width="13.5703125" style="4" bestFit="1" customWidth="1"/>
    <col min="48" max="49" width="9.140625" style="4"/>
    <col min="50" max="50" width="20.140625" style="3" bestFit="1" customWidth="1"/>
    <col min="51" max="51" width="11.28515625" style="3" bestFit="1" customWidth="1"/>
    <col min="52" max="52" width="5" style="3" customWidth="1"/>
    <col min="53" max="53" width="20.28515625" style="3" customWidth="1"/>
    <col min="54" max="54" width="11.7109375" style="3" bestFit="1" customWidth="1"/>
    <col min="55" max="56" width="9.140625" style="4"/>
    <col min="57" max="58" width="18.28515625" style="3" bestFit="1" customWidth="1"/>
    <col min="59" max="59" width="13.42578125" style="3" bestFit="1" customWidth="1"/>
    <col min="60" max="60" width="12.42578125" style="3" customWidth="1"/>
    <col min="61" max="61" width="10" style="3" bestFit="1" customWidth="1"/>
    <col min="62" max="63" width="9.140625" style="4"/>
    <col min="64" max="64" width="20.140625" style="3" bestFit="1" customWidth="1"/>
    <col min="65" max="65" width="11.28515625" style="3" bestFit="1" customWidth="1"/>
    <col min="66" max="69" width="11" style="3" customWidth="1"/>
    <col min="70" max="70" width="9.140625" style="4"/>
    <col min="71" max="71" width="10" style="4" bestFit="1" customWidth="1"/>
    <col min="72" max="16384" width="9.140625" style="4"/>
  </cols>
  <sheetData>
    <row r="2" spans="2:71" s="6" customFormat="1" ht="15.75" customHeight="1" x14ac:dyDescent="0.25">
      <c r="B2" s="27" t="s">
        <v>67</v>
      </c>
      <c r="C2" s="27"/>
      <c r="D2" s="27"/>
      <c r="G2" s="27" t="s">
        <v>71</v>
      </c>
      <c r="H2" s="27"/>
      <c r="I2" s="27"/>
      <c r="L2" s="27" t="s">
        <v>4</v>
      </c>
      <c r="M2" s="27"/>
      <c r="P2" s="27" t="s">
        <v>74</v>
      </c>
      <c r="Q2" s="27"/>
      <c r="R2" s="27"/>
      <c r="S2" s="27"/>
      <c r="V2" s="27" t="s">
        <v>85</v>
      </c>
      <c r="W2" s="27"/>
      <c r="X2" s="27"/>
      <c r="Y2" s="27"/>
      <c r="AB2" s="27" t="s">
        <v>86</v>
      </c>
      <c r="AC2" s="27"/>
      <c r="AD2" s="27"/>
      <c r="AE2" s="27"/>
      <c r="AH2" s="27" t="s">
        <v>89</v>
      </c>
      <c r="AI2" s="27"/>
      <c r="AJ2" s="27"/>
      <c r="AM2" s="27" t="s">
        <v>90</v>
      </c>
      <c r="AN2" s="27"/>
      <c r="AO2" s="27"/>
      <c r="AP2" s="27"/>
      <c r="AQ2" s="27"/>
      <c r="AR2" s="27"/>
      <c r="AX2" s="27" t="s">
        <v>98</v>
      </c>
      <c r="AY2" s="27"/>
      <c r="AZ2" s="27"/>
      <c r="BA2" s="27"/>
      <c r="BB2" s="27"/>
      <c r="BE2" s="27" t="s">
        <v>102</v>
      </c>
      <c r="BF2" s="27"/>
      <c r="BG2" s="27"/>
      <c r="BH2" s="16"/>
      <c r="BI2" s="16"/>
      <c r="BL2" s="27" t="s">
        <v>2</v>
      </c>
      <c r="BM2" s="27"/>
      <c r="BN2" s="27"/>
      <c r="BO2" s="16"/>
      <c r="BP2" s="16"/>
      <c r="BQ2" s="16"/>
    </row>
    <row r="5" spans="2:71" s="10" customFormat="1" ht="51.75" customHeight="1" x14ac:dyDescent="0.25">
      <c r="B5" s="8" t="s">
        <v>6</v>
      </c>
      <c r="C5" s="8" t="s">
        <v>65</v>
      </c>
      <c r="D5" s="8" t="s">
        <v>66</v>
      </c>
      <c r="E5" s="9"/>
      <c r="G5" s="8" t="s">
        <v>72</v>
      </c>
      <c r="H5" s="8"/>
      <c r="I5" s="8"/>
      <c r="J5" s="9"/>
      <c r="L5" s="8" t="s">
        <v>46</v>
      </c>
      <c r="M5" s="8" t="s">
        <v>31</v>
      </c>
      <c r="N5" s="9"/>
      <c r="P5" s="8" t="s">
        <v>8</v>
      </c>
      <c r="Q5" s="8" t="s">
        <v>9</v>
      </c>
      <c r="R5" s="8" t="s">
        <v>10</v>
      </c>
      <c r="S5" s="8" t="s">
        <v>11</v>
      </c>
      <c r="T5" s="9"/>
      <c r="V5" s="8" t="s">
        <v>79</v>
      </c>
      <c r="W5" s="8" t="s">
        <v>84</v>
      </c>
      <c r="X5" s="8" t="s">
        <v>14</v>
      </c>
      <c r="Y5" s="8" t="s">
        <v>15</v>
      </c>
      <c r="Z5" s="9"/>
      <c r="AB5" s="8"/>
      <c r="AC5" s="8"/>
      <c r="AD5" s="8"/>
      <c r="AE5" s="8"/>
      <c r="AF5" s="9"/>
      <c r="AH5" s="8"/>
      <c r="AI5" s="8"/>
      <c r="AJ5" s="8"/>
      <c r="AK5" s="9"/>
      <c r="AM5" s="8" t="s">
        <v>17</v>
      </c>
      <c r="AN5" s="8" t="s">
        <v>18</v>
      </c>
      <c r="AO5" s="8" t="s">
        <v>19</v>
      </c>
      <c r="AP5" s="8" t="s">
        <v>20</v>
      </c>
      <c r="AQ5" s="8" t="s">
        <v>21</v>
      </c>
      <c r="AR5" s="8" t="s">
        <v>22</v>
      </c>
      <c r="AS5" s="9"/>
      <c r="AU5" s="4" t="s">
        <v>97</v>
      </c>
      <c r="AV5" s="9"/>
      <c r="AX5" s="8" t="s">
        <v>101</v>
      </c>
      <c r="AY5" s="8" t="s">
        <v>100</v>
      </c>
      <c r="AZ5" s="8"/>
      <c r="BA5" s="8"/>
      <c r="BB5" s="8"/>
      <c r="BC5" s="9"/>
      <c r="BE5" s="8" t="s">
        <v>24</v>
      </c>
      <c r="BF5" s="8" t="s">
        <v>25</v>
      </c>
      <c r="BG5" s="8" t="s">
        <v>112</v>
      </c>
      <c r="BH5" s="8" t="s">
        <v>27</v>
      </c>
      <c r="BI5" s="8" t="s">
        <v>28</v>
      </c>
      <c r="BJ5" s="9"/>
      <c r="BL5" s="19" t="s">
        <v>45</v>
      </c>
      <c r="BM5" s="19" t="s">
        <v>40</v>
      </c>
      <c r="BN5" s="19" t="s">
        <v>30</v>
      </c>
      <c r="BO5" s="19"/>
      <c r="BP5" s="8" t="s">
        <v>105</v>
      </c>
      <c r="BQ5" s="8" t="s">
        <v>106</v>
      </c>
      <c r="BR5" s="9"/>
    </row>
    <row r="6" spans="2:71" ht="15.75" x14ac:dyDescent="0.25">
      <c r="B6" s="5">
        <f>GETPIVOTDATA("Sum of Rate",$B$10)</f>
        <v>359038</v>
      </c>
      <c r="C6" s="5">
        <f>GETPIVOTDATA("Sum of Total Expenses",$B$10)</f>
        <v>94842</v>
      </c>
      <c r="D6" s="2">
        <f>GETPIVOTDATA("Sum of Balance",$B$10)</f>
        <v>264196</v>
      </c>
      <c r="E6" s="7"/>
      <c r="G6" s="5">
        <f>GETPIVOTDATA("Balance",$G$10)</f>
        <v>264196</v>
      </c>
      <c r="H6" s="5"/>
      <c r="I6" s="2"/>
      <c r="J6" s="7"/>
      <c r="L6" s="2">
        <f>GETPIVOTDATA("Customer Type",$L$10,"Customer Type","New Customer")</f>
        <v>11</v>
      </c>
      <c r="M6" s="2">
        <f>GETPIVOTDATA("Customer Type",$L$10,"Customer Type","Retaining Customer")</f>
        <v>50</v>
      </c>
      <c r="N6" s="7"/>
      <c r="P6" s="11">
        <f>GETPIVOTDATA("Sum of Insurance",$P$10)</f>
        <v>8052</v>
      </c>
      <c r="Q6" s="11">
        <f>GETPIVOTDATA("Sum of Fuel",$P$10)</f>
        <v>23720</v>
      </c>
      <c r="R6" s="11">
        <f>GETPIVOTDATA("Sum of Diesel Exhaust Fluid",$P$10)</f>
        <v>3164</v>
      </c>
      <c r="S6" s="11">
        <f>GETPIVOTDATA("Sum of Advance",$P$10)</f>
        <v>15250</v>
      </c>
      <c r="T6" s="7"/>
      <c r="V6" s="11">
        <f>GETPIVOTDATA("Sum of Warehouse",$V$10)</f>
        <v>7785</v>
      </c>
      <c r="W6" s="11">
        <f>GETPIVOTDATA("Sum of Repairs",$V$10)</f>
        <v>2215</v>
      </c>
      <c r="X6" s="11">
        <f>GETPIVOTDATA("Sum of Tolls",$V$10)</f>
        <v>7372</v>
      </c>
      <c r="Y6" s="11">
        <f>GETPIVOTDATA("Sum of Fundings",$V$10)</f>
        <v>1196</v>
      </c>
      <c r="Z6" s="7"/>
      <c r="AB6" s="11"/>
      <c r="AC6" s="11"/>
      <c r="AD6" s="11"/>
      <c r="AE6" s="11"/>
      <c r="AF6" s="7"/>
      <c r="AH6" s="11"/>
      <c r="AI6" s="11"/>
      <c r="AJ6" s="11"/>
      <c r="AK6" s="7"/>
      <c r="AM6" s="5">
        <f>GETPIVOTDATA("Sum of Odometer",$AM$10)</f>
        <v>7746</v>
      </c>
      <c r="AN6" s="5">
        <f>GETPIVOTDATA("Sum of Miles",$AM$10)</f>
        <v>9206</v>
      </c>
      <c r="AO6" s="5">
        <f>GETPIVOTDATA("Sum of Rate Per Miles",$AM$10)</f>
        <v>6443</v>
      </c>
      <c r="AP6" s="5">
        <f>GETPIVOTDATA("Sum of Extra Stops",$AM$10)</f>
        <v>2600</v>
      </c>
      <c r="AQ6" s="5">
        <f>GETPIVOTDATA("Sum of Extra Pay",$AM$10)</f>
        <v>657</v>
      </c>
      <c r="AR6" s="5">
        <f>GETPIVOTDATA("Sum of Costs Driver Paid",$AM$10)</f>
        <v>1489</v>
      </c>
      <c r="AS6" s="7"/>
      <c r="AU6" s="20">
        <f>SUM(AO11:AR11)</f>
        <v>11189</v>
      </c>
      <c r="AV6" s="7"/>
      <c r="AX6" s="2">
        <f>COUNTA(BA11:BA16)</f>
        <v>6</v>
      </c>
      <c r="AY6" s="2">
        <f>SUM(BB11:BB16)</f>
        <v>24</v>
      </c>
      <c r="AZ6" s="5"/>
      <c r="BA6" s="5"/>
      <c r="BB6" s="5"/>
      <c r="BC6" s="7"/>
      <c r="BE6" s="5">
        <f>GETPIVOTDATA("Sum of First condition type",$BE$10)</f>
        <v>20056</v>
      </c>
      <c r="BF6" s="5">
        <f>GETPIVOTDATA("Sum of Shipment cost sub-items",$BE$10)</f>
        <v>30861</v>
      </c>
      <c r="BG6" s="5">
        <f>GETPIVOTDATA("Sum of ERE Stage",$BE$10)</f>
        <v>26230</v>
      </c>
      <c r="BH6" s="5">
        <f>GETPIVOTDATA("Sum of Basic freight",$BE$10)</f>
        <v>38577</v>
      </c>
      <c r="BI6" s="5">
        <f>GETPIVOTDATA("Sum of Final Amount",$BE$10)</f>
        <v>46287</v>
      </c>
      <c r="BJ6" s="7"/>
      <c r="BL6" s="22">
        <f>GETPIVOTDATA("Count of Load",$BL$10,"Load","Iron")</f>
        <v>4</v>
      </c>
      <c r="BM6" s="22">
        <f>GETPIVOTDATA("Count of Load",$BL$10,"Load","Sand")</f>
        <v>6</v>
      </c>
      <c r="BN6" s="22">
        <f>GETPIVOTDATA("Count of Load",$BL$10,"Load","Wood")</f>
        <v>16</v>
      </c>
      <c r="BO6" s="5"/>
      <c r="BP6" s="22">
        <f>GETPIVOTDATA("Count of Load",$BL$10)</f>
        <v>26</v>
      </c>
      <c r="BQ6" s="22">
        <f>GETPIVOTDATA("Sum of Tonnage",$BL$10)</f>
        <v>444.6</v>
      </c>
      <c r="BR6" s="7"/>
    </row>
    <row r="7" spans="2:71" s="31" customFormat="1" ht="15.75" x14ac:dyDescent="0.25">
      <c r="B7" s="28">
        <f>B6/SUM(B6:C6)</f>
        <v>0.79104168502687933</v>
      </c>
      <c r="C7" s="28">
        <f>C6/SUM(B6:C6)</f>
        <v>0.20895831497312065</v>
      </c>
      <c r="D7" s="29"/>
      <c r="E7" s="30"/>
      <c r="G7" s="28"/>
      <c r="H7" s="28"/>
      <c r="I7" s="29"/>
      <c r="J7" s="30"/>
      <c r="L7" s="28"/>
      <c r="M7" s="28"/>
      <c r="N7" s="30"/>
      <c r="P7" s="28"/>
      <c r="Q7" s="28"/>
      <c r="R7" s="28"/>
      <c r="S7" s="28"/>
      <c r="T7" s="30"/>
      <c r="V7" s="28"/>
      <c r="W7" s="28"/>
      <c r="X7" s="28"/>
      <c r="Y7" s="28"/>
      <c r="Z7" s="30"/>
      <c r="AB7" s="28"/>
      <c r="AC7" s="28"/>
      <c r="AD7" s="28"/>
      <c r="AE7" s="28"/>
      <c r="AF7" s="30"/>
      <c r="AH7" s="28"/>
      <c r="AI7" s="28"/>
      <c r="AJ7" s="28"/>
      <c r="AK7" s="30"/>
      <c r="AM7" s="28"/>
      <c r="AN7" s="28"/>
      <c r="AO7" s="28"/>
      <c r="AP7" s="28"/>
      <c r="AQ7" s="28"/>
      <c r="AR7" s="28"/>
      <c r="AS7" s="30"/>
      <c r="AV7" s="30"/>
      <c r="AX7" s="28"/>
      <c r="AY7" s="28"/>
      <c r="AZ7" s="28"/>
      <c r="BA7" s="28"/>
      <c r="BB7" s="28"/>
      <c r="BC7" s="30"/>
      <c r="BE7" s="32"/>
      <c r="BF7" s="32"/>
      <c r="BG7" s="32"/>
      <c r="BH7" s="28"/>
      <c r="BI7" s="28"/>
      <c r="BJ7" s="30"/>
      <c r="BL7" s="32">
        <f>GETPIVOTDATA("Sum of Tonnage",$BL$10,"Load","Iron")</f>
        <v>68.8</v>
      </c>
      <c r="BM7" s="32">
        <f>GETPIVOTDATA("Sum of Tonnage",$BL$10,"Load","Sand")</f>
        <v>99.5</v>
      </c>
      <c r="BN7" s="32">
        <f>GETPIVOTDATA("Sum of Tonnage",$BL$10,"Load","Wood")</f>
        <v>276.3</v>
      </c>
      <c r="BO7" s="28"/>
      <c r="BP7" s="28"/>
      <c r="BQ7" s="28"/>
      <c r="BR7" s="30"/>
    </row>
    <row r="8" spans="2:71" ht="31.5" x14ac:dyDescent="0.25">
      <c r="B8" s="5"/>
      <c r="C8" s="5"/>
      <c r="D8" s="2"/>
      <c r="E8" s="7"/>
      <c r="G8" s="5"/>
      <c r="H8" s="5"/>
      <c r="I8" s="2"/>
      <c r="J8" s="7"/>
      <c r="L8" s="5"/>
      <c r="M8" s="5"/>
      <c r="N8" s="7"/>
      <c r="P8" s="5"/>
      <c r="Q8" s="5"/>
      <c r="R8" s="5"/>
      <c r="S8" s="5"/>
      <c r="T8" s="7"/>
      <c r="V8" s="5"/>
      <c r="W8" s="5"/>
      <c r="X8" s="5"/>
      <c r="Y8" s="5"/>
      <c r="Z8" s="7"/>
      <c r="AB8" s="5" t="s">
        <v>88</v>
      </c>
      <c r="AC8" s="5"/>
      <c r="AD8" s="17" t="s">
        <v>87</v>
      </c>
      <c r="AE8" s="5"/>
      <c r="AF8" s="7"/>
      <c r="AH8" s="5" t="s">
        <v>88</v>
      </c>
      <c r="AI8" s="5"/>
      <c r="AJ8" s="17"/>
      <c r="AK8" s="7"/>
      <c r="AM8" s="5"/>
      <c r="AN8" s="5"/>
      <c r="AO8" s="17"/>
      <c r="AP8" s="17"/>
      <c r="AQ8" s="17"/>
      <c r="AR8" s="17"/>
      <c r="AS8" s="7"/>
      <c r="AV8" s="7"/>
      <c r="AX8" s="5"/>
      <c r="AY8" s="5"/>
      <c r="AZ8" s="17"/>
      <c r="BA8" s="17"/>
      <c r="BB8" s="17"/>
      <c r="BC8" s="7"/>
      <c r="BE8" s="5"/>
      <c r="BF8" s="5"/>
      <c r="BG8" s="17"/>
      <c r="BH8" s="17"/>
      <c r="BI8" s="17"/>
      <c r="BJ8" s="7"/>
      <c r="BL8" s="5"/>
      <c r="BM8" s="5"/>
      <c r="BN8" s="17"/>
      <c r="BO8" s="17"/>
      <c r="BP8" s="17"/>
      <c r="BQ8" s="17"/>
      <c r="BR8" s="7"/>
    </row>
    <row r="9" spans="2:71" x14ac:dyDescent="0.25">
      <c r="E9" s="7"/>
      <c r="J9" s="7"/>
      <c r="N9" s="7"/>
      <c r="T9" s="7"/>
      <c r="Z9" s="7"/>
      <c r="AF9" s="7"/>
      <c r="AK9" s="7"/>
      <c r="AS9" s="7"/>
      <c r="AV9" s="7"/>
      <c r="BC9" s="7"/>
      <c r="BJ9" s="7"/>
      <c r="BR9" s="7"/>
    </row>
    <row r="10" spans="2:71" ht="47.25" x14ac:dyDescent="0.25">
      <c r="B10" s="25" t="s">
        <v>62</v>
      </c>
      <c r="C10" s="25" t="s">
        <v>63</v>
      </c>
      <c r="D10" s="25" t="s">
        <v>64</v>
      </c>
      <c r="E10" s="7"/>
      <c r="G10" s="24" t="s">
        <v>68</v>
      </c>
      <c r="H10" s="19" t="s">
        <v>64</v>
      </c>
      <c r="I10"/>
      <c r="J10" s="7"/>
      <c r="L10" s="24" t="s">
        <v>68</v>
      </c>
      <c r="M10" s="19" t="s">
        <v>73</v>
      </c>
      <c r="N10" s="7"/>
      <c r="P10" s="19" t="s">
        <v>76</v>
      </c>
      <c r="Q10" s="19" t="s">
        <v>75</v>
      </c>
      <c r="R10" s="19" t="s">
        <v>77</v>
      </c>
      <c r="S10" s="19" t="s">
        <v>78</v>
      </c>
      <c r="T10" s="7"/>
      <c r="V10" s="19" t="s">
        <v>80</v>
      </c>
      <c r="W10" s="19" t="s">
        <v>83</v>
      </c>
      <c r="X10" s="19" t="s">
        <v>82</v>
      </c>
      <c r="Y10" s="19" t="s">
        <v>81</v>
      </c>
      <c r="Z10" s="7"/>
      <c r="AB10" s="26" t="s">
        <v>68</v>
      </c>
      <c r="AC10" s="12"/>
      <c r="AD10" s="12"/>
      <c r="AE10" s="12"/>
      <c r="AF10" s="7"/>
      <c r="AH10" s="26" t="s">
        <v>68</v>
      </c>
      <c r="AI10" s="19" t="s">
        <v>62</v>
      </c>
      <c r="AJ10" s="19" t="s">
        <v>63</v>
      </c>
      <c r="AK10" s="7"/>
      <c r="AM10" s="19" t="s">
        <v>91</v>
      </c>
      <c r="AN10" s="19" t="s">
        <v>92</v>
      </c>
      <c r="AO10" s="19" t="s">
        <v>96</v>
      </c>
      <c r="AP10" s="19" t="s">
        <v>95</v>
      </c>
      <c r="AQ10" s="19" t="s">
        <v>94</v>
      </c>
      <c r="AR10" s="19" t="s">
        <v>93</v>
      </c>
      <c r="AS10" s="7"/>
      <c r="AV10" s="7"/>
      <c r="AX10" s="24" t="s">
        <v>68</v>
      </c>
      <c r="AY10" s="19" t="s">
        <v>99</v>
      </c>
      <c r="AZ10"/>
      <c r="BA10"/>
      <c r="BB10"/>
      <c r="BC10" s="7"/>
      <c r="BE10" s="19" t="s">
        <v>107</v>
      </c>
      <c r="BF10" s="19" t="s">
        <v>108</v>
      </c>
      <c r="BG10" s="19" t="s">
        <v>109</v>
      </c>
      <c r="BH10" s="19" t="s">
        <v>110</v>
      </c>
      <c r="BI10" s="19" t="s">
        <v>111</v>
      </c>
      <c r="BJ10" s="7"/>
      <c r="BL10" s="24" t="s">
        <v>68</v>
      </c>
      <c r="BM10" s="19" t="s">
        <v>103</v>
      </c>
      <c r="BN10" s="19" t="s">
        <v>104</v>
      </c>
      <c r="BO10" s="19"/>
      <c r="BP10" s="19"/>
      <c r="BQ10" s="19"/>
      <c r="BR10" s="7"/>
      <c r="BS10"/>
    </row>
    <row r="11" spans="2:71" ht="31.5" x14ac:dyDescent="0.5">
      <c r="B11" s="25">
        <v>359038</v>
      </c>
      <c r="C11" s="25">
        <v>94842</v>
      </c>
      <c r="D11" s="25">
        <v>264196</v>
      </c>
      <c r="E11" s="7"/>
      <c r="G11" s="19" t="s">
        <v>29</v>
      </c>
      <c r="H11" s="25">
        <v>11949</v>
      </c>
      <c r="I11"/>
      <c r="J11" s="7"/>
      <c r="L11" s="19" t="s">
        <v>46</v>
      </c>
      <c r="M11" s="19">
        <v>11</v>
      </c>
      <c r="N11" s="7"/>
      <c r="P11" s="19">
        <v>8052</v>
      </c>
      <c r="Q11" s="19">
        <v>23720</v>
      </c>
      <c r="R11" s="19">
        <v>3164</v>
      </c>
      <c r="S11" s="19">
        <v>15250</v>
      </c>
      <c r="T11" s="7"/>
      <c r="V11" s="19">
        <v>7785</v>
      </c>
      <c r="W11" s="19">
        <v>2215</v>
      </c>
      <c r="X11" s="19">
        <v>7372</v>
      </c>
      <c r="Y11" s="19">
        <v>1196</v>
      </c>
      <c r="Z11" s="7"/>
      <c r="AB11" s="23" t="s">
        <v>29</v>
      </c>
      <c r="AC11" s="12"/>
      <c r="AD11" s="14" t="s">
        <v>29</v>
      </c>
      <c r="AE11" s="18" t="str">
        <f>IF(COUNTIF($AB$11:$AB$23,AD11),".","")</f>
        <v>.</v>
      </c>
      <c r="AF11" s="7"/>
      <c r="AH11" s="23" t="s">
        <v>29</v>
      </c>
      <c r="AI11" s="19">
        <v>16668</v>
      </c>
      <c r="AJ11" s="19">
        <v>4719</v>
      </c>
      <c r="AK11" s="7"/>
      <c r="AM11" s="19">
        <v>7746</v>
      </c>
      <c r="AN11" s="19">
        <v>9206</v>
      </c>
      <c r="AO11" s="19">
        <v>6443</v>
      </c>
      <c r="AP11" s="19">
        <v>2600</v>
      </c>
      <c r="AQ11" s="19">
        <v>657</v>
      </c>
      <c r="AR11" s="19">
        <v>1489</v>
      </c>
      <c r="AS11" s="7"/>
      <c r="AV11" s="7"/>
      <c r="AX11" s="19" t="s">
        <v>47</v>
      </c>
      <c r="AY11" s="19">
        <v>3</v>
      </c>
      <c r="AZ11"/>
      <c r="BA11" s="13" t="s">
        <v>47</v>
      </c>
      <c r="BB11" s="21">
        <f>IFERROR(VLOOKUP(BA11,AX11:AY16,2,0),"-")</f>
        <v>3</v>
      </c>
      <c r="BC11" s="7"/>
      <c r="BE11" s="19">
        <v>20056</v>
      </c>
      <c r="BF11" s="19">
        <v>30861</v>
      </c>
      <c r="BG11" s="19">
        <v>26230</v>
      </c>
      <c r="BH11" s="19">
        <v>38577</v>
      </c>
      <c r="BI11" s="19">
        <v>46287</v>
      </c>
      <c r="BJ11" s="7"/>
      <c r="BL11" s="19" t="s">
        <v>45</v>
      </c>
      <c r="BM11" s="19">
        <v>4</v>
      </c>
      <c r="BN11" s="19">
        <v>68.8</v>
      </c>
      <c r="BO11" s="19"/>
      <c r="BP11" s="19"/>
      <c r="BQ11" s="19"/>
      <c r="BR11" s="7"/>
      <c r="BS11"/>
    </row>
    <row r="12" spans="2:71" ht="31.5" x14ac:dyDescent="0.5">
      <c r="E12" s="7"/>
      <c r="G12" s="19" t="s">
        <v>39</v>
      </c>
      <c r="H12" s="25">
        <v>12138</v>
      </c>
      <c r="J12" s="7"/>
      <c r="L12" s="19" t="s">
        <v>31</v>
      </c>
      <c r="M12" s="19">
        <v>50</v>
      </c>
      <c r="N12" s="7"/>
      <c r="P12"/>
      <c r="Q12"/>
      <c r="R12"/>
      <c r="S12"/>
      <c r="T12" s="7"/>
      <c r="V12"/>
      <c r="W12"/>
      <c r="X12"/>
      <c r="Y12"/>
      <c r="Z12" s="7"/>
      <c r="AB12" s="23" t="s">
        <v>39</v>
      </c>
      <c r="AC12" s="12"/>
      <c r="AD12" s="15" t="s">
        <v>39</v>
      </c>
      <c r="AE12" s="18" t="str">
        <f t="shared" ref="AE12:AE23" si="0">IF(COUNTIF($AB$11:$AB$23,AD12),".","")</f>
        <v>.</v>
      </c>
      <c r="AF12" s="7"/>
      <c r="AH12" s="23" t="s">
        <v>39</v>
      </c>
      <c r="AI12" s="19">
        <v>18268</v>
      </c>
      <c r="AJ12" s="19">
        <v>6130</v>
      </c>
      <c r="AK12" s="7"/>
      <c r="AM12"/>
      <c r="AN12"/>
      <c r="AO12"/>
      <c r="AP12" s="19"/>
      <c r="AQ12" s="19"/>
      <c r="AR12" s="19"/>
      <c r="AS12" s="7"/>
      <c r="AV12" s="7"/>
      <c r="AX12" s="19" t="s">
        <v>35</v>
      </c>
      <c r="AY12" s="19">
        <v>4</v>
      </c>
      <c r="AZ12"/>
      <c r="BA12" s="13" t="s">
        <v>35</v>
      </c>
      <c r="BB12" s="21">
        <f t="shared" ref="BB12:BB16" si="1">IFERROR(VLOOKUP(BA12,AX12:AY17,2,0),"-")</f>
        <v>4</v>
      </c>
      <c r="BC12" s="7"/>
      <c r="BE12"/>
      <c r="BF12"/>
      <c r="BG12"/>
      <c r="BH12" s="19"/>
      <c r="BI12" s="19"/>
      <c r="BJ12" s="7"/>
      <c r="BL12" s="19" t="s">
        <v>40</v>
      </c>
      <c r="BM12" s="19">
        <v>6</v>
      </c>
      <c r="BN12" s="19">
        <v>99.5</v>
      </c>
      <c r="BO12" s="19"/>
      <c r="BP12" s="19"/>
      <c r="BQ12" s="19"/>
      <c r="BR12" s="7"/>
      <c r="BS12"/>
    </row>
    <row r="13" spans="2:71" ht="31.5" x14ac:dyDescent="0.5">
      <c r="E13" s="7"/>
      <c r="G13" s="19" t="s">
        <v>44</v>
      </c>
      <c r="H13" s="25">
        <v>9472</v>
      </c>
      <c r="J13" s="7"/>
      <c r="L13" s="19" t="s">
        <v>69</v>
      </c>
      <c r="M13" s="19"/>
      <c r="N13" s="7"/>
      <c r="P13"/>
      <c r="Q13"/>
      <c r="R13"/>
      <c r="S13"/>
      <c r="T13" s="7"/>
      <c r="V13"/>
      <c r="W13"/>
      <c r="X13"/>
      <c r="Y13"/>
      <c r="Z13" s="7"/>
      <c r="AB13" s="23" t="s">
        <v>44</v>
      </c>
      <c r="AC13" s="12"/>
      <c r="AD13" s="15" t="s">
        <v>44</v>
      </c>
      <c r="AE13" s="18" t="str">
        <f t="shared" si="0"/>
        <v>.</v>
      </c>
      <c r="AF13" s="7"/>
      <c r="AH13" s="23" t="s">
        <v>44</v>
      </c>
      <c r="AI13" s="19">
        <v>17290</v>
      </c>
      <c r="AJ13" s="19">
        <v>7818</v>
      </c>
      <c r="AK13" s="7"/>
      <c r="AM13"/>
      <c r="AN13"/>
      <c r="AO13"/>
      <c r="AP13" s="19"/>
      <c r="AQ13" s="19"/>
      <c r="AR13" s="19"/>
      <c r="AS13" s="7"/>
      <c r="AV13" s="7"/>
      <c r="AX13" s="19" t="s">
        <v>37</v>
      </c>
      <c r="AY13" s="19">
        <v>4</v>
      </c>
      <c r="AZ13"/>
      <c r="BA13" s="13" t="s">
        <v>37</v>
      </c>
      <c r="BB13" s="21">
        <f t="shared" si="1"/>
        <v>4</v>
      </c>
      <c r="BC13" s="7"/>
      <c r="BE13"/>
      <c r="BF13"/>
      <c r="BG13"/>
      <c r="BH13" s="19"/>
      <c r="BI13" s="19"/>
      <c r="BJ13" s="7"/>
      <c r="BL13" s="19" t="s">
        <v>30</v>
      </c>
      <c r="BM13" s="19">
        <v>16</v>
      </c>
      <c r="BN13" s="19">
        <v>276.3</v>
      </c>
      <c r="BO13" s="19"/>
      <c r="BP13" s="19"/>
      <c r="BQ13" s="19"/>
      <c r="BR13" s="7"/>
      <c r="BS13"/>
    </row>
    <row r="14" spans="2:71" ht="31.5" x14ac:dyDescent="0.5">
      <c r="E14" s="7"/>
      <c r="G14" s="19" t="s">
        <v>48</v>
      </c>
      <c r="H14" s="25">
        <v>14519</v>
      </c>
      <c r="J14" s="7"/>
      <c r="L14" s="19" t="s">
        <v>70</v>
      </c>
      <c r="M14" s="19">
        <v>61</v>
      </c>
      <c r="N14" s="7"/>
      <c r="P14"/>
      <c r="Q14"/>
      <c r="R14"/>
      <c r="S14"/>
      <c r="T14" s="7"/>
      <c r="V14"/>
      <c r="W14"/>
      <c r="X14"/>
      <c r="Y14"/>
      <c r="Z14" s="7"/>
      <c r="AB14" s="23" t="s">
        <v>48</v>
      </c>
      <c r="AC14" s="12"/>
      <c r="AD14" s="15" t="s">
        <v>48</v>
      </c>
      <c r="AE14" s="18" t="str">
        <f t="shared" si="0"/>
        <v>.</v>
      </c>
      <c r="AF14" s="7"/>
      <c r="AH14" s="23" t="s">
        <v>48</v>
      </c>
      <c r="AI14" s="19">
        <v>19299</v>
      </c>
      <c r="AJ14" s="19">
        <v>4780</v>
      </c>
      <c r="AK14" s="7"/>
      <c r="AM14"/>
      <c r="AN14"/>
      <c r="AO14"/>
      <c r="AP14" s="19"/>
      <c r="AQ14" s="19"/>
      <c r="AR14" s="19"/>
      <c r="AS14" s="7"/>
      <c r="AV14" s="7"/>
      <c r="AX14" s="19" t="s">
        <v>41</v>
      </c>
      <c r="AY14" s="19">
        <v>2</v>
      </c>
      <c r="AZ14"/>
      <c r="BA14" s="13" t="s">
        <v>41</v>
      </c>
      <c r="BB14" s="21">
        <f t="shared" si="1"/>
        <v>2</v>
      </c>
      <c r="BC14" s="7"/>
      <c r="BE14"/>
      <c r="BF14"/>
      <c r="BG14"/>
      <c r="BH14" s="19"/>
      <c r="BI14" s="19"/>
      <c r="BJ14" s="7"/>
      <c r="BL14" s="19" t="s">
        <v>70</v>
      </c>
      <c r="BM14" s="19">
        <v>26</v>
      </c>
      <c r="BN14" s="19">
        <v>444.6</v>
      </c>
      <c r="BO14" s="19"/>
      <c r="BP14" s="19"/>
      <c r="BQ14" s="19"/>
      <c r="BR14" s="7"/>
      <c r="BS14"/>
    </row>
    <row r="15" spans="2:71" ht="31.5" x14ac:dyDescent="0.5">
      <c r="E15" s="7"/>
      <c r="G15" s="19" t="s">
        <v>52</v>
      </c>
      <c r="H15" s="25">
        <v>28744</v>
      </c>
      <c r="J15" s="7"/>
      <c r="L15" s="8"/>
      <c r="M15" s="8"/>
      <c r="N15" s="7"/>
      <c r="P15"/>
      <c r="Q15"/>
      <c r="R15"/>
      <c r="S15"/>
      <c r="T15" s="7"/>
      <c r="V15"/>
      <c r="W15"/>
      <c r="X15"/>
      <c r="Y15"/>
      <c r="Z15" s="7"/>
      <c r="AB15" s="23" t="s">
        <v>52</v>
      </c>
      <c r="AC15" s="12"/>
      <c r="AD15" s="15" t="s">
        <v>52</v>
      </c>
      <c r="AE15" s="18" t="str">
        <f t="shared" si="0"/>
        <v>.</v>
      </c>
      <c r="AF15" s="7"/>
      <c r="AH15" s="23" t="s">
        <v>52</v>
      </c>
      <c r="AI15" s="19">
        <v>35060</v>
      </c>
      <c r="AJ15" s="19">
        <v>6316</v>
      </c>
      <c r="AK15" s="7"/>
      <c r="AM15"/>
      <c r="AN15"/>
      <c r="AO15"/>
      <c r="AP15" s="19"/>
      <c r="AQ15" s="19"/>
      <c r="AR15" s="19"/>
      <c r="AS15" s="7"/>
      <c r="AV15" s="7"/>
      <c r="AX15" s="19" t="s">
        <v>51</v>
      </c>
      <c r="AY15" s="19">
        <v>2</v>
      </c>
      <c r="AZ15"/>
      <c r="BA15" s="13" t="s">
        <v>51</v>
      </c>
      <c r="BB15" s="21">
        <f t="shared" si="1"/>
        <v>2</v>
      </c>
      <c r="BC15" s="7"/>
      <c r="BE15"/>
      <c r="BF15"/>
      <c r="BG15"/>
      <c r="BH15"/>
      <c r="BI15"/>
      <c r="BJ15" s="7"/>
      <c r="BL15"/>
      <c r="BM15"/>
      <c r="BN15"/>
      <c r="BO15"/>
      <c r="BP15"/>
      <c r="BQ15"/>
      <c r="BR15" s="7"/>
      <c r="BS15"/>
    </row>
    <row r="16" spans="2:71" ht="31.5" x14ac:dyDescent="0.5">
      <c r="E16" s="7"/>
      <c r="G16" s="19" t="s">
        <v>53</v>
      </c>
      <c r="H16" s="25">
        <v>16092</v>
      </c>
      <c r="J16" s="7"/>
      <c r="L16" s="8"/>
      <c r="M16" s="8"/>
      <c r="N16" s="7"/>
      <c r="P16"/>
      <c r="Q16"/>
      <c r="R16"/>
      <c r="S16"/>
      <c r="T16" s="7"/>
      <c r="V16"/>
      <c r="W16"/>
      <c r="X16"/>
      <c r="Y16"/>
      <c r="Z16" s="7"/>
      <c r="AB16" s="23" t="s">
        <v>53</v>
      </c>
      <c r="AC16" s="12"/>
      <c r="AD16" s="15" t="s">
        <v>53</v>
      </c>
      <c r="AE16" s="18" t="str">
        <f t="shared" si="0"/>
        <v>.</v>
      </c>
      <c r="AF16" s="7"/>
      <c r="AH16" s="23" t="s">
        <v>53</v>
      </c>
      <c r="AI16" s="19">
        <v>21728</v>
      </c>
      <c r="AJ16" s="19">
        <v>5636</v>
      </c>
      <c r="AK16" s="7"/>
      <c r="AM16"/>
      <c r="AN16"/>
      <c r="AO16"/>
      <c r="AP16" s="19"/>
      <c r="AQ16" s="19"/>
      <c r="AR16" s="19"/>
      <c r="AS16" s="7"/>
      <c r="AV16" s="7"/>
      <c r="AX16" s="19" t="s">
        <v>42</v>
      </c>
      <c r="AY16" s="19">
        <v>9</v>
      </c>
      <c r="AZ16"/>
      <c r="BA16" s="13" t="s">
        <v>42</v>
      </c>
      <c r="BB16" s="21">
        <f t="shared" si="1"/>
        <v>9</v>
      </c>
      <c r="BC16" s="7"/>
      <c r="BE16"/>
      <c r="BF16"/>
      <c r="BG16"/>
      <c r="BH16"/>
      <c r="BI16"/>
      <c r="BJ16" s="7"/>
      <c r="BL16"/>
      <c r="BM16"/>
      <c r="BN16"/>
      <c r="BO16"/>
      <c r="BP16"/>
      <c r="BQ16"/>
      <c r="BR16" s="7"/>
      <c r="BS16"/>
    </row>
    <row r="17" spans="5:71" ht="31.5" x14ac:dyDescent="0.5">
      <c r="E17" s="7"/>
      <c r="G17" s="19" t="s">
        <v>54</v>
      </c>
      <c r="H17" s="25">
        <v>61990</v>
      </c>
      <c r="J17" s="7"/>
      <c r="L17" s="8"/>
      <c r="M17" s="8"/>
      <c r="N17" s="7"/>
      <c r="P17"/>
      <c r="Q17"/>
      <c r="R17"/>
      <c r="S17"/>
      <c r="T17" s="7"/>
      <c r="V17"/>
      <c r="W17"/>
      <c r="X17"/>
      <c r="Y17"/>
      <c r="Z17" s="7"/>
      <c r="AB17" s="23" t="s">
        <v>54</v>
      </c>
      <c r="AC17" s="12"/>
      <c r="AD17" s="15" t="s">
        <v>54</v>
      </c>
      <c r="AE17" s="18" t="str">
        <f t="shared" si="0"/>
        <v>.</v>
      </c>
      <c r="AF17" s="7"/>
      <c r="AH17" s="23" t="s">
        <v>54</v>
      </c>
      <c r="AI17" s="19">
        <v>81336</v>
      </c>
      <c r="AJ17" s="19">
        <v>19346</v>
      </c>
      <c r="AK17" s="7"/>
      <c r="AM17"/>
      <c r="AN17"/>
      <c r="AO17"/>
      <c r="AP17" s="19"/>
      <c r="AQ17" s="19"/>
      <c r="AR17" s="19"/>
      <c r="AS17" s="7"/>
      <c r="AV17" s="7"/>
      <c r="AX17" s="19" t="s">
        <v>32</v>
      </c>
      <c r="AY17" s="19">
        <v>1</v>
      </c>
      <c r="AZ17"/>
      <c r="BA17" s="19"/>
      <c r="BB17" s="19"/>
      <c r="BC17" s="7"/>
      <c r="BE17"/>
      <c r="BF17"/>
      <c r="BG17"/>
      <c r="BH17"/>
      <c r="BI17"/>
      <c r="BJ17" s="7"/>
      <c r="BL17"/>
      <c r="BM17"/>
      <c r="BN17"/>
      <c r="BO17"/>
      <c r="BP17"/>
      <c r="BQ17"/>
      <c r="BR17" s="7"/>
      <c r="BS17"/>
    </row>
    <row r="18" spans="5:71" ht="31.5" x14ac:dyDescent="0.5">
      <c r="E18" s="7"/>
      <c r="G18" s="19" t="s">
        <v>56</v>
      </c>
      <c r="H18" s="25">
        <v>20038</v>
      </c>
      <c r="J18" s="7"/>
      <c r="L18" s="8"/>
      <c r="M18" s="8"/>
      <c r="N18" s="7"/>
      <c r="P18"/>
      <c r="Q18"/>
      <c r="R18"/>
      <c r="S18"/>
      <c r="T18" s="7"/>
      <c r="V18"/>
      <c r="W18"/>
      <c r="X18"/>
      <c r="Y18"/>
      <c r="Z18" s="7"/>
      <c r="AB18" s="23" t="s">
        <v>56</v>
      </c>
      <c r="AC18" s="12"/>
      <c r="AD18" s="15" t="s">
        <v>56</v>
      </c>
      <c r="AE18" s="18" t="str">
        <f t="shared" si="0"/>
        <v>.</v>
      </c>
      <c r="AF18" s="7"/>
      <c r="AH18" s="23" t="s">
        <v>56</v>
      </c>
      <c r="AI18" s="19">
        <v>26172</v>
      </c>
      <c r="AJ18" s="19">
        <v>6134</v>
      </c>
      <c r="AK18" s="7"/>
      <c r="AM18"/>
      <c r="AN18"/>
      <c r="AO18"/>
      <c r="AP18" s="19"/>
      <c r="AQ18" s="19"/>
      <c r="AR18" s="19"/>
      <c r="AS18" s="7"/>
      <c r="AV18" s="7"/>
      <c r="AX18" s="19" t="s">
        <v>49</v>
      </c>
      <c r="AY18" s="19">
        <v>1</v>
      </c>
      <c r="AZ18"/>
      <c r="BA18" s="19"/>
      <c r="BB18" s="19"/>
      <c r="BC18" s="7"/>
      <c r="BE18"/>
      <c r="BF18"/>
      <c r="BG18"/>
      <c r="BH18"/>
      <c r="BI18"/>
      <c r="BJ18" s="7"/>
      <c r="BL18"/>
      <c r="BM18"/>
      <c r="BN18"/>
      <c r="BO18"/>
      <c r="BP18"/>
      <c r="BQ18"/>
      <c r="BR18" s="7"/>
      <c r="BS18"/>
    </row>
    <row r="19" spans="5:71" ht="31.5" x14ac:dyDescent="0.5">
      <c r="E19" s="7"/>
      <c r="G19" s="19" t="s">
        <v>57</v>
      </c>
      <c r="H19" s="25">
        <v>28740</v>
      </c>
      <c r="J19" s="7"/>
      <c r="L19" s="8"/>
      <c r="M19" s="8"/>
      <c r="N19" s="7"/>
      <c r="P19"/>
      <c r="Q19"/>
      <c r="R19"/>
      <c r="S19"/>
      <c r="T19" s="7"/>
      <c r="V19"/>
      <c r="W19"/>
      <c r="X19"/>
      <c r="Y19"/>
      <c r="Z19" s="7"/>
      <c r="AB19" s="23" t="s">
        <v>57</v>
      </c>
      <c r="AC19" s="12"/>
      <c r="AD19" s="15" t="s">
        <v>57</v>
      </c>
      <c r="AE19" s="18" t="str">
        <f t="shared" si="0"/>
        <v>.</v>
      </c>
      <c r="AF19" s="7"/>
      <c r="AH19" s="23" t="s">
        <v>57</v>
      </c>
      <c r="AI19" s="19">
        <v>34532</v>
      </c>
      <c r="AJ19" s="19">
        <v>5792</v>
      </c>
      <c r="AK19" s="7"/>
      <c r="AM19"/>
      <c r="AN19"/>
      <c r="AO19"/>
      <c r="AP19" s="19"/>
      <c r="AQ19" s="19"/>
      <c r="AR19" s="19"/>
      <c r="AS19" s="7"/>
      <c r="AV19" s="7"/>
      <c r="AX19" s="19" t="s">
        <v>70</v>
      </c>
      <c r="AY19" s="19">
        <v>26</v>
      </c>
      <c r="AZ19"/>
      <c r="BA19" s="19"/>
      <c r="BB19" s="19"/>
      <c r="BC19" s="7"/>
      <c r="BE19"/>
      <c r="BF19"/>
      <c r="BG19"/>
      <c r="BH19"/>
      <c r="BI19"/>
      <c r="BJ19" s="7"/>
      <c r="BL19"/>
      <c r="BM19"/>
      <c r="BN19"/>
      <c r="BO19"/>
      <c r="BP19"/>
      <c r="BQ19"/>
      <c r="BR19" s="7"/>
      <c r="BS19"/>
    </row>
    <row r="20" spans="5:71" ht="31.5" x14ac:dyDescent="0.5">
      <c r="E20" s="7"/>
      <c r="G20" s="19" t="s">
        <v>58</v>
      </c>
      <c r="H20" s="25">
        <v>33423</v>
      </c>
      <c r="J20" s="7"/>
      <c r="L20" s="8"/>
      <c r="M20" s="8"/>
      <c r="N20" s="7"/>
      <c r="P20"/>
      <c r="Q20"/>
      <c r="R20"/>
      <c r="S20"/>
      <c r="T20" s="7"/>
      <c r="V20"/>
      <c r="W20"/>
      <c r="X20"/>
      <c r="Y20"/>
      <c r="Z20" s="7"/>
      <c r="AB20" s="23" t="s">
        <v>58</v>
      </c>
      <c r="AC20" s="12"/>
      <c r="AD20" s="15" t="s">
        <v>58</v>
      </c>
      <c r="AE20" s="18" t="str">
        <f t="shared" si="0"/>
        <v>.</v>
      </c>
      <c r="AF20" s="7"/>
      <c r="AH20" s="23" t="s">
        <v>58</v>
      </c>
      <c r="AI20" s="19">
        <v>48914</v>
      </c>
      <c r="AJ20" s="19">
        <v>15491</v>
      </c>
      <c r="AK20" s="7"/>
      <c r="AM20"/>
      <c r="AN20"/>
      <c r="AO20"/>
      <c r="AP20" s="19"/>
      <c r="AQ20" s="19"/>
      <c r="AR20" s="19"/>
      <c r="AS20" s="7"/>
      <c r="AV20" s="7"/>
      <c r="AX20"/>
      <c r="AY20"/>
      <c r="AZ20"/>
      <c r="BA20" s="19"/>
      <c r="BB20" s="19"/>
      <c r="BC20" s="7"/>
      <c r="BE20"/>
      <c r="BF20"/>
      <c r="BG20"/>
      <c r="BH20"/>
      <c r="BI20"/>
      <c r="BJ20" s="7"/>
      <c r="BL20"/>
      <c r="BM20"/>
      <c r="BN20"/>
      <c r="BO20"/>
      <c r="BP20"/>
      <c r="BQ20"/>
      <c r="BR20" s="7"/>
    </row>
    <row r="21" spans="5:71" ht="31.5" x14ac:dyDescent="0.5">
      <c r="E21" s="7"/>
      <c r="G21" s="19" t="s">
        <v>60</v>
      </c>
      <c r="H21" s="25">
        <v>15820</v>
      </c>
      <c r="J21" s="7"/>
      <c r="L21" s="8"/>
      <c r="M21" s="8"/>
      <c r="N21" s="7"/>
      <c r="P21"/>
      <c r="Q21"/>
      <c r="R21"/>
      <c r="S21"/>
      <c r="T21" s="7"/>
      <c r="V21"/>
      <c r="W21"/>
      <c r="X21"/>
      <c r="Y21"/>
      <c r="Z21" s="7"/>
      <c r="AB21" s="23" t="s">
        <v>60</v>
      </c>
      <c r="AC21" s="12"/>
      <c r="AD21" s="15" t="s">
        <v>60</v>
      </c>
      <c r="AE21" s="18" t="str">
        <f t="shared" si="0"/>
        <v>.</v>
      </c>
      <c r="AF21" s="7"/>
      <c r="AH21" s="23" t="s">
        <v>60</v>
      </c>
      <c r="AI21" s="19">
        <v>23910</v>
      </c>
      <c r="AJ21" s="19">
        <v>8090</v>
      </c>
      <c r="AK21" s="7"/>
      <c r="AM21"/>
      <c r="AN21"/>
      <c r="AO21"/>
      <c r="AP21" s="19"/>
      <c r="AQ21" s="19"/>
      <c r="AR21" s="19"/>
      <c r="AS21" s="7"/>
      <c r="AV21" s="7"/>
      <c r="AX21"/>
      <c r="AY21"/>
      <c r="AZ21"/>
      <c r="BA21" s="19"/>
      <c r="BB21" s="19"/>
      <c r="BC21" s="7"/>
      <c r="BE21"/>
      <c r="BF21"/>
      <c r="BG21"/>
      <c r="BH21"/>
      <c r="BI21"/>
      <c r="BJ21" s="7"/>
      <c r="BL21"/>
      <c r="BM21"/>
      <c r="BN21"/>
      <c r="BO21"/>
      <c r="BP21"/>
      <c r="BQ21"/>
      <c r="BR21" s="7"/>
    </row>
    <row r="22" spans="5:71" ht="31.5" x14ac:dyDescent="0.5">
      <c r="E22" s="7"/>
      <c r="G22" s="19" t="s">
        <v>61</v>
      </c>
      <c r="H22" s="25">
        <v>11271</v>
      </c>
      <c r="J22" s="7"/>
      <c r="L22" s="8"/>
      <c r="M22" s="8"/>
      <c r="N22" s="7"/>
      <c r="P22"/>
      <c r="Q22"/>
      <c r="R22"/>
      <c r="S22"/>
      <c r="T22" s="7"/>
      <c r="V22"/>
      <c r="W22"/>
      <c r="X22"/>
      <c r="Y22"/>
      <c r="Z22" s="7"/>
      <c r="AB22" s="23" t="s">
        <v>61</v>
      </c>
      <c r="AC22" s="12"/>
      <c r="AD22" s="15" t="s">
        <v>61</v>
      </c>
      <c r="AE22" s="18" t="str">
        <f t="shared" si="0"/>
        <v>.</v>
      </c>
      <c r="AF22" s="7"/>
      <c r="AH22" s="23" t="s">
        <v>61</v>
      </c>
      <c r="AI22" s="19">
        <v>15861</v>
      </c>
      <c r="AJ22" s="19">
        <v>4590</v>
      </c>
      <c r="AK22" s="7"/>
      <c r="AM22"/>
      <c r="AN22"/>
      <c r="AO22"/>
      <c r="AP22" s="19"/>
      <c r="AQ22" s="19"/>
      <c r="AR22" s="19"/>
      <c r="AS22" s="7"/>
      <c r="AV22" s="7"/>
      <c r="AX22"/>
      <c r="AY22"/>
      <c r="AZ22"/>
      <c r="BA22" s="19"/>
      <c r="BB22" s="19"/>
      <c r="BC22" s="7"/>
      <c r="BE22"/>
      <c r="BF22"/>
      <c r="BG22"/>
      <c r="BH22"/>
      <c r="BI22"/>
      <c r="BJ22" s="7"/>
      <c r="BL22"/>
      <c r="BM22"/>
      <c r="BN22"/>
      <c r="BO22"/>
      <c r="BP22"/>
      <c r="BQ22"/>
      <c r="BR22" s="7"/>
    </row>
    <row r="23" spans="5:71" ht="31.5" x14ac:dyDescent="0.5">
      <c r="E23" s="7"/>
      <c r="G23" s="19" t="s">
        <v>69</v>
      </c>
      <c r="H23" s="25">
        <v>0</v>
      </c>
      <c r="J23" s="7"/>
      <c r="L23" s="8"/>
      <c r="M23" s="8"/>
      <c r="N23" s="7"/>
      <c r="P23"/>
      <c r="Q23"/>
      <c r="R23"/>
      <c r="S23"/>
      <c r="T23" s="7"/>
      <c r="V23"/>
      <c r="W23"/>
      <c r="X23"/>
      <c r="Y23"/>
      <c r="Z23" s="7"/>
      <c r="AB23" s="23" t="s">
        <v>69</v>
      </c>
      <c r="AC23" s="12"/>
      <c r="AD23" s="15" t="s">
        <v>69</v>
      </c>
      <c r="AE23" s="18" t="str">
        <f t="shared" si="0"/>
        <v>.</v>
      </c>
      <c r="AF23" s="7"/>
      <c r="AH23" s="23" t="s">
        <v>69</v>
      </c>
      <c r="AI23" s="19"/>
      <c r="AJ23" s="19"/>
      <c r="AK23" s="7"/>
      <c r="AM23"/>
      <c r="AN23"/>
      <c r="AO23"/>
      <c r="AP23" s="19"/>
      <c r="AQ23" s="19"/>
      <c r="AR23" s="19"/>
      <c r="AS23" s="7"/>
      <c r="AV23" s="7"/>
      <c r="AX23"/>
      <c r="AY23"/>
      <c r="AZ23"/>
      <c r="BA23" s="19"/>
      <c r="BB23" s="19"/>
      <c r="BC23" s="7"/>
      <c r="BE23"/>
      <c r="BF23"/>
      <c r="BG23"/>
      <c r="BH23"/>
      <c r="BI23"/>
      <c r="BJ23" s="7"/>
      <c r="BL23"/>
      <c r="BM23"/>
      <c r="BN23"/>
      <c r="BO23"/>
      <c r="BP23"/>
      <c r="BQ23"/>
      <c r="BR23" s="7"/>
    </row>
    <row r="24" spans="5:71" ht="31.5" x14ac:dyDescent="0.25">
      <c r="G24" s="19" t="s">
        <v>70</v>
      </c>
      <c r="H24" s="25">
        <v>264196</v>
      </c>
      <c r="L24"/>
      <c r="M24"/>
      <c r="P24"/>
      <c r="Q24"/>
      <c r="R24"/>
      <c r="S24"/>
      <c r="V24"/>
      <c r="W24"/>
      <c r="X24"/>
      <c r="Y24"/>
      <c r="AB24" s="19" t="s">
        <v>70</v>
      </c>
      <c r="AC24" s="12"/>
      <c r="AD24" s="12"/>
      <c r="AE24" s="12"/>
      <c r="AH24" s="19" t="s">
        <v>70</v>
      </c>
      <c r="AI24" s="19">
        <v>359038</v>
      </c>
      <c r="AJ24" s="19">
        <v>94842</v>
      </c>
      <c r="AM24"/>
      <c r="AN24"/>
      <c r="AO24"/>
      <c r="AP24" s="19"/>
      <c r="AQ24" s="19"/>
      <c r="AR24" s="19"/>
      <c r="AX24"/>
      <c r="AY24"/>
      <c r="AZ24"/>
      <c r="BA24" s="19"/>
      <c r="BB24" s="19"/>
      <c r="BE24"/>
      <c r="BF24"/>
      <c r="BG24"/>
      <c r="BH24"/>
      <c r="BI24"/>
      <c r="BL24"/>
      <c r="BM24"/>
      <c r="BN24"/>
      <c r="BO24"/>
      <c r="BP24"/>
      <c r="BQ24"/>
    </row>
    <row r="25" spans="5:71" ht="15.75" x14ac:dyDescent="0.25">
      <c r="L25"/>
      <c r="M25"/>
      <c r="P25"/>
      <c r="Q25"/>
      <c r="R25"/>
      <c r="S25"/>
      <c r="V25"/>
      <c r="W25"/>
      <c r="X25"/>
      <c r="Y25"/>
      <c r="AB25" s="12"/>
      <c r="AC25" s="12"/>
      <c r="AD25" s="12"/>
      <c r="AE25" s="12"/>
      <c r="AH25" s="12"/>
      <c r="AI25" s="12"/>
      <c r="AJ25" s="12"/>
      <c r="AM25"/>
      <c r="AN25"/>
      <c r="AO25"/>
      <c r="AP25" s="19"/>
      <c r="AQ25" s="19"/>
      <c r="AR25" s="19"/>
      <c r="AX25"/>
      <c r="AY25"/>
      <c r="AZ25"/>
      <c r="BA25" s="19"/>
      <c r="BB25" s="19"/>
      <c r="BE25"/>
      <c r="BF25"/>
      <c r="BG25"/>
      <c r="BH25"/>
      <c r="BI25"/>
      <c r="BL25"/>
      <c r="BM25"/>
      <c r="BN25"/>
      <c r="BO25"/>
      <c r="BP25"/>
      <c r="BQ25"/>
    </row>
    <row r="26" spans="5:71" ht="15.75" x14ac:dyDescent="0.25">
      <c r="L26"/>
      <c r="M26"/>
      <c r="P26"/>
      <c r="Q26"/>
      <c r="R26"/>
      <c r="S26"/>
      <c r="V26"/>
      <c r="W26"/>
      <c r="X26"/>
      <c r="Y26"/>
      <c r="AB26" s="12"/>
      <c r="AC26" s="12"/>
      <c r="AD26" s="12"/>
      <c r="AE26" s="12"/>
      <c r="AH26" s="12"/>
      <c r="AI26" s="12"/>
      <c r="AJ26" s="12"/>
      <c r="AM26"/>
      <c r="AN26"/>
      <c r="AO26"/>
      <c r="AP26" s="19"/>
      <c r="AQ26" s="19"/>
      <c r="AR26" s="19"/>
      <c r="AX26"/>
      <c r="AY26"/>
      <c r="AZ26"/>
      <c r="BA26" s="19"/>
      <c r="BB26" s="19"/>
      <c r="BE26"/>
      <c r="BF26"/>
      <c r="BG26"/>
      <c r="BH26"/>
      <c r="BI26"/>
      <c r="BL26"/>
      <c r="BM26"/>
      <c r="BN26"/>
      <c r="BO26"/>
      <c r="BP26"/>
      <c r="BQ26"/>
    </row>
    <row r="27" spans="5:71" ht="15.75" x14ac:dyDescent="0.25">
      <c r="L27"/>
      <c r="M27"/>
      <c r="P27"/>
      <c r="Q27"/>
      <c r="R27"/>
      <c r="S27"/>
      <c r="V27"/>
      <c r="W27"/>
      <c r="X27"/>
      <c r="Y27"/>
      <c r="AB27" s="12"/>
      <c r="AC27" s="12"/>
      <c r="AD27" s="12"/>
      <c r="AE27" s="12"/>
      <c r="AH27" s="12"/>
      <c r="AI27" s="12"/>
      <c r="AJ27" s="12"/>
      <c r="AM27"/>
      <c r="AN27"/>
      <c r="AO27"/>
      <c r="AP27" s="19"/>
      <c r="AQ27" s="19"/>
      <c r="AR27" s="19"/>
      <c r="AX27"/>
      <c r="AY27"/>
      <c r="AZ27"/>
      <c r="BA27" s="19"/>
      <c r="BB27" s="19"/>
      <c r="BE27"/>
      <c r="BF27"/>
      <c r="BG27"/>
      <c r="BH27"/>
      <c r="BI27"/>
      <c r="BL27"/>
      <c r="BM27"/>
      <c r="BN27"/>
      <c r="BO27"/>
      <c r="BP27"/>
      <c r="BQ27"/>
    </row>
    <row r="28" spans="5:71" x14ac:dyDescent="0.25">
      <c r="P28"/>
      <c r="Q28"/>
      <c r="R28"/>
      <c r="V28"/>
      <c r="W28"/>
      <c r="X28"/>
      <c r="AB28" s="12"/>
      <c r="AC28" s="12"/>
      <c r="AD28" s="12"/>
      <c r="AH28" s="12"/>
      <c r="AI28" s="12"/>
      <c r="AJ28" s="12"/>
      <c r="AM28" s="12"/>
      <c r="AN28" s="12"/>
      <c r="AO28" s="12"/>
      <c r="AP28" s="12"/>
      <c r="AQ28" s="12"/>
      <c r="AR28" s="12"/>
      <c r="AX28" s="12"/>
      <c r="AY28" s="12"/>
      <c r="AZ28" s="12"/>
      <c r="BA28" s="12"/>
      <c r="BB28" s="12"/>
      <c r="BE28"/>
      <c r="BF28"/>
      <c r="BG28"/>
      <c r="BH28"/>
      <c r="BI28"/>
      <c r="BL28"/>
      <c r="BM28"/>
      <c r="BN28"/>
      <c r="BO28"/>
      <c r="BP28"/>
      <c r="BQ28"/>
    </row>
    <row r="29" spans="5:71" x14ac:dyDescent="0.25">
      <c r="P29"/>
      <c r="Q29"/>
      <c r="R29"/>
      <c r="V29"/>
      <c r="W29"/>
      <c r="X29"/>
      <c r="AB29" s="12"/>
      <c r="AC29" s="12"/>
      <c r="AD29" s="12"/>
      <c r="AH29" s="12"/>
      <c r="AI29" s="12"/>
      <c r="AJ29" s="12"/>
      <c r="AM29" s="12"/>
      <c r="AN29" s="12"/>
      <c r="AO29" s="12"/>
      <c r="AP29" s="12"/>
      <c r="AQ29" s="12"/>
      <c r="AR29" s="12"/>
      <c r="AX29" s="12"/>
      <c r="AY29" s="12"/>
      <c r="AZ29" s="12"/>
      <c r="BA29" s="12"/>
      <c r="BB29" s="12"/>
      <c r="BE29"/>
      <c r="BF29"/>
      <c r="BG29"/>
      <c r="BH29"/>
      <c r="BI29"/>
      <c r="BL29"/>
      <c r="BM29"/>
      <c r="BN29"/>
      <c r="BO29"/>
      <c r="BP29"/>
      <c r="BQ29"/>
    </row>
    <row r="30" spans="5:71" x14ac:dyDescent="0.25">
      <c r="P30"/>
      <c r="Q30"/>
      <c r="R30"/>
      <c r="V30"/>
      <c r="W30"/>
      <c r="X30"/>
      <c r="AB30" s="12"/>
      <c r="AC30" s="12"/>
      <c r="AD30" s="12"/>
      <c r="AH30" s="12"/>
      <c r="AI30" s="12"/>
      <c r="AJ30" s="12"/>
      <c r="AM30" s="12"/>
      <c r="AN30" s="12"/>
      <c r="AO30" s="12"/>
      <c r="AP30" s="12"/>
      <c r="AQ30" s="12"/>
      <c r="AR30" s="12"/>
      <c r="AX30" s="12"/>
      <c r="AY30" s="12"/>
      <c r="AZ30" s="12"/>
      <c r="BA30" s="12"/>
      <c r="BB30" s="12"/>
      <c r="BE30"/>
      <c r="BF30"/>
      <c r="BG30"/>
      <c r="BH30"/>
      <c r="BI30"/>
      <c r="BL30"/>
      <c r="BM30"/>
      <c r="BN30"/>
      <c r="BO30"/>
      <c r="BP30"/>
      <c r="BQ30"/>
    </row>
    <row r="31" spans="5:71" x14ac:dyDescent="0.25">
      <c r="P31"/>
      <c r="Q31"/>
      <c r="R31"/>
      <c r="V31"/>
      <c r="W31"/>
      <c r="X31"/>
      <c r="AB31" s="12"/>
      <c r="AC31" s="12"/>
      <c r="AD31" s="12"/>
      <c r="AH31" s="12"/>
      <c r="AI31" s="12"/>
      <c r="AJ31" s="12"/>
      <c r="AM31" s="12"/>
      <c r="AN31" s="12"/>
      <c r="AO31" s="12"/>
      <c r="AP31" s="12"/>
      <c r="AQ31" s="12"/>
      <c r="AR31" s="12"/>
      <c r="AX31" s="12"/>
      <c r="AY31" s="12"/>
      <c r="AZ31" s="12"/>
      <c r="BA31" s="12"/>
      <c r="BB31" s="12"/>
      <c r="BE31"/>
      <c r="BF31"/>
      <c r="BG31"/>
      <c r="BH31"/>
      <c r="BI31"/>
      <c r="BL31"/>
      <c r="BM31"/>
      <c r="BN31"/>
      <c r="BO31"/>
      <c r="BP31"/>
      <c r="BQ31"/>
    </row>
    <row r="32" spans="5:71" x14ac:dyDescent="0.25">
      <c r="P32"/>
      <c r="Q32"/>
      <c r="R32"/>
      <c r="V32"/>
      <c r="W32"/>
      <c r="X32"/>
      <c r="AB32" s="12"/>
      <c r="AC32" s="12"/>
      <c r="AD32" s="12"/>
      <c r="AH32" s="12"/>
      <c r="AI32" s="12"/>
      <c r="AJ32" s="12"/>
      <c r="AM32" s="12"/>
      <c r="AN32" s="12"/>
      <c r="AO32" s="12"/>
      <c r="AP32" s="12"/>
      <c r="AQ32" s="12"/>
      <c r="AR32" s="12"/>
      <c r="AX32" s="12"/>
      <c r="AY32" s="12"/>
      <c r="AZ32" s="12"/>
      <c r="BA32" s="12"/>
      <c r="BB32" s="12"/>
      <c r="BE32"/>
      <c r="BF32"/>
      <c r="BG32"/>
      <c r="BH32"/>
      <c r="BI32"/>
      <c r="BL32"/>
      <c r="BM32"/>
      <c r="BN32"/>
      <c r="BO32"/>
      <c r="BP32"/>
      <c r="BQ32"/>
    </row>
    <row r="33" spans="16:69" x14ac:dyDescent="0.25">
      <c r="P33"/>
      <c r="Q33"/>
      <c r="R33"/>
      <c r="V33"/>
      <c r="W33"/>
      <c r="X33"/>
      <c r="AB33" s="12"/>
      <c r="AC33" s="12"/>
      <c r="AD33" s="12"/>
      <c r="AH33" s="12"/>
      <c r="AI33" s="12"/>
      <c r="AJ33" s="12"/>
      <c r="AM33" s="12"/>
      <c r="AN33" s="12"/>
      <c r="AO33" s="12"/>
      <c r="AP33" s="12"/>
      <c r="AQ33" s="12"/>
      <c r="AR33" s="12"/>
      <c r="AX33" s="12"/>
      <c r="AY33" s="12"/>
      <c r="AZ33" s="12"/>
      <c r="BA33" s="12"/>
      <c r="BB33" s="12"/>
      <c r="BE33"/>
      <c r="BF33"/>
      <c r="BG33"/>
      <c r="BH33"/>
      <c r="BI33"/>
      <c r="BL33"/>
      <c r="BM33"/>
      <c r="BN33"/>
      <c r="BO33"/>
      <c r="BP33"/>
      <c r="BQ33"/>
    </row>
    <row r="34" spans="16:69" x14ac:dyDescent="0.25">
      <c r="P34"/>
      <c r="Q34"/>
      <c r="R34"/>
      <c r="V34"/>
      <c r="W34"/>
      <c r="X34"/>
      <c r="AB34" s="12"/>
      <c r="AC34" s="12"/>
      <c r="AD34" s="12"/>
      <c r="AH34" s="12"/>
      <c r="AI34" s="12"/>
      <c r="AJ34" s="12"/>
      <c r="AM34" s="12"/>
      <c r="AN34" s="12"/>
      <c r="AO34" s="12"/>
      <c r="AP34" s="12"/>
      <c r="AQ34" s="12"/>
      <c r="AR34" s="12"/>
      <c r="AX34" s="12"/>
      <c r="AY34" s="12"/>
      <c r="AZ34" s="12"/>
      <c r="BA34" s="12"/>
      <c r="BB34" s="12"/>
      <c r="BE34"/>
      <c r="BF34"/>
      <c r="BG34"/>
      <c r="BH34"/>
      <c r="BI34"/>
      <c r="BL34"/>
      <c r="BM34"/>
      <c r="BN34"/>
      <c r="BO34"/>
      <c r="BP34"/>
      <c r="BQ34"/>
    </row>
    <row r="35" spans="16:69" x14ac:dyDescent="0.25">
      <c r="P35"/>
      <c r="Q35"/>
      <c r="R35"/>
      <c r="V35"/>
      <c r="W35"/>
      <c r="X35"/>
      <c r="AB35" s="12"/>
      <c r="AC35" s="12"/>
      <c r="AD35" s="12"/>
      <c r="AH35" s="12"/>
      <c r="AI35" s="12"/>
      <c r="AJ35" s="12"/>
      <c r="AM35" s="12"/>
      <c r="AN35" s="12"/>
      <c r="AO35" s="12"/>
      <c r="AP35" s="12"/>
      <c r="AQ35" s="12"/>
      <c r="AR35" s="12"/>
      <c r="AX35" s="12"/>
      <c r="AY35" s="12"/>
      <c r="AZ35" s="12"/>
      <c r="BA35" s="12"/>
      <c r="BB35" s="12"/>
      <c r="BE35"/>
      <c r="BF35"/>
      <c r="BG35"/>
      <c r="BH35"/>
      <c r="BI35"/>
      <c r="BL35"/>
      <c r="BM35"/>
      <c r="BN35"/>
      <c r="BO35"/>
      <c r="BP35"/>
      <c r="BQ35"/>
    </row>
    <row r="36" spans="16:69" x14ac:dyDescent="0.25">
      <c r="P36"/>
      <c r="Q36"/>
      <c r="R36"/>
      <c r="V36"/>
      <c r="W36"/>
      <c r="X36"/>
      <c r="AB36" s="12"/>
      <c r="AC36" s="12"/>
      <c r="AD36" s="12"/>
      <c r="AH36" s="12"/>
      <c r="AI36" s="12"/>
      <c r="AJ36" s="12"/>
      <c r="AM36" s="12"/>
      <c r="AN36" s="12"/>
      <c r="AO36" s="12"/>
      <c r="AP36" s="12"/>
      <c r="AQ36" s="12"/>
      <c r="AR36" s="12"/>
      <c r="AX36" s="12"/>
      <c r="AY36" s="12"/>
      <c r="AZ36" s="12"/>
      <c r="BA36" s="12"/>
      <c r="BB36" s="12"/>
      <c r="BE36"/>
      <c r="BF36"/>
      <c r="BG36" s="12"/>
      <c r="BH36" s="12"/>
      <c r="BI36" s="12"/>
      <c r="BL36"/>
      <c r="BM36"/>
      <c r="BN36" s="12"/>
      <c r="BO36" s="12"/>
      <c r="BP36" s="12"/>
      <c r="BQ36" s="12"/>
    </row>
    <row r="37" spans="16:69" x14ac:dyDescent="0.25">
      <c r="P37"/>
      <c r="Q37"/>
      <c r="R37"/>
      <c r="V37"/>
      <c r="W37"/>
      <c r="X37"/>
      <c r="AB37" s="12"/>
      <c r="AC37" s="12"/>
      <c r="AD37" s="12"/>
      <c r="AH37" s="12"/>
      <c r="AI37" s="12"/>
      <c r="AJ37" s="12"/>
      <c r="AM37" s="12"/>
      <c r="AN37" s="12"/>
      <c r="AO37" s="12"/>
      <c r="AP37" s="12"/>
      <c r="AQ37" s="12"/>
      <c r="AR37" s="12"/>
      <c r="AX37" s="12"/>
      <c r="AY37" s="12"/>
      <c r="AZ37" s="12"/>
      <c r="BA37" s="12"/>
      <c r="BB37" s="12"/>
      <c r="BE37"/>
      <c r="BF37"/>
      <c r="BG37" s="12"/>
      <c r="BH37" s="12"/>
      <c r="BI37" s="12"/>
      <c r="BL37"/>
      <c r="BM37"/>
      <c r="BN37" s="12"/>
      <c r="BO37" s="12"/>
      <c r="BP37" s="12"/>
      <c r="BQ37" s="12"/>
    </row>
    <row r="38" spans="16:69" x14ac:dyDescent="0.25">
      <c r="P38"/>
      <c r="Q38"/>
      <c r="R38"/>
      <c r="V38"/>
      <c r="W38"/>
      <c r="X38"/>
      <c r="AB38" s="12"/>
      <c r="AC38" s="12"/>
      <c r="AD38" s="12"/>
      <c r="AH38" s="12"/>
      <c r="AI38" s="12"/>
      <c r="AJ38" s="12"/>
      <c r="AM38" s="12"/>
      <c r="AN38" s="12"/>
      <c r="AO38" s="12"/>
      <c r="AP38" s="12"/>
      <c r="AQ38" s="12"/>
      <c r="AR38" s="12"/>
      <c r="AX38" s="12"/>
      <c r="AY38" s="12"/>
      <c r="AZ38" s="12"/>
      <c r="BA38" s="12"/>
      <c r="BB38" s="12"/>
      <c r="BE38"/>
      <c r="BF38"/>
      <c r="BG38" s="12"/>
      <c r="BH38" s="12"/>
      <c r="BI38" s="12"/>
      <c r="BL38"/>
      <c r="BM38"/>
      <c r="BN38" s="12"/>
      <c r="BO38" s="12"/>
      <c r="BP38" s="12"/>
      <c r="BQ38" s="12"/>
    </row>
    <row r="39" spans="16:69" x14ac:dyDescent="0.25">
      <c r="P39"/>
      <c r="Q39"/>
      <c r="R39"/>
      <c r="V39"/>
      <c r="W39"/>
      <c r="X39"/>
      <c r="AB39" s="12"/>
      <c r="AC39" s="12"/>
      <c r="AD39" s="12"/>
      <c r="AH39" s="12"/>
      <c r="AI39" s="12"/>
      <c r="AJ39" s="12"/>
      <c r="AM39" s="12"/>
      <c r="AN39" s="12"/>
      <c r="AO39" s="12"/>
      <c r="AP39" s="12"/>
      <c r="AQ39" s="12"/>
      <c r="AR39" s="12"/>
      <c r="AX39" s="12"/>
      <c r="AY39" s="12"/>
      <c r="AZ39" s="12"/>
      <c r="BA39" s="12"/>
      <c r="BB39" s="12"/>
      <c r="BE39"/>
      <c r="BF39"/>
      <c r="BG39" s="12"/>
      <c r="BH39" s="12"/>
      <c r="BI39" s="12"/>
      <c r="BL39"/>
      <c r="BM39"/>
      <c r="BN39" s="12"/>
      <c r="BO39" s="12"/>
      <c r="BP39" s="12"/>
      <c r="BQ39" s="12"/>
    </row>
    <row r="40" spans="16:69" x14ac:dyDescent="0.25">
      <c r="V40"/>
      <c r="AB40" s="12"/>
      <c r="AH40" s="12"/>
      <c r="AJ40" s="12"/>
      <c r="AM40" s="12"/>
      <c r="AO40" s="12"/>
      <c r="AP40" s="12"/>
      <c r="AQ40" s="12"/>
      <c r="AR40" s="12"/>
      <c r="AX40" s="12"/>
      <c r="AZ40" s="12"/>
      <c r="BA40" s="12"/>
      <c r="BB40" s="12"/>
      <c r="BE40"/>
      <c r="BF40"/>
      <c r="BG40" s="12"/>
      <c r="BH40" s="12"/>
      <c r="BI40" s="12"/>
      <c r="BL40"/>
      <c r="BM40"/>
      <c r="BN40" s="12"/>
      <c r="BO40" s="12"/>
      <c r="BP40" s="12"/>
      <c r="BQ40" s="12"/>
    </row>
    <row r="41" spans="16:69" x14ac:dyDescent="0.25">
      <c r="V41"/>
      <c r="AB41" s="12"/>
      <c r="AH41" s="12"/>
      <c r="AJ41" s="12"/>
      <c r="AM41" s="12"/>
      <c r="AO41" s="12"/>
      <c r="AP41" s="12"/>
      <c r="AQ41" s="12"/>
      <c r="AR41" s="12"/>
      <c r="AX41" s="12"/>
      <c r="AZ41" s="12"/>
      <c r="BA41" s="12"/>
      <c r="BB41" s="12"/>
      <c r="BE41"/>
      <c r="BF41"/>
      <c r="BG41" s="12"/>
      <c r="BH41" s="12"/>
      <c r="BI41" s="12"/>
      <c r="BL41"/>
      <c r="BM41"/>
      <c r="BN41" s="12"/>
      <c r="BO41" s="12"/>
      <c r="BP41" s="12"/>
      <c r="BQ41" s="12"/>
    </row>
    <row r="42" spans="16:69" x14ac:dyDescent="0.25">
      <c r="V42"/>
      <c r="AB42" s="12"/>
      <c r="AH42" s="12"/>
      <c r="AJ42" s="12"/>
      <c r="AM42" s="12"/>
      <c r="AO42" s="12"/>
      <c r="AP42" s="12"/>
      <c r="AQ42" s="12"/>
      <c r="AR42" s="12"/>
      <c r="AX42" s="12"/>
      <c r="AZ42" s="12"/>
      <c r="BA42" s="12"/>
      <c r="BB42" s="12"/>
      <c r="BE42"/>
      <c r="BF42"/>
      <c r="BG42" s="12"/>
      <c r="BH42" s="12"/>
      <c r="BI42" s="12"/>
      <c r="BL42"/>
      <c r="BM42"/>
      <c r="BN42" s="12"/>
      <c r="BO42" s="12"/>
      <c r="BP42" s="12"/>
      <c r="BQ42" s="12"/>
    </row>
    <row r="43" spans="16:69" x14ac:dyDescent="0.25">
      <c r="V43"/>
      <c r="AB43" s="12"/>
      <c r="AH43" s="12"/>
      <c r="AM43" s="12"/>
      <c r="AX43" s="12"/>
      <c r="BE43"/>
      <c r="BF43"/>
      <c r="BL43"/>
      <c r="BM43"/>
    </row>
    <row r="44" spans="16:69" x14ac:dyDescent="0.25">
      <c r="V44"/>
      <c r="AB44" s="12"/>
      <c r="AH44" s="12"/>
      <c r="AM44" s="12"/>
      <c r="AX44" s="12"/>
      <c r="BE44"/>
      <c r="BL44"/>
    </row>
    <row r="45" spans="16:69" x14ac:dyDescent="0.25">
      <c r="V45"/>
      <c r="AB45" s="12"/>
      <c r="AH45" s="12"/>
      <c r="AM45" s="12"/>
      <c r="AX45" s="12"/>
      <c r="BE45"/>
      <c r="BL45"/>
    </row>
    <row r="46" spans="16:69" x14ac:dyDescent="0.25">
      <c r="V46"/>
      <c r="AB46" s="12"/>
      <c r="AH46" s="12"/>
      <c r="AM46" s="12"/>
      <c r="AX46" s="12"/>
      <c r="BE46"/>
      <c r="BL46"/>
    </row>
    <row r="47" spans="16:69" x14ac:dyDescent="0.25">
      <c r="V47"/>
      <c r="AB47" s="12"/>
      <c r="AH47" s="12"/>
      <c r="AM47" s="12"/>
      <c r="AX47" s="12"/>
      <c r="BE47"/>
      <c r="BL47"/>
    </row>
    <row r="48" spans="16:69" x14ac:dyDescent="0.25">
      <c r="V48"/>
      <c r="AB48" s="12"/>
      <c r="AH48" s="12"/>
      <c r="AM48" s="12"/>
      <c r="AX48" s="12"/>
      <c r="BE48"/>
      <c r="BL48"/>
    </row>
    <row r="49" spans="22:64" x14ac:dyDescent="0.25">
      <c r="V49"/>
      <c r="AB49" s="12"/>
      <c r="AH49" s="12"/>
      <c r="AM49" s="12"/>
      <c r="AX49" s="12"/>
      <c r="BE49"/>
      <c r="BL49"/>
    </row>
    <row r="50" spans="22:64" x14ac:dyDescent="0.25">
      <c r="V50"/>
      <c r="AB50" s="12"/>
      <c r="AH50" s="12"/>
      <c r="AM50" s="12"/>
      <c r="AX50" s="12"/>
      <c r="BE50"/>
      <c r="BL50"/>
    </row>
    <row r="51" spans="22:64" x14ac:dyDescent="0.25">
      <c r="V51"/>
      <c r="AB51" s="12"/>
      <c r="AH51" s="12"/>
      <c r="AM51" s="12"/>
      <c r="AX51" s="12"/>
      <c r="BE51"/>
      <c r="BL51"/>
    </row>
  </sheetData>
  <mergeCells count="11">
    <mergeCell ref="V2:Y2"/>
    <mergeCell ref="B2:D2"/>
    <mergeCell ref="G2:I2"/>
    <mergeCell ref="L2:M2"/>
    <mergeCell ref="P2:S2"/>
    <mergeCell ref="AH2:AJ2"/>
    <mergeCell ref="AM2:AR2"/>
    <mergeCell ref="AX2:BB2"/>
    <mergeCell ref="BL2:BN2"/>
    <mergeCell ref="AB2:AE2"/>
    <mergeCell ref="BE2:BG2"/>
  </mergeCell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7613-80D1-4DE8-85B5-3797FA3A062B}">
  <sheetPr>
    <tabColor theme="0" tint="-4.9989318521683403E-2"/>
  </sheetPr>
  <dimension ref="A1"/>
  <sheetViews>
    <sheetView showGridLines="0" showRowColHeaders="0" tabSelected="1" zoomScaleNormal="100" workbookViewId="0">
      <selection activeCell="Y15" sqref="Y1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Dobariya</dc:creator>
  <cp:lastModifiedBy>Anil Dobariya</cp:lastModifiedBy>
  <dcterms:created xsi:type="dcterms:W3CDTF">2023-04-17T15:07:09Z</dcterms:created>
  <dcterms:modified xsi:type="dcterms:W3CDTF">2023-05-03T11:55:08Z</dcterms:modified>
</cp:coreProperties>
</file>