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4d1ed1acae7d3a/UNI/2n/2n Quatri/Xarxes/2. Pràctiques/Practica_3/"/>
    </mc:Choice>
  </mc:AlternateContent>
  <xr:revisionPtr revIDLastSave="0" documentId="10_ncr:8_{F5DE29FF-A81A-ED44-BC80-3AACD086BE0A}" xr6:coauthVersionLast="47" xr6:coauthVersionMax="47" xr10:uidLastSave="{00000000-0000-0000-0000-000000000000}"/>
  <bookViews>
    <workbookView xWindow="0" yWindow="740" windowWidth="14700" windowHeight="18380" xr2:uid="{00000000-000D-0000-FFFF-FFFF00000000}"/>
  </bookViews>
  <sheets>
    <sheet name="Protocols_Paquets (2)" sheetId="2" r:id="rId1"/>
    <sheet name="Protocols_Paquets" sheetId="1" r:id="rId2"/>
  </sheets>
  <definedNames>
    <definedName name="DatosExternos_1" localSheetId="0" hidden="1">'Protocols_Paquets (2)'!$A$1:$B$43</definedName>
    <definedName name="DatosExternos_2" localSheetId="0" hidden="1">'Protocols_Paquets (2)'!$N$1:$O$6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16" i="2" l="1"/>
  <c r="H34" i="2"/>
  <c r="P2" i="2"/>
  <c r="P3" i="2"/>
  <c r="P4" i="2"/>
  <c r="P5" i="2"/>
  <c r="P6" i="2"/>
  <c r="O8" i="2"/>
  <c r="O29" i="2"/>
  <c r="Q21" i="2"/>
  <c r="P12" i="2"/>
  <c r="P16" i="2"/>
  <c r="P15" i="2"/>
  <c r="P14" i="2"/>
  <c r="P13" i="2"/>
  <c r="O11" i="2"/>
  <c r="P24" i="2" s="1"/>
  <c r="Q24" i="2" s="1"/>
  <c r="B23" i="2"/>
  <c r="B22" i="2"/>
  <c r="B9" i="2"/>
  <c r="B7" i="2"/>
  <c r="P26" i="2" l="1"/>
  <c r="Q26" i="2" s="1"/>
  <c r="P25" i="2"/>
  <c r="Q25" i="2" s="1"/>
  <c r="P23" i="2"/>
  <c r="P27" i="2"/>
  <c r="Q27" i="2" s="1"/>
  <c r="P17" i="2"/>
  <c r="P7" i="2"/>
  <c r="F3" i="2"/>
  <c r="F4" i="2"/>
  <c r="Q23" i="2" l="1"/>
  <c r="Q29" i="2" s="1"/>
  <c r="P29" i="2"/>
  <c r="F5" i="2"/>
</calcChain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rotocols_Paquets" description="Conexión a la consulta 'Protocols_Paquets' en el libro." type="5" refreshedVersion="8" background="1" saveData="1">
    <dbPr connection="Provider=Microsoft.Mashup.OleDb.1;Data Source=$Workbook$;Location=Protocols_Paquets;Extended Properties=&quot;&quot;" command="SELECT * FROM [Protocols_Paquets]"/>
  </connection>
  <connection id="2" xr16:uid="{00000000-0015-0000-FFFF-FFFF01000000}" keepAlive="1" name="Consulta - Protocols_Paquets (2)" description="Conexión a la consulta 'Protocols_Paquets (2)' en el libro." type="5" refreshedVersion="8" background="1" saveData="1">
    <dbPr connection="Provider=Microsoft.Mashup.OleDb.1;Data Source=$Workbook$;Location=&quot;Protocols_Paquets (2)&quot;;Extended Properties=&quot;&quot;" command="SELECT * FROM [Protocols_Paquets (2)]"/>
  </connection>
</connections>
</file>

<file path=xl/sharedStrings.xml><?xml version="1.0" encoding="utf-8"?>
<sst xmlns="http://purl.oclc.org/ooxml/spreadsheetml/main" count="73" uniqueCount="58">
  <si>
    <t>Protocolo</t>
  </si>
  <si>
    <t>Frame</t>
  </si>
  <si>
    <t>Data</t>
  </si>
  <si>
    <t>DHCPv6</t>
  </si>
  <si>
    <t>Paquets</t>
  </si>
  <si>
    <t>ARP</t>
  </si>
  <si>
    <t>ICMP</t>
  </si>
  <si>
    <t>Nombre total de paquets</t>
  </si>
  <si>
    <t>IPv4</t>
  </si>
  <si>
    <t>TCP</t>
  </si>
  <si>
    <t>UDP</t>
  </si>
  <si>
    <t>IPv6</t>
  </si>
  <si>
    <t>HTTP</t>
  </si>
  <si>
    <t>LLMNR</t>
  </si>
  <si>
    <t>Altres</t>
  </si>
  <si>
    <t>No representats</t>
  </si>
  <si>
    <t>Paquets representats</t>
  </si>
  <si>
    <t>Paquets no representats</t>
  </si>
  <si>
    <t>Teredo</t>
  </si>
  <si>
    <t>ICMPv6</t>
  </si>
  <si>
    <t>DHCP</t>
  </si>
  <si>
    <t>DNS</t>
  </si>
  <si>
    <t>SSDP</t>
  </si>
  <si>
    <t>LLC</t>
  </si>
  <si>
    <t>ETH</t>
  </si>
  <si>
    <t>IPX</t>
  </si>
  <si>
    <t>SAP</t>
  </si>
  <si>
    <t>NTP</t>
  </si>
  <si>
    <t>mDNS</t>
  </si>
  <si>
    <t>TLS</t>
  </si>
  <si>
    <t>NIBPX</t>
  </si>
  <si>
    <t>LBD</t>
  </si>
  <si>
    <t>FTP</t>
  </si>
  <si>
    <t>UFP</t>
  </si>
  <si>
    <t>MT</t>
  </si>
  <si>
    <t>PNG</t>
  </si>
  <si>
    <t>BJNP</t>
  </si>
  <si>
    <t>SSH</t>
  </si>
  <si>
    <t>IGMP</t>
  </si>
  <si>
    <t>XML</t>
  </si>
  <si>
    <t>VRRP</t>
  </si>
  <si>
    <t>NBDS</t>
  </si>
  <si>
    <t>SMB</t>
  </si>
  <si>
    <t>MAILSLOT</t>
  </si>
  <si>
    <t>BROWSER</t>
  </si>
  <si>
    <t>LLC, IPX, IPv4, IPv6, ARP</t>
  </si>
  <si>
    <t>Protocol</t>
  </si>
  <si>
    <t>Percentatges</t>
  </si>
  <si>
    <t>Copia Percentatges</t>
  </si>
  <si>
    <t>Suma</t>
  </si>
  <si>
    <t>Percentatge</t>
  </si>
  <si>
    <t>Percentatge Arrodonit</t>
  </si>
  <si>
    <t>Sumes</t>
  </si>
  <si>
    <t xml:space="preserve"> </t>
  </si>
  <si>
    <t>El total ha de donar</t>
  </si>
  <si>
    <t>Columna1</t>
  </si>
  <si>
    <t>x</t>
  </si>
  <si>
    <t>!ip &amp;&amp; ipv6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</si>
</sst>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00"/>
    <numFmt numFmtId="166" formatCode="0.000000000"/>
    <numFmt numFmtId="167" formatCode="0.0000%"/>
    <numFmt numFmtId="168" formatCode="0.00000%"/>
    <numFmt numFmtId="169" formatCode="0.00000000000000000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Fax"/>
      <family val="1"/>
    </font>
    <font>
      <sz val="11"/>
      <color rgb="FF000000"/>
      <name val="Lucida Fax"/>
      <family val="1"/>
    </font>
    <font>
      <b/>
      <sz val="11"/>
      <color theme="1"/>
      <name val="Lucida Fax"/>
      <family val="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9" tint="0.39997558519241921"/>
      </start>
      <end/>
      <top style="thin">
        <color theme="9" tint="0.39997558519241921"/>
      </top>
      <bottom style="thin">
        <color theme="9" tint="0.39997558519241921"/>
      </bottom>
      <diagonal/>
    </border>
    <border>
      <start/>
      <end style="thin">
        <color theme="9" tint="0.39997558519241921"/>
      </end>
      <top style="thin">
        <color theme="9" tint="0.39997558519241921"/>
      </top>
      <bottom style="thin">
        <color theme="9" tint="0.39997558519241921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8" fillId="33" borderId="12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2" fontId="0" fillId="0" borderId="0" xfId="0" applyNumberFormat="1"/>
    <xf numFmtId="0" fontId="18" fillId="0" borderId="0" xfId="0" applyFont="1"/>
    <xf numFmtId="2" fontId="18" fillId="0" borderId="0" xfId="0" applyNumberFormat="1" applyFont="1"/>
    <xf numFmtId="164" fontId="18" fillId="0" borderId="0" xfId="0" applyNumberFormat="1" applyFont="1"/>
    <xf numFmtId="164" fontId="0" fillId="0" borderId="0" xfId="0" applyNumberFormat="1"/>
    <xf numFmtId="166" fontId="16" fillId="0" borderId="0" xfId="0" applyNumberFormat="1" applyFont="1"/>
    <xf numFmtId="165" fontId="18" fillId="0" borderId="0" xfId="0" applyNumberFormat="1" applyFont="1"/>
    <xf numFmtId="169" fontId="0" fillId="0" borderId="0" xfId="0" applyNumberFormat="1"/>
    <xf numFmtId="2" fontId="0" fillId="0" borderId="12" xfId="0" applyNumberFormat="1" applyBorder="1" applyAlignment="1">
      <alignment horizontal="center"/>
    </xf>
    <xf numFmtId="0" fontId="21" fillId="36" borderId="12" xfId="0" applyFont="1" applyFill="1" applyBorder="1" applyAlignment="1">
      <alignment horizontal="center" vertical="center" wrapText="1"/>
    </xf>
    <xf numFmtId="167" fontId="0" fillId="0" borderId="12" xfId="0" applyNumberFormat="1" applyBorder="1" applyAlignment="1">
      <alignment horizontal="center"/>
    </xf>
    <xf numFmtId="168" fontId="0" fillId="0" borderId="0" xfId="0" applyNumberFormat="1"/>
    <xf numFmtId="0" fontId="22" fillId="36" borderId="12" xfId="0" applyFont="1" applyFill="1" applyBorder="1" applyAlignment="1">
      <alignment horizontal="center" vertical="center" wrapText="1" readingOrder="1"/>
    </xf>
    <xf numFmtId="0" fontId="22" fillId="36" borderId="12" xfId="0" applyFont="1" applyFill="1" applyBorder="1" applyAlignment="1">
      <alignment horizontal="center" vertical="center" wrapText="1"/>
    </xf>
    <xf numFmtId="2" fontId="21" fillId="36" borderId="12" xfId="0" applyNumberFormat="1" applyFont="1" applyFill="1" applyBorder="1" applyAlignment="1">
      <alignment horizontal="center" vertical="center" wrapText="1"/>
    </xf>
    <xf numFmtId="167" fontId="21" fillId="36" borderId="12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20" fillId="33" borderId="12" xfId="0" applyFont="1" applyFill="1" applyBorder="1" applyAlignment="1">
      <alignment horizontal="center"/>
    </xf>
    <xf numFmtId="0" fontId="20" fillId="34" borderId="13" xfId="0" applyFont="1" applyFill="1" applyBorder="1" applyAlignment="1">
      <alignment horizontal="center"/>
    </xf>
    <xf numFmtId="0" fontId="20" fillId="34" borderId="14" xfId="0" applyFont="1" applyFill="1" applyBorder="1" applyAlignment="1">
      <alignment horizontal="center"/>
    </xf>
    <xf numFmtId="0" fontId="20" fillId="35" borderId="13" xfId="0" applyFont="1" applyFill="1" applyBorder="1" applyAlignment="1">
      <alignment horizontal="center"/>
    </xf>
    <xf numFmtId="0" fontId="20" fillId="35" borderId="14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Fax"/>
        <family val="1"/>
        <scheme val="none"/>
      </font>
      <numFmt numFmtId="165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Fax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Fax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Lucida Fax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Lucida Fax"/>
        <family val="1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name val="Lucida Fax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Lucida Fax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Lucida Fax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Lucida Fax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Lucida Fax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Lucida Fax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1.xml"/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Lucida Fax" panose="02060602050505020204" pitchFamily="18" charset="0"/>
                <a:ea typeface="+mn-ea"/>
                <a:cs typeface="+mn-cs"/>
              </a:defRPr>
            </a:pPr>
            <a:r>
              <a:rPr lang="en-US"/>
              <a:t>Protocols de nivell 3 presents en la captura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Lucida Fax" panose="02060602050505020204" pitchFamily="18" charset="0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805555555555555E-2"/>
          <c:y val="0.25473825822023505"/>
          <c:w val="0.88611111111111107"/>
          <c:h val="0.55862954316640068"/>
        </c:manualLayout>
      </c:layout>
      <c:pie3DChart>
        <c:varyColors val="1"/>
        <c:ser>
          <c:idx val="0"/>
          <c:order val="0"/>
          <c:tx>
            <c:strRef>
              <c:f>'Protocols_Paquets (2)'!$B$1</c:f>
              <c:strCache>
                <c:ptCount val="1"/>
                <c:pt idx="0">
                  <c:v>Paquets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%">
                    <a:schemeClr val="accent1"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D735-4974-B065-7D79C2B8FE38}"/>
              </c:ext>
            </c:extLst>
          </c:dPt>
          <c:dPt>
            <c:idx val="1"/>
            <c:bubble3D val="0"/>
            <c:spPr>
              <a:gradFill rotWithShape="1">
                <a:gsLst>
                  <a:gs pos="0%">
                    <a:schemeClr val="accent2">
                      <a:satMod val="103%"/>
                      <a:lumMod val="102%"/>
                      <a:tint val="94%"/>
                    </a:schemeClr>
                  </a:gs>
                  <a:gs pos="50%">
                    <a:schemeClr val="accent2">
                      <a:satMod val="110%"/>
                      <a:lumMod val="100%"/>
                      <a:shade val="100%"/>
                    </a:schemeClr>
                  </a:gs>
                  <a:gs pos="100%">
                    <a:schemeClr val="accent2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D735-4974-B065-7D79C2B8FE38}"/>
              </c:ext>
            </c:extLst>
          </c:dPt>
          <c:dPt>
            <c:idx val="2"/>
            <c:bubble3D val="0"/>
            <c:spPr>
              <a:gradFill rotWithShape="1">
                <a:gsLst>
                  <a:gs pos="0%">
                    <a:schemeClr val="accent3">
                      <a:satMod val="103%"/>
                      <a:lumMod val="102%"/>
                      <a:tint val="94%"/>
                    </a:schemeClr>
                  </a:gs>
                  <a:gs pos="50%">
                    <a:schemeClr val="accent3">
                      <a:satMod val="110%"/>
                      <a:lumMod val="100%"/>
                      <a:shade val="100%"/>
                    </a:schemeClr>
                  </a:gs>
                  <a:gs pos="100%">
                    <a:schemeClr val="accent3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D735-4974-B065-7D79C2B8FE38}"/>
              </c:ext>
            </c:extLst>
          </c:dPt>
          <c:dPt>
            <c:idx val="3"/>
            <c:bubble3D val="0"/>
            <c:spPr>
              <a:gradFill rotWithShape="1">
                <a:gsLst>
                  <a:gs pos="0%">
                    <a:schemeClr val="accent4"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735-4974-B065-7D79C2B8FE38}"/>
              </c:ext>
            </c:extLst>
          </c:dPt>
          <c:dPt>
            <c:idx val="4"/>
            <c:bubble3D val="0"/>
            <c:spPr>
              <a:gradFill rotWithShape="1">
                <a:gsLst>
                  <a:gs pos="0%">
                    <a:schemeClr val="accent5">
                      <a:satMod val="103%"/>
                      <a:lumMod val="102%"/>
                      <a:tint val="94%"/>
                    </a:schemeClr>
                  </a:gs>
                  <a:gs pos="50%">
                    <a:schemeClr val="accent5">
                      <a:satMod val="110%"/>
                      <a:lumMod val="100%"/>
                      <a:shade val="100%"/>
                    </a:schemeClr>
                  </a:gs>
                  <a:gs pos="100%">
                    <a:schemeClr val="accent5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735-4974-B065-7D79C2B8FE38}"/>
              </c:ext>
            </c:extLst>
          </c:dPt>
          <c:dPt>
            <c:idx val="5"/>
            <c:bubble3D val="0"/>
            <c:spPr>
              <a:gradFill rotWithShape="1">
                <a:gsLst>
                  <a:gs pos="0%">
                    <a:schemeClr val="accent6">
                      <a:satMod val="103%"/>
                      <a:lumMod val="102%"/>
                      <a:tint val="94%"/>
                    </a:schemeClr>
                  </a:gs>
                  <a:gs pos="50%">
                    <a:schemeClr val="accent6">
                      <a:satMod val="110%"/>
                      <a:lumMod val="100%"/>
                      <a:shade val="100%"/>
                    </a:schemeClr>
                  </a:gs>
                  <a:gs pos="100%">
                    <a:schemeClr val="accent6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D735-4974-B065-7D79C2B8FE38}"/>
              </c:ext>
            </c:extLst>
          </c:dPt>
          <c:dPt>
            <c:idx val="6"/>
            <c:bubble3D val="0"/>
            <c:spPr>
              <a:gradFill rotWithShape="1">
                <a:gsLst>
                  <a:gs pos="0%">
                    <a:schemeClr val="accent1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735-4974-B065-7D79C2B8FE38}"/>
              </c:ext>
            </c:extLst>
          </c:dPt>
          <c:dPt>
            <c:idx val="7"/>
            <c:bubble3D val="0"/>
            <c:spPr>
              <a:gradFill rotWithShape="1">
                <a:gsLst>
                  <a:gs pos="0%">
                    <a:schemeClr val="accent2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2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2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735-4974-B065-7D79C2B8FE38}"/>
              </c:ext>
            </c:extLst>
          </c:dPt>
          <c:dPt>
            <c:idx val="8"/>
            <c:bubble3D val="0"/>
            <c:spPr>
              <a:gradFill rotWithShape="1">
                <a:gsLst>
                  <a:gs pos="0%">
                    <a:schemeClr val="accent3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3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3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D735-4974-B065-7D79C2B8FE38}"/>
              </c:ext>
            </c:extLst>
          </c:dPt>
          <c:dPt>
            <c:idx val="9"/>
            <c:bubble3D val="0"/>
            <c:spPr>
              <a:gradFill rotWithShape="1">
                <a:gsLst>
                  <a:gs pos="0%">
                    <a:schemeClr val="accent4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D735-4974-B065-7D79C2B8FE38}"/>
              </c:ext>
            </c:extLst>
          </c:dPt>
          <c:dLbls>
            <c:dLbl>
              <c:idx val="0"/>
              <c:layout>
                <c:manualLayout>
                  <c:x val="3.1455963837853602E-2"/>
                  <c:y val="-5.092413071481642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735-4974-B065-7D79C2B8FE38}"/>
                </c:ext>
              </c:extLst>
            </c:dLbl>
            <c:dLbl>
              <c:idx val="1"/>
              <c:layout>
                <c:manualLayout>
                  <c:x val="0.11052289297171188"/>
                  <c:y val="-5.633328497254425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735-4974-B065-7D79C2B8FE38}"/>
                </c:ext>
              </c:extLst>
            </c:dLbl>
            <c:dLbl>
              <c:idx val="2"/>
              <c:layout>
                <c:manualLayout>
                  <c:x val="-5.045333916593759E-2"/>
                  <c:y val="-0.1181997036802560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735-4974-B065-7D79C2B8FE38}"/>
                </c:ext>
              </c:extLst>
            </c:dLbl>
            <c:dLbl>
              <c:idx val="3"/>
              <c:layout>
                <c:manualLayout>
                  <c:x val="-2.9912802566345858E-2"/>
                  <c:y val="6.394615245958576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35-4974-B065-7D79C2B8FE38}"/>
                </c:ext>
              </c:extLst>
            </c:dLbl>
            <c:dLbl>
              <c:idx val="4"/>
              <c:layout>
                <c:manualLayout>
                  <c:x val="-1.3863808690580345E-2"/>
                  <c:y val="-1.04615377851637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735-4974-B065-7D79C2B8FE38}"/>
                </c:ext>
              </c:extLst>
            </c:dLbl>
            <c:dLbl>
              <c:idx val="5"/>
              <c:layout>
                <c:manualLayout>
                  <c:x val="-1.6348643919510061E-2"/>
                  <c:y val="-1.658401368170687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735-4974-B065-7D79C2B8FE38}"/>
                </c:ext>
              </c:extLst>
            </c:dLbl>
            <c:dLbl>
              <c:idx val="6"/>
              <c:layout>
                <c:manualLayout>
                  <c:x val="-1.6599591717701954E-2"/>
                  <c:y val="-1.262898042267329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735-4974-B065-7D79C2B8FE38}"/>
                </c:ext>
              </c:extLst>
            </c:dLbl>
            <c:dLbl>
              <c:idx val="7"/>
              <c:layout>
                <c:manualLayout>
                  <c:x val="1.7782443861184018E-2"/>
                  <c:y val="-2.468488549484078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735-4974-B065-7D79C2B8FE38}"/>
                </c:ext>
              </c:extLst>
            </c:dLbl>
            <c:dLbl>
              <c:idx val="8"/>
              <c:layout>
                <c:manualLayout>
                  <c:x val="4.6065325167687375E-2"/>
                  <c:y val="-1.891830104151553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735-4974-B065-7D79C2B8FE3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Lucida Fax" panose="02060602050505020204" pitchFamily="18" charset="0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'Protocols_Paquets (2)'!$A$2:$A$11</c:f>
              <c:strCache>
                <c:ptCount val="10"/>
                <c:pt idx="0">
                  <c:v>Frame</c:v>
                </c:pt>
                <c:pt idx="1">
                  <c:v>ETH</c:v>
                </c:pt>
                <c:pt idx="2">
                  <c:v>ARP</c:v>
                </c:pt>
                <c:pt idx="3">
                  <c:v>IPv4</c:v>
                </c:pt>
                <c:pt idx="4">
                  <c:v>TCP</c:v>
                </c:pt>
                <c:pt idx="5">
                  <c:v>UDP</c:v>
                </c:pt>
                <c:pt idx="6">
                  <c:v>IPv6</c:v>
                </c:pt>
                <c:pt idx="7">
                  <c:v>LLMNR</c:v>
                </c:pt>
                <c:pt idx="8">
                  <c:v>HTTP</c:v>
                </c:pt>
                <c:pt idx="9">
                  <c:v>Altres</c:v>
                </c:pt>
              </c:strCache>
            </c:strRef>
          </c:cat>
          <c:val>
            <c:numRef>
              <c:f>'Protocols_Paquets (2)'!$B$2:$B$11</c:f>
              <c:numCache>
                <c:formatCode>General</c:formatCode>
                <c:ptCount val="10"/>
                <c:pt idx="0">
                  <c:v>33716</c:v>
                </c:pt>
                <c:pt idx="1">
                  <c:v>33716</c:v>
                </c:pt>
                <c:pt idx="2">
                  <c:v>21303</c:v>
                </c:pt>
                <c:pt idx="3">
                  <c:v>9448</c:v>
                </c:pt>
                <c:pt idx="4">
                  <c:v>5729</c:v>
                </c:pt>
                <c:pt idx="5">
                  <c:v>5911</c:v>
                </c:pt>
                <c:pt idx="6">
                  <c:v>3214</c:v>
                </c:pt>
                <c:pt idx="7">
                  <c:v>2958</c:v>
                </c:pt>
                <c:pt idx="8">
                  <c:v>2583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5-4974-B065-7D79C2B8FE38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Lucida Fax" panose="02060602050505020204" pitchFamily="18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>
          <a:latin typeface="Lucida Fax" panose="02060602050505020204" pitchFamily="18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Lucida Fax" panose="02060602050505020204" pitchFamily="18" charset="0"/>
                <a:ea typeface="+mn-ea"/>
                <a:cs typeface="+mn-cs"/>
              </a:defRPr>
            </a:pPr>
            <a:r>
              <a:rPr lang="en-US"/>
              <a:t>Protocols de nivell 3 presents en la captura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805555555555555E-2"/>
          <c:y val="0.25473825822023505"/>
          <c:w val="0.88611111111111107"/>
          <c:h val="0.55862954316640068"/>
        </c:manualLayout>
      </c:layout>
      <c:pie3DChart>
        <c:varyColors val="1"/>
        <c:ser>
          <c:idx val="0"/>
          <c:order val="0"/>
          <c:tx>
            <c:strRef>
              <c:f>'Protocols_Paquets (2)'!$O$1</c:f>
              <c:strCache>
                <c:ptCount val="1"/>
                <c:pt idx="0">
                  <c:v>Paquets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7F1-4B99-92A8-90A92E0C6673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7F1-4B99-92A8-90A92E0C6673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7F1-4B99-92A8-90A92E0C6673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7F1-4B99-92A8-90A92E0C6673}"/>
              </c:ext>
            </c:extLst>
          </c:dPt>
          <c:dPt>
            <c:idx val="4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B7F1-4B99-92A8-90A92E0C6673}"/>
              </c:ext>
            </c:extLst>
          </c:dPt>
          <c:dPt>
            <c:idx val="5"/>
            <c:bubble3D val="0"/>
            <c:spPr>
              <a:gradFill rotWithShape="1">
                <a:gsLst>
                  <a:gs pos="0%">
                    <a:schemeClr val="accent6">
                      <a:satMod val="103%"/>
                      <a:lumMod val="102%"/>
                      <a:tint val="94%"/>
                    </a:schemeClr>
                  </a:gs>
                  <a:gs pos="50%">
                    <a:schemeClr val="accent6">
                      <a:satMod val="110%"/>
                      <a:lumMod val="100%"/>
                      <a:shade val="100%"/>
                    </a:schemeClr>
                  </a:gs>
                  <a:gs pos="100%">
                    <a:schemeClr val="accent6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B7F1-4B99-92A8-90A92E0C6673}"/>
              </c:ext>
            </c:extLst>
          </c:dPt>
          <c:dPt>
            <c:idx val="6"/>
            <c:bubble3D val="0"/>
            <c:spPr>
              <a:gradFill rotWithShape="1">
                <a:gsLst>
                  <a:gs pos="0%">
                    <a:schemeClr val="accent1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B7F1-4B99-92A8-90A92E0C6673}"/>
              </c:ext>
            </c:extLst>
          </c:dPt>
          <c:dPt>
            <c:idx val="7"/>
            <c:bubble3D val="0"/>
            <c:spPr>
              <a:gradFill rotWithShape="1">
                <a:gsLst>
                  <a:gs pos="0%">
                    <a:schemeClr val="accent2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2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2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B7F1-4B99-92A8-90A92E0C6673}"/>
              </c:ext>
            </c:extLst>
          </c:dPt>
          <c:dPt>
            <c:idx val="8"/>
            <c:bubble3D val="0"/>
            <c:spPr>
              <a:gradFill rotWithShape="1">
                <a:gsLst>
                  <a:gs pos="0%">
                    <a:schemeClr val="accent3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3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3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B7F1-4B99-92A8-90A92E0C6673}"/>
              </c:ext>
            </c:extLst>
          </c:dPt>
          <c:dPt>
            <c:idx val="9"/>
            <c:bubble3D val="0"/>
            <c:spPr>
              <a:gradFill rotWithShape="1">
                <a:gsLst>
                  <a:gs pos="0%">
                    <a:schemeClr val="accent4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B7F1-4B99-92A8-90A92E0C6673}"/>
              </c:ext>
            </c:extLst>
          </c:dPt>
          <c:dLbls>
            <c:dLbl>
              <c:idx val="0"/>
              <c:layout>
                <c:manualLayout>
                  <c:x val="3.1455963837853602E-2"/>
                  <c:y val="-5.092413071481642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7F1-4B99-92A8-90A92E0C6673}"/>
                </c:ext>
              </c:extLst>
            </c:dLbl>
            <c:dLbl>
              <c:idx val="1"/>
              <c:layout>
                <c:manualLayout>
                  <c:x val="-2.836599591717702E-2"/>
                  <c:y val="-4.123659134999434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7F1-4B99-92A8-90A92E0C6673}"/>
                </c:ext>
              </c:extLst>
            </c:dLbl>
            <c:dLbl>
              <c:idx val="2"/>
              <c:layout>
                <c:manualLayout>
                  <c:x val="-5.2305191017789444E-2"/>
                  <c:y val="-3.365856441857811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7F1-4B99-92A8-90A92E0C6673}"/>
                </c:ext>
              </c:extLst>
            </c:dLbl>
            <c:dLbl>
              <c:idx val="3"/>
              <c:layout>
                <c:manualLayout>
                  <c:x val="-4.8431321084864462E-2"/>
                  <c:y val="-4.19146315949637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7F1-4B99-92A8-90A92E0C6673}"/>
                </c:ext>
              </c:extLst>
            </c:dLbl>
            <c:dLbl>
              <c:idx val="4"/>
              <c:layout>
                <c:manualLayout>
                  <c:x val="1.7617672790901137E-2"/>
                  <c:y val="-4.669348396667807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7F1-4B99-92A8-90A92E0C6673}"/>
                </c:ext>
              </c:extLst>
            </c:dLbl>
            <c:dLbl>
              <c:idx val="5"/>
              <c:layout>
                <c:manualLayout>
                  <c:x val="-1.6348643919510061E-2"/>
                  <c:y val="-1.658401368170687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7F1-4B99-92A8-90A92E0C6673}"/>
                </c:ext>
              </c:extLst>
            </c:dLbl>
            <c:dLbl>
              <c:idx val="6"/>
              <c:layout>
                <c:manualLayout>
                  <c:x val="-1.6599591717701954E-2"/>
                  <c:y val="-1.262898042267329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7F1-4B99-92A8-90A92E0C6673}"/>
                </c:ext>
              </c:extLst>
            </c:dLbl>
            <c:dLbl>
              <c:idx val="7"/>
              <c:layout>
                <c:manualLayout>
                  <c:x val="1.7782443861184018E-2"/>
                  <c:y val="-2.468488549484078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7F1-4B99-92A8-90A92E0C6673}"/>
                </c:ext>
              </c:extLst>
            </c:dLbl>
            <c:dLbl>
              <c:idx val="8"/>
              <c:layout>
                <c:manualLayout>
                  <c:x val="4.6065325167687375E-2"/>
                  <c:y val="-1.891830104151553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7F1-4B99-92A8-90A92E0C6673}"/>
                </c:ext>
              </c:extLst>
            </c:dLbl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Lucida Fax" panose="02060602050505020204" pitchFamily="18" charset="0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'Protocols_Paquets (2)'!$N$2:$N$6</c:f>
              <c:strCache>
                <c:ptCount val="5"/>
                <c:pt idx="0">
                  <c:v>ARP</c:v>
                </c:pt>
                <c:pt idx="1">
                  <c:v>IPv4</c:v>
                </c:pt>
                <c:pt idx="2">
                  <c:v>IPv6</c:v>
                </c:pt>
                <c:pt idx="3">
                  <c:v>LLC</c:v>
                </c:pt>
                <c:pt idx="4">
                  <c:v>IPX</c:v>
                </c:pt>
              </c:strCache>
            </c:strRef>
          </c:cat>
          <c:val>
            <c:numRef>
              <c:f>'Protocols_Paquets (2)'!$O$2:$O$6</c:f>
              <c:numCache>
                <c:formatCode>0.00</c:formatCode>
                <c:ptCount val="5"/>
                <c:pt idx="0">
                  <c:v>21303</c:v>
                </c:pt>
                <c:pt idx="1">
                  <c:v>9448</c:v>
                </c:pt>
                <c:pt idx="2">
                  <c:v>2657</c:v>
                </c:pt>
                <c:pt idx="3">
                  <c:v>258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7F1-4B99-92A8-90A92E0C6673}"/>
            </c:ext>
          </c:extLst>
        </c:ser>
        <c:ser>
          <c:idx val="1"/>
          <c:order val="1"/>
          <c:tx>
            <c:strRef>
              <c:f>'Protocols_Paquets (2)'!$P$1</c:f>
              <c:strCache>
                <c:ptCount val="1"/>
                <c:pt idx="0">
                  <c:v>Percentatges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%">
                    <a:schemeClr val="accent1"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3101-47F1-B378-846F9B0DC87B}"/>
              </c:ext>
            </c:extLst>
          </c:dPt>
          <c:dPt>
            <c:idx val="1"/>
            <c:bubble3D val="0"/>
            <c:spPr>
              <a:gradFill rotWithShape="1">
                <a:gsLst>
                  <a:gs pos="0%">
                    <a:schemeClr val="accent2">
                      <a:satMod val="103%"/>
                      <a:lumMod val="102%"/>
                      <a:tint val="94%"/>
                    </a:schemeClr>
                  </a:gs>
                  <a:gs pos="50%">
                    <a:schemeClr val="accent2">
                      <a:satMod val="110%"/>
                      <a:lumMod val="100%"/>
                      <a:shade val="100%"/>
                    </a:schemeClr>
                  </a:gs>
                  <a:gs pos="100%">
                    <a:schemeClr val="accent2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3101-47F1-B378-846F9B0DC87B}"/>
              </c:ext>
            </c:extLst>
          </c:dPt>
          <c:dPt>
            <c:idx val="2"/>
            <c:bubble3D val="0"/>
            <c:spPr>
              <a:gradFill rotWithShape="1">
                <a:gsLst>
                  <a:gs pos="0%">
                    <a:schemeClr val="accent3">
                      <a:satMod val="103%"/>
                      <a:lumMod val="102%"/>
                      <a:tint val="94%"/>
                    </a:schemeClr>
                  </a:gs>
                  <a:gs pos="50%">
                    <a:schemeClr val="accent3">
                      <a:satMod val="110%"/>
                      <a:lumMod val="100%"/>
                      <a:shade val="100%"/>
                    </a:schemeClr>
                  </a:gs>
                  <a:gs pos="100%">
                    <a:schemeClr val="accent3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3101-47F1-B378-846F9B0DC87B}"/>
              </c:ext>
            </c:extLst>
          </c:dPt>
          <c:dPt>
            <c:idx val="3"/>
            <c:bubble3D val="0"/>
            <c:spPr>
              <a:gradFill rotWithShape="1">
                <a:gsLst>
                  <a:gs pos="0%">
                    <a:schemeClr val="accent4"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3101-47F1-B378-846F9B0DC87B}"/>
              </c:ext>
            </c:extLst>
          </c:dPt>
          <c:dPt>
            <c:idx val="4"/>
            <c:bubble3D val="0"/>
            <c:spPr>
              <a:gradFill rotWithShape="1">
                <a:gsLst>
                  <a:gs pos="0%">
                    <a:schemeClr val="accent5">
                      <a:satMod val="103%"/>
                      <a:lumMod val="102%"/>
                      <a:tint val="94%"/>
                    </a:schemeClr>
                  </a:gs>
                  <a:gs pos="50%">
                    <a:schemeClr val="accent5">
                      <a:satMod val="110%"/>
                      <a:lumMod val="100%"/>
                      <a:shade val="100%"/>
                    </a:schemeClr>
                  </a:gs>
                  <a:gs pos="100%">
                    <a:schemeClr val="accent5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3101-47F1-B378-846F9B0DC87B}"/>
              </c:ext>
            </c:extLst>
          </c:dPt>
          <c:cat>
            <c:strRef>
              <c:f>'Protocols_Paquets (2)'!$N$2:$N$6</c:f>
              <c:strCache>
                <c:ptCount val="5"/>
                <c:pt idx="0">
                  <c:v>ARP</c:v>
                </c:pt>
                <c:pt idx="1">
                  <c:v>IPv4</c:v>
                </c:pt>
                <c:pt idx="2">
                  <c:v>IPv6</c:v>
                </c:pt>
                <c:pt idx="3">
                  <c:v>LLC</c:v>
                </c:pt>
                <c:pt idx="4">
                  <c:v>IPX</c:v>
                </c:pt>
              </c:strCache>
            </c:strRef>
          </c:cat>
          <c:val>
            <c:numRef>
              <c:f>'Protocols_Paquets (2)'!$P$2:$P$6</c:f>
              <c:numCache>
                <c:formatCode>0.0000</c:formatCode>
                <c:ptCount val="5"/>
                <c:pt idx="0">
                  <c:v>63.183651678728204</c:v>
                </c:pt>
                <c:pt idx="1">
                  <c:v>28.022303950646577</c:v>
                </c:pt>
                <c:pt idx="2">
                  <c:v>7.880531498398387</c:v>
                </c:pt>
                <c:pt idx="3">
                  <c:v>0.76521532803416781</c:v>
                </c:pt>
                <c:pt idx="4">
                  <c:v>0.14829754419266816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254-3B4D-81AF-EF8694CF3B7E}"/>
            </c:ext>
          </c:extLst>
        </c:ser>
        <c:ser>
          <c:idx val="2"/>
          <c:order val="2"/>
          <c:tx>
            <c:strRef>
              <c:f>'Protocols_Paquets (2)'!$Q$1</c:f>
              <c:strCache>
                <c:ptCount val="1"/>
                <c:pt idx="0">
                  <c:v>Columna1</c:v>
                </c:pt>
              </c:strCache>
            </c:strRef>
          </c:tx>
          <c:cat>
            <c:strRef>
              <c:f>'Protocols_Paquets (2)'!$N$2:$N$6</c:f>
              <c:strCache>
                <c:ptCount val="5"/>
                <c:pt idx="0">
                  <c:v>ARP</c:v>
                </c:pt>
                <c:pt idx="1">
                  <c:v>IPv4</c:v>
                </c:pt>
                <c:pt idx="2">
                  <c:v>IPv6</c:v>
                </c:pt>
                <c:pt idx="3">
                  <c:v>LLC</c:v>
                </c:pt>
                <c:pt idx="4">
                  <c:v>IPX</c:v>
                </c:pt>
              </c:strCache>
            </c:strRef>
          </c:cat>
          <c:val>
            <c:numRef>
              <c:f>'Protocols_Paquets (2)'!$Q$2:$Q$6</c:f>
              <c:numCache>
                <c:formatCode>General</c:formatCode>
                <c:ptCount val="5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F98-9E40-B2D8-4C4D9B298F1F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Lucida Fax" panose="02060602050505020204" pitchFamily="18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>
          <a:latin typeface="Lucida Fax" panose="02060602050505020204" pitchFamily="18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Lucida Fax" panose="02060602050505020204" pitchFamily="18" charset="0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'Protocols_Paquets (2)'!$P$22</c:f>
              <c:strCache>
                <c:ptCount val="1"/>
                <c:pt idx="0">
                  <c:v>Percentatge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E14-E94C-985E-D78E3C4810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E14-E94C-985E-D78E3C4810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E14-E94C-985E-D78E3C4810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2FD-4904-B3E9-C7FC7FC428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E14-E94C-985E-D78E3C4810A5}"/>
              </c:ext>
            </c:extLst>
          </c:dPt>
          <c:dLbls>
            <c:dLbl>
              <c:idx val="3"/>
              <c:layout>
                <c:manualLayout>
                  <c:x val="7.2285634001628379E-2"/>
                  <c:y val="-1.084960988390917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2FD-4904-B3E9-C7FC7FC428FC}"/>
                </c:ext>
              </c:extLst>
            </c:dLbl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Lucida Fax" panose="02060602050505020204" pitchFamily="18" charset="0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'Protocols_Paquets (2)'!$N$23:$N$27</c:f>
              <c:strCache>
                <c:ptCount val="5"/>
                <c:pt idx="0">
                  <c:v>ARP</c:v>
                </c:pt>
                <c:pt idx="1">
                  <c:v>IPv4</c:v>
                </c:pt>
                <c:pt idx="2">
                  <c:v>IPv6</c:v>
                </c:pt>
                <c:pt idx="3">
                  <c:v>LLC</c:v>
                </c:pt>
                <c:pt idx="4">
                  <c:v>IPX</c:v>
                </c:pt>
              </c:strCache>
            </c:strRef>
          </c:cat>
          <c:val>
            <c:numRef>
              <c:f>'Protocols_Paquets (2)'!$P$23:$P$27</c:f>
              <c:numCache>
                <c:formatCode>0.0000%</c:formatCode>
                <c:ptCount val="5"/>
                <c:pt idx="0">
                  <c:v>0.63183651678728203</c:v>
                </c:pt>
                <c:pt idx="1">
                  <c:v>0.28022303950646577</c:v>
                </c:pt>
                <c:pt idx="2">
                  <c:v>9.5325661407047096E-2</c:v>
                </c:pt>
                <c:pt idx="3">
                  <c:v>7.6521532803416779E-3</c:v>
                </c:pt>
                <c:pt idx="4">
                  <c:v>1.4829754419266818E-3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D-4904-B3E9-C7FC7FC42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45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purl.oclc.org/ooxml/drawingml/main" id="26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44</xdr:row>
      <xdr:rowOff>144780</xdr:rowOff>
    </xdr:from>
    <xdr:to>
      <xdr:col>5</xdr:col>
      <xdr:colOff>388620</xdr:colOff>
      <xdr:row>71</xdr:row>
      <xdr:rowOff>99060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EDD1AD-DCB0-8F17-BABB-0AC5415B8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601980</xdr:colOff>
      <xdr:row>8</xdr:row>
      <xdr:rowOff>91440</xdr:rowOff>
    </xdr:from>
    <xdr:to>
      <xdr:col>12</xdr:col>
      <xdr:colOff>83820</xdr:colOff>
      <xdr:row>31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3E10D6E-FE42-45D2-9A8C-37FBC3A8F1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12</xdr:col>
      <xdr:colOff>613703</xdr:colOff>
      <xdr:row>30</xdr:row>
      <xdr:rowOff>25645</xdr:rowOff>
    </xdr:from>
    <xdr:to>
      <xdr:col>20</xdr:col>
      <xdr:colOff>58322</xdr:colOff>
      <xdr:row>49</xdr:row>
      <xdr:rowOff>57004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19D5D00-289A-B4F3-71D8-590FB0150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2">
      <queryTableField id="1" name="Protocolo" tableColumnId="1"/>
      <queryTableField id="3" name="Paquetes" tableColumnId="3"/>
    </queryTableFields>
    <queryTableDeletedFields count="8">
      <deletedField name="Porcentaje de paquetes"/>
      <deletedField name="Porcentaje de bytes"/>
      <deletedField name="Bytes"/>
      <deletedField name="Bits/s"/>
      <deletedField name="End Packets"/>
      <deletedField name="End Bytes"/>
      <deletedField name="End Bits/s"/>
      <deletedField name="PDUs"/>
    </queryTableDeletedFields>
  </queryTableRefresh>
</queryTable>
</file>

<file path=xl/queryTables/queryTable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atosExternos_2" connectionId="2" xr16:uid="{00000000-0016-0000-0000-000001000000}" autoFormatId="16" applyNumberFormats="0" applyBorderFormats="0" applyFontFormats="0" applyPatternFormats="0" applyAlignmentFormats="0" applyWidthHeightFormats="0">
  <queryTableRefresh nextId="14" unboundColumnsRight="2">
    <queryTableFields count="4">
      <queryTableField id="1" name="Protocolo" tableColumnId="1"/>
      <queryTableField id="3" name="Paquetes" tableColumnId="3"/>
      <queryTableField id="11" dataBound="0" tableColumnId="2"/>
      <queryTableField id="13" dataBound="0" tableColumnId="4"/>
    </queryTableFields>
    <queryTableDeletedFields count="8">
      <deletedField name="Porcentaje de paquetes"/>
      <deletedField name="Porcentaje de bytes"/>
      <deletedField name="Bytes"/>
      <deletedField name="Bits/s"/>
      <deletedField name="End Packets"/>
      <deletedField name="End Bytes"/>
      <deletedField name="End Bits/s"/>
      <deletedField name="PD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Protocols_Paquets" displayName="Tabla_Protocols_Paquets" ref="A1:B43" tableType="queryTable" totalsRowShown="0" dataDxfId="10">
  <autoFilter ref="A1:B43" xr:uid="{00000000-0009-0000-0100-000001000000}"/>
  <sortState xmlns:xlrd2="http://schemas.microsoft.com/office/spreadsheetml/2017/richdata2" ref="A2:B43">
    <sortCondition descending="1" ref="B1:B43"/>
  </sortState>
  <tableColumns count="2">
    <tableColumn id="1" xr3:uid="{00000000-0010-0000-0000-000001000000}" uniqueName="1" name="Protocolo" queryTableFieldId="1" dataDxfId="9"/>
    <tableColumn id="3" xr3:uid="{00000000-0010-0000-0000-000003000000}" uniqueName="3" name="Paquets" queryTableFieldId="3" dataDxfId="8"/>
  </tableColumns>
  <tableStyleInfo name="TableStyleMedium7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_Protocols_Paquets4" displayName="Tabla_Protocols_Paquets4" ref="N1:Q7" tableType="queryTable" totalsRowCount="1" dataDxfId="7">
  <autoFilter ref="N1:Q6" xr:uid="{00000000-0009-0000-0100-000003000000}"/>
  <sortState xmlns:xlrd2="http://schemas.microsoft.com/office/spreadsheetml/2017/richdata2" ref="N2:O6">
    <sortCondition descending="1" ref="O1:O6"/>
  </sortState>
  <tableColumns count="4">
    <tableColumn id="1" xr3:uid="{00000000-0010-0000-0100-000001000000}" uniqueName="1" name="Protocol" queryTableFieldId="1" dataDxfId="6" totalsRowDxfId="2"/>
    <tableColumn id="3" xr3:uid="{00000000-0010-0000-0100-000003000000}" uniqueName="3" name="Paquets" queryTableFieldId="3" dataDxfId="5" totalsRowDxfId="1"/>
    <tableColumn id="2" xr3:uid="{AF6348BA-0E02-2743-93F2-B837FDAB926C}" uniqueName="2" name="Percentatges" totalsRowFunction="custom" queryTableFieldId="11" dataDxfId="4" totalsRowDxfId="0">
      <calculatedColumnFormula>(O2/33716)*100</calculatedColumnFormula>
      <totalsRowFormula>SUM(Tabla_Protocols_Paquets4[Percentatges])</totalsRowFormula>
    </tableColumn>
    <tableColumn id="4" xr3:uid="{41336640-607F-734A-9EFA-91AAD08BABE3}" uniqueName="4" name="Columna1" queryTableFieldId="13" dataDxfId="3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table" Target="../tables/table1.x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topLeftCell="K1" zoomScale="112" zoomScaleNormal="100" workbookViewId="0">
      <selection activeCell="Q10" sqref="Q10"/>
    </sheetView>
  </sheetViews>
  <sheetFormatPr baseColWidth="10" defaultRowHeight="15"/>
  <cols>
    <col min="1" max="1" width="32.1640625" bestFit="1" customWidth="1"/>
    <col min="2" max="2" width="23.1640625" bestFit="1" customWidth="1"/>
    <col min="3" max="3" width="11" bestFit="1" customWidth="1"/>
    <col min="4" max="4" width="20" bestFit="1" customWidth="1"/>
    <col min="5" max="5" width="8" bestFit="1" customWidth="1"/>
    <col min="6" max="6" width="12" bestFit="1" customWidth="1"/>
    <col min="7" max="7" width="13.33203125" bestFit="1" customWidth="1"/>
    <col min="8" max="8" width="11.5" bestFit="1" customWidth="1"/>
    <col min="9" max="9" width="12" bestFit="1" customWidth="1"/>
    <col min="10" max="10" width="7.6640625" bestFit="1" customWidth="1"/>
    <col min="16" max="16" width="24.6640625" bestFit="1" customWidth="1"/>
    <col min="17" max="17" width="26.1640625" bestFit="1" customWidth="1"/>
  </cols>
  <sheetData>
    <row r="1" spans="1:17">
      <c r="A1" t="s">
        <v>0</v>
      </c>
      <c r="B1" t="s">
        <v>4</v>
      </c>
      <c r="N1" t="s">
        <v>46</v>
      </c>
      <c r="O1" t="s">
        <v>4</v>
      </c>
      <c r="P1" t="s">
        <v>47</v>
      </c>
      <c r="Q1" t="s">
        <v>55</v>
      </c>
    </row>
    <row r="2" spans="1:17">
      <c r="A2" s="8" t="s">
        <v>1</v>
      </c>
      <c r="B2" s="8">
        <v>33716</v>
      </c>
      <c r="I2" s="1" t="s">
        <v>45</v>
      </c>
      <c r="N2" s="9" t="s">
        <v>5</v>
      </c>
      <c r="O2" s="12">
        <v>21303</v>
      </c>
      <c r="P2" s="16">
        <f t="shared" ref="P2:P6" si="0">(O2/33716)*100</f>
        <v>63.183651678728204</v>
      </c>
      <c r="Q2" s="14"/>
    </row>
    <row r="3" spans="1:17">
      <c r="A3" s="8" t="s">
        <v>24</v>
      </c>
      <c r="B3" s="8">
        <v>33716</v>
      </c>
      <c r="D3" s="30" t="s">
        <v>7</v>
      </c>
      <c r="E3" s="30"/>
      <c r="F3" s="5">
        <f>SUM(B2:B10,B13:B43)</f>
        <v>123291</v>
      </c>
      <c r="N3" s="9" t="s">
        <v>8</v>
      </c>
      <c r="O3" s="12">
        <v>9448</v>
      </c>
      <c r="P3" s="16">
        <f t="shared" si="0"/>
        <v>28.022303950646577</v>
      </c>
      <c r="Q3" s="14"/>
    </row>
    <row r="4" spans="1:17">
      <c r="A4" s="9" t="s">
        <v>5</v>
      </c>
      <c r="B4" s="8">
        <v>21303</v>
      </c>
      <c r="D4" s="31" t="s">
        <v>16</v>
      </c>
      <c r="E4" s="32"/>
      <c r="F4" s="6">
        <f>SUM(B2:B10)</f>
        <v>118578</v>
      </c>
      <c r="K4" s="10"/>
      <c r="L4" s="11"/>
      <c r="N4" s="8" t="s">
        <v>11</v>
      </c>
      <c r="O4" s="12">
        <v>2657</v>
      </c>
      <c r="P4" s="16">
        <f t="shared" si="0"/>
        <v>7.880531498398387</v>
      </c>
      <c r="Q4" s="14" t="s">
        <v>57</v>
      </c>
    </row>
    <row r="5" spans="1:17">
      <c r="A5" s="9" t="s">
        <v>8</v>
      </c>
      <c r="B5" s="8">
        <v>9448</v>
      </c>
      <c r="D5" s="33" t="s">
        <v>17</v>
      </c>
      <c r="E5" s="34"/>
      <c r="F5" s="7">
        <f>F3-F4</f>
        <v>4713</v>
      </c>
      <c r="N5" s="8" t="s">
        <v>23</v>
      </c>
      <c r="O5" s="12">
        <v>258</v>
      </c>
      <c r="P5" s="16">
        <f t="shared" si="0"/>
        <v>0.76521532803416781</v>
      </c>
      <c r="Q5" s="14"/>
    </row>
    <row r="6" spans="1:17">
      <c r="A6" s="8" t="s">
        <v>9</v>
      </c>
      <c r="B6" s="8">
        <v>5729</v>
      </c>
      <c r="F6" s="2"/>
      <c r="N6" s="8" t="s">
        <v>25</v>
      </c>
      <c r="O6" s="12">
        <v>50</v>
      </c>
      <c r="P6" s="16">
        <f t="shared" si="0"/>
        <v>0.14829754419266816</v>
      </c>
      <c r="Q6" s="14"/>
    </row>
    <row r="7" spans="1:17">
      <c r="A7" s="8" t="s">
        <v>10</v>
      </c>
      <c r="B7" s="8">
        <f>3692 + 2219</f>
        <v>5911</v>
      </c>
      <c r="F7" s="2"/>
      <c r="N7" s="14"/>
      <c r="O7" s="15"/>
      <c r="P7" s="19">
        <f>SUM(Tabla_Protocols_Paquets4[Percentatges])</f>
        <v>100.00000000000001</v>
      </c>
    </row>
    <row r="8" spans="1:17">
      <c r="A8" s="8" t="s">
        <v>11</v>
      </c>
      <c r="B8" s="8">
        <v>3214</v>
      </c>
      <c r="F8" s="2"/>
      <c r="O8" s="13">
        <f>SUM(O2:O6)</f>
        <v>33716</v>
      </c>
    </row>
    <row r="9" spans="1:17">
      <c r="A9" s="8" t="s">
        <v>13</v>
      </c>
      <c r="B9" s="8">
        <f>2200 + 758</f>
        <v>2958</v>
      </c>
      <c r="F9" s="2"/>
      <c r="N9" t="s">
        <v>54</v>
      </c>
      <c r="P9" s="29">
        <v>33716</v>
      </c>
    </row>
    <row r="10" spans="1:17">
      <c r="A10" s="8" t="s">
        <v>12</v>
      </c>
      <c r="B10" s="11">
        <v>2583</v>
      </c>
      <c r="M10" t="s">
        <v>56</v>
      </c>
      <c r="O10" t="s">
        <v>49</v>
      </c>
    </row>
    <row r="11" spans="1:17">
      <c r="A11" s="8" t="s">
        <v>14</v>
      </c>
      <c r="B11" s="8"/>
      <c r="O11" s="13">
        <f>SUM(Tabla_Protocols_Paquets4[Paquets])</f>
        <v>33716</v>
      </c>
      <c r="P11" t="s">
        <v>48</v>
      </c>
    </row>
    <row r="12" spans="1:17">
      <c r="A12" s="3" t="s">
        <v>15</v>
      </c>
      <c r="B12" s="4"/>
      <c r="P12" s="17">
        <f>ROUNDDOWN(62.1568,3)</f>
        <v>62.155999999999999</v>
      </c>
    </row>
    <row r="13" spans="1:17">
      <c r="A13" s="8" t="s">
        <v>3</v>
      </c>
      <c r="B13" s="8">
        <v>859</v>
      </c>
      <c r="P13" s="17">
        <f>ROUNDUP(27.5669,3)</f>
        <v>27.567</v>
      </c>
    </row>
    <row r="14" spans="1:17">
      <c r="A14" s="8" t="s">
        <v>18</v>
      </c>
      <c r="B14" s="8">
        <v>557</v>
      </c>
      <c r="O14" t="s">
        <v>53</v>
      </c>
      <c r="P14" s="17">
        <f>ROUNDUP(9.3776,3)</f>
        <v>9.3780000000000001</v>
      </c>
    </row>
    <row r="15" spans="1:17">
      <c r="A15" s="8" t="s">
        <v>2</v>
      </c>
      <c r="B15" s="8">
        <v>481</v>
      </c>
      <c r="P15" s="17">
        <f>ROUNDUP(0.7528,3)</f>
        <v>0.753</v>
      </c>
    </row>
    <row r="16" spans="1:17">
      <c r="A16" s="8" t="s">
        <v>19</v>
      </c>
      <c r="B16" s="8">
        <v>438</v>
      </c>
      <c r="N16">
        <f>21303+9448+2657+258+50</f>
        <v>33716</v>
      </c>
      <c r="P16" s="17">
        <f>ROUNDUP(0.1459,3)</f>
        <v>0.14599999999999999</v>
      </c>
    </row>
    <row r="17" spans="1:18">
      <c r="A17" s="8" t="s">
        <v>20</v>
      </c>
      <c r="B17" s="8">
        <v>321</v>
      </c>
      <c r="P17" s="18">
        <f>SUM(P12:P16)</f>
        <v>100</v>
      </c>
    </row>
    <row r="18" spans="1:18">
      <c r="A18" s="8" t="s">
        <v>21</v>
      </c>
      <c r="B18" s="8">
        <v>282</v>
      </c>
    </row>
    <row r="19" spans="1:18">
      <c r="A19" s="8" t="s">
        <v>22</v>
      </c>
      <c r="B19" s="8">
        <v>273</v>
      </c>
    </row>
    <row r="20" spans="1:18">
      <c r="A20" s="8" t="s">
        <v>23</v>
      </c>
      <c r="B20" s="8">
        <v>258</v>
      </c>
    </row>
    <row r="21" spans="1:18">
      <c r="A21" s="8" t="s">
        <v>25</v>
      </c>
      <c r="B21" s="8">
        <v>258</v>
      </c>
      <c r="Q21" s="20">
        <f xml:space="preserve"> 62.1568  + 27.5669 + 9.3776 + 0.7528 + 0.1459</f>
        <v>99.999999999999986</v>
      </c>
    </row>
    <row r="22" spans="1:18">
      <c r="A22" s="8" t="s">
        <v>26</v>
      </c>
      <c r="B22" s="8">
        <f xml:space="preserve"> 185+50</f>
        <v>235</v>
      </c>
      <c r="N22" s="25" t="s">
        <v>46</v>
      </c>
      <c r="O22" s="26" t="s">
        <v>4</v>
      </c>
      <c r="P22" s="26" t="s">
        <v>50</v>
      </c>
      <c r="Q22" s="35" t="s">
        <v>51</v>
      </c>
      <c r="R22" s="35"/>
    </row>
    <row r="23" spans="1:18">
      <c r="A23" s="8" t="s">
        <v>28</v>
      </c>
      <c r="B23" s="8">
        <f xml:space="preserve"> 124 + 29</f>
        <v>153</v>
      </c>
      <c r="N23" s="22" t="s">
        <v>5</v>
      </c>
      <c r="O23" s="27">
        <v>21303</v>
      </c>
      <c r="P23" s="28">
        <f>O23/O11</f>
        <v>0.63183651678728203</v>
      </c>
      <c r="Q23" s="36">
        <f xml:space="preserve"> ROUND(P23,2)</f>
        <v>0.63</v>
      </c>
      <c r="R23" s="36"/>
    </row>
    <row r="24" spans="1:18">
      <c r="A24" s="10" t="s">
        <v>27</v>
      </c>
      <c r="B24" s="8">
        <v>142</v>
      </c>
      <c r="N24" s="22" t="s">
        <v>8</v>
      </c>
      <c r="O24" s="27">
        <v>9448</v>
      </c>
      <c r="P24" s="28">
        <f>O24/O11</f>
        <v>0.28022303950646577</v>
      </c>
      <c r="Q24" s="36">
        <f t="shared" ref="Q24:Q27" si="1" xml:space="preserve"> ROUND(P24,2)</f>
        <v>0.28000000000000003</v>
      </c>
      <c r="R24" s="36"/>
    </row>
    <row r="25" spans="1:18">
      <c r="A25" s="8" t="s">
        <v>29</v>
      </c>
      <c r="B25" s="8">
        <v>109</v>
      </c>
      <c r="N25" s="22" t="s">
        <v>11</v>
      </c>
      <c r="O25" s="27">
        <v>3214</v>
      </c>
      <c r="P25" s="28">
        <f>O25/O11</f>
        <v>9.5325661407047096E-2</v>
      </c>
      <c r="Q25" s="36">
        <f t="shared" si="1"/>
        <v>0.1</v>
      </c>
      <c r="R25" s="36"/>
    </row>
    <row r="26" spans="1:18">
      <c r="A26" s="8" t="s">
        <v>30</v>
      </c>
      <c r="B26" s="8">
        <v>73</v>
      </c>
      <c r="N26" s="22" t="s">
        <v>23</v>
      </c>
      <c r="O26" s="27">
        <v>258</v>
      </c>
      <c r="P26" s="28">
        <f>O26/O11</f>
        <v>7.6521532803416779E-3</v>
      </c>
      <c r="Q26" s="36">
        <f t="shared" si="1"/>
        <v>0.01</v>
      </c>
      <c r="R26" s="36"/>
    </row>
    <row r="27" spans="1:18">
      <c r="A27" s="8" t="s">
        <v>25</v>
      </c>
      <c r="B27" s="8">
        <v>50</v>
      </c>
      <c r="N27" s="22" t="s">
        <v>25</v>
      </c>
      <c r="O27" s="27">
        <v>50</v>
      </c>
      <c r="P27" s="28">
        <f>O27/O11</f>
        <v>1.4829754419266818E-3</v>
      </c>
      <c r="Q27" s="36">
        <f t="shared" si="1"/>
        <v>0</v>
      </c>
      <c r="R27" s="36"/>
    </row>
    <row r="28" spans="1:18">
      <c r="A28" s="8" t="s">
        <v>31</v>
      </c>
      <c r="B28" s="8">
        <v>40</v>
      </c>
      <c r="P28" s="24"/>
      <c r="Q28" s="38"/>
      <c r="R28" s="38"/>
    </row>
    <row r="29" spans="1:18">
      <c r="A29" s="8" t="s">
        <v>32</v>
      </c>
      <c r="B29" s="8">
        <v>31</v>
      </c>
      <c r="N29" s="22" t="s">
        <v>52</v>
      </c>
      <c r="O29" s="21">
        <f xml:space="preserve"> SUM(O23:O27)</f>
        <v>34273</v>
      </c>
      <c r="P29" s="23">
        <f>SUM(P23:P27)</f>
        <v>1.0165203464230634</v>
      </c>
      <c r="Q29" s="37">
        <f>SUM(Q23:R27)</f>
        <v>1.02</v>
      </c>
      <c r="R29" s="37"/>
    </row>
    <row r="30" spans="1:18">
      <c r="A30" s="8" t="s">
        <v>33</v>
      </c>
      <c r="B30" s="8">
        <v>31</v>
      </c>
    </row>
    <row r="31" spans="1:18">
      <c r="A31" s="8" t="s">
        <v>34</v>
      </c>
      <c r="B31" s="8">
        <v>30</v>
      </c>
    </row>
    <row r="32" spans="1:18">
      <c r="A32" s="8" t="s">
        <v>35</v>
      </c>
      <c r="B32" s="8">
        <v>21</v>
      </c>
    </row>
    <row r="33" spans="1:8">
      <c r="A33" s="8" t="s">
        <v>36</v>
      </c>
      <c r="B33" s="8">
        <v>18</v>
      </c>
    </row>
    <row r="34" spans="1:8">
      <c r="A34" s="8" t="s">
        <v>6</v>
      </c>
      <c r="B34" s="8">
        <v>13</v>
      </c>
      <c r="H34" s="17">
        <f>26.37+63.18+9.53+0.77+0.15</f>
        <v>100</v>
      </c>
    </row>
    <row r="35" spans="1:8">
      <c r="A35" s="8" t="s">
        <v>37</v>
      </c>
      <c r="B35" s="8">
        <v>12</v>
      </c>
    </row>
    <row r="36" spans="1:8">
      <c r="A36" s="8" t="s">
        <v>38</v>
      </c>
      <c r="B36" s="8">
        <v>11</v>
      </c>
      <c r="D36" s="10"/>
      <c r="E36" s="11"/>
    </row>
    <row r="37" spans="1:8">
      <c r="A37" s="8" t="s">
        <v>39</v>
      </c>
      <c r="B37" s="8">
        <v>7</v>
      </c>
    </row>
    <row r="38" spans="1:8">
      <c r="A38" s="8" t="s">
        <v>33</v>
      </c>
      <c r="B38" s="8">
        <v>3</v>
      </c>
    </row>
    <row r="39" spans="1:8">
      <c r="A39" s="8" t="s">
        <v>40</v>
      </c>
      <c r="B39" s="8">
        <v>3</v>
      </c>
    </row>
    <row r="40" spans="1:8">
      <c r="A40" s="8" t="s">
        <v>41</v>
      </c>
      <c r="B40" s="8">
        <v>1</v>
      </c>
    </row>
    <row r="41" spans="1:8">
      <c r="A41" s="8" t="s">
        <v>42</v>
      </c>
      <c r="B41" s="8">
        <v>1</v>
      </c>
    </row>
    <row r="42" spans="1:8">
      <c r="A42" s="8" t="s">
        <v>43</v>
      </c>
      <c r="B42" s="8">
        <v>1</v>
      </c>
    </row>
    <row r="43" spans="1:8">
      <c r="A43" s="8" t="s">
        <v>44</v>
      </c>
      <c r="B43" s="8">
        <v>1</v>
      </c>
    </row>
  </sheetData>
  <mergeCells count="11">
    <mergeCell ref="Q24:R24"/>
    <mergeCell ref="Q25:R25"/>
    <mergeCell ref="Q26:R26"/>
    <mergeCell ref="Q27:R27"/>
    <mergeCell ref="Q29:R29"/>
    <mergeCell ref="Q28:R28"/>
    <mergeCell ref="D3:E3"/>
    <mergeCell ref="D4:E4"/>
    <mergeCell ref="D5:E5"/>
    <mergeCell ref="Q22:R22"/>
    <mergeCell ref="Q23:R23"/>
  </mergeCells>
  <pageMargins left="0.7" right="0.7" top="0.75" bottom="0.75" header="0.3" footer="0.3"/>
  <pageSetup paperSize="9"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"/>
    </sheetView>
  </sheetViews>
  <sheetFormatPr baseColWidth="10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7C65FDA8-A092-4F84-B2D5-36C44329C974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Protocols_Paquets (2)</vt:lpstr>
      <vt:lpstr>Protocols_Paquets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Aniol Serrano</dc:creator>
  <cp:lastModifiedBy>Aniol Serrano</cp:lastModifiedBy>
  <dcterms:created xsi:type="dcterms:W3CDTF">2023-05-17T12:16:00Z</dcterms:created>
  <dcterms:modified xsi:type="dcterms:W3CDTF">2023-05-31T10:14:25Z</dcterms:modified>
</cp:coreProperties>
</file>