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Au Bank Payment-17-12-22/"/>
    </mc:Choice>
  </mc:AlternateContent>
  <xr:revisionPtr revIDLastSave="2" documentId="13_ncr:1_{82B8E534-3A23-4484-B727-DF54D5AAB193}" xr6:coauthVersionLast="47" xr6:coauthVersionMax="47" xr10:uidLastSave="{6E058FB2-F9C0-4939-A9FB-2013C9DE22F2}"/>
  <bookViews>
    <workbookView xWindow="-108" yWindow="-108" windowWidth="23256" windowHeight="12456" firstSheet="1" activeTab="1" xr2:uid="{FC09F7F1-9E66-40EE-BFC2-5793A6F8E537}"/>
  </bookViews>
  <sheets>
    <sheet name="Master" sheetId="1" r:id="rId1"/>
    <sheet name="PL PO Sheet" sheetId="5" r:id="rId2"/>
    <sheet name="PL PI Sheet" sheetId="8" r:id="rId3"/>
    <sheet name="PL Nov-22" sheetId="2" r:id="rId4"/>
    <sheet name="BL PO Sheet" sheetId="7" r:id="rId5"/>
    <sheet name="BL PI Sheet" sheetId="9" r:id="rId6"/>
    <sheet name="BL Nov-22" sheetId="4" r:id="rId7"/>
    <sheet name="Spot PO" sheetId="6" r:id="rId8"/>
  </sheets>
  <definedNames>
    <definedName name="_xlnm._FilterDatabase" localSheetId="6" hidden="1">'BL Nov-22'!$A$2:$AD$15</definedName>
    <definedName name="_xlnm._FilterDatabase" localSheetId="3" hidden="1">'PL Nov-22'!$A$2:$AR$111</definedName>
    <definedName name="_xlnm._FilterDatabase" localSheetId="1" hidden="1">'PL PO Sheet'!$N$17:$AE$39</definedName>
  </definedNames>
  <calcPr calcId="191029"/>
  <pivotCaches>
    <pivotCache cacheId="4" r:id="rId9"/>
    <pivotCache cacheId="5" r:id="rId10"/>
    <pivotCache cacheId="6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8" i="5" l="1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W18" i="5"/>
  <c r="W39" i="5" s="1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8" i="5"/>
  <c r="T12" i="7"/>
  <c r="S12" i="7"/>
  <c r="T11" i="7"/>
  <c r="T10" i="7"/>
  <c r="T9" i="7"/>
  <c r="T8" i="7"/>
  <c r="T7" i="7"/>
  <c r="T6" i="7"/>
  <c r="T5" i="7"/>
  <c r="T4" i="7"/>
  <c r="I3" i="6"/>
  <c r="G3" i="6"/>
  <c r="U20" i="8"/>
  <c r="U35" i="8" s="1"/>
  <c r="V35" i="8"/>
  <c r="T35" i="8"/>
  <c r="S35" i="8"/>
  <c r="R35" i="8"/>
  <c r="Q35" i="8"/>
  <c r="P35" i="8"/>
  <c r="O35" i="8"/>
  <c r="N35" i="8"/>
  <c r="M35" i="8"/>
  <c r="U4" i="8"/>
  <c r="Y14" i="4"/>
  <c r="AA14" i="4" s="1"/>
  <c r="Y13" i="4"/>
  <c r="AA13" i="4" s="1"/>
  <c r="Y12" i="4"/>
  <c r="AA12" i="4" s="1"/>
  <c r="Y11" i="4"/>
  <c r="AA11" i="4" s="1"/>
  <c r="Y10" i="4"/>
  <c r="AA10" i="4" s="1"/>
  <c r="Y9" i="4"/>
  <c r="AA9" i="4" s="1"/>
  <c r="Y8" i="4"/>
  <c r="AA8" i="4" s="1"/>
  <c r="Y7" i="4"/>
  <c r="AA7" i="4" s="1"/>
  <c r="Y6" i="4"/>
  <c r="AA6" i="4" s="1"/>
  <c r="Y5" i="4"/>
  <c r="AA5" i="4" s="1"/>
  <c r="O14" i="4"/>
  <c r="O13" i="4"/>
  <c r="O12" i="4"/>
  <c r="O11" i="4"/>
  <c r="O10" i="4"/>
  <c r="O9" i="4"/>
  <c r="O8" i="4"/>
  <c r="O7" i="4"/>
  <c r="O6" i="4"/>
  <c r="O5" i="4"/>
  <c r="O15" i="4"/>
  <c r="Q15" i="4" s="1"/>
  <c r="AA39" i="5"/>
  <c r="Y39" i="5"/>
  <c r="V39" i="5"/>
  <c r="U39" i="5"/>
  <c r="T39" i="5"/>
  <c r="S39" i="5"/>
  <c r="R39" i="5"/>
  <c r="Q39" i="5"/>
  <c r="X18" i="5"/>
  <c r="AA103" i="2"/>
  <c r="AC103" i="2" s="1"/>
  <c r="AA90" i="2"/>
  <c r="AD90" i="2" s="1"/>
  <c r="AO1" i="2"/>
  <c r="AF52" i="2"/>
  <c r="AG52" i="2" s="1"/>
  <c r="AH52" i="2" s="1"/>
  <c r="AA111" i="2"/>
  <c r="AD111" i="2" s="1"/>
  <c r="AA110" i="2"/>
  <c r="AD110" i="2" s="1"/>
  <c r="AA109" i="2"/>
  <c r="AC109" i="2" s="1"/>
  <c r="AA108" i="2"/>
  <c r="AD108" i="2" s="1"/>
  <c r="AA107" i="2"/>
  <c r="AC107" i="2" s="1"/>
  <c r="AA106" i="2"/>
  <c r="AC106" i="2" s="1"/>
  <c r="AA105" i="2"/>
  <c r="AC105" i="2" s="1"/>
  <c r="AA104" i="2"/>
  <c r="AD104" i="2" s="1"/>
  <c r="AA102" i="2"/>
  <c r="AD102" i="2" s="1"/>
  <c r="AA101" i="2"/>
  <c r="AD101" i="2" s="1"/>
  <c r="AA100" i="2"/>
  <c r="AD100" i="2" s="1"/>
  <c r="AA99" i="2"/>
  <c r="AC99" i="2" s="1"/>
  <c r="AA98" i="2"/>
  <c r="AD98" i="2" s="1"/>
  <c r="AA97" i="2"/>
  <c r="AC97" i="2" s="1"/>
  <c r="AA96" i="2"/>
  <c r="AD96" i="2" s="1"/>
  <c r="AA95" i="2"/>
  <c r="AC95" i="2" s="1"/>
  <c r="AA94" i="2"/>
  <c r="AD94" i="2" s="1"/>
  <c r="AA93" i="2"/>
  <c r="AC93" i="2" s="1"/>
  <c r="AA92" i="2"/>
  <c r="AA91" i="2"/>
  <c r="AC91" i="2" s="1"/>
  <c r="AA89" i="2"/>
  <c r="AD89" i="2" s="1"/>
  <c r="AA88" i="2"/>
  <c r="AD88" i="2" s="1"/>
  <c r="AA87" i="2"/>
  <c r="AC87" i="2" s="1"/>
  <c r="AA86" i="2"/>
  <c r="AC86" i="2" s="1"/>
  <c r="AA85" i="2"/>
  <c r="AC85" i="2" s="1"/>
  <c r="AA84" i="2"/>
  <c r="AD84" i="2" s="1"/>
  <c r="AA83" i="2"/>
  <c r="AC83" i="2" s="1"/>
  <c r="AA82" i="2"/>
  <c r="AD82" i="2" s="1"/>
  <c r="AA81" i="2"/>
  <c r="AD81" i="2" s="1"/>
  <c r="AA80" i="2"/>
  <c r="AD80" i="2" s="1"/>
  <c r="AA79" i="2"/>
  <c r="AC79" i="2" s="1"/>
  <c r="AA78" i="2"/>
  <c r="AD78" i="2" s="1"/>
  <c r="AA77" i="2"/>
  <c r="AD77" i="2" s="1"/>
  <c r="AA76" i="2"/>
  <c r="AD76" i="2" s="1"/>
  <c r="AA75" i="2"/>
  <c r="AC75" i="2" s="1"/>
  <c r="AA74" i="2"/>
  <c r="AD74" i="2" s="1"/>
  <c r="AA73" i="2"/>
  <c r="AC73" i="2" s="1"/>
  <c r="AA72" i="2"/>
  <c r="AD72" i="2" s="1"/>
  <c r="AA71" i="2"/>
  <c r="AC71" i="2" s="1"/>
  <c r="AA69" i="2"/>
  <c r="AD69" i="2" s="1"/>
  <c r="AA68" i="2"/>
  <c r="AD68" i="2" s="1"/>
  <c r="AA67" i="2"/>
  <c r="AC67" i="2" s="1"/>
  <c r="AA66" i="2"/>
  <c r="AD66" i="2" s="1"/>
  <c r="AA65" i="2"/>
  <c r="AD65" i="2" s="1"/>
  <c r="AA64" i="2"/>
  <c r="AD64" i="2" s="1"/>
  <c r="AA63" i="2"/>
  <c r="AC63" i="2" s="1"/>
  <c r="AA62" i="2"/>
  <c r="AD62" i="2" s="1"/>
  <c r="AA61" i="2"/>
  <c r="AC61" i="2" s="1"/>
  <c r="AA60" i="2"/>
  <c r="AD60" i="2" s="1"/>
  <c r="AA59" i="2"/>
  <c r="AC59" i="2" s="1"/>
  <c r="AA58" i="2"/>
  <c r="AD58" i="2" s="1"/>
  <c r="AA57" i="2"/>
  <c r="AD57" i="2" s="1"/>
  <c r="AA56" i="2"/>
  <c r="AD56" i="2" s="1"/>
  <c r="AA55" i="2"/>
  <c r="AC55" i="2" s="1"/>
  <c r="AA54" i="2"/>
  <c r="AD54" i="2" s="1"/>
  <c r="AA53" i="2"/>
  <c r="AC53" i="2" s="1"/>
  <c r="AA52" i="2"/>
  <c r="AD52" i="2" s="1"/>
  <c r="AA51" i="2"/>
  <c r="AC51" i="2" s="1"/>
  <c r="AA50" i="2"/>
  <c r="AC50" i="2" s="1"/>
  <c r="AA49" i="2"/>
  <c r="AD49" i="2" s="1"/>
  <c r="AA48" i="2"/>
  <c r="AD48" i="2" s="1"/>
  <c r="AA47" i="2"/>
  <c r="AC47" i="2" s="1"/>
  <c r="AA46" i="2"/>
  <c r="AD46" i="2" s="1"/>
  <c r="AA45" i="2"/>
  <c r="AC45" i="2" s="1"/>
  <c r="AA44" i="2"/>
  <c r="AD44" i="2" s="1"/>
  <c r="AA43" i="2"/>
  <c r="AC43" i="2" s="1"/>
  <c r="AA42" i="2"/>
  <c r="AD42" i="2" s="1"/>
  <c r="AA41" i="2"/>
  <c r="AD41" i="2" s="1"/>
  <c r="AA40" i="2"/>
  <c r="AD40" i="2" s="1"/>
  <c r="AA39" i="2"/>
  <c r="AC39" i="2" s="1"/>
  <c r="AA38" i="2"/>
  <c r="AD38" i="2" s="1"/>
  <c r="AA37" i="2"/>
  <c r="AC37" i="2" s="1"/>
  <c r="AA36" i="2"/>
  <c r="AD36" i="2" s="1"/>
  <c r="AA35" i="2"/>
  <c r="AC35" i="2" s="1"/>
  <c r="AA34" i="2"/>
  <c r="AD34" i="2" s="1"/>
  <c r="AA33" i="2"/>
  <c r="AD33" i="2" s="1"/>
  <c r="AA32" i="2"/>
  <c r="AD32" i="2" s="1"/>
  <c r="AA31" i="2"/>
  <c r="AC31" i="2" s="1"/>
  <c r="AA30" i="2"/>
  <c r="AD30" i="2" s="1"/>
  <c r="AA29" i="2"/>
  <c r="AC29" i="2" s="1"/>
  <c r="AA28" i="2"/>
  <c r="AD28" i="2" s="1"/>
  <c r="AA27" i="2"/>
  <c r="AC27" i="2" s="1"/>
  <c r="AA26" i="2"/>
  <c r="AD26" i="2" s="1"/>
  <c r="AA25" i="2"/>
  <c r="AC25" i="2" s="1"/>
  <c r="AA24" i="2"/>
  <c r="AD24" i="2" s="1"/>
  <c r="AA23" i="2"/>
  <c r="AC23" i="2" s="1"/>
  <c r="AA22" i="2"/>
  <c r="AD22" i="2" s="1"/>
  <c r="AA21" i="2"/>
  <c r="AC21" i="2" s="1"/>
  <c r="AA20" i="2"/>
  <c r="AD20" i="2" s="1"/>
  <c r="AA19" i="2"/>
  <c r="AC19" i="2" s="1"/>
  <c r="AA18" i="2"/>
  <c r="AC18" i="2" s="1"/>
  <c r="AA17" i="2"/>
  <c r="AD17" i="2" s="1"/>
  <c r="AA16" i="2"/>
  <c r="AD16" i="2" s="1"/>
  <c r="AA15" i="2"/>
  <c r="AC15" i="2" s="1"/>
  <c r="AA14" i="2"/>
  <c r="AD14" i="2" s="1"/>
  <c r="AA13" i="2"/>
  <c r="AD13" i="2" s="1"/>
  <c r="AA12" i="2"/>
  <c r="AD12" i="2" s="1"/>
  <c r="AA11" i="2"/>
  <c r="AC11" i="2" s="1"/>
  <c r="AA10" i="2"/>
  <c r="AD10" i="2" s="1"/>
  <c r="AA9" i="2"/>
  <c r="AD9" i="2" s="1"/>
  <c r="AA8" i="2"/>
  <c r="AD8" i="2" s="1"/>
  <c r="AA7" i="2"/>
  <c r="AC7" i="2" s="1"/>
  <c r="AA6" i="2"/>
  <c r="AC6" i="2" s="1"/>
  <c r="AA5" i="2"/>
  <c r="AD5" i="2" s="1"/>
  <c r="AA4" i="2"/>
  <c r="AD4" i="2" s="1"/>
  <c r="M111" i="2"/>
  <c r="O111" i="2" s="1"/>
  <c r="M110" i="2"/>
  <c r="O110" i="2" s="1"/>
  <c r="M109" i="2"/>
  <c r="O109" i="2" s="1"/>
  <c r="X39" i="5" l="1"/>
  <c r="Z39" i="5"/>
  <c r="J3" i="6"/>
  <c r="K3" i="6" s="1"/>
  <c r="T15" i="4"/>
  <c r="R15" i="4"/>
  <c r="S15" i="4" s="1"/>
  <c r="AI111" i="2"/>
  <c r="AI109" i="2"/>
  <c r="AI110" i="2"/>
  <c r="AD103" i="2"/>
  <c r="AE103" i="2" s="1"/>
  <c r="AK103" i="2" s="1"/>
  <c r="AD106" i="2"/>
  <c r="AD31" i="2"/>
  <c r="AE31" i="2" s="1"/>
  <c r="AK31" i="2" s="1"/>
  <c r="AC34" i="2"/>
  <c r="AE34" i="2" s="1"/>
  <c r="AK34" i="2" s="1"/>
  <c r="AC38" i="2"/>
  <c r="AE38" i="2" s="1"/>
  <c r="AK38" i="2" s="1"/>
  <c r="AD63" i="2"/>
  <c r="AE63" i="2" s="1"/>
  <c r="AK63" i="2" s="1"/>
  <c r="AC66" i="2"/>
  <c r="AD86" i="2"/>
  <c r="AE86" i="2" s="1"/>
  <c r="AK86" i="2" s="1"/>
  <c r="AD35" i="2"/>
  <c r="AE35" i="2" s="1"/>
  <c r="AK35" i="2" s="1"/>
  <c r="AD6" i="2"/>
  <c r="AE6" i="2" s="1"/>
  <c r="AK6" i="2" s="1"/>
  <c r="AD50" i="2"/>
  <c r="AE50" i="2" s="1"/>
  <c r="AK50" i="2" s="1"/>
  <c r="AD67" i="2"/>
  <c r="AE67" i="2" s="1"/>
  <c r="AK67" i="2" s="1"/>
  <c r="AD71" i="2"/>
  <c r="AE71" i="2" s="1"/>
  <c r="AK71" i="2" s="1"/>
  <c r="AC74" i="2"/>
  <c r="AE74" i="2" s="1"/>
  <c r="AK74" i="2" s="1"/>
  <c r="AD99" i="2"/>
  <c r="AE99" i="2" s="1"/>
  <c r="AK99" i="2" s="1"/>
  <c r="AC102" i="2"/>
  <c r="AE102" i="2" s="1"/>
  <c r="AD18" i="2"/>
  <c r="AE18" i="2" s="1"/>
  <c r="AK18" i="2" s="1"/>
  <c r="AD19" i="2"/>
  <c r="AE19" i="2" s="1"/>
  <c r="AK19" i="2" s="1"/>
  <c r="AC22" i="2"/>
  <c r="AE22" i="2" s="1"/>
  <c r="AK22" i="2" s="1"/>
  <c r="AD51" i="2"/>
  <c r="AE51" i="2" s="1"/>
  <c r="AK51" i="2" s="1"/>
  <c r="AC54" i="2"/>
  <c r="AE54" i="2" s="1"/>
  <c r="AK54" i="2" s="1"/>
  <c r="AD87" i="2"/>
  <c r="AE87" i="2" s="1"/>
  <c r="AC90" i="2"/>
  <c r="AE90" i="2" s="1"/>
  <c r="AK90" i="2" s="1"/>
  <c r="AD15" i="2"/>
  <c r="AE15" i="2" s="1"/>
  <c r="AK15" i="2" s="1"/>
  <c r="AD47" i="2"/>
  <c r="AE47" i="2" s="1"/>
  <c r="AK47" i="2" s="1"/>
  <c r="AD83" i="2"/>
  <c r="AE83" i="2" s="1"/>
  <c r="AK83" i="2" s="1"/>
  <c r="AE66" i="2"/>
  <c r="AK66" i="2" s="1"/>
  <c r="AD11" i="2"/>
  <c r="AE11" i="2" s="1"/>
  <c r="AK11" i="2" s="1"/>
  <c r="AC14" i="2"/>
  <c r="AE14" i="2" s="1"/>
  <c r="AK14" i="2" s="1"/>
  <c r="AD27" i="2"/>
  <c r="AE27" i="2" s="1"/>
  <c r="AK27" i="2" s="1"/>
  <c r="AC30" i="2"/>
  <c r="AE30" i="2" s="1"/>
  <c r="AK30" i="2" s="1"/>
  <c r="AD43" i="2"/>
  <c r="AE43" i="2" s="1"/>
  <c r="AK43" i="2" s="1"/>
  <c r="AC46" i="2"/>
  <c r="AE46" i="2" s="1"/>
  <c r="AK46" i="2" s="1"/>
  <c r="AD59" i="2"/>
  <c r="AE59" i="2" s="1"/>
  <c r="AK59" i="2" s="1"/>
  <c r="AC62" i="2"/>
  <c r="AE62" i="2" s="1"/>
  <c r="AK62" i="2" s="1"/>
  <c r="AD79" i="2"/>
  <c r="AE79" i="2" s="1"/>
  <c r="AK79" i="2" s="1"/>
  <c r="AC82" i="2"/>
  <c r="AE82" i="2" s="1"/>
  <c r="AK82" i="2" s="1"/>
  <c r="AD95" i="2"/>
  <c r="AE95" i="2" s="1"/>
  <c r="AK95" i="2" s="1"/>
  <c r="AC98" i="2"/>
  <c r="AE98" i="2" s="1"/>
  <c r="AK98" i="2" s="1"/>
  <c r="AD7" i="2"/>
  <c r="AE7" i="2" s="1"/>
  <c r="AK7" i="2" s="1"/>
  <c r="AC10" i="2"/>
  <c r="AE10" i="2" s="1"/>
  <c r="AK10" i="2" s="1"/>
  <c r="AD23" i="2"/>
  <c r="AE23" i="2" s="1"/>
  <c r="AK23" i="2" s="1"/>
  <c r="AC26" i="2"/>
  <c r="AE26" i="2" s="1"/>
  <c r="AK26" i="2" s="1"/>
  <c r="AD39" i="2"/>
  <c r="AE39" i="2" s="1"/>
  <c r="AK39" i="2" s="1"/>
  <c r="AC42" i="2"/>
  <c r="AE42" i="2" s="1"/>
  <c r="AK42" i="2" s="1"/>
  <c r="AD55" i="2"/>
  <c r="AE55" i="2" s="1"/>
  <c r="AK55" i="2" s="1"/>
  <c r="AC58" i="2"/>
  <c r="AE58" i="2" s="1"/>
  <c r="AK58" i="2" s="1"/>
  <c r="AD75" i="2"/>
  <c r="AE75" i="2" s="1"/>
  <c r="AK75" i="2" s="1"/>
  <c r="AC78" i="2"/>
  <c r="AE78" i="2" s="1"/>
  <c r="AK78" i="2" s="1"/>
  <c r="AD91" i="2"/>
  <c r="AE91" i="2" s="1"/>
  <c r="AC94" i="2"/>
  <c r="AE94" i="2" s="1"/>
  <c r="AK94" i="2" s="1"/>
  <c r="AD107" i="2"/>
  <c r="AE107" i="2" s="1"/>
  <c r="AC110" i="2"/>
  <c r="AE110" i="2" s="1"/>
  <c r="AK110" i="2" s="1"/>
  <c r="AE106" i="2"/>
  <c r="AC5" i="2"/>
  <c r="AE5" i="2" s="1"/>
  <c r="AK5" i="2" s="1"/>
  <c r="AC9" i="2"/>
  <c r="AE9" i="2" s="1"/>
  <c r="AK9" i="2" s="1"/>
  <c r="AC13" i="2"/>
  <c r="AE13" i="2" s="1"/>
  <c r="AK13" i="2" s="1"/>
  <c r="AC17" i="2"/>
  <c r="AE17" i="2" s="1"/>
  <c r="AK17" i="2" s="1"/>
  <c r="AC33" i="2"/>
  <c r="AE33" i="2" s="1"/>
  <c r="AK33" i="2" s="1"/>
  <c r="AC41" i="2"/>
  <c r="AE41" i="2" s="1"/>
  <c r="AK41" i="2" s="1"/>
  <c r="AC49" i="2"/>
  <c r="AE49" i="2" s="1"/>
  <c r="AK49" i="2" s="1"/>
  <c r="AC57" i="2"/>
  <c r="AE57" i="2" s="1"/>
  <c r="AK57" i="2" s="1"/>
  <c r="AC65" i="2"/>
  <c r="AE65" i="2" s="1"/>
  <c r="AK65" i="2" s="1"/>
  <c r="AC69" i="2"/>
  <c r="AE69" i="2" s="1"/>
  <c r="AK69" i="2" s="1"/>
  <c r="AC77" i="2"/>
  <c r="AE77" i="2" s="1"/>
  <c r="AK77" i="2" s="1"/>
  <c r="AC81" i="2"/>
  <c r="AE81" i="2" s="1"/>
  <c r="AK81" i="2" s="1"/>
  <c r="AC89" i="2"/>
  <c r="AE89" i="2" s="1"/>
  <c r="AK89" i="2" s="1"/>
  <c r="AC101" i="2"/>
  <c r="AE101" i="2" s="1"/>
  <c r="AK101" i="2" s="1"/>
  <c r="AC4" i="2"/>
  <c r="AE4" i="2" s="1"/>
  <c r="AK4" i="2" s="1"/>
  <c r="AC8" i="2"/>
  <c r="AE8" i="2" s="1"/>
  <c r="AK8" i="2" s="1"/>
  <c r="AC12" i="2"/>
  <c r="AE12" i="2" s="1"/>
  <c r="AK12" i="2" s="1"/>
  <c r="AC16" i="2"/>
  <c r="AE16" i="2" s="1"/>
  <c r="AK16" i="2" s="1"/>
  <c r="AC20" i="2"/>
  <c r="AE20" i="2" s="1"/>
  <c r="AK20" i="2" s="1"/>
  <c r="AD21" i="2"/>
  <c r="AE21" i="2" s="1"/>
  <c r="AK21" i="2" s="1"/>
  <c r="AC24" i="2"/>
  <c r="AE24" i="2" s="1"/>
  <c r="AK24" i="2" s="1"/>
  <c r="AD25" i="2"/>
  <c r="AE25" i="2" s="1"/>
  <c r="AK25" i="2" s="1"/>
  <c r="AC28" i="2"/>
  <c r="AE28" i="2" s="1"/>
  <c r="AK28" i="2" s="1"/>
  <c r="AD29" i="2"/>
  <c r="AE29" i="2" s="1"/>
  <c r="AK29" i="2" s="1"/>
  <c r="AC32" i="2"/>
  <c r="AE32" i="2" s="1"/>
  <c r="AK32" i="2" s="1"/>
  <c r="AC36" i="2"/>
  <c r="AE36" i="2" s="1"/>
  <c r="AK36" i="2" s="1"/>
  <c r="AD37" i="2"/>
  <c r="AE37" i="2" s="1"/>
  <c r="AK37" i="2" s="1"/>
  <c r="AC40" i="2"/>
  <c r="AE40" i="2" s="1"/>
  <c r="AK40" i="2" s="1"/>
  <c r="AC44" i="2"/>
  <c r="AE44" i="2" s="1"/>
  <c r="AK44" i="2" s="1"/>
  <c r="AD45" i="2"/>
  <c r="AE45" i="2" s="1"/>
  <c r="AK45" i="2" s="1"/>
  <c r="AC48" i="2"/>
  <c r="AE48" i="2" s="1"/>
  <c r="AK48" i="2" s="1"/>
  <c r="AC52" i="2"/>
  <c r="AE52" i="2" s="1"/>
  <c r="AK52" i="2" s="1"/>
  <c r="AD53" i="2"/>
  <c r="AE53" i="2" s="1"/>
  <c r="AK53" i="2" s="1"/>
  <c r="AC56" i="2"/>
  <c r="AE56" i="2" s="1"/>
  <c r="AK56" i="2" s="1"/>
  <c r="AC60" i="2"/>
  <c r="AE60" i="2" s="1"/>
  <c r="AK60" i="2" s="1"/>
  <c r="AD61" i="2"/>
  <c r="AE61" i="2" s="1"/>
  <c r="AK61" i="2" s="1"/>
  <c r="AC64" i="2"/>
  <c r="AE64" i="2" s="1"/>
  <c r="AK64" i="2" s="1"/>
  <c r="AC68" i="2"/>
  <c r="AE68" i="2" s="1"/>
  <c r="AK68" i="2" s="1"/>
  <c r="AC72" i="2"/>
  <c r="AE72" i="2" s="1"/>
  <c r="AK72" i="2" s="1"/>
  <c r="AD73" i="2"/>
  <c r="AE73" i="2" s="1"/>
  <c r="AK73" i="2" s="1"/>
  <c r="AC76" i="2"/>
  <c r="AE76" i="2" s="1"/>
  <c r="AK76" i="2" s="1"/>
  <c r="AC80" i="2"/>
  <c r="AE80" i="2" s="1"/>
  <c r="AK80" i="2" s="1"/>
  <c r="AC84" i="2"/>
  <c r="AE84" i="2" s="1"/>
  <c r="AK84" i="2" s="1"/>
  <c r="AD85" i="2"/>
  <c r="AE85" i="2" s="1"/>
  <c r="AC88" i="2"/>
  <c r="AE88" i="2" s="1"/>
  <c r="AK88" i="2" s="1"/>
  <c r="AC92" i="2"/>
  <c r="AE92" i="2" s="1"/>
  <c r="AK92" i="2" s="1"/>
  <c r="AD93" i="2"/>
  <c r="AE93" i="2" s="1"/>
  <c r="AK93" i="2" s="1"/>
  <c r="AC96" i="2"/>
  <c r="AE96" i="2" s="1"/>
  <c r="AK96" i="2" s="1"/>
  <c r="AD97" i="2"/>
  <c r="AE97" i="2" s="1"/>
  <c r="AK97" i="2" s="1"/>
  <c r="AC100" i="2"/>
  <c r="AE100" i="2" s="1"/>
  <c r="AK100" i="2" s="1"/>
  <c r="AC104" i="2"/>
  <c r="AE104" i="2" s="1"/>
  <c r="AK104" i="2" s="1"/>
  <c r="AD105" i="2"/>
  <c r="AE105" i="2" s="1"/>
  <c r="AK105" i="2" s="1"/>
  <c r="AC108" i="2"/>
  <c r="AE108" i="2" s="1"/>
  <c r="AD109" i="2"/>
  <c r="AE109" i="2" s="1"/>
  <c r="AK109" i="2" s="1"/>
  <c r="AC111" i="2"/>
  <c r="AE111" i="2" s="1"/>
  <c r="AK111" i="2" s="1"/>
  <c r="P111" i="2"/>
  <c r="Q111" i="2" s="1"/>
  <c r="R111" i="2"/>
  <c r="P110" i="2"/>
  <c r="Q110" i="2" s="1"/>
  <c r="R110" i="2"/>
  <c r="R109" i="2"/>
  <c r="P109" i="2"/>
  <c r="Q109" i="2" s="1"/>
  <c r="U15" i="4" l="1"/>
  <c r="S109" i="2"/>
  <c r="S111" i="2"/>
  <c r="S110" i="2"/>
  <c r="AF9" i="2"/>
  <c r="AF11" i="2"/>
  <c r="AG11" i="2" s="1"/>
  <c r="AF59" i="2"/>
  <c r="AF46" i="2"/>
  <c r="AG46" i="2" s="1"/>
  <c r="AF43" i="2"/>
  <c r="AF40" i="2"/>
  <c r="AG40" i="2" s="1"/>
  <c r="AF34" i="2"/>
  <c r="AG34" i="2" s="1"/>
  <c r="AF31" i="2"/>
  <c r="AG31" i="2" s="1"/>
  <c r="AF25" i="2"/>
  <c r="Z13" i="5"/>
  <c r="Z12" i="5"/>
  <c r="Z11" i="5"/>
  <c r="Z10" i="5"/>
  <c r="Z9" i="5"/>
  <c r="Z8" i="5"/>
  <c r="Z7" i="5"/>
  <c r="Z6" i="5"/>
  <c r="Z5" i="5"/>
  <c r="AJ1" i="2"/>
  <c r="Z70" i="2"/>
  <c r="AA70" i="2" s="1"/>
  <c r="Z14" i="5" l="1"/>
  <c r="AD70" i="2"/>
  <c r="AC70" i="2"/>
  <c r="AF1" i="2"/>
  <c r="AG9" i="2"/>
  <c r="AH34" i="2"/>
  <c r="AG43" i="2"/>
  <c r="AH43" i="2" s="1"/>
  <c r="AH40" i="2"/>
  <c r="AH11" i="2"/>
  <c r="AG25" i="2"/>
  <c r="AH25" i="2" s="1"/>
  <c r="AG59" i="2"/>
  <c r="AH59" i="2" s="1"/>
  <c r="AH31" i="2"/>
  <c r="AH46" i="2"/>
  <c r="M108" i="2"/>
  <c r="O108" i="2" s="1"/>
  <c r="AE70" i="2" l="1"/>
  <c r="AK70" i="2" s="1"/>
  <c r="AH9" i="2"/>
  <c r="AH1" i="2" s="1"/>
  <c r="AG1" i="2"/>
  <c r="R108" i="2"/>
  <c r="P108" i="2"/>
  <c r="Q108" i="2" s="1"/>
  <c r="M107" i="2"/>
  <c r="O107" i="2" s="1"/>
  <c r="AK108" i="2" l="1"/>
  <c r="S108" i="2"/>
  <c r="P107" i="2"/>
  <c r="Q107" i="2" s="1"/>
  <c r="R107" i="2"/>
  <c r="AK107" i="2" l="1"/>
  <c r="S107" i="2"/>
  <c r="Q14" i="4" l="1"/>
  <c r="AD14" i="4" s="1"/>
  <c r="Q13" i="4"/>
  <c r="AD13" i="4" s="1"/>
  <c r="AB11" i="4"/>
  <c r="AB8" i="4"/>
  <c r="AB6" i="4"/>
  <c r="Y4" i="4"/>
  <c r="AB4" i="4" s="1"/>
  <c r="Y3" i="4"/>
  <c r="Q12" i="4"/>
  <c r="AD12" i="4" s="1"/>
  <c r="Q11" i="4"/>
  <c r="AD11" i="4" s="1"/>
  <c r="Q10" i="4"/>
  <c r="AD10" i="4" s="1"/>
  <c r="Q9" i="4"/>
  <c r="AD9" i="4" s="1"/>
  <c r="Q8" i="4"/>
  <c r="AD8" i="4" s="1"/>
  <c r="Q7" i="4"/>
  <c r="AD7" i="4" s="1"/>
  <c r="Q6" i="4"/>
  <c r="AD6" i="4" s="1"/>
  <c r="Q5" i="4"/>
  <c r="AD5" i="4" s="1"/>
  <c r="O4" i="4"/>
  <c r="Q4" i="4" s="1"/>
  <c r="O3" i="4"/>
  <c r="Q3" i="4" s="1"/>
  <c r="T14" i="4" l="1"/>
  <c r="R14" i="4"/>
  <c r="S14" i="4" s="1"/>
  <c r="AB14" i="4"/>
  <c r="R13" i="4"/>
  <c r="S13" i="4" s="1"/>
  <c r="T13" i="4"/>
  <c r="AB13" i="4"/>
  <c r="AD3" i="4"/>
  <c r="AB3" i="4"/>
  <c r="Z4" i="4"/>
  <c r="AA4" i="4" s="1"/>
  <c r="AC4" i="4" s="1"/>
  <c r="AB5" i="4"/>
  <c r="AC6" i="4"/>
  <c r="AB7" i="4"/>
  <c r="AC8" i="4"/>
  <c r="AB9" i="4"/>
  <c r="AB10" i="4"/>
  <c r="AC11" i="4"/>
  <c r="AB12" i="4"/>
  <c r="AA3" i="4"/>
  <c r="R5" i="4"/>
  <c r="S5" i="4" s="1"/>
  <c r="T5" i="4"/>
  <c r="R9" i="4"/>
  <c r="S9" i="4" s="1"/>
  <c r="T9" i="4"/>
  <c r="T10" i="4"/>
  <c r="R10" i="4"/>
  <c r="S10" i="4" s="1"/>
  <c r="T8" i="4"/>
  <c r="R8" i="4"/>
  <c r="S8" i="4" s="1"/>
  <c r="T6" i="4"/>
  <c r="R6" i="4"/>
  <c r="S6" i="4" s="1"/>
  <c r="R11" i="4"/>
  <c r="S11" i="4" s="1"/>
  <c r="T11" i="4"/>
  <c r="T4" i="4"/>
  <c r="R4" i="4"/>
  <c r="S4" i="4" s="1"/>
  <c r="T3" i="4"/>
  <c r="R3" i="4"/>
  <c r="S3" i="4" s="1"/>
  <c r="R7" i="4"/>
  <c r="S7" i="4" s="1"/>
  <c r="T7" i="4"/>
  <c r="R12" i="4"/>
  <c r="S12" i="4" s="1"/>
  <c r="T12" i="4"/>
  <c r="AC14" i="4" l="1"/>
  <c r="AC9" i="4"/>
  <c r="U14" i="4"/>
  <c r="AC13" i="4"/>
  <c r="U13" i="4"/>
  <c r="U8" i="4"/>
  <c r="U12" i="4"/>
  <c r="U7" i="4"/>
  <c r="U3" i="4"/>
  <c r="U6" i="4"/>
  <c r="U4" i="4"/>
  <c r="U5" i="4"/>
  <c r="AC10" i="4"/>
  <c r="AC5" i="4"/>
  <c r="AC3" i="4"/>
  <c r="U9" i="4"/>
  <c r="U11" i="4"/>
  <c r="U10" i="4"/>
  <c r="AC12" i="4"/>
  <c r="AC7" i="4"/>
  <c r="P1" i="4" l="1"/>
  <c r="M1" i="4"/>
  <c r="AA3" i="2"/>
  <c r="AC3" i="2" s="1"/>
  <c r="Q1" i="4" l="1"/>
  <c r="Y1" i="4"/>
  <c r="AB1" i="4"/>
  <c r="O1" i="4"/>
  <c r="AD3" i="2"/>
  <c r="AE3" i="2" s="1"/>
  <c r="AK3" i="2" s="1"/>
  <c r="AA1" i="2"/>
  <c r="AK87" i="2" l="1"/>
  <c r="AK91" i="2"/>
  <c r="AK106" i="2"/>
  <c r="AK102" i="2"/>
  <c r="AK85" i="2"/>
  <c r="AA1" i="4"/>
  <c r="T1" i="4"/>
  <c r="R1" i="4"/>
  <c r="AD1" i="4"/>
  <c r="Z1" i="4"/>
  <c r="AD1" i="2"/>
  <c r="AB1" i="2"/>
  <c r="AK1" i="2" l="1"/>
  <c r="AC1" i="4"/>
  <c r="U1" i="4"/>
  <c r="S1" i="4"/>
  <c r="AE1" i="2"/>
  <c r="AC1" i="2"/>
  <c r="M106" i="2" l="1"/>
  <c r="O106" i="2" s="1"/>
  <c r="M105" i="2"/>
  <c r="O105" i="2" s="1"/>
  <c r="AI105" i="2" s="1"/>
  <c r="M104" i="2"/>
  <c r="O104" i="2" s="1"/>
  <c r="AI104" i="2" s="1"/>
  <c r="M103" i="2"/>
  <c r="O103" i="2" s="1"/>
  <c r="AI103" i="2" s="1"/>
  <c r="M102" i="2"/>
  <c r="O102" i="2" s="1"/>
  <c r="M101" i="2"/>
  <c r="O101" i="2" s="1"/>
  <c r="M100" i="2"/>
  <c r="O100" i="2" s="1"/>
  <c r="M99" i="2"/>
  <c r="O99" i="2" s="1"/>
  <c r="M98" i="2"/>
  <c r="O98" i="2" s="1"/>
  <c r="M97" i="2"/>
  <c r="O97" i="2" s="1"/>
  <c r="M96" i="2"/>
  <c r="O96" i="2" s="1"/>
  <c r="M95" i="2"/>
  <c r="O95" i="2" s="1"/>
  <c r="M94" i="2"/>
  <c r="O94" i="2" s="1"/>
  <c r="M93" i="2"/>
  <c r="O93" i="2" s="1"/>
  <c r="M92" i="2"/>
  <c r="O92" i="2" s="1"/>
  <c r="M91" i="2"/>
  <c r="O91" i="2" s="1"/>
  <c r="M90" i="2"/>
  <c r="O90" i="2" s="1"/>
  <c r="M89" i="2"/>
  <c r="O89" i="2" s="1"/>
  <c r="M88" i="2"/>
  <c r="O88" i="2" s="1"/>
  <c r="M87" i="2"/>
  <c r="O87" i="2" s="1"/>
  <c r="M86" i="2"/>
  <c r="O86" i="2" s="1"/>
  <c r="M85" i="2"/>
  <c r="O85" i="2" s="1"/>
  <c r="M84" i="2"/>
  <c r="O84" i="2" s="1"/>
  <c r="M83" i="2"/>
  <c r="O83" i="2" s="1"/>
  <c r="M82" i="2"/>
  <c r="O82" i="2" s="1"/>
  <c r="M81" i="2"/>
  <c r="O81" i="2" s="1"/>
  <c r="AI81" i="2" s="1"/>
  <c r="M80" i="2"/>
  <c r="O80" i="2" s="1"/>
  <c r="M79" i="2"/>
  <c r="O79" i="2" s="1"/>
  <c r="AI79" i="2" s="1"/>
  <c r="M78" i="2"/>
  <c r="O78" i="2" s="1"/>
  <c r="AI78" i="2" s="1"/>
  <c r="M77" i="2"/>
  <c r="O77" i="2" s="1"/>
  <c r="AI77" i="2" s="1"/>
  <c r="M76" i="2"/>
  <c r="O76" i="2" s="1"/>
  <c r="AI76" i="2" s="1"/>
  <c r="M75" i="2"/>
  <c r="O75" i="2" s="1"/>
  <c r="M74" i="2"/>
  <c r="O74" i="2" s="1"/>
  <c r="AI74" i="2" s="1"/>
  <c r="M73" i="2"/>
  <c r="O73" i="2" s="1"/>
  <c r="AI73" i="2" s="1"/>
  <c r="M72" i="2"/>
  <c r="O72" i="2" s="1"/>
  <c r="AI72" i="2" s="1"/>
  <c r="M71" i="2"/>
  <c r="O71" i="2" s="1"/>
  <c r="AI71" i="2" s="1"/>
  <c r="M70" i="2"/>
  <c r="O70" i="2" s="1"/>
  <c r="AI70" i="2" s="1"/>
  <c r="M69" i="2"/>
  <c r="O69" i="2" s="1"/>
  <c r="AI69" i="2" s="1"/>
  <c r="M68" i="2"/>
  <c r="O68" i="2" s="1"/>
  <c r="M67" i="2"/>
  <c r="O67" i="2" s="1"/>
  <c r="M66" i="2"/>
  <c r="O66" i="2" s="1"/>
  <c r="AI66" i="2" s="1"/>
  <c r="M65" i="2"/>
  <c r="O65" i="2" s="1"/>
  <c r="AI65" i="2" s="1"/>
  <c r="M64" i="2"/>
  <c r="O64" i="2" s="1"/>
  <c r="M63" i="2"/>
  <c r="O63" i="2" s="1"/>
  <c r="AI63" i="2" s="1"/>
  <c r="M62" i="2"/>
  <c r="O62" i="2" s="1"/>
  <c r="AI62" i="2" s="1"/>
  <c r="M61" i="2"/>
  <c r="O61" i="2" s="1"/>
  <c r="AI61" i="2" s="1"/>
  <c r="M60" i="2"/>
  <c r="O60" i="2" s="1"/>
  <c r="AI60" i="2" s="1"/>
  <c r="M59" i="2"/>
  <c r="O59" i="2" s="1"/>
  <c r="AI59" i="2" s="1"/>
  <c r="M58" i="2"/>
  <c r="O58" i="2" s="1"/>
  <c r="AI58" i="2" s="1"/>
  <c r="M57" i="2"/>
  <c r="O57" i="2" s="1"/>
  <c r="AI57" i="2" s="1"/>
  <c r="M56" i="2"/>
  <c r="O56" i="2" s="1"/>
  <c r="AI56" i="2" s="1"/>
  <c r="M55" i="2"/>
  <c r="O55" i="2" s="1"/>
  <c r="AI55" i="2" s="1"/>
  <c r="M54" i="2"/>
  <c r="O54" i="2" s="1"/>
  <c r="AI54" i="2" s="1"/>
  <c r="M53" i="2"/>
  <c r="O53" i="2" s="1"/>
  <c r="AI53" i="2" s="1"/>
  <c r="M52" i="2"/>
  <c r="O52" i="2" s="1"/>
  <c r="AI52" i="2" s="1"/>
  <c r="M51" i="2"/>
  <c r="O51" i="2" s="1"/>
  <c r="AI51" i="2" s="1"/>
  <c r="M50" i="2"/>
  <c r="O50" i="2" s="1"/>
  <c r="AI50" i="2" s="1"/>
  <c r="M49" i="2"/>
  <c r="O49" i="2" s="1"/>
  <c r="AI49" i="2" s="1"/>
  <c r="M48" i="2"/>
  <c r="O48" i="2" s="1"/>
  <c r="AI48" i="2" s="1"/>
  <c r="M47" i="2"/>
  <c r="O47" i="2" s="1"/>
  <c r="AI47" i="2" s="1"/>
  <c r="M46" i="2"/>
  <c r="O46" i="2" s="1"/>
  <c r="AI46" i="2" s="1"/>
  <c r="M45" i="2"/>
  <c r="O45" i="2" s="1"/>
  <c r="AI45" i="2" s="1"/>
  <c r="M44" i="2"/>
  <c r="O44" i="2" s="1"/>
  <c r="AI44" i="2" s="1"/>
  <c r="M43" i="2"/>
  <c r="O43" i="2" s="1"/>
  <c r="AI43" i="2" s="1"/>
  <c r="M42" i="2"/>
  <c r="O42" i="2" s="1"/>
  <c r="AI42" i="2" s="1"/>
  <c r="M41" i="2"/>
  <c r="O41" i="2" s="1"/>
  <c r="AI41" i="2" s="1"/>
  <c r="M40" i="2"/>
  <c r="O40" i="2" s="1"/>
  <c r="AI40" i="2" s="1"/>
  <c r="M39" i="2"/>
  <c r="O39" i="2" s="1"/>
  <c r="AI39" i="2" s="1"/>
  <c r="M38" i="2"/>
  <c r="O38" i="2" s="1"/>
  <c r="AI38" i="2" s="1"/>
  <c r="M37" i="2"/>
  <c r="O37" i="2" s="1"/>
  <c r="AI37" i="2" s="1"/>
  <c r="M36" i="2"/>
  <c r="O36" i="2" s="1"/>
  <c r="AI36" i="2" s="1"/>
  <c r="M35" i="2"/>
  <c r="O35" i="2" s="1"/>
  <c r="AI35" i="2" s="1"/>
  <c r="M34" i="2"/>
  <c r="O34" i="2" s="1"/>
  <c r="AI34" i="2" s="1"/>
  <c r="M33" i="2"/>
  <c r="O33" i="2" s="1"/>
  <c r="AI33" i="2" s="1"/>
  <c r="M32" i="2"/>
  <c r="O32" i="2" s="1"/>
  <c r="AI32" i="2" s="1"/>
  <c r="M31" i="2"/>
  <c r="O31" i="2" s="1"/>
  <c r="AI31" i="2" s="1"/>
  <c r="M30" i="2"/>
  <c r="O30" i="2" s="1"/>
  <c r="AI30" i="2" s="1"/>
  <c r="M29" i="2"/>
  <c r="O29" i="2" s="1"/>
  <c r="AI29" i="2" s="1"/>
  <c r="M28" i="2"/>
  <c r="O28" i="2" s="1"/>
  <c r="AI28" i="2" s="1"/>
  <c r="M27" i="2"/>
  <c r="O27" i="2" s="1"/>
  <c r="AI27" i="2" s="1"/>
  <c r="M26" i="2"/>
  <c r="O26" i="2" s="1"/>
  <c r="AI26" i="2" s="1"/>
  <c r="M25" i="2"/>
  <c r="O25" i="2" s="1"/>
  <c r="AI25" i="2" s="1"/>
  <c r="M24" i="2"/>
  <c r="O24" i="2" s="1"/>
  <c r="AI24" i="2" s="1"/>
  <c r="M23" i="2"/>
  <c r="O23" i="2" s="1"/>
  <c r="AI23" i="2" s="1"/>
  <c r="M22" i="2"/>
  <c r="O22" i="2" s="1"/>
  <c r="AI22" i="2" s="1"/>
  <c r="M21" i="2"/>
  <c r="O21" i="2" s="1"/>
  <c r="AI21" i="2" s="1"/>
  <c r="M20" i="2"/>
  <c r="O20" i="2" s="1"/>
  <c r="AI20" i="2" s="1"/>
  <c r="M19" i="2"/>
  <c r="O19" i="2" s="1"/>
  <c r="AI19" i="2" s="1"/>
  <c r="M18" i="2"/>
  <c r="O18" i="2" s="1"/>
  <c r="AI18" i="2" s="1"/>
  <c r="M17" i="2"/>
  <c r="O17" i="2" s="1"/>
  <c r="AI17" i="2" s="1"/>
  <c r="M16" i="2"/>
  <c r="O16" i="2" s="1"/>
  <c r="AI16" i="2" s="1"/>
  <c r="M15" i="2"/>
  <c r="O15" i="2" s="1"/>
  <c r="AI15" i="2" s="1"/>
  <c r="M14" i="2"/>
  <c r="O14" i="2" s="1"/>
  <c r="AI14" i="2" s="1"/>
  <c r="M13" i="2"/>
  <c r="O13" i="2" s="1"/>
  <c r="AI13" i="2" s="1"/>
  <c r="M12" i="2"/>
  <c r="O12" i="2" s="1"/>
  <c r="AI12" i="2" s="1"/>
  <c r="M11" i="2"/>
  <c r="O11" i="2" s="1"/>
  <c r="AI11" i="2" s="1"/>
  <c r="M10" i="2"/>
  <c r="O10" i="2" s="1"/>
  <c r="AI10" i="2" s="1"/>
  <c r="M9" i="2"/>
  <c r="O9" i="2" s="1"/>
  <c r="AI9" i="2" s="1"/>
  <c r="M8" i="2"/>
  <c r="O8" i="2" s="1"/>
  <c r="AI8" i="2" s="1"/>
  <c r="M7" i="2"/>
  <c r="O7" i="2" s="1"/>
  <c r="AI7" i="2" s="1"/>
  <c r="M6" i="2"/>
  <c r="O6" i="2" s="1"/>
  <c r="AI6" i="2" s="1"/>
  <c r="M5" i="2"/>
  <c r="O5" i="2" s="1"/>
  <c r="AI5" i="2" s="1"/>
  <c r="M4" i="2"/>
  <c r="O4" i="2" s="1"/>
  <c r="AI4" i="2" s="1"/>
  <c r="M3" i="2"/>
  <c r="O3" i="2" s="1"/>
  <c r="AI3" i="2" s="1"/>
  <c r="N1" i="2"/>
  <c r="K1" i="2"/>
  <c r="AD4" i="1"/>
  <c r="AD3" i="1"/>
  <c r="AD2" i="1"/>
  <c r="Z4" i="1"/>
  <c r="Z3" i="1"/>
  <c r="Z2" i="1"/>
  <c r="X4" i="1"/>
  <c r="X3" i="1"/>
  <c r="X2" i="1"/>
  <c r="W4" i="1"/>
  <c r="W3" i="1"/>
  <c r="W2" i="1"/>
  <c r="U4" i="1"/>
  <c r="U3" i="1"/>
  <c r="U2" i="1"/>
  <c r="T4" i="1"/>
  <c r="T3" i="1"/>
  <c r="T2" i="1"/>
  <c r="S4" i="1"/>
  <c r="S3" i="1"/>
  <c r="S2" i="1"/>
  <c r="O4" i="1"/>
  <c r="O3" i="1"/>
  <c r="O2" i="1"/>
  <c r="P92" i="2" l="1"/>
  <c r="AI92" i="2"/>
  <c r="P89" i="2"/>
  <c r="Q89" i="2" s="1"/>
  <c r="AI89" i="2"/>
  <c r="P93" i="2"/>
  <c r="AI93" i="2"/>
  <c r="P97" i="2"/>
  <c r="Q97" i="2" s="1"/>
  <c r="AI97" i="2"/>
  <c r="P101" i="2"/>
  <c r="AI101" i="2"/>
  <c r="P95" i="2"/>
  <c r="Q95" i="2" s="1"/>
  <c r="AI95" i="2"/>
  <c r="P99" i="2"/>
  <c r="AI99" i="2"/>
  <c r="P84" i="2"/>
  <c r="Q84" i="2" s="1"/>
  <c r="AI84" i="2"/>
  <c r="P88" i="2"/>
  <c r="AI88" i="2"/>
  <c r="P96" i="2"/>
  <c r="Q96" i="2" s="1"/>
  <c r="AI96" i="2"/>
  <c r="P100" i="2"/>
  <c r="AI100" i="2"/>
  <c r="P86" i="2"/>
  <c r="Q86" i="2" s="1"/>
  <c r="AI86" i="2"/>
  <c r="P90" i="2"/>
  <c r="AI90" i="2"/>
  <c r="P94" i="2"/>
  <c r="Q94" i="2" s="1"/>
  <c r="AI94" i="2"/>
  <c r="P98" i="2"/>
  <c r="Q98" i="2" s="1"/>
  <c r="AI98" i="2"/>
  <c r="R7" i="2"/>
  <c r="R11" i="2"/>
  <c r="R31" i="2"/>
  <c r="R39" i="2"/>
  <c r="R47" i="2"/>
  <c r="R55" i="2"/>
  <c r="R63" i="2"/>
  <c r="R16" i="2"/>
  <c r="R24" i="2"/>
  <c r="R32" i="2"/>
  <c r="R40" i="2"/>
  <c r="R48" i="2"/>
  <c r="R56" i="2"/>
  <c r="R60" i="2"/>
  <c r="R84" i="2"/>
  <c r="R92" i="2"/>
  <c r="R104" i="2"/>
  <c r="R5" i="2"/>
  <c r="R9" i="2"/>
  <c r="R25" i="2"/>
  <c r="R29" i="2"/>
  <c r="R33" i="2"/>
  <c r="R37" i="2"/>
  <c r="R41" i="2"/>
  <c r="R3" i="2"/>
  <c r="R27" i="2"/>
  <c r="R35" i="2"/>
  <c r="R43" i="2"/>
  <c r="R51" i="2"/>
  <c r="R59" i="2"/>
  <c r="R20" i="2"/>
  <c r="R28" i="2"/>
  <c r="R36" i="2"/>
  <c r="R44" i="2"/>
  <c r="R52" i="2"/>
  <c r="R88" i="2"/>
  <c r="R96" i="2"/>
  <c r="R100" i="2"/>
  <c r="R14" i="2"/>
  <c r="R18" i="2"/>
  <c r="R22" i="2"/>
  <c r="R86" i="2"/>
  <c r="R90" i="2"/>
  <c r="R94" i="2"/>
  <c r="R98" i="2"/>
  <c r="R102" i="2"/>
  <c r="R106" i="2"/>
  <c r="P63" i="2"/>
  <c r="Q63" i="2" s="1"/>
  <c r="P87" i="2"/>
  <c r="Q87" i="2" s="1"/>
  <c r="R87" i="2"/>
  <c r="R95" i="2"/>
  <c r="P103" i="2"/>
  <c r="Q103" i="2" s="1"/>
  <c r="R103" i="2"/>
  <c r="P83" i="2"/>
  <c r="Q83" i="2" s="1"/>
  <c r="R83" i="2"/>
  <c r="P91" i="2"/>
  <c r="Q91" i="2" s="1"/>
  <c r="R91" i="2"/>
  <c r="Q99" i="2"/>
  <c r="R99" i="2"/>
  <c r="R89" i="2"/>
  <c r="R97" i="2"/>
  <c r="P105" i="2"/>
  <c r="Q105" i="2" s="1"/>
  <c r="R105" i="2"/>
  <c r="P85" i="2"/>
  <c r="Q85" i="2" s="1"/>
  <c r="R85" i="2"/>
  <c r="Q93" i="2"/>
  <c r="R93" i="2"/>
  <c r="Q101" i="2"/>
  <c r="R101" i="2"/>
  <c r="Q88" i="2"/>
  <c r="Q90" i="2"/>
  <c r="Q92" i="2"/>
  <c r="Q100" i="2"/>
  <c r="P102" i="2"/>
  <c r="Q102" i="2" s="1"/>
  <c r="P104" i="2"/>
  <c r="Q104" i="2" s="1"/>
  <c r="P106" i="2"/>
  <c r="Q106" i="2" s="1"/>
  <c r="P36" i="2"/>
  <c r="Q36" i="2" s="1"/>
  <c r="M1" i="2"/>
  <c r="P28" i="2"/>
  <c r="Q28" i="2" s="1"/>
  <c r="P47" i="2"/>
  <c r="Q47" i="2" s="1"/>
  <c r="P32" i="2"/>
  <c r="Q32" i="2" s="1"/>
  <c r="P40" i="2"/>
  <c r="Q40" i="2" s="1"/>
  <c r="P55" i="2"/>
  <c r="Q55" i="2" s="1"/>
  <c r="P25" i="2"/>
  <c r="Q25" i="2" s="1"/>
  <c r="P27" i="2"/>
  <c r="Q27" i="2" s="1"/>
  <c r="P31" i="2"/>
  <c r="Q31" i="2" s="1"/>
  <c r="P35" i="2"/>
  <c r="Q35" i="2" s="1"/>
  <c r="P39" i="2"/>
  <c r="Q39" i="2" s="1"/>
  <c r="P43" i="2"/>
  <c r="Q43" i="2" s="1"/>
  <c r="P51" i="2"/>
  <c r="Q51" i="2" s="1"/>
  <c r="P59" i="2"/>
  <c r="Q59" i="2" s="1"/>
  <c r="P10" i="2"/>
  <c r="Q10" i="2" s="1"/>
  <c r="R10" i="2"/>
  <c r="P15" i="2"/>
  <c r="Q15" i="2" s="1"/>
  <c r="R15" i="2"/>
  <c r="P23" i="2"/>
  <c r="Q23" i="2" s="1"/>
  <c r="R23" i="2"/>
  <c r="P8" i="2"/>
  <c r="Q8" i="2" s="1"/>
  <c r="R8" i="2"/>
  <c r="P13" i="2"/>
  <c r="Q13" i="2" s="1"/>
  <c r="R13" i="2"/>
  <c r="P21" i="2"/>
  <c r="Q21" i="2" s="1"/>
  <c r="R21" i="2"/>
  <c r="P6" i="2"/>
  <c r="Q6" i="2" s="1"/>
  <c r="R6" i="2"/>
  <c r="P19" i="2"/>
  <c r="Q19" i="2" s="1"/>
  <c r="R19" i="2"/>
  <c r="P4" i="2"/>
  <c r="Q4" i="2" s="1"/>
  <c r="R4" i="2"/>
  <c r="P12" i="2"/>
  <c r="Q12" i="2" s="1"/>
  <c r="R12" i="2"/>
  <c r="P17" i="2"/>
  <c r="Q17" i="2" s="1"/>
  <c r="R17" i="2"/>
  <c r="P65" i="2"/>
  <c r="Q65" i="2" s="1"/>
  <c r="P67" i="2"/>
  <c r="Q67" i="2" s="1"/>
  <c r="P69" i="2"/>
  <c r="Q69" i="2" s="1"/>
  <c r="P71" i="2"/>
  <c r="Q71" i="2" s="1"/>
  <c r="P73" i="2"/>
  <c r="Q73" i="2" s="1"/>
  <c r="P75" i="2"/>
  <c r="Q75" i="2" s="1"/>
  <c r="P77" i="2"/>
  <c r="Q77" i="2" s="1"/>
  <c r="P79" i="2"/>
  <c r="Q79" i="2" s="1"/>
  <c r="P81" i="2"/>
  <c r="Q81" i="2" s="1"/>
  <c r="P3" i="2"/>
  <c r="Q3" i="2" s="1"/>
  <c r="P5" i="2"/>
  <c r="Q5" i="2" s="1"/>
  <c r="P7" i="2"/>
  <c r="Q7" i="2" s="1"/>
  <c r="P9" i="2"/>
  <c r="Q9" i="2" s="1"/>
  <c r="P11" i="2"/>
  <c r="Q11" i="2" s="1"/>
  <c r="P14" i="2"/>
  <c r="Q14" i="2" s="1"/>
  <c r="P16" i="2"/>
  <c r="Q16" i="2" s="1"/>
  <c r="P18" i="2"/>
  <c r="Q18" i="2" s="1"/>
  <c r="P20" i="2"/>
  <c r="Q20" i="2" s="1"/>
  <c r="P22" i="2"/>
  <c r="Q22" i="2" s="1"/>
  <c r="P24" i="2"/>
  <c r="Q24" i="2" s="1"/>
  <c r="P26" i="2"/>
  <c r="Q26" i="2" s="1"/>
  <c r="P30" i="2"/>
  <c r="Q30" i="2" s="1"/>
  <c r="P34" i="2"/>
  <c r="Q34" i="2" s="1"/>
  <c r="P38" i="2"/>
  <c r="Q38" i="2" s="1"/>
  <c r="P42" i="2"/>
  <c r="Q42" i="2" s="1"/>
  <c r="P46" i="2"/>
  <c r="Q46" i="2" s="1"/>
  <c r="P50" i="2"/>
  <c r="Q50" i="2" s="1"/>
  <c r="P54" i="2"/>
  <c r="Q54" i="2" s="1"/>
  <c r="P58" i="2"/>
  <c r="Q58" i="2" s="1"/>
  <c r="P62" i="2"/>
  <c r="Q62" i="2" s="1"/>
  <c r="R65" i="2"/>
  <c r="R67" i="2"/>
  <c r="R69" i="2"/>
  <c r="R71" i="2"/>
  <c r="R73" i="2"/>
  <c r="R75" i="2"/>
  <c r="R77" i="2"/>
  <c r="R79" i="2"/>
  <c r="R81" i="2"/>
  <c r="O1" i="2"/>
  <c r="R26" i="2"/>
  <c r="P29" i="2"/>
  <c r="Q29" i="2" s="1"/>
  <c r="R30" i="2"/>
  <c r="P33" i="2"/>
  <c r="Q33" i="2" s="1"/>
  <c r="R34" i="2"/>
  <c r="P37" i="2"/>
  <c r="Q37" i="2" s="1"/>
  <c r="R38" i="2"/>
  <c r="P41" i="2"/>
  <c r="Q41" i="2" s="1"/>
  <c r="R42" i="2"/>
  <c r="P45" i="2"/>
  <c r="Q45" i="2" s="1"/>
  <c r="R46" i="2"/>
  <c r="P49" i="2"/>
  <c r="Q49" i="2" s="1"/>
  <c r="R50" i="2"/>
  <c r="P53" i="2"/>
  <c r="Q53" i="2" s="1"/>
  <c r="R54" i="2"/>
  <c r="P57" i="2"/>
  <c r="Q57" i="2" s="1"/>
  <c r="R58" i="2"/>
  <c r="P61" i="2"/>
  <c r="Q61" i="2" s="1"/>
  <c r="R62" i="2"/>
  <c r="R64" i="2"/>
  <c r="R66" i="2"/>
  <c r="R68" i="2"/>
  <c r="R70" i="2"/>
  <c r="R72" i="2"/>
  <c r="R74" i="2"/>
  <c r="R76" i="2"/>
  <c r="R78" i="2"/>
  <c r="R80" i="2"/>
  <c r="R82" i="2"/>
  <c r="P44" i="2"/>
  <c r="Q44" i="2" s="1"/>
  <c r="R45" i="2"/>
  <c r="P48" i="2"/>
  <c r="Q48" i="2" s="1"/>
  <c r="R49" i="2"/>
  <c r="P52" i="2"/>
  <c r="Q52" i="2" s="1"/>
  <c r="R53" i="2"/>
  <c r="P56" i="2"/>
  <c r="Q56" i="2" s="1"/>
  <c r="R57" i="2"/>
  <c r="P60" i="2"/>
  <c r="Q60" i="2" s="1"/>
  <c r="R61" i="2"/>
  <c r="P64" i="2"/>
  <c r="Q64" i="2" s="1"/>
  <c r="P66" i="2"/>
  <c r="Q66" i="2" s="1"/>
  <c r="P68" i="2"/>
  <c r="Q68" i="2" s="1"/>
  <c r="P70" i="2"/>
  <c r="Q70" i="2" s="1"/>
  <c r="P72" i="2"/>
  <c r="Q72" i="2" s="1"/>
  <c r="P74" i="2"/>
  <c r="Q74" i="2" s="1"/>
  <c r="P76" i="2"/>
  <c r="Q76" i="2" s="1"/>
  <c r="P78" i="2"/>
  <c r="Q78" i="2" s="1"/>
  <c r="P80" i="2"/>
  <c r="Q80" i="2" s="1"/>
  <c r="P82" i="2"/>
  <c r="Q82" i="2" s="1"/>
  <c r="S24" i="2" l="1"/>
  <c r="S7" i="2"/>
  <c r="S36" i="2"/>
  <c r="S52" i="2"/>
  <c r="S37" i="2"/>
  <c r="S29" i="2"/>
  <c r="S22" i="2"/>
  <c r="S14" i="2"/>
  <c r="S47" i="2"/>
  <c r="S84" i="2"/>
  <c r="S56" i="2"/>
  <c r="S9" i="2"/>
  <c r="S51" i="2"/>
  <c r="S31" i="2"/>
  <c r="S40" i="2"/>
  <c r="S16" i="2"/>
  <c r="S43" i="2"/>
  <c r="S27" i="2"/>
  <c r="S32" i="2"/>
  <c r="S88" i="2"/>
  <c r="S60" i="2"/>
  <c r="S44" i="2"/>
  <c r="S5" i="2"/>
  <c r="S39" i="2"/>
  <c r="S25" i="2"/>
  <c r="AI1" i="2"/>
  <c r="S20" i="2"/>
  <c r="S35" i="2"/>
  <c r="S90" i="2"/>
  <c r="S106" i="2"/>
  <c r="S98" i="2"/>
  <c r="S63" i="2"/>
  <c r="S104" i="2"/>
  <c r="S96" i="2"/>
  <c r="S28" i="2"/>
  <c r="S11" i="2"/>
  <c r="S59" i="2"/>
  <c r="S55" i="2"/>
  <c r="S86" i="2"/>
  <c r="S102" i="2"/>
  <c r="S94" i="2"/>
  <c r="S48" i="2"/>
  <c r="S41" i="2"/>
  <c r="S33" i="2"/>
  <c r="S18" i="2"/>
  <c r="S92" i="2"/>
  <c r="S100" i="2"/>
  <c r="S83" i="2"/>
  <c r="S95" i="2"/>
  <c r="S87" i="2"/>
  <c r="S101" i="2"/>
  <c r="S85" i="2"/>
  <c r="S91" i="2"/>
  <c r="S97" i="2"/>
  <c r="S89" i="2"/>
  <c r="S93" i="2"/>
  <c r="S105" i="2"/>
  <c r="S99" i="2"/>
  <c r="S103" i="2"/>
  <c r="S8" i="2"/>
  <c r="S70" i="2"/>
  <c r="S74" i="2"/>
  <c r="S23" i="2"/>
  <c r="S76" i="2"/>
  <c r="S67" i="2"/>
  <c r="S4" i="2"/>
  <c r="S13" i="2"/>
  <c r="S19" i="2"/>
  <c r="S72" i="2"/>
  <c r="S64" i="2"/>
  <c r="S68" i="2"/>
  <c r="S82" i="2"/>
  <c r="S66" i="2"/>
  <c r="S30" i="2"/>
  <c r="S15" i="2"/>
  <c r="S53" i="2"/>
  <c r="S62" i="2"/>
  <c r="S71" i="2"/>
  <c r="S17" i="2"/>
  <c r="R1" i="2"/>
  <c r="S21" i="2"/>
  <c r="S61" i="2"/>
  <c r="S54" i="2"/>
  <c r="S38" i="2"/>
  <c r="S75" i="2"/>
  <c r="S10" i="2"/>
  <c r="S46" i="2"/>
  <c r="S45" i="2"/>
  <c r="S80" i="2"/>
  <c r="S78" i="2"/>
  <c r="S57" i="2"/>
  <c r="S49" i="2"/>
  <c r="S79" i="2"/>
  <c r="S12" i="2"/>
  <c r="S6" i="2"/>
  <c r="S3" i="2"/>
  <c r="Q1" i="2"/>
  <c r="P1" i="2"/>
  <c r="S58" i="2"/>
  <c r="S42" i="2"/>
  <c r="S26" i="2"/>
  <c r="S81" i="2"/>
  <c r="S77" i="2"/>
  <c r="S73" i="2"/>
  <c r="S69" i="2"/>
  <c r="S65" i="2"/>
  <c r="S50" i="2"/>
  <c r="S34" i="2"/>
  <c r="T1" i="2" l="1"/>
  <c r="S1" i="2"/>
  <c r="U1" i="2" l="1"/>
</calcChain>
</file>

<file path=xl/sharedStrings.xml><?xml version="1.0" encoding="utf-8"?>
<sst xmlns="http://schemas.openxmlformats.org/spreadsheetml/2006/main" count="1890" uniqueCount="491">
  <si>
    <t>Unique ID</t>
  </si>
  <si>
    <t>Finqy Lead ID</t>
  </si>
  <si>
    <t>Biz Month</t>
  </si>
  <si>
    <t>Biz Sourcing type</t>
  </si>
  <si>
    <t>Disb. Status</t>
  </si>
  <si>
    <t>Biz Location</t>
  </si>
  <si>
    <t>LAN Number</t>
  </si>
  <si>
    <t>RM Name</t>
  </si>
  <si>
    <t>Customer Name</t>
  </si>
  <si>
    <t>Product</t>
  </si>
  <si>
    <t>Bank Name</t>
  </si>
  <si>
    <t>Bank Disb Date</t>
  </si>
  <si>
    <t>Bank Disb Amt</t>
  </si>
  <si>
    <t>Biz Disb Amt</t>
  </si>
  <si>
    <t>Disb Amt GAP</t>
  </si>
  <si>
    <t>DSA Name</t>
  </si>
  <si>
    <t>Bank Payin %</t>
  </si>
  <si>
    <t>ERB Payin %</t>
  </si>
  <si>
    <t>Bank Payin</t>
  </si>
  <si>
    <t>ERB Payin</t>
  </si>
  <si>
    <t>P-I GST</t>
  </si>
  <si>
    <t>TDS Rate</t>
  </si>
  <si>
    <t>TDS Amt</t>
  </si>
  <si>
    <t>Receivable</t>
  </si>
  <si>
    <t>Received</t>
  </si>
  <si>
    <t>Rcvd Gap</t>
  </si>
  <si>
    <t>Bank Dump Status</t>
  </si>
  <si>
    <t>Disb Conf Status</t>
  </si>
  <si>
    <t>Disb Conf Remark</t>
  </si>
  <si>
    <t>Bank Payin Status</t>
  </si>
  <si>
    <t>Payin Date</t>
  </si>
  <si>
    <t>GST Recvd Date</t>
  </si>
  <si>
    <t>Finqy Partner ID</t>
  </si>
  <si>
    <t>Partner Name</t>
  </si>
  <si>
    <t>Payout done in name of</t>
  </si>
  <si>
    <t>Partner Payout %</t>
  </si>
  <si>
    <t>Company
Payout Amt</t>
  </si>
  <si>
    <t>ERB
Payout Amt</t>
  </si>
  <si>
    <t>Advisor Payout Gap</t>
  </si>
  <si>
    <t>BD Payout %</t>
  </si>
  <si>
    <t>Company
Payout Amt2</t>
  </si>
  <si>
    <t>ERB
Payout Amt3</t>
  </si>
  <si>
    <t>Advisor Payout Gap4</t>
  </si>
  <si>
    <t>Actual Partner Payout</t>
  </si>
  <si>
    <t>TDS Rate2</t>
  </si>
  <si>
    <t>TDS3</t>
  </si>
  <si>
    <t>Advance/Recovery</t>
  </si>
  <si>
    <t>Payable</t>
  </si>
  <si>
    <t>Paid</t>
  </si>
  <si>
    <t>Advisor Payout Paid Gap</t>
  </si>
  <si>
    <t>PP Finqy ID</t>
  </si>
  <si>
    <t>PP Name</t>
  </si>
  <si>
    <t>PP ERB 
Payout %22</t>
  </si>
  <si>
    <t>Company PP Payout Amt</t>
  </si>
  <si>
    <t>ERB PP Payout Amt</t>
  </si>
  <si>
    <t>PP Payout Gap</t>
  </si>
  <si>
    <t>Actual PP Payout</t>
  </si>
  <si>
    <t>TDS5</t>
  </si>
  <si>
    <t>Advance6</t>
  </si>
  <si>
    <t>PP Payable</t>
  </si>
  <si>
    <t>PP Paid</t>
  </si>
  <si>
    <t>PP Payout 
Paid Gap</t>
  </si>
  <si>
    <t>Total Actual Payout</t>
  </si>
  <si>
    <t>Advisor Payout Status</t>
  </si>
  <si>
    <t>PP Payout Status</t>
  </si>
  <si>
    <t>Advisor
Payout Date</t>
  </si>
  <si>
    <t>Ref No</t>
  </si>
  <si>
    <t>PP payout date</t>
  </si>
  <si>
    <t>Recovery Status</t>
  </si>
  <si>
    <t>Recovery Remark</t>
  </si>
  <si>
    <t>Payout Remark</t>
  </si>
  <si>
    <t>Actual Retention</t>
  </si>
  <si>
    <t>Invoice discounting Retetnion</t>
  </si>
  <si>
    <t>Total Retention</t>
  </si>
  <si>
    <t>E2E</t>
  </si>
  <si>
    <t>Confirmed</t>
  </si>
  <si>
    <t>Mumbai</t>
  </si>
  <si>
    <t>Delhi</t>
  </si>
  <si>
    <t>Sanjay Chouhan</t>
  </si>
  <si>
    <t>Sandeepa Sandeep Fendre</t>
  </si>
  <si>
    <t>Asha Rajeev Sakharkar</t>
  </si>
  <si>
    <t>Ankit Dabas</t>
  </si>
  <si>
    <t>PL</t>
  </si>
  <si>
    <t>HDFC P</t>
  </si>
  <si>
    <t>TML</t>
  </si>
  <si>
    <t>Y</t>
  </si>
  <si>
    <t>NA</t>
  </si>
  <si>
    <t>INDIVIDUAL788</t>
  </si>
  <si>
    <t>Jafar Ali</t>
  </si>
  <si>
    <t>Sr No</t>
  </si>
  <si>
    <t>Sub Product</t>
  </si>
  <si>
    <t>LOS ID</t>
  </si>
  <si>
    <t>Disbursal Date</t>
  </si>
  <si>
    <t>PI%</t>
  </si>
  <si>
    <t>PI</t>
  </si>
  <si>
    <t>Xtra Amt</t>
  </si>
  <si>
    <t>Total PI</t>
  </si>
  <si>
    <t>GST @ 18%</t>
  </si>
  <si>
    <t>Gross Amt</t>
  </si>
  <si>
    <t>TDS @ 5%</t>
  </si>
  <si>
    <t>Net Receivable</t>
  </si>
  <si>
    <t>Allahabad</t>
  </si>
  <si>
    <t>Akash Mishra</t>
  </si>
  <si>
    <t>Vibha Shukla</t>
  </si>
  <si>
    <t>Gulab Chandra</t>
  </si>
  <si>
    <t>Rajesh Kumar Mishra</t>
  </si>
  <si>
    <t>Bhadoi</t>
  </si>
  <si>
    <t>Mukesh Kumar</t>
  </si>
  <si>
    <t>Prem Prakash Tiwari</t>
  </si>
  <si>
    <t>Gazipur</t>
  </si>
  <si>
    <t>Pappoo  Bind</t>
  </si>
  <si>
    <t>Kamal Singh Yadav</t>
  </si>
  <si>
    <t>Jaunpur</t>
  </si>
  <si>
    <t>Murahi  Devi</t>
  </si>
  <si>
    <t>Mithilesh  Kumar</t>
  </si>
  <si>
    <t>Varanasi</t>
  </si>
  <si>
    <t>Jayshankar  Prasad</t>
  </si>
  <si>
    <t>Sunil  Vishwakarma</t>
  </si>
  <si>
    <t>Mirzapur</t>
  </si>
  <si>
    <t>Sandeep Kumar Singh</t>
  </si>
  <si>
    <t>Sanjeev  Kumar</t>
  </si>
  <si>
    <t>Sunil Kumar Sahu</t>
  </si>
  <si>
    <t>Pratapgarh</t>
  </si>
  <si>
    <t>Sanjay  Kumar</t>
  </si>
  <si>
    <t>Rajmani  Pal</t>
  </si>
  <si>
    <t>Vinay Kumar Yadav</t>
  </si>
  <si>
    <t>Rakesh Kumar Patel</t>
  </si>
  <si>
    <t>Deelip  Kumar</t>
  </si>
  <si>
    <t>Lalitpur</t>
  </si>
  <si>
    <t>Swati Singh Parihar</t>
  </si>
  <si>
    <t>Orai</t>
  </si>
  <si>
    <t>Ajaya Kumar Singh</t>
  </si>
  <si>
    <t>Renukoot</t>
  </si>
  <si>
    <t>Pradeep  Kumar</t>
  </si>
  <si>
    <t>Nisha Singh Patel</t>
  </si>
  <si>
    <t>Aparna  Bajpai</t>
  </si>
  <si>
    <t>Shubham  Singh</t>
  </si>
  <si>
    <t>Lucknow</t>
  </si>
  <si>
    <t>Rahul Dev Singh</t>
  </si>
  <si>
    <t>Barabanki</t>
  </si>
  <si>
    <t>Ravi Mohan Awasthi</t>
  </si>
  <si>
    <t>Chandoli</t>
  </si>
  <si>
    <t>Ramesh  Chandra</t>
  </si>
  <si>
    <t>Ajay  Gupta</t>
  </si>
  <si>
    <t>Narendra  Kumar</t>
  </si>
  <si>
    <t>Rajesh  Kumar</t>
  </si>
  <si>
    <t>Samar  Jeet</t>
  </si>
  <si>
    <t>Awadhesh  Vishwanath</t>
  </si>
  <si>
    <t>Hirdesh Dev Goswami</t>
  </si>
  <si>
    <t>Avadhesh  Kumar</t>
  </si>
  <si>
    <t>Banda</t>
  </si>
  <si>
    <t>Neetu  Yadav</t>
  </si>
  <si>
    <t>Ajay Kumar Vikram</t>
  </si>
  <si>
    <t>Gulab  Chand</t>
  </si>
  <si>
    <t>Prashant  Singh</t>
  </si>
  <si>
    <t>Hathras</t>
  </si>
  <si>
    <t>Umesh  Ushara</t>
  </si>
  <si>
    <t>Sanju  Devi</t>
  </si>
  <si>
    <t>Akbarpur</t>
  </si>
  <si>
    <t>Raj  Kumar</t>
  </si>
  <si>
    <t>Abhishek  Kumar</t>
  </si>
  <si>
    <t>Chandra Pratap Gautam</t>
  </si>
  <si>
    <t>Rajendra Kumar Mishra</t>
  </si>
  <si>
    <t>Siyaram  Buddhu</t>
  </si>
  <si>
    <t>Sultanpur-Up</t>
  </si>
  <si>
    <t>Manoj  Kumar</t>
  </si>
  <si>
    <t>Shahjahanpur</t>
  </si>
  <si>
    <t>Mohd  Baseem</t>
  </si>
  <si>
    <t>Lal  Bahadur</t>
  </si>
  <si>
    <t>Jitendra  Kumar</t>
  </si>
  <si>
    <t>Pritam  Kumar</t>
  </si>
  <si>
    <t>Shiw Shakti Kumar</t>
  </si>
  <si>
    <t>Janardan  Pal</t>
  </si>
  <si>
    <t>Kanpur</t>
  </si>
  <si>
    <t>Praveen  Kumar</t>
  </si>
  <si>
    <t>Vijay Shankar Mishra</t>
  </si>
  <si>
    <t>Saheb Lal Bind</t>
  </si>
  <si>
    <t>Bankat Raman Dwivedi</t>
  </si>
  <si>
    <t>Rakesh  Singh</t>
  </si>
  <si>
    <t>Surendra  Kumar</t>
  </si>
  <si>
    <t>Kendrapara</t>
  </si>
  <si>
    <t>Bidyut Kumar Mohanty</t>
  </si>
  <si>
    <t>Dehri</t>
  </si>
  <si>
    <t>Amit Kumar Gupta</t>
  </si>
  <si>
    <t>Navsari</t>
  </si>
  <si>
    <t>Patel Vijaykumar Naginbhai</t>
  </si>
  <si>
    <t>Sandoz House</t>
  </si>
  <si>
    <t>Bhushan Narayan Patil</t>
  </si>
  <si>
    <t>Vishal Vishwas Kadam</t>
  </si>
  <si>
    <t>Janet Boney Dsouza</t>
  </si>
  <si>
    <t>Pune</t>
  </si>
  <si>
    <t>Amit Kumardnyaneshwa Potdar</t>
  </si>
  <si>
    <t>Neeraj  Goyal</t>
  </si>
  <si>
    <t>Prachi Parag Salunkhe</t>
  </si>
  <si>
    <t>Sarfaraz Sikandar Chimaokar</t>
  </si>
  <si>
    <t>Akshay Suresh Pujari</t>
  </si>
  <si>
    <t>Jishnu  Suresh</t>
  </si>
  <si>
    <t>Vaibhav Madhukar Lendave</t>
  </si>
  <si>
    <t>Ankit  Dabas</t>
  </si>
  <si>
    <t>Ionex Envirotech Private Limited</t>
  </si>
  <si>
    <t>Urmi Jayesh Kothari</t>
  </si>
  <si>
    <t>Avinash S Chaudhary</t>
  </si>
  <si>
    <t>Bank</t>
  </si>
  <si>
    <t>Incred</t>
  </si>
  <si>
    <t>Piramal Finance</t>
  </si>
  <si>
    <t>Iifl</t>
  </si>
  <si>
    <t>Fullerton</t>
  </si>
  <si>
    <t>Icici Bank</t>
  </si>
  <si>
    <t>Kotak</t>
  </si>
  <si>
    <t>Paysense</t>
  </si>
  <si>
    <t>Finnable</t>
  </si>
  <si>
    <t>Hero Fincorp</t>
  </si>
  <si>
    <t>Idfc</t>
  </si>
  <si>
    <t>Tata Capital</t>
  </si>
  <si>
    <t>Axis Bank Ltd</t>
  </si>
  <si>
    <t>LXMUM18922-235737878</t>
  </si>
  <si>
    <t>PLSA0000281F</t>
  </si>
  <si>
    <t>SL3982963</t>
  </si>
  <si>
    <t>R-03985730-L</t>
  </si>
  <si>
    <t>D2210291348698746</t>
  </si>
  <si>
    <t>R-03927990_L</t>
  </si>
  <si>
    <t>SL3994928</t>
  </si>
  <si>
    <t>LA-1448651</t>
  </si>
  <si>
    <t>LXMUM18922235753916</t>
  </si>
  <si>
    <t>9797167029661062A</t>
  </si>
  <si>
    <t>8132821109661023A</t>
  </si>
  <si>
    <t>PLsp2211241836245295</t>
  </si>
  <si>
    <t>APPL12794429</t>
  </si>
  <si>
    <t>ROSHNI</t>
  </si>
  <si>
    <t>264702211239439</t>
  </si>
  <si>
    <t>Principle</t>
  </si>
  <si>
    <t>Aadi</t>
  </si>
  <si>
    <t>Star Power</t>
  </si>
  <si>
    <t>RKPL</t>
  </si>
  <si>
    <t>BL</t>
  </si>
  <si>
    <t>Emerging</t>
  </si>
  <si>
    <t>Prime</t>
  </si>
  <si>
    <t>Fresh</t>
  </si>
  <si>
    <t>Pooja Aniket Kolwankar</t>
  </si>
  <si>
    <t>Anita Hemant Bhopi</t>
  </si>
  <si>
    <t>Satyanarayan</t>
  </si>
  <si>
    <t>Parmeshwar Shivhari Doifode</t>
  </si>
  <si>
    <t>Janet Dsouza</t>
  </si>
  <si>
    <t>Abhinaya Tyagi</t>
  </si>
  <si>
    <t>Biswanath Sahoo</t>
  </si>
  <si>
    <t>Uday Ganpat Thakare</t>
  </si>
  <si>
    <t>Shirish Dwivedi</t>
  </si>
  <si>
    <t>Shivam Pandey</t>
  </si>
  <si>
    <t>Avadesh Dubey</t>
  </si>
  <si>
    <t>Nitin Pednekar</t>
  </si>
  <si>
    <t>Ashwini Tambe</t>
  </si>
  <si>
    <t>Kunal Tambe</t>
  </si>
  <si>
    <t>Kanchan Bhosle</t>
  </si>
  <si>
    <t>Sonal Gole</t>
  </si>
  <si>
    <t>Santosh Pal</t>
  </si>
  <si>
    <t>Jitendra Jajoria</t>
  </si>
  <si>
    <t>Kuldeep Singh</t>
  </si>
  <si>
    <t>Himanshu Tyagi</t>
  </si>
  <si>
    <t>Nandita Ghosh</t>
  </si>
  <si>
    <t>Disb Confirmation Status</t>
  </si>
  <si>
    <t>N</t>
  </si>
  <si>
    <t>PO%</t>
  </si>
  <si>
    <t>Praveen Pandey</t>
  </si>
  <si>
    <t>U Soft</t>
  </si>
  <si>
    <t>Untracked</t>
  </si>
  <si>
    <t>Anand Prakash Jaisal</t>
  </si>
  <si>
    <t>Pankaj Thakur</t>
  </si>
  <si>
    <t>HDFC</t>
  </si>
  <si>
    <t>PO</t>
  </si>
  <si>
    <t>Net Payble</t>
  </si>
  <si>
    <t>Retention</t>
  </si>
  <si>
    <t>Finqy ID</t>
  </si>
  <si>
    <t>Disbursal Amt</t>
  </si>
  <si>
    <t>Row Labels</t>
  </si>
  <si>
    <t>Grand Total</t>
  </si>
  <si>
    <t>Sum of Disbursal Amt</t>
  </si>
  <si>
    <t>Sum of PO</t>
  </si>
  <si>
    <t>Sum of Retention</t>
  </si>
  <si>
    <t>Count of Customer Name</t>
  </si>
  <si>
    <t>Sum of Total PI</t>
  </si>
  <si>
    <t>Particulars</t>
  </si>
  <si>
    <t>Count</t>
  </si>
  <si>
    <t>Srinivasan Rajendran</t>
  </si>
  <si>
    <t>Dinesh Anil Patel</t>
  </si>
  <si>
    <t>Sangita Uday Amale</t>
  </si>
  <si>
    <t>Manojkumar Valmiki</t>
  </si>
  <si>
    <t>Jahangir Alom</t>
  </si>
  <si>
    <t>Sunil B Babar</t>
  </si>
  <si>
    <t>Gayatri Dave</t>
  </si>
  <si>
    <t>BL00001455</t>
  </si>
  <si>
    <t>BL00001469</t>
  </si>
  <si>
    <t>BL00001470</t>
  </si>
  <si>
    <t>BL00001493</t>
  </si>
  <si>
    <t>BL00001500</t>
  </si>
  <si>
    <t>BL00001515</t>
  </si>
  <si>
    <t>BL00001529</t>
  </si>
  <si>
    <t>BL00001533</t>
  </si>
  <si>
    <t>BL00001476</t>
  </si>
  <si>
    <t>BL00001501</t>
  </si>
  <si>
    <t>Vellore</t>
  </si>
  <si>
    <t>Goalpara</t>
  </si>
  <si>
    <t>OSM</t>
  </si>
  <si>
    <t>Andro</t>
  </si>
  <si>
    <t>ERB</t>
  </si>
  <si>
    <t>Starpower</t>
  </si>
  <si>
    <t>SL3975993</t>
  </si>
  <si>
    <t>IIFL</t>
  </si>
  <si>
    <t>Dhanwarsha</t>
  </si>
  <si>
    <t>Bajaj</t>
  </si>
  <si>
    <t>Piramal</t>
  </si>
  <si>
    <t>CASH2302</t>
  </si>
  <si>
    <t>INDIVIDUAL1074</t>
  </si>
  <si>
    <t>INDIVIDUAL1053</t>
  </si>
  <si>
    <t>INDIVIDUALC583</t>
  </si>
  <si>
    <t>NE27</t>
  </si>
  <si>
    <t>INDIVIDUAL990</t>
  </si>
  <si>
    <t>FT Cash</t>
  </si>
  <si>
    <t>Haribabu</t>
  </si>
  <si>
    <t>Dharmesh Mistry</t>
  </si>
  <si>
    <t>Anil Sethy</t>
  </si>
  <si>
    <t>Jaspal Singh</t>
  </si>
  <si>
    <t>Sagar Singh Rathore</t>
  </si>
  <si>
    <t>Manish Bipin Bhatia</t>
  </si>
  <si>
    <t>2954011106661093A/LXMUM18922-235700541</t>
  </si>
  <si>
    <t>Rohini Ladwate</t>
  </si>
  <si>
    <t>Sanjay Noon</t>
  </si>
  <si>
    <t>IndividualC480</t>
  </si>
  <si>
    <t>BL00001458</t>
  </si>
  <si>
    <t>4B Network</t>
  </si>
  <si>
    <t>Jyoti Dairy</t>
  </si>
  <si>
    <t>Edelwise</t>
  </si>
  <si>
    <t>Nitin Shelar</t>
  </si>
  <si>
    <t>Rajesh muli Dhar</t>
  </si>
  <si>
    <t>Amicicart online services pvt ltd</t>
  </si>
  <si>
    <t>Deutsche</t>
  </si>
  <si>
    <t>Siddharth Joshi</t>
  </si>
  <si>
    <t>INDIVIDUAL1193</t>
  </si>
  <si>
    <t>Ravi hasmukh solanki</t>
  </si>
  <si>
    <t>INDIVIDUAL1538</t>
  </si>
  <si>
    <t xml:space="preserve">Jitendra Singre </t>
  </si>
  <si>
    <t>INDIVIDUAL1184</t>
  </si>
  <si>
    <t>Shivani Krishna Kumar Pandey</t>
  </si>
  <si>
    <t>SelfC581</t>
  </si>
  <si>
    <t>INDIVIDUAL2141</t>
  </si>
  <si>
    <t>Nickone Finance</t>
  </si>
  <si>
    <t>INDIVIDUAL1233</t>
  </si>
  <si>
    <t>In House</t>
  </si>
  <si>
    <t>Ashish754</t>
  </si>
  <si>
    <t>Ravishankar Kumar</t>
  </si>
  <si>
    <t>INDIVIDUAL2451</t>
  </si>
  <si>
    <t>Siddhi Vinayak Bhagat</t>
  </si>
  <si>
    <t>INDIVIDUAL2608</t>
  </si>
  <si>
    <t>Tapan Upadhayay</t>
  </si>
  <si>
    <t>INDIVIDUAL999</t>
  </si>
  <si>
    <t>Suneeta Yadav</t>
  </si>
  <si>
    <t>INDIVIDUAL1996</t>
  </si>
  <si>
    <t>Hitesh Jethwa</t>
  </si>
  <si>
    <t>INDIVIDUAL2140</t>
  </si>
  <si>
    <t>Shailesh Zaverchandra Barot</t>
  </si>
  <si>
    <t>Sahelee1024</t>
  </si>
  <si>
    <t>Shekhar Ughade</t>
  </si>
  <si>
    <t>INDIVIDUAL2766</t>
  </si>
  <si>
    <t>Anand Raj Gupta</t>
  </si>
  <si>
    <t>Finqy KYC status</t>
  </si>
  <si>
    <t>Deepak Khandelwal</t>
  </si>
  <si>
    <t>Skystars2037</t>
  </si>
  <si>
    <t>INDIVIDUAL980</t>
  </si>
  <si>
    <t xml:space="preserve">INDIVIDUALC493	</t>
  </si>
  <si>
    <t>BhulokC284</t>
  </si>
  <si>
    <t>usoft947</t>
  </si>
  <si>
    <t>Unity Financial Services</t>
  </si>
  <si>
    <t>UNITY1567</t>
  </si>
  <si>
    <t>Amit Kumar D Potdar</t>
  </si>
  <si>
    <t>Yes</t>
  </si>
  <si>
    <t>GAP</t>
  </si>
  <si>
    <t>Sum of TDS @ 5%2</t>
  </si>
  <si>
    <t>Sum of Net Payble</t>
  </si>
  <si>
    <t>Sum of Paid</t>
  </si>
  <si>
    <t>Sum of GAP</t>
  </si>
  <si>
    <t>Total</t>
  </si>
  <si>
    <t>TDS</t>
  </si>
  <si>
    <t>Payble</t>
  </si>
  <si>
    <t>Gap to be paid</t>
  </si>
  <si>
    <t>Final Payble</t>
  </si>
  <si>
    <t>Service PO To Suraj</t>
  </si>
  <si>
    <t>Service TDS</t>
  </si>
  <si>
    <t>Service Payble</t>
  </si>
  <si>
    <t>Service PO</t>
  </si>
  <si>
    <t>Nov-22 PL Partial Payment Sheet</t>
  </si>
  <si>
    <t>INDIVIDUAL1255</t>
  </si>
  <si>
    <t>Note: Suraj Tiwari balance amount 4 lakh pending</t>
  </si>
  <si>
    <t>Sabyasachi Banerjee</t>
  </si>
  <si>
    <t>Rahul Yadav</t>
  </si>
  <si>
    <t>Rohit Rawat</t>
  </si>
  <si>
    <t>Received date</t>
  </si>
  <si>
    <t>Payout date</t>
  </si>
  <si>
    <t>Spot PO</t>
  </si>
  <si>
    <t>Txn Reference No</t>
  </si>
  <si>
    <t>N347220009547353</t>
  </si>
  <si>
    <t>N347220009547354</t>
  </si>
  <si>
    <t>N347220009547356</t>
  </si>
  <si>
    <t>PO Done Name</t>
  </si>
  <si>
    <t>N347220009547355</t>
  </si>
  <si>
    <t>Pratibha Tiwari</t>
  </si>
  <si>
    <t>Annad Prakash Jaishal</t>
  </si>
  <si>
    <t>Deepak Gupta</t>
  </si>
  <si>
    <t>Jafar Ali Jahuar Ali Mansoori</t>
  </si>
  <si>
    <t>N347220009547358</t>
  </si>
  <si>
    <t>Bhulokindia Enterprises</t>
  </si>
  <si>
    <t>N347220009547357</t>
  </si>
  <si>
    <t>Ravi Hashmukh Solanki</t>
  </si>
  <si>
    <t>N347220009547359</t>
  </si>
  <si>
    <t>Siddhart Joshi</t>
  </si>
  <si>
    <t>Service Amt Paid</t>
  </si>
  <si>
    <t>AUBLR22022121301
806507</t>
  </si>
  <si>
    <t>Usoft Services Pvt Ltd</t>
  </si>
  <si>
    <t>(blank)</t>
  </si>
  <si>
    <t>Partner</t>
  </si>
  <si>
    <t>Harish Ghosh</t>
  </si>
  <si>
    <t>INDIVIDUAL2356</t>
  </si>
  <si>
    <t>Disb Amt</t>
  </si>
  <si>
    <t>Payin</t>
  </si>
  <si>
    <t>Payout</t>
  </si>
  <si>
    <t>Retention Amt</t>
  </si>
  <si>
    <t>BL Patial Payment Sheet Nov-22</t>
  </si>
  <si>
    <t>Sum of GST @ 18%</t>
  </si>
  <si>
    <t>Sum of Gross Amt</t>
  </si>
  <si>
    <t>Sum of TDS @ 5%</t>
  </si>
  <si>
    <t>Sum of Net Receivable</t>
  </si>
  <si>
    <t>Sum of Received</t>
  </si>
  <si>
    <t>(Multiple Items)</t>
  </si>
  <si>
    <t>GST@18%</t>
  </si>
  <si>
    <t>TDS@5%</t>
  </si>
  <si>
    <t>Gap to be received</t>
  </si>
  <si>
    <t>Remark</t>
  </si>
  <si>
    <t xml:space="preserve">There is deduction for non-prime to prime deductions for below cases Rs. 4054.78/-
</t>
  </si>
  <si>
    <t>TML (HDFC)</t>
  </si>
  <si>
    <t>Confirmation Received</t>
  </si>
  <si>
    <t>Confirmation Not Received</t>
  </si>
  <si>
    <t>Disbursal</t>
  </si>
  <si>
    <t>Gross Payin</t>
  </si>
  <si>
    <t>Particular</t>
  </si>
  <si>
    <t>BL BIZ UPDATE NOV-22</t>
  </si>
  <si>
    <t>PL BIZ UPDATE NOV-22</t>
  </si>
  <si>
    <t>Loan Amt</t>
  </si>
  <si>
    <t>Bnak</t>
  </si>
  <si>
    <t>Payin %</t>
  </si>
  <si>
    <t>Payin Amt</t>
  </si>
  <si>
    <t>Payout %</t>
  </si>
  <si>
    <t>Payout Amt</t>
  </si>
  <si>
    <t>Shail Rajen Desai</t>
  </si>
  <si>
    <t>Gap to be Paid</t>
  </si>
  <si>
    <t>Dec-22 Spot Payout</t>
  </si>
  <si>
    <t>KYC Status</t>
  </si>
  <si>
    <t>066005001704</t>
  </si>
  <si>
    <t>ICIC0000660</t>
  </si>
  <si>
    <t>Account no</t>
  </si>
  <si>
    <t>name</t>
  </si>
  <si>
    <t>ifc</t>
  </si>
  <si>
    <t>030905005243</t>
  </si>
  <si>
    <t>Bhulok India Enterprises</t>
  </si>
  <si>
    <t>ICIC0000309</t>
  </si>
  <si>
    <t>50100048649290</t>
  </si>
  <si>
    <t>SIDDHART JOSHI</t>
  </si>
  <si>
    <t>HDFC0000160</t>
  </si>
  <si>
    <t>100010644130</t>
  </si>
  <si>
    <t>Jitendra Shingre</t>
  </si>
  <si>
    <t>ESFB0009121</t>
  </si>
  <si>
    <t>006101592161</t>
  </si>
  <si>
    <t>Pratap lenka</t>
  </si>
  <si>
    <t>ICIC0000061</t>
  </si>
  <si>
    <t>107401507910</t>
  </si>
  <si>
    <t>Hitesh Jethva</t>
  </si>
  <si>
    <t>ICIC0001074</t>
  </si>
  <si>
    <t>916010032762748</t>
  </si>
  <si>
    <t>UTIB0000287</t>
  </si>
  <si>
    <t>Remarks</t>
  </si>
  <si>
    <t>00020067821806</t>
  </si>
  <si>
    <t>TAPAN PRADYUMAN UPADHYAYA</t>
  </si>
  <si>
    <t>SBIN0001861</t>
  </si>
  <si>
    <t>50200037667566</t>
  </si>
  <si>
    <t>Shailesh Barot</t>
  </si>
  <si>
    <t>HDFC0001471</t>
  </si>
  <si>
    <t>50200066010422</t>
  </si>
  <si>
    <t>HDFC0001574</t>
  </si>
  <si>
    <t>32650245488</t>
  </si>
  <si>
    <t>Anand Raj</t>
  </si>
  <si>
    <t>SBIN0003421</t>
  </si>
  <si>
    <t>60346740762</t>
  </si>
  <si>
    <t>MAHB0000964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</si>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</sst>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%"/>
    <numFmt numFmtId="165" formatCode="_(* #,##0_);_(* \(#,##0\);_(* &quot;-&quot;??_);_(@_)"/>
    <numFmt numFmtId="166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515151"/>
      <name val="Roboto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theme="4" tint="0.39997558519241921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39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0" fontId="2" fillId="2" borderId="1" xfId="2" applyNumberFormat="1" applyFont="1" applyFill="1" applyBorder="1" applyAlignment="1">
      <alignment horizontal="center" vertical="center" wrapText="1"/>
    </xf>
    <xf numFmtId="9" fontId="2" fillId="2" borderId="1" xfId="2" applyFont="1" applyFill="1" applyBorder="1" applyAlignment="1">
      <alignment horizontal="center" vertical="center" wrapText="1"/>
    </xf>
    <xf numFmtId="1" fontId="2" fillId="3" borderId="1" xfId="1" applyNumberFormat="1" applyFont="1" applyFill="1" applyBorder="1" applyAlignment="1">
      <alignment horizontal="center" vertical="center" wrapText="1"/>
    </xf>
    <xf numFmtId="164" fontId="2" fillId="2" borderId="1" xfId="2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7" fontId="0" fillId="0" borderId="0" xfId="0" applyNumberFormat="1"/>
    <xf numFmtId="15" fontId="0" fillId="0" borderId="0" xfId="0" applyNumberFormat="1"/>
    <xf numFmtId="9" fontId="0" fillId="0" borderId="0" xfId="0" applyNumberFormat="1"/>
    <xf numFmtId="1" fontId="0" fillId="0" borderId="0" xfId="0" applyNumberFormat="1"/>
    <xf numFmtId="10" fontId="0" fillId="0" borderId="0" xfId="0" applyNumberFormat="1"/>
    <xf numFmtId="165" fontId="4" fillId="0" borderId="0" xfId="1" applyNumberFormat="1" applyFont="1"/>
    <xf numFmtId="0" fontId="3" fillId="0" borderId="0" xfId="0" applyFont="1" applyAlignment="1">
      <alignment horizontal="center" vertical="center"/>
    </xf>
    <xf numFmtId="165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left"/>
    </xf>
    <xf numFmtId="10" fontId="0" fillId="0" borderId="0" xfId="2" applyNumberFormat="1" applyFont="1"/>
    <xf numFmtId="10" fontId="4" fillId="0" borderId="0" xfId="1" applyNumberFormat="1" applyFont="1"/>
    <xf numFmtId="10" fontId="5" fillId="0" borderId="0" xfId="0" applyNumberFormat="1" applyFont="1" applyAlignment="1">
      <alignment horizontal="center" vertical="center"/>
    </xf>
    <xf numFmtId="165" fontId="4" fillId="0" borderId="0" xfId="1" applyNumberFormat="1" applyFont="1" applyAlignment="1">
      <alignment horizontal="right"/>
    </xf>
    <xf numFmtId="0" fontId="3" fillId="0" borderId="0" xfId="0" applyFont="1" applyAlignment="1">
      <alignment horizontal="right" vertical="center"/>
    </xf>
    <xf numFmtId="15" fontId="0" fillId="0" borderId="0" xfId="0" applyNumberFormat="1" applyAlignment="1">
      <alignment horizontal="right"/>
    </xf>
    <xf numFmtId="0" fontId="3" fillId="0" borderId="0" xfId="0" applyFont="1" applyAlignment="1">
      <alignment horizontal="center" vertical="center" wrapText="1"/>
    </xf>
    <xf numFmtId="166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 indent="1"/>
    </xf>
    <xf numFmtId="0" fontId="0" fillId="5" borderId="0" xfId="0" applyFill="1"/>
    <xf numFmtId="165" fontId="1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right"/>
    </xf>
    <xf numFmtId="166" fontId="6" fillId="0" borderId="0" xfId="1" applyNumberFormat="1" applyFont="1"/>
    <xf numFmtId="10" fontId="6" fillId="0" borderId="0" xfId="0" applyNumberFormat="1" applyFont="1"/>
    <xf numFmtId="15" fontId="6" fillId="0" borderId="0" xfId="0" applyNumberFormat="1" applyFont="1" applyAlignment="1">
      <alignment horizontal="right"/>
    </xf>
    <xf numFmtId="165" fontId="6" fillId="0" borderId="0" xfId="1" applyNumberFormat="1" applyFont="1"/>
    <xf numFmtId="165" fontId="6" fillId="0" borderId="0" xfId="0" applyNumberFormat="1" applyFont="1"/>
    <xf numFmtId="166" fontId="6" fillId="0" borderId="0" xfId="0" applyNumberFormat="1" applyFont="1"/>
    <xf numFmtId="166" fontId="0" fillId="5" borderId="0" xfId="0" applyNumberFormat="1" applyFill="1"/>
    <xf numFmtId="0" fontId="3" fillId="5" borderId="2" xfId="0" applyFont="1" applyFill="1" applyBorder="1" applyAlignment="1">
      <alignment horizontal="left"/>
    </xf>
    <xf numFmtId="0" fontId="3" fillId="5" borderId="2" xfId="0" applyFont="1" applyFill="1" applyBorder="1"/>
    <xf numFmtId="166" fontId="3" fillId="5" borderId="2" xfId="0" applyNumberFormat="1" applyFont="1" applyFill="1" applyBorder="1"/>
    <xf numFmtId="43" fontId="0" fillId="0" borderId="0" xfId="0" applyNumberFormat="1"/>
    <xf numFmtId="0" fontId="3" fillId="6" borderId="2" xfId="0" applyFont="1" applyFill="1" applyBorder="1"/>
    <xf numFmtId="166" fontId="3" fillId="6" borderId="2" xfId="0" applyNumberFormat="1" applyFont="1" applyFill="1" applyBorder="1"/>
    <xf numFmtId="166" fontId="3" fillId="0" borderId="0" xfId="0" applyNumberFormat="1" applyFont="1"/>
    <xf numFmtId="166" fontId="8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165" fontId="4" fillId="0" borderId="0" xfId="1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15" fontId="0" fillId="0" borderId="0" xfId="2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0" fontId="0" fillId="0" borderId="0" xfId="0" applyNumberFormat="1" applyAlignment="1">
      <alignment horizontal="left"/>
    </xf>
    <xf numFmtId="0" fontId="3" fillId="0" borderId="0" xfId="0" applyFont="1" applyAlignment="1">
      <alignment horizontal="right" vertical="center" wrapText="1"/>
    </xf>
    <xf numFmtId="10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6" fontId="6" fillId="0" borderId="0" xfId="0" applyNumberFormat="1" applyFont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166" fontId="3" fillId="0" borderId="2" xfId="0" applyNumberFormat="1" applyFont="1" applyBorder="1"/>
    <xf numFmtId="0" fontId="0" fillId="5" borderId="0" xfId="0" applyFill="1" applyAlignment="1">
      <alignment horizontal="left" indent="1"/>
    </xf>
    <xf numFmtId="0" fontId="0" fillId="5" borderId="2" xfId="0" applyFill="1" applyBorder="1"/>
    <xf numFmtId="0" fontId="3" fillId="7" borderId="2" xfId="0" applyFont="1" applyFill="1" applyBorder="1"/>
    <xf numFmtId="166" fontId="3" fillId="5" borderId="2" xfId="1" applyNumberFormat="1" applyFont="1" applyFill="1" applyBorder="1"/>
    <xf numFmtId="166" fontId="0" fillId="5" borderId="0" xfId="1" applyNumberFormat="1" applyFont="1" applyFill="1" applyBorder="1"/>
    <xf numFmtId="10" fontId="6" fillId="0" borderId="0" xfId="2" applyNumberFormat="1" applyFont="1"/>
    <xf numFmtId="10" fontId="6" fillId="0" borderId="0" xfId="2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10" fontId="8" fillId="0" borderId="0" xfId="0" applyNumberFormat="1" applyFont="1"/>
    <xf numFmtId="165" fontId="8" fillId="0" borderId="0" xfId="1" applyNumberFormat="1" applyFont="1"/>
    <xf numFmtId="165" fontId="8" fillId="0" borderId="0" xfId="0" applyNumberFormat="1" applyFont="1"/>
    <xf numFmtId="166" fontId="8" fillId="0" borderId="0" xfId="0" applyNumberFormat="1" applyFont="1"/>
    <xf numFmtId="10" fontId="8" fillId="0" borderId="0" xfId="2" applyNumberFormat="1" applyFont="1" applyAlignment="1">
      <alignment horizontal="right"/>
    </xf>
    <xf numFmtId="166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0" fontId="3" fillId="5" borderId="4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66" fontId="3" fillId="5" borderId="4" xfId="0" applyNumberFormat="1" applyFont="1" applyFill="1" applyBorder="1" applyAlignment="1">
      <alignment vertical="center"/>
    </xf>
    <xf numFmtId="0" fontId="0" fillId="5" borderId="0" xfId="0" applyFill="1" applyAlignment="1">
      <alignment vertical="center" wrapText="1"/>
    </xf>
    <xf numFmtId="0" fontId="3" fillId="5" borderId="4" xfId="0" applyFont="1" applyFill="1" applyBorder="1" applyAlignment="1">
      <alignment horizontal="left"/>
    </xf>
    <xf numFmtId="0" fontId="3" fillId="5" borderId="4" xfId="0" applyFont="1" applyFill="1" applyBorder="1"/>
    <xf numFmtId="166" fontId="3" fillId="5" borderId="4" xfId="0" applyNumberFormat="1" applyFont="1" applyFill="1" applyBorder="1"/>
    <xf numFmtId="0" fontId="3" fillId="6" borderId="5" xfId="0" applyFont="1" applyFill="1" applyBorder="1" applyAlignment="1">
      <alignment horizontal="left"/>
    </xf>
    <xf numFmtId="0" fontId="3" fillId="6" borderId="6" xfId="0" applyFont="1" applyFill="1" applyBorder="1"/>
    <xf numFmtId="166" fontId="3" fillId="6" borderId="6" xfId="0" applyNumberFormat="1" applyFont="1" applyFill="1" applyBorder="1"/>
    <xf numFmtId="166" fontId="3" fillId="6" borderId="7" xfId="0" applyNumberFormat="1" applyFont="1" applyFill="1" applyBorder="1"/>
    <xf numFmtId="0" fontId="10" fillId="6" borderId="2" xfId="3" applyFill="1" applyBorder="1"/>
    <xf numFmtId="0" fontId="3" fillId="6" borderId="8" xfId="0" applyFont="1" applyFill="1" applyBorder="1" applyAlignment="1">
      <alignment horizontal="left"/>
    </xf>
    <xf numFmtId="0" fontId="3" fillId="6" borderId="8" xfId="0" applyFont="1" applyFill="1" applyBorder="1"/>
    <xf numFmtId="166" fontId="3" fillId="6" borderId="8" xfId="0" applyNumberFormat="1" applyFont="1" applyFill="1" applyBorder="1"/>
    <xf numFmtId="0" fontId="0" fillId="0" borderId="0" xfId="0" applyAlignment="1">
      <alignment horizontal="center"/>
    </xf>
    <xf numFmtId="166" fontId="3" fillId="0" borderId="0" xfId="1" applyNumberFormat="1" applyFont="1"/>
    <xf numFmtId="0" fontId="3" fillId="0" borderId="0" xfId="0" applyFont="1"/>
    <xf numFmtId="43" fontId="0" fillId="5" borderId="0" xfId="0" applyNumberFormat="1" applyFill="1"/>
    <xf numFmtId="166" fontId="3" fillId="5" borderId="0" xfId="0" applyNumberFormat="1" applyFont="1" applyFill="1"/>
    <xf numFmtId="0" fontId="0" fillId="0" borderId="0" xfId="0" pivotButton="1" applyAlignment="1">
      <alignment horizontal="center"/>
    </xf>
    <xf numFmtId="166" fontId="0" fillId="5" borderId="2" xfId="0" applyNumberFormat="1" applyFill="1" applyBorder="1"/>
    <xf numFmtId="0" fontId="3" fillId="6" borderId="2" xfId="0" applyFont="1" applyFill="1" applyBorder="1" applyAlignment="1">
      <alignment horizontal="center"/>
    </xf>
    <xf numFmtId="0" fontId="10" fillId="6" borderId="2" xfId="3" applyFill="1" applyBorder="1" applyAlignment="1">
      <alignment horizontal="center"/>
    </xf>
    <xf numFmtId="0" fontId="3" fillId="0" borderId="1" xfId="0" applyFont="1" applyBorder="1"/>
    <xf numFmtId="0" fontId="13" fillId="0" borderId="1" xfId="3" applyFont="1" applyBorder="1"/>
    <xf numFmtId="0" fontId="0" fillId="0" borderId="1" xfId="0" applyBorder="1"/>
    <xf numFmtId="3" fontId="0" fillId="0" borderId="1" xfId="0" applyNumberFormat="1" applyBorder="1"/>
    <xf numFmtId="9" fontId="0" fillId="0" borderId="1" xfId="0" applyNumberFormat="1" applyBorder="1"/>
    <xf numFmtId="166" fontId="0" fillId="0" borderId="1" xfId="1" applyNumberFormat="1" applyFont="1" applyBorder="1"/>
    <xf numFmtId="10" fontId="0" fillId="0" borderId="1" xfId="0" applyNumberFormat="1" applyBorder="1"/>
    <xf numFmtId="0" fontId="3" fillId="5" borderId="0" xfId="0" applyFont="1" applyFill="1" applyAlignment="1">
      <alignment horizontal="left" indent="1"/>
    </xf>
    <xf numFmtId="0" fontId="14" fillId="0" borderId="0" xfId="0" applyFont="1"/>
    <xf numFmtId="166" fontId="3" fillId="6" borderId="0" xfId="0" applyNumberFormat="1" applyFont="1" applyFill="1"/>
    <xf numFmtId="0" fontId="14" fillId="0" borderId="0" xfId="0" quotePrefix="1" applyFont="1"/>
    <xf numFmtId="1" fontId="14" fillId="0" borderId="0" xfId="0" applyNumberFormat="1" applyFont="1" applyAlignment="1">
      <alignment horizontal="left"/>
    </xf>
    <xf numFmtId="49" fontId="14" fillId="0" borderId="0" xfId="0" quotePrefix="1" applyNumberFormat="1" applyFont="1"/>
    <xf numFmtId="166" fontId="0" fillId="8" borderId="0" xfId="0" applyNumberFormat="1" applyFill="1"/>
    <xf numFmtId="0" fontId="0" fillId="0" borderId="0" xfId="0" quotePrefix="1"/>
    <xf numFmtId="1" fontId="14" fillId="9" borderId="0" xfId="0" quotePrefix="1" applyNumberFormat="1" applyFont="1" applyFill="1" applyAlignment="1">
      <alignment horizontal="left"/>
    </xf>
    <xf numFmtId="0" fontId="14" fillId="9" borderId="0" xfId="0" applyFont="1" applyFill="1"/>
    <xf numFmtId="166" fontId="0" fillId="9" borderId="0" xfId="0" applyNumberFormat="1" applyFill="1"/>
    <xf numFmtId="0" fontId="7" fillId="0" borderId="0" xfId="0" applyFont="1" applyAlignment="1">
      <alignment horizontal="center"/>
    </xf>
    <xf numFmtId="0" fontId="3" fillId="0" borderId="3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11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51">
    <dxf>
      <alignment horizontal="center"/>
    </dxf>
    <dxf>
      <alignment horizontal="center"/>
    </dxf>
    <dxf>
      <numFmt numFmtId="166" formatCode="_ * #,##0_ ;_ * \-#,##0_ ;_ * &quot;-&quot;??_ ;_ @_ "/>
    </dxf>
    <dxf>
      <alignment horizontal="center"/>
    </dxf>
    <dxf>
      <alignment horizontal="center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alignment vertical="center"/>
    </dxf>
    <dxf>
      <alignment vertical="center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909.797868865739" createdVersion="8" refreshedVersion="8" minRefreshableVersion="3" recordCount="113" xr:uid="{956510EC-FB90-4895-B81C-B2589C47F46A}">
  <cacheSource type="worksheet">
    <worksheetSource ref="A2:AK115" sheet="PL Nov-22"/>
  </cacheSource>
  <cacheFields count="37">
    <cacheField name="Sr No" numFmtId="0">
      <sharedItems containsString="0" containsBlank="1" containsNumber="1" containsInteger="1" minValue="1" maxValue="109"/>
    </cacheField>
    <cacheField name="Biz Location" numFmtId="0">
      <sharedItems containsBlank="1"/>
    </cacheField>
    <cacheField name="Disb Confirmation Status" numFmtId="0">
      <sharedItems containsBlank="1" count="3">
        <s v="Y"/>
        <s v="N"/>
        <m/>
      </sharedItems>
    </cacheField>
    <cacheField name="Product" numFmtId="0">
      <sharedItems containsBlank="1"/>
    </cacheField>
    <cacheField name="Sub Product" numFmtId="0">
      <sharedItems containsBlank="1"/>
    </cacheField>
    <cacheField name="Principle" numFmtId="0">
      <sharedItems containsBlank="1"/>
    </cacheField>
    <cacheField name="LOS ID" numFmtId="0">
      <sharedItems containsBlank="1" containsMixedTypes="1" containsNumber="1" containsInteger="1" minValue="134677742" maxValue="8291258071"/>
    </cacheField>
    <cacheField name="Disbursal Date" numFmtId="0">
      <sharedItems containsDate="1" containsBlank="1" containsMixedTypes="1" minDate="1922-10-25T00:00:00" maxDate="2022-12-01T00:00:00"/>
    </cacheField>
    <cacheField name="Customer Name" numFmtId="0">
      <sharedItems containsBlank="1"/>
    </cacheField>
    <cacheField name="Bank" numFmtId="0">
      <sharedItems containsBlank="1"/>
    </cacheField>
    <cacheField name="Disbursal Amt" numFmtId="0">
      <sharedItems containsString="0" containsBlank="1" containsNumber="1" containsInteger="1" minValue="34000" maxValue="2000000"/>
    </cacheField>
    <cacheField name="PI%" numFmtId="10">
      <sharedItems containsString="0" containsBlank="1" containsNumber="1" minValue="0.02" maxValue="5.2499999999999998E-2"/>
    </cacheField>
    <cacheField name="PI" numFmtId="0">
      <sharedItems containsString="0" containsBlank="1" containsNumber="1" minValue="1105" maxValue="60000"/>
    </cacheField>
    <cacheField name="Xtra Amt" numFmtId="0">
      <sharedItems containsString="0" containsBlank="1" containsNumber="1" containsInteger="1" minValue="0" maxValue="9056"/>
    </cacheField>
    <cacheField name="Total PI" numFmtId="0">
      <sharedItems containsString="0" containsBlank="1" containsNumber="1" minValue="1105" maxValue="67916.88"/>
    </cacheField>
    <cacheField name="GST @ 18%" numFmtId="0">
      <sharedItems containsString="0" containsBlank="1" containsNumber="1" minValue="198.9" maxValue="12225.038400000001"/>
    </cacheField>
    <cacheField name="Gross Amt" numFmtId="0">
      <sharedItems containsString="0" containsBlank="1" containsNumber="1" minValue="1303.9000000000001" maxValue="80141.91840000001"/>
    </cacheField>
    <cacheField name="TDS @ 5%" numFmtId="0">
      <sharedItems containsString="0" containsBlank="1" containsNumber="1" minValue="55.25" maxValue="3395.8440000000005"/>
    </cacheField>
    <cacheField name="Net Receivable" numFmtId="0">
      <sharedItems containsString="0" containsBlank="1" containsNumber="1" minValue="1248.6500000000001" maxValue="76746.074400000012"/>
    </cacheField>
    <cacheField name="Received" numFmtId="0">
      <sharedItems containsString="0" containsBlank="1" containsNumber="1" minValue="3562.5" maxValue="33440"/>
    </cacheField>
    <cacheField name="GAP" numFmtId="0">
      <sharedItems containsString="0" containsBlank="1" containsNumber="1" minValue="675" maxValue="6336"/>
    </cacheField>
    <cacheField name="Received date" numFmtId="0">
      <sharedItems containsNonDate="0" containsDate="1" containsString="0" containsBlank="1" minDate="2022-12-13T00:00:00" maxDate="2022-12-14T00:00:00"/>
    </cacheField>
    <cacheField name="Partner Name" numFmtId="0">
      <sharedItems containsBlank="1" count="24">
        <s v="U Soft"/>
        <s v="Praveen Pandey"/>
        <s v="Nitin Shelar"/>
        <s v="Anand Prakash Jaisal"/>
        <s v="Pankaj Thakur"/>
        <s v="Untracked"/>
        <s v="Siddharth Joshi"/>
        <s v="Deepak Khandelwal"/>
        <s v="Jafar Ali"/>
        <s v="Ravi hasmukh solanki"/>
        <s v="Jitendra Singre "/>
        <s v="Shivani Krishna Kumar Pandey"/>
        <s v="Unity Financial Services"/>
        <s v="Anand Raj Gupta"/>
        <s v="Nickone Finance"/>
        <s v="In House"/>
        <s v="Ravishankar Kumar"/>
        <s v="Siddhi Vinayak Bhagat"/>
        <s v="Tapan Upadhayay"/>
        <s v="Suneeta Yadav"/>
        <s v="Hitesh Jethwa"/>
        <s v="Shailesh Zaverchandra Barot"/>
        <s v="Shekhar Ughade"/>
        <m/>
      </sharedItems>
    </cacheField>
    <cacheField name="Finqy ID" numFmtId="0">
      <sharedItems containsBlank="1"/>
    </cacheField>
    <cacheField name="Finqy KYC status" numFmtId="0">
      <sharedItems containsBlank="1"/>
    </cacheField>
    <cacheField name="PO%" numFmtId="0">
      <sharedItems containsString="0" containsBlank="1" containsNumber="1" minValue="0" maxValue="4.9874999999999996E-2"/>
    </cacheField>
    <cacheField name="PO" numFmtId="0">
      <sharedItems containsString="0" containsBlank="1" containsNumber="1" minValue="0" maxValue="61577.535999999993"/>
    </cacheField>
    <cacheField name="GST @ 18%2" numFmtId="0">
      <sharedItems containsString="0" containsBlank="1" containsNumber="1" containsInteger="1" minValue="0" maxValue="0"/>
    </cacheField>
    <cacheField name="Gross Amt2" numFmtId="0">
      <sharedItems containsString="0" containsBlank="1" containsNumber="1" minValue="0" maxValue="61577.535999999993"/>
    </cacheField>
    <cacheField name="TDS @ 5%2" numFmtId="0">
      <sharedItems containsString="0" containsBlank="1" containsNumber="1" minValue="0" maxValue="3078.8768"/>
    </cacheField>
    <cacheField name="Net Payble" numFmtId="0">
      <sharedItems containsString="0" containsBlank="1" containsNumber="1" minValue="0" maxValue="58498.659199999995"/>
    </cacheField>
    <cacheField name="Service PO To Suraj" numFmtId="0">
      <sharedItems containsString="0" containsBlank="1" containsNumber="1" minValue="375" maxValue="3804"/>
    </cacheField>
    <cacheField name="Service TDS" numFmtId="0">
      <sharedItems containsString="0" containsBlank="1" containsNumber="1" minValue="18.75" maxValue="190.20000000000002"/>
    </cacheField>
    <cacheField name="Service Payble" numFmtId="0">
      <sharedItems containsString="0" containsBlank="1" containsNumber="1" minValue="356.25" maxValue="3613.8"/>
    </cacheField>
    <cacheField name="Retention" numFmtId="0">
      <sharedItems containsString="0" containsBlank="1" containsNumber="1" minValue="0" maxValue="19700"/>
    </cacheField>
    <cacheField name="Paid" numFmtId="0">
      <sharedItems containsString="0" containsBlank="1" containsNumber="1" minValue="4631.25" maxValue="58498.659199999995"/>
    </cacheField>
    <cacheField name="GAP2" numFmtId="0">
      <sharedItems containsString="0" containsBlank="1" containsNumber="1" minValue="0" maxValue="54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910.607592708337" createdVersion="8" refreshedVersion="8" minRefreshableVersion="3" recordCount="109" xr:uid="{2EFA8000-7D4E-49B0-88AE-DE6D374B32BD}">
  <cacheSource type="worksheet">
    <worksheetSource ref="A2:AR111" sheet="PL Nov-22"/>
  </cacheSource>
  <cacheFields count="44">
    <cacheField name="Sr No" numFmtId="0">
      <sharedItems containsSemiMixedTypes="0" containsString="0" containsNumber="1" containsInteger="1" minValue="1" maxValue="109"/>
    </cacheField>
    <cacheField name="Biz Location" numFmtId="0">
      <sharedItems/>
    </cacheField>
    <cacheField name="Disb Confirmation Status" numFmtId="0">
      <sharedItems count="3">
        <s v="Y"/>
        <s v="Yes"/>
        <s v="N"/>
      </sharedItems>
    </cacheField>
    <cacheField name="Product" numFmtId="0">
      <sharedItems/>
    </cacheField>
    <cacheField name="Sub Product" numFmtId="0">
      <sharedItems/>
    </cacheField>
    <cacheField name="Principle" numFmtId="0">
      <sharedItems count="5">
        <s v="TML"/>
        <s v="Aadi"/>
        <s v="Star Power"/>
        <s v="RKPL"/>
        <s v="ERB"/>
      </sharedItems>
    </cacheField>
    <cacheField name="LOS ID" numFmtId="0">
      <sharedItems containsMixedTypes="1" containsNumber="1" containsInteger="1" minValue="134677742" maxValue="8291258071"/>
    </cacheField>
    <cacheField name="Disbursal Date" numFmtId="0">
      <sharedItems containsDate="1" containsMixedTypes="1" minDate="1922-10-25T00:00:00" maxDate="2022-12-01T00:00:00"/>
    </cacheField>
    <cacheField name="Customer Name" numFmtId="0">
      <sharedItems/>
    </cacheField>
    <cacheField name="Bank" numFmtId="0">
      <sharedItems count="14">
        <s v="HDFC"/>
        <s v="Incred"/>
        <s v="Piramal Finance"/>
        <s v="Iifl"/>
        <s v="Fullerton"/>
        <s v="Icici Bank"/>
        <s v="Kotak"/>
        <s v="Paysense"/>
        <s v="Finnable"/>
        <s v="Hero Fincorp"/>
        <s v="Idfc"/>
        <s v="Tata Capital"/>
        <s v="Axis Bank Ltd"/>
        <s v="Yes"/>
      </sharedItems>
    </cacheField>
    <cacheField name="Disbursal Amt" numFmtId="166">
      <sharedItems containsSemiMixedTypes="0" containsString="0" containsNumber="1" containsInteger="1" minValue="34000" maxValue="2000000"/>
    </cacheField>
    <cacheField name="PI%" numFmtId="10">
      <sharedItems containsSemiMixedTypes="0" containsString="0" containsNumber="1" minValue="0.02" maxValue="5.2499999999999998E-2"/>
    </cacheField>
    <cacheField name="PI" numFmtId="0">
      <sharedItems containsSemiMixedTypes="0" containsString="0" containsNumber="1" minValue="1105" maxValue="60000"/>
    </cacheField>
    <cacheField name="Xtra Amt" numFmtId="165">
      <sharedItems containsSemiMixedTypes="0" containsString="0" containsNumber="1" containsInteger="1" minValue="0" maxValue="9056"/>
    </cacheField>
    <cacheField name="Total PI" numFmtId="165">
      <sharedItems containsSemiMixedTypes="0" containsString="0" containsNumber="1" minValue="1105" maxValue="67916.88"/>
    </cacheField>
    <cacheField name="GST @ 18%" numFmtId="166">
      <sharedItems containsSemiMixedTypes="0" containsString="0" containsNumber="1" minValue="198.9" maxValue="12225.038400000001"/>
    </cacheField>
    <cacheField name="Gross Amt" numFmtId="165">
      <sharedItems containsSemiMixedTypes="0" containsString="0" containsNumber="1" minValue="1303.9000000000001" maxValue="80141.91840000001"/>
    </cacheField>
    <cacheField name="TDS @ 5%" numFmtId="166">
      <sharedItems containsSemiMixedTypes="0" containsString="0" containsNumber="1" minValue="55.25" maxValue="3395.8440000000005"/>
    </cacheField>
    <cacheField name="Net Receivable" numFmtId="166">
      <sharedItems containsSemiMixedTypes="0" containsString="0" containsNumber="1" minValue="1248.6500000000001" maxValue="76746.074400000012"/>
    </cacheField>
    <cacheField name="Received" numFmtId="166">
      <sharedItems containsString="0" containsBlank="1" containsNumber="1" minValue="3562.5" maxValue="33440"/>
    </cacheField>
    <cacheField name="GAP" numFmtId="0">
      <sharedItems containsString="0" containsBlank="1" containsNumber="1" minValue="675" maxValue="6336"/>
    </cacheField>
    <cacheField name="Received date" numFmtId="0">
      <sharedItems containsNonDate="0" containsDate="1" containsString="0" containsBlank="1" minDate="2022-12-13T00:00:00" maxDate="2022-12-14T00:00:00"/>
    </cacheField>
    <cacheField name="Partner Name" numFmtId="0">
      <sharedItems/>
    </cacheField>
    <cacheField name="Finqy ID" numFmtId="0">
      <sharedItems containsBlank="1"/>
    </cacheField>
    <cacheField name="Finqy KYC status" numFmtId="0">
      <sharedItems containsBlank="1"/>
    </cacheField>
    <cacheField name="PO%" numFmtId="10">
      <sharedItems containsSemiMixedTypes="0" containsString="0" containsNumber="1" minValue="0" maxValue="4.9874999999999996E-2"/>
    </cacheField>
    <cacheField name="PO" numFmtId="166">
      <sharedItems containsSemiMixedTypes="0" containsString="0" containsNumber="1" minValue="0" maxValue="61577.535999999993"/>
    </cacheField>
    <cacheField name="GST @ 18%2" numFmtId="166">
      <sharedItems containsSemiMixedTypes="0" containsString="0" containsNumber="1" containsInteger="1" minValue="0" maxValue="0"/>
    </cacheField>
    <cacheField name="Gross Amt2" numFmtId="166">
      <sharedItems containsSemiMixedTypes="0" containsString="0" containsNumber="1" minValue="0" maxValue="61577.535999999993"/>
    </cacheField>
    <cacheField name="TDS @ 5%2" numFmtId="166">
      <sharedItems containsSemiMixedTypes="0" containsString="0" containsNumber="1" minValue="0" maxValue="3078.8768"/>
    </cacheField>
    <cacheField name="Net Payble" numFmtId="166">
      <sharedItems containsSemiMixedTypes="0" containsString="0" containsNumber="1" minValue="0" maxValue="58498.659199999995"/>
    </cacheField>
    <cacheField name="Service PO To Suraj" numFmtId="166">
      <sharedItems containsString="0" containsBlank="1" containsNumber="1" minValue="375" maxValue="3804"/>
    </cacheField>
    <cacheField name="Service TDS" numFmtId="166">
      <sharedItems containsString="0" containsBlank="1" containsNumber="1" minValue="18.75" maxValue="190.20000000000002"/>
    </cacheField>
    <cacheField name="Service Payble" numFmtId="166">
      <sharedItems containsString="0" containsBlank="1" containsNumber="1" minValue="356.25" maxValue="3613.8"/>
    </cacheField>
    <cacheField name="Retention" numFmtId="165">
      <sharedItems containsSemiMixedTypes="0" containsString="0" containsNumber="1" minValue="0" maxValue="19700"/>
    </cacheField>
    <cacheField name="Paid" numFmtId="0">
      <sharedItems containsString="0" containsBlank="1" containsNumber="1" minValue="4631.25" maxValue="58498.659199999995"/>
    </cacheField>
    <cacheField name="GAP2" numFmtId="166">
      <sharedItems containsSemiMixedTypes="0" containsString="0" containsNumber="1" minValue="0" maxValue="54150"/>
    </cacheField>
    <cacheField name="Payout date" numFmtId="0">
      <sharedItems containsDate="1" containsBlank="1" containsMixedTypes="1" minDate="2022-12-13T00:00:00" maxDate="2022-12-14T00:00:00"/>
    </cacheField>
    <cacheField name="Txn Reference No" numFmtId="0">
      <sharedItems containsBlank="1"/>
    </cacheField>
    <cacheField name="PO Done Name" numFmtId="0">
      <sharedItems containsBlank="1"/>
    </cacheField>
    <cacheField name="Service Amt Paid" numFmtId="0">
      <sharedItems containsString="0" containsBlank="1" containsNumber="1" minValue="356.25" maxValue="3613.8"/>
    </cacheField>
    <cacheField name="Payout date2" numFmtId="0">
      <sharedItems containsNonDate="0" containsDate="1" containsString="0" containsBlank="1" minDate="2022-12-13T00:00:00" maxDate="2022-12-14T00:00:00"/>
    </cacheField>
    <cacheField name="Txn Reference No2" numFmtId="0">
      <sharedItems containsBlank="1"/>
    </cacheField>
    <cacheField name="PO Done Name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911.803995601855" createdVersion="8" refreshedVersion="8" minRefreshableVersion="3" recordCount="13" xr:uid="{C854CAA2-E617-4C17-A5EE-852EA140413C}">
  <cacheSource type="worksheet">
    <worksheetSource ref="A2:AD15" sheet="BL Nov-22"/>
  </cacheSource>
  <cacheFields count="30">
    <cacheField name="Sr No" numFmtId="0">
      <sharedItems containsSemiMixedTypes="0" containsString="0" containsNumber="1" containsInteger="1" minValue="1" maxValue="14"/>
    </cacheField>
    <cacheField name="Finqy Lead ID" numFmtId="0">
      <sharedItems containsBlank="1"/>
    </cacheField>
    <cacheField name="Biz Month" numFmtId="0">
      <sharedItems containsNonDate="0" containsDate="1" containsString="0" containsBlank="1" minDate="2022-10-01T00:00:00" maxDate="2022-11-02T00:00:00"/>
    </cacheField>
    <cacheField name="Biz Location" numFmtId="0">
      <sharedItems containsBlank="1"/>
    </cacheField>
    <cacheField name="Disb Confirmation Status" numFmtId="0">
      <sharedItems count="2">
        <s v="Y"/>
        <s v="N"/>
      </sharedItems>
    </cacheField>
    <cacheField name="Product" numFmtId="0">
      <sharedItems/>
    </cacheField>
    <cacheField name="Sub Product" numFmtId="0">
      <sharedItems containsBlank="1"/>
    </cacheField>
    <cacheField name="Principle" numFmtId="0">
      <sharedItems count="6">
        <s v="OSM"/>
        <s v="Aadi"/>
        <s v="Andro"/>
        <s v="ERB"/>
        <s v="Starpower"/>
        <s v="4B Network"/>
      </sharedItems>
    </cacheField>
    <cacheField name="LOS ID" numFmtId="0">
      <sharedItems containsBlank="1"/>
    </cacheField>
    <cacheField name="Disbursal Date" numFmtId="15">
      <sharedItems containsNonDate="0" containsDate="1" containsString="0" containsBlank="1" minDate="2022-10-20T00:00:00" maxDate="2022-12-06T00:00:00"/>
    </cacheField>
    <cacheField name="Customer Name" numFmtId="0">
      <sharedItems/>
    </cacheField>
    <cacheField name="Bank" numFmtId="0">
      <sharedItems count="9">
        <s v="IIFL"/>
        <s v="Dhanwarsha"/>
        <s v="Fullerton"/>
        <s v="Bajaj"/>
        <s v="Piramal"/>
        <s v="FT Cash"/>
        <s v="Incred"/>
        <s v="Edelwise"/>
        <s v="Deutsche"/>
      </sharedItems>
    </cacheField>
    <cacheField name="Disbursal Amt" numFmtId="166">
      <sharedItems containsSemiMixedTypes="0" containsString="0" containsNumber="1" containsInteger="1" minValue="200000" maxValue="5000000"/>
    </cacheField>
    <cacheField name="PI%" numFmtId="10">
      <sharedItems containsSemiMixedTypes="0" containsString="0" containsNumber="1" minValue="1.4999999999999999E-2" maxValue="4.2500000000000003E-2"/>
    </cacheField>
    <cacheField name="PI" numFmtId="165">
      <sharedItems containsSemiMixedTypes="0" containsString="0" containsNumber="1" minValue="6640" maxValue="137500"/>
    </cacheField>
    <cacheField name="Xtra Amt" numFmtId="165">
      <sharedItems containsSemiMixedTypes="0" containsString="0" containsNumber="1" containsInteger="1" minValue="0" maxValue="0"/>
    </cacheField>
    <cacheField name="Total PI" numFmtId="165">
      <sharedItems containsSemiMixedTypes="0" containsString="0" containsNumber="1" minValue="6640" maxValue="137500"/>
    </cacheField>
    <cacheField name="GST @ 18%" numFmtId="166">
      <sharedItems containsSemiMixedTypes="0" containsString="0" containsNumber="1" minValue="1195.2" maxValue="24750"/>
    </cacheField>
    <cacheField name="Gross Amt" numFmtId="165">
      <sharedItems containsSemiMixedTypes="0" containsString="0" containsNumber="1" minValue="7835.2" maxValue="162250"/>
    </cacheField>
    <cacheField name="TDS @ 5%" numFmtId="166">
      <sharedItems containsSemiMixedTypes="0" containsString="0" containsNumber="1" minValue="332" maxValue="6875"/>
    </cacheField>
    <cacheField name="Net Receivable" numFmtId="166">
      <sharedItems containsSemiMixedTypes="0" containsString="0" containsNumber="1" minValue="7503.2" maxValue="155375"/>
    </cacheField>
    <cacheField name="Partner Name" numFmtId="0">
      <sharedItems count="9">
        <s v="Haribabu"/>
        <s v="Dharmesh Mistry"/>
        <s v="Anil Sethy"/>
        <s v="Jaspal Singh"/>
        <s v="Sagar Singh Rathore"/>
        <s v="Manish Bipin Bhatia"/>
        <s v="Sanjay Noon"/>
        <s v="Harish Ghosh"/>
        <s v="Anand Raj Gupta"/>
      </sharedItems>
    </cacheField>
    <cacheField name="Finqy ID" numFmtId="0">
      <sharedItems containsBlank="1"/>
    </cacheField>
    <cacheField name="PO%" numFmtId="10">
      <sharedItems containsString="0" containsBlank="1" containsNumber="1" minValue="0" maxValue="3.32E-2"/>
    </cacheField>
    <cacheField name="PO" numFmtId="166">
      <sharedItems containsString="0" containsBlank="1" containsNumber="1" minValue="0" maxValue="55000"/>
    </cacheField>
    <cacheField name="GST @ 18%2" numFmtId="166">
      <sharedItems containsString="0" containsBlank="1" containsNumber="1" containsInteger="1" minValue="0" maxValue="0"/>
    </cacheField>
    <cacheField name="Gross Amt2" numFmtId="166">
      <sharedItems containsString="0" containsBlank="1" containsNumber="1" minValue="0" maxValue="55000"/>
    </cacheField>
    <cacheField name="TDS @ 5%2" numFmtId="166">
      <sharedItems containsString="0" containsBlank="1" containsNumber="1" minValue="0" maxValue="2750"/>
    </cacheField>
    <cacheField name="Net Payble" numFmtId="166">
      <sharedItems containsString="0" containsBlank="1" containsNumber="1" minValue="0" maxValue="52250"/>
    </cacheField>
    <cacheField name="Retention" numFmtId="165">
      <sharedItems containsString="0" containsBlank="1" containsNumber="1" minValue="0" maxValue="12004.258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s v="Allahabad"/>
    <x v="0"/>
    <s v="PL"/>
    <s v="Emerging"/>
    <s v="TML"/>
    <n v="134865614"/>
    <d v="1922-11-02T00:00:00"/>
    <s v="Akash Mishra"/>
    <s v="HDFC"/>
    <n v="506555"/>
    <n v="3.2500000000000001E-2"/>
    <n v="16463.037500000002"/>
    <n v="2533"/>
    <n v="18996.037500000002"/>
    <n v="3419.2867500000002"/>
    <n v="22415.324250000001"/>
    <n v="949.80187500000011"/>
    <n v="21465.522375"/>
    <m/>
    <m/>
    <m/>
    <x v="0"/>
    <s v="usoft947"/>
    <s v="Y"/>
    <n v="3.56E-2"/>
    <n v="18033.358"/>
    <n v="0"/>
    <n v="18033.358"/>
    <n v="901.66790000000003"/>
    <n v="17131.6901"/>
    <m/>
    <m/>
    <m/>
    <n v="962.67950000000201"/>
    <m/>
    <n v="17131.6901"/>
  </r>
  <r>
    <n v="2"/>
    <s v="Allahabad"/>
    <x v="0"/>
    <s v="PL"/>
    <s v="Emerging"/>
    <s v="TML"/>
    <n v="135904913"/>
    <d v="1922-11-23T00:00:00"/>
    <s v="Vibha Shukla"/>
    <s v="HDFC"/>
    <n v="505676"/>
    <n v="3.2500000000000001E-2"/>
    <n v="16434.47"/>
    <n v="2528"/>
    <n v="18962.47"/>
    <n v="3413.2446"/>
    <n v="22375.714599999999"/>
    <n v="948.12350000000015"/>
    <n v="21427.591099999998"/>
    <m/>
    <m/>
    <m/>
    <x v="0"/>
    <s v="usoft947"/>
    <s v="Y"/>
    <n v="3.5600000000000007E-2"/>
    <n v="18002.065600000002"/>
    <n v="0"/>
    <n v="18002.065600000002"/>
    <n v="900.10328000000015"/>
    <n v="17101.962320000002"/>
    <m/>
    <m/>
    <m/>
    <n v="960.40439999999944"/>
    <m/>
    <n v="17101.962320000002"/>
  </r>
  <r>
    <n v="3"/>
    <s v="Allahabad"/>
    <x v="0"/>
    <s v="PL"/>
    <s v="Emerging"/>
    <s v="TML"/>
    <n v="135872523"/>
    <d v="1922-11-22T00:00:00"/>
    <s v="Gulab Chandra"/>
    <s v="HDFC"/>
    <n v="553437"/>
    <n v="3.2500000000000001E-2"/>
    <n v="17986.702499999999"/>
    <n v="2767"/>
    <n v="20753.702499999999"/>
    <n v="3735.6664499999997"/>
    <n v="24489.36895"/>
    <n v="1037.685125"/>
    <n v="23451.683825"/>
    <m/>
    <m/>
    <m/>
    <x v="0"/>
    <s v="usoft947"/>
    <s v="Y"/>
    <n v="3.56E-2"/>
    <n v="19702.357199999999"/>
    <n v="0"/>
    <n v="19702.357199999999"/>
    <n v="985.11785999999995"/>
    <n v="18717.23934"/>
    <m/>
    <m/>
    <m/>
    <n v="1051.3453000000009"/>
    <m/>
    <n v="18717.23934"/>
  </r>
  <r>
    <n v="4"/>
    <s v="Allahabad"/>
    <x v="0"/>
    <s v="PL"/>
    <s v="Emerging"/>
    <s v="TML"/>
    <n v="135872216"/>
    <d v="1922-11-15T00:00:00"/>
    <s v="Rajesh Kumar Mishra"/>
    <s v="HDFC"/>
    <n v="404569"/>
    <n v="3.2500000000000001E-2"/>
    <n v="13148.4925"/>
    <n v="2023"/>
    <n v="15171.4925"/>
    <n v="2730.8686499999999"/>
    <n v="17902.361150000001"/>
    <n v="758.57462500000008"/>
    <n v="17143.786525"/>
    <m/>
    <m/>
    <m/>
    <x v="0"/>
    <s v="usoft947"/>
    <s v="Y"/>
    <n v="3.5600000000000007E-2"/>
    <n v="14402.656400000003"/>
    <n v="0"/>
    <n v="14402.656400000003"/>
    <n v="720.13282000000027"/>
    <n v="13682.523580000003"/>
    <m/>
    <m/>
    <m/>
    <n v="768.8360999999968"/>
    <m/>
    <n v="13682.523580000003"/>
  </r>
  <r>
    <n v="5"/>
    <s v="Bhadoi"/>
    <x v="0"/>
    <s v="PL"/>
    <s v="Emerging"/>
    <s v="TML"/>
    <n v="134909951"/>
    <d v="1922-10-25T00:00:00"/>
    <s v="Mukesh Kumar"/>
    <s v="HDFC"/>
    <n v="1315403"/>
    <n v="3.2500000000000001E-2"/>
    <n v="42750.597500000003"/>
    <n v="6577"/>
    <n v="49327.597500000003"/>
    <n v="8878.9675499999994"/>
    <n v="58206.565050000005"/>
    <n v="2466.3798750000005"/>
    <n v="55740.185175000006"/>
    <m/>
    <m/>
    <m/>
    <x v="0"/>
    <s v="usoft947"/>
    <s v="Y"/>
    <n v="3.4000000000000002E-2"/>
    <n v="44723.702000000005"/>
    <n v="0"/>
    <n v="44723.702000000005"/>
    <n v="2236.1851000000001"/>
    <n v="42487.516900000002"/>
    <m/>
    <m/>
    <m/>
    <n v="4603.8954999999987"/>
    <n v="42487.516900000002"/>
    <n v="0"/>
  </r>
  <r>
    <n v="6"/>
    <s v="Allahabad"/>
    <x v="0"/>
    <s v="PL"/>
    <s v="Emerging"/>
    <s v="TML"/>
    <n v="135734629"/>
    <d v="1922-11-15T00:00:00"/>
    <s v="Prem Prakash Tiwari"/>
    <s v="HDFC"/>
    <n v="503824"/>
    <n v="3.2500000000000001E-2"/>
    <n v="16374.28"/>
    <n v="2519"/>
    <n v="18893.28"/>
    <n v="3400.7903999999999"/>
    <n v="22294.070399999997"/>
    <n v="944.66399999999999"/>
    <n v="21349.406399999996"/>
    <m/>
    <m/>
    <m/>
    <x v="0"/>
    <s v="usoft947"/>
    <s v="Y"/>
    <n v="3.56E-2"/>
    <n v="17936.134399999999"/>
    <n v="0"/>
    <n v="17936.134399999999"/>
    <n v="896.80672000000004"/>
    <n v="17039.327679999999"/>
    <m/>
    <m/>
    <m/>
    <n v="957.14559999999983"/>
    <m/>
    <n v="17039.327679999999"/>
  </r>
  <r>
    <n v="7"/>
    <s v="Gazipur"/>
    <x v="0"/>
    <s v="PL"/>
    <s v="Emerging"/>
    <s v="TML"/>
    <n v="135515829"/>
    <d v="1922-10-31T00:00:00"/>
    <s v="Pappoo  Bind"/>
    <s v="HDFC"/>
    <n v="500000"/>
    <n v="3.2500000000000001E-2"/>
    <n v="16250"/>
    <n v="2500"/>
    <n v="18750"/>
    <n v="3375"/>
    <n v="22125"/>
    <n v="937.5"/>
    <n v="21187.5"/>
    <m/>
    <m/>
    <m/>
    <x v="1"/>
    <s v="BhulokC284"/>
    <s v="Y"/>
    <n v="3.2500000000000001E-2"/>
    <n v="16250"/>
    <n v="0"/>
    <n v="16250"/>
    <n v="812.5"/>
    <n v="15437.5"/>
    <n v="1250"/>
    <n v="62.5"/>
    <n v="1187.5"/>
    <n v="1250"/>
    <n v="15437.5"/>
    <n v="0"/>
  </r>
  <r>
    <n v="8"/>
    <s v="Allahabad"/>
    <x v="0"/>
    <s v="PL"/>
    <s v="Emerging"/>
    <s v="TML"/>
    <n v="135681143"/>
    <d v="1922-11-06T00:00:00"/>
    <s v="Kamal Singh Yadav"/>
    <s v="HDFC"/>
    <n v="353652"/>
    <n v="3.2500000000000001E-2"/>
    <n v="11493.69"/>
    <n v="1768"/>
    <n v="13261.69"/>
    <n v="2387.1042000000002"/>
    <n v="15648.7942"/>
    <n v="663.08450000000005"/>
    <n v="14985.709699999999"/>
    <m/>
    <m/>
    <m/>
    <x v="0"/>
    <s v="usoft947"/>
    <s v="Y"/>
    <n v="3.4000000000000002E-2"/>
    <n v="12024.168000000001"/>
    <n v="0"/>
    <n v="12024.168000000001"/>
    <n v="601.2084000000001"/>
    <n v="11422.959600000002"/>
    <m/>
    <m/>
    <m/>
    <n v="1237.521999999999"/>
    <n v="11422.959600000002"/>
    <n v="0"/>
  </r>
  <r>
    <n v="9"/>
    <s v="Jaunpur"/>
    <x v="0"/>
    <s v="PL"/>
    <s v="Emerging"/>
    <s v="TML"/>
    <n v="135572896"/>
    <d v="1922-11-17T00:00:00"/>
    <s v="Murahi  Devi"/>
    <s v="HDFC"/>
    <n v="1092938"/>
    <n v="3.2500000000000001E-2"/>
    <n v="35520.485000000001"/>
    <n v="5465"/>
    <n v="40985.485000000001"/>
    <n v="7377.3872999999994"/>
    <n v="48362.872300000003"/>
    <n v="2049.2742499999999"/>
    <n v="46313.598050000001"/>
    <m/>
    <m/>
    <m/>
    <x v="1"/>
    <s v="BhulokC284"/>
    <s v="Y"/>
    <n v="3.2500000000000001E-2"/>
    <n v="35520.485000000001"/>
    <n v="0"/>
    <n v="35520.485000000001"/>
    <n v="1776.0242500000002"/>
    <n v="33744.460749999998"/>
    <n v="2732.3450000000003"/>
    <n v="136.61725000000001"/>
    <n v="2595.72775"/>
    <n v="2732.6549999999997"/>
    <n v="33744.460749999998"/>
    <n v="0"/>
  </r>
  <r>
    <n v="10"/>
    <s v="Allahabad"/>
    <x v="0"/>
    <s v="PL"/>
    <s v="Emerging"/>
    <s v="TML"/>
    <n v="135994277"/>
    <d v="1922-11-16T00:00:00"/>
    <s v="Mithilesh  Kumar"/>
    <s v="HDFC"/>
    <n v="306164"/>
    <n v="3.2500000000000001E-2"/>
    <n v="9950.33"/>
    <n v="1531"/>
    <n v="11481.33"/>
    <n v="2066.6394"/>
    <n v="13547.9694"/>
    <n v="574.06650000000002"/>
    <n v="12973.902899999999"/>
    <m/>
    <m/>
    <m/>
    <x v="0"/>
    <s v="usoft947"/>
    <s v="Y"/>
    <n v="3.56E-2"/>
    <n v="10899.438399999999"/>
    <n v="0"/>
    <n v="10899.438399999999"/>
    <n v="544.97191999999995"/>
    <n v="10354.466479999999"/>
    <m/>
    <m/>
    <m/>
    <n v="581.89160000000084"/>
    <m/>
    <n v="10354.466479999999"/>
  </r>
  <r>
    <n v="11"/>
    <s v="Varanasi"/>
    <x v="0"/>
    <s v="PL"/>
    <s v="Emerging"/>
    <s v="TML"/>
    <n v="136031959"/>
    <d v="1922-11-19T00:00:00"/>
    <s v="Jayshankar  Prasad"/>
    <s v="HDFC"/>
    <n v="1207927"/>
    <n v="3.2500000000000001E-2"/>
    <n v="39257.627500000002"/>
    <n v="6040"/>
    <n v="45297.627500000002"/>
    <n v="8153.5729499999998"/>
    <n v="53451.200450000004"/>
    <n v="2264.8813750000004"/>
    <n v="51186.319075000007"/>
    <m/>
    <m/>
    <m/>
    <x v="0"/>
    <s v="usoft947"/>
    <s v="Y"/>
    <n v="3.56E-2"/>
    <n v="43002.201200000003"/>
    <n v="0"/>
    <n v="43002.201200000003"/>
    <n v="2150.1100600000004"/>
    <n v="40852.091140000004"/>
    <m/>
    <m/>
    <m/>
    <n v="2295.4262999999992"/>
    <m/>
    <n v="40852.091140000004"/>
  </r>
  <r>
    <n v="12"/>
    <s v="Bhadoi"/>
    <x v="0"/>
    <s v="PL"/>
    <s v="Emerging"/>
    <s v="TML"/>
    <n v="135349767"/>
    <d v="1922-10-31T00:00:00"/>
    <s v="Sunil  Vishwakarma"/>
    <s v="HDFC"/>
    <n v="807143"/>
    <n v="3.2500000000000001E-2"/>
    <n v="26232.147499999999"/>
    <n v="4036"/>
    <n v="30268.147499999999"/>
    <n v="5448.2665499999994"/>
    <n v="35716.414049999999"/>
    <n v="1513.407375"/>
    <n v="34203.006674999997"/>
    <m/>
    <m/>
    <m/>
    <x v="0"/>
    <s v="usoft947"/>
    <s v="Y"/>
    <n v="3.3999999999999996E-2"/>
    <n v="27442.861999999997"/>
    <n v="0"/>
    <n v="27442.861999999997"/>
    <n v="1372.1431"/>
    <n v="26070.718899999996"/>
    <m/>
    <m/>
    <m/>
    <n v="2825.2855000000018"/>
    <n v="26070.718899999996"/>
    <n v="0"/>
  </r>
  <r>
    <n v="13"/>
    <s v="Mirzapur"/>
    <x v="0"/>
    <s v="PL"/>
    <s v="Emerging"/>
    <s v="TML"/>
    <n v="134906331"/>
    <d v="1922-11-04T00:00:00"/>
    <s v="Sandeep Kumar Singh"/>
    <s v="HDFC"/>
    <n v="204496"/>
    <n v="3.2500000000000001E-2"/>
    <n v="6646.12"/>
    <n v="1022"/>
    <n v="7668.12"/>
    <n v="1380.2615999999998"/>
    <n v="9048.3816000000006"/>
    <n v="383.40600000000001"/>
    <n v="8664.9755999999998"/>
    <m/>
    <m/>
    <m/>
    <x v="0"/>
    <s v="usoft947"/>
    <s v="Y"/>
    <n v="3.56E-2"/>
    <n v="7280.0576000000001"/>
    <n v="0"/>
    <n v="7280.0576000000001"/>
    <n v="364.00288"/>
    <n v="6916.0547200000001"/>
    <m/>
    <m/>
    <m/>
    <n v="388.0623999999998"/>
    <m/>
    <n v="6916.0547200000001"/>
  </r>
  <r>
    <n v="14"/>
    <s v="Allahabad"/>
    <x v="0"/>
    <s v="PL"/>
    <s v="Emerging"/>
    <s v="TML"/>
    <n v="136026217"/>
    <d v="1922-11-19T00:00:00"/>
    <s v="Sanjeev  Kumar"/>
    <s v="HDFC"/>
    <n v="1024488"/>
    <n v="3.2500000000000001E-2"/>
    <n v="33295.86"/>
    <n v="5122"/>
    <n v="38417.86"/>
    <n v="6915.2147999999997"/>
    <n v="45333.074800000002"/>
    <n v="1920.893"/>
    <n v="43412.181800000006"/>
    <m/>
    <m/>
    <m/>
    <x v="0"/>
    <s v="usoft947"/>
    <s v="Y"/>
    <n v="3.5600000000000007E-2"/>
    <n v="36471.772800000006"/>
    <n v="0"/>
    <n v="36471.772800000006"/>
    <n v="1823.5886400000004"/>
    <n v="34648.184160000004"/>
    <m/>
    <m/>
    <m/>
    <n v="1946.0871999999945"/>
    <m/>
    <n v="34648.184160000004"/>
  </r>
  <r>
    <n v="15"/>
    <s v="Allahabad"/>
    <x v="0"/>
    <s v="PL"/>
    <s v="Emerging"/>
    <s v="TML"/>
    <n v="135763923"/>
    <d v="1922-11-10T00:00:00"/>
    <s v="Sunil Kumar Sahu"/>
    <s v="HDFC"/>
    <n v="1509865"/>
    <n v="3.2500000000000001E-2"/>
    <n v="49070.612500000003"/>
    <n v="7549"/>
    <n v="56619.612500000003"/>
    <n v="10191.53025"/>
    <n v="66811.142749999999"/>
    <n v="2830.9806250000001"/>
    <n v="63980.162125000003"/>
    <m/>
    <m/>
    <m/>
    <x v="0"/>
    <s v="usoft947"/>
    <s v="Y"/>
    <n v="3.56E-2"/>
    <n v="53751.194000000003"/>
    <n v="0"/>
    <n v="53751.194000000003"/>
    <n v="2687.5597000000002"/>
    <n v="51063.634300000005"/>
    <m/>
    <m/>
    <m/>
    <n v="2868.4184999999998"/>
    <m/>
    <n v="51063.634300000005"/>
  </r>
  <r>
    <n v="16"/>
    <s v="Pratapgarh"/>
    <x v="0"/>
    <s v="PL"/>
    <s v="Emerging"/>
    <s v="TML"/>
    <n v="135563029"/>
    <d v="1922-11-03T00:00:00"/>
    <s v="Sanjay  Kumar"/>
    <s v="HDFC"/>
    <n v="1007800"/>
    <n v="3.2500000000000001E-2"/>
    <n v="32753.5"/>
    <n v="5039"/>
    <n v="37792.5"/>
    <n v="6802.65"/>
    <n v="44595.15"/>
    <n v="1889.625"/>
    <n v="42705.525000000001"/>
    <m/>
    <m/>
    <m/>
    <x v="0"/>
    <s v="usoft947"/>
    <s v="Y"/>
    <n v="3.3999999999999996E-2"/>
    <n v="34265.199999999997"/>
    <n v="0"/>
    <n v="34265.199999999997"/>
    <n v="1713.26"/>
    <n v="32551.94"/>
    <m/>
    <m/>
    <m/>
    <n v="3527.3000000000029"/>
    <n v="32551.94"/>
    <n v="0"/>
  </r>
  <r>
    <n v="17"/>
    <s v="Allahabad"/>
    <x v="0"/>
    <s v="PL"/>
    <s v="Emerging"/>
    <s v="TML"/>
    <n v="135132066"/>
    <d v="1922-10-29T00:00:00"/>
    <s v="Rajmani  Pal"/>
    <s v="HDFC"/>
    <n v="1397153"/>
    <n v="3.2500000000000001E-2"/>
    <n v="45407.472500000003"/>
    <n v="6986"/>
    <n v="52393.472500000003"/>
    <n v="9430.8250499999995"/>
    <n v="61824.297550000003"/>
    <n v="2619.6736250000004"/>
    <n v="59204.623925"/>
    <m/>
    <m/>
    <m/>
    <x v="0"/>
    <s v="usoft947"/>
    <s v="Y"/>
    <n v="3.4000000000000002E-2"/>
    <n v="47503.202000000005"/>
    <n v="0"/>
    <n v="47503.202000000005"/>
    <n v="2375.1601000000005"/>
    <n v="45128.041900000004"/>
    <m/>
    <m/>
    <m/>
    <n v="4890.2704999999987"/>
    <n v="45128.041900000004"/>
    <n v="0"/>
  </r>
  <r>
    <n v="18"/>
    <s v="Allahabad"/>
    <x v="0"/>
    <s v="PL"/>
    <s v="Emerging"/>
    <s v="TML"/>
    <n v="135663260"/>
    <d v="1922-11-09T00:00:00"/>
    <s v="Vinay Kumar Yadav"/>
    <s v="HDFC"/>
    <n v="427942"/>
    <n v="3.2500000000000001E-2"/>
    <n v="13908.115"/>
    <n v="2140"/>
    <n v="16048.115"/>
    <n v="2888.6606999999999"/>
    <n v="18936.775699999998"/>
    <n v="802.40575000000001"/>
    <n v="18134.369949999997"/>
    <m/>
    <m/>
    <m/>
    <x v="0"/>
    <s v="usoft947"/>
    <s v="Y"/>
    <n v="3.56E-2"/>
    <n v="15234.735199999999"/>
    <n v="0"/>
    <n v="15234.735199999999"/>
    <n v="761.73676"/>
    <n v="14472.998439999999"/>
    <m/>
    <m/>
    <m/>
    <n v="813.37980000000061"/>
    <m/>
    <n v="14472.998439999999"/>
  </r>
  <r>
    <n v="19"/>
    <s v="Allahabad"/>
    <x v="0"/>
    <s v="PL"/>
    <s v="Emerging"/>
    <s v="TML"/>
    <n v="135552858"/>
    <d v="1922-11-08T00:00:00"/>
    <s v="Rakesh Kumar Patel"/>
    <s v="HDFC"/>
    <n v="787104"/>
    <n v="3.2500000000000001E-2"/>
    <n v="25580.880000000001"/>
    <n v="3936"/>
    <n v="29516.880000000001"/>
    <n v="5313.0384000000004"/>
    <n v="34829.918400000002"/>
    <n v="1475.8440000000001"/>
    <n v="33354.074400000005"/>
    <m/>
    <m/>
    <m/>
    <x v="0"/>
    <s v="usoft947"/>
    <s v="Y"/>
    <n v="3.5600000000000007E-2"/>
    <n v="28020.902400000006"/>
    <n v="0"/>
    <n v="28020.902400000006"/>
    <n v="1401.0451200000005"/>
    <n v="26619.857280000007"/>
    <m/>
    <m/>
    <m/>
    <n v="1495.9775999999947"/>
    <m/>
    <n v="26619.857280000007"/>
  </r>
  <r>
    <n v="20"/>
    <s v="Mirzapur"/>
    <x v="0"/>
    <s v="PL"/>
    <s v="Emerging"/>
    <s v="TML"/>
    <n v="136006938"/>
    <d v="1922-11-22T00:00:00"/>
    <s v="Deelip  Kumar"/>
    <s v="HDFC"/>
    <n v="363866"/>
    <n v="3.2500000000000001E-2"/>
    <n v="11825.645"/>
    <n v="1819"/>
    <n v="13644.645"/>
    <n v="2456.0360999999998"/>
    <n v="16100.6811"/>
    <n v="682.23225000000002"/>
    <n v="15418.448850000001"/>
    <m/>
    <m/>
    <m/>
    <x v="0"/>
    <s v="usoft947"/>
    <s v="Y"/>
    <n v="3.56E-2"/>
    <n v="12953.6296"/>
    <n v="0"/>
    <n v="12953.6296"/>
    <n v="647.68148000000008"/>
    <n v="12305.948120000001"/>
    <m/>
    <m/>
    <m/>
    <n v="691.01540000000023"/>
    <m/>
    <n v="12305.948120000001"/>
  </r>
  <r>
    <n v="21"/>
    <s v="Lalitpur"/>
    <x v="0"/>
    <s v="PL"/>
    <s v="Emerging"/>
    <s v="TML"/>
    <n v="134822827"/>
    <d v="1922-10-26T00:00:00"/>
    <s v="Swati Singh Parihar"/>
    <s v="HDFC"/>
    <n v="1184377"/>
    <n v="3.2500000000000001E-2"/>
    <n v="38492.252500000002"/>
    <n v="0"/>
    <n v="38492.252500000002"/>
    <n v="6928.60545"/>
    <n v="45420.857950000005"/>
    <n v="1924.6126250000002"/>
    <n v="43496.245325000004"/>
    <m/>
    <m/>
    <m/>
    <x v="2"/>
    <s v="INDIVIDUAL980"/>
    <s v="Y"/>
    <n v="3.0875E-2"/>
    <n v="36567.639875000001"/>
    <n v="0"/>
    <n v="36567.639875000001"/>
    <n v="1828.3819937500002"/>
    <n v="34739.25788125"/>
    <m/>
    <m/>
    <m/>
    <n v="1924.6126250000016"/>
    <m/>
    <n v="34739.25788125"/>
  </r>
  <r>
    <n v="22"/>
    <s v="Orai"/>
    <x v="0"/>
    <s v="PL"/>
    <s v="Emerging"/>
    <s v="TML"/>
    <n v="134677742"/>
    <d v="1922-11-14T00:00:00"/>
    <s v="Ajaya Kumar Singh"/>
    <s v="HDFC"/>
    <n v="407070"/>
    <n v="3.2500000000000001E-2"/>
    <n v="13229.775"/>
    <n v="2035"/>
    <n v="15264.775"/>
    <n v="2747.6594999999998"/>
    <n v="18012.434499999999"/>
    <n v="763.23874999999998"/>
    <n v="17249.195749999999"/>
    <m/>
    <m/>
    <m/>
    <x v="0"/>
    <s v="usoft947"/>
    <s v="Y"/>
    <n v="3.56E-2"/>
    <n v="14491.691999999999"/>
    <n v="0"/>
    <n v="14491.691999999999"/>
    <n v="724.58460000000002"/>
    <n v="13767.107399999999"/>
    <m/>
    <m/>
    <m/>
    <n v="773.08300000000054"/>
    <m/>
    <n v="13767.107399999999"/>
  </r>
  <r>
    <n v="23"/>
    <s v="Renukoot"/>
    <x v="0"/>
    <s v="PL"/>
    <s v="Emerging"/>
    <s v="TML"/>
    <n v="135845353"/>
    <d v="1922-11-17T00:00:00"/>
    <s v="Pradeep  Kumar"/>
    <s v="HDFC"/>
    <n v="300000"/>
    <n v="3.2500000000000001E-2"/>
    <n v="9750"/>
    <n v="1500"/>
    <n v="11250"/>
    <n v="2025"/>
    <n v="13275"/>
    <n v="562.5"/>
    <n v="12712.5"/>
    <m/>
    <m/>
    <m/>
    <x v="1"/>
    <s v="BhulokC284"/>
    <s v="Y"/>
    <n v="3.2500000000000001E-2"/>
    <n v="9750"/>
    <n v="0"/>
    <n v="9750"/>
    <n v="487.5"/>
    <n v="9262.5"/>
    <n v="750"/>
    <n v="37.5"/>
    <n v="712.5"/>
    <n v="750"/>
    <n v="9262.5"/>
    <n v="0"/>
  </r>
  <r>
    <n v="24"/>
    <s v="Varanasi"/>
    <x v="0"/>
    <s v="PL"/>
    <s v="Emerging"/>
    <s v="TML"/>
    <n v="135552800"/>
    <d v="1922-11-09T00:00:00"/>
    <s v="Nisha Singh Patel"/>
    <s v="HDFC"/>
    <n v="1007800"/>
    <n v="3.2500000000000001E-2"/>
    <n v="32753.5"/>
    <n v="5039"/>
    <n v="37792.5"/>
    <n v="6802.65"/>
    <n v="44595.15"/>
    <n v="1889.625"/>
    <n v="42705.525000000001"/>
    <m/>
    <m/>
    <m/>
    <x v="0"/>
    <s v="usoft947"/>
    <s v="Y"/>
    <n v="3.56E-2"/>
    <n v="35877.68"/>
    <n v="0"/>
    <n v="35877.68"/>
    <n v="1793.884"/>
    <n v="34083.796000000002"/>
    <m/>
    <m/>
    <m/>
    <n v="1914.8199999999997"/>
    <m/>
    <n v="34083.796000000002"/>
  </r>
  <r>
    <n v="25"/>
    <s v="Allahabad"/>
    <x v="0"/>
    <s v="PL"/>
    <s v="Emerging"/>
    <s v="TML"/>
    <n v="135595882"/>
    <d v="1922-11-03T00:00:00"/>
    <s v="Aparna  Bajpai"/>
    <s v="HDFC"/>
    <n v="1500000"/>
    <n v="3.2500000000000001E-2"/>
    <n v="48750"/>
    <n v="7500"/>
    <n v="56250"/>
    <n v="10125"/>
    <n v="66375"/>
    <n v="2812.5"/>
    <n v="63562.5"/>
    <m/>
    <m/>
    <m/>
    <x v="0"/>
    <s v="usoft947"/>
    <s v="Y"/>
    <n v="3.56E-2"/>
    <n v="53400"/>
    <n v="0"/>
    <n v="53400"/>
    <n v="2670"/>
    <n v="50730"/>
    <m/>
    <m/>
    <m/>
    <n v="2850"/>
    <m/>
    <n v="50730"/>
  </r>
  <r>
    <n v="26"/>
    <s v="Mirzapur"/>
    <x v="0"/>
    <s v="PL"/>
    <s v="Emerging"/>
    <s v="TML"/>
    <n v="135367490"/>
    <d v="1922-10-31T00:00:00"/>
    <s v="Shubham  Singh"/>
    <s v="HDFC"/>
    <n v="1208626"/>
    <n v="3.2500000000000001E-2"/>
    <n v="39280.345000000001"/>
    <n v="6043"/>
    <n v="45323.345000000001"/>
    <n v="8158.2020999999995"/>
    <n v="53481.547100000003"/>
    <n v="2266.16725"/>
    <n v="51215.379850000005"/>
    <m/>
    <m/>
    <m/>
    <x v="0"/>
    <s v="usoft947"/>
    <s v="Y"/>
    <n v="3.5600000000000007E-2"/>
    <n v="43027.085600000006"/>
    <n v="0"/>
    <n v="43027.085600000006"/>
    <n v="2151.3542800000005"/>
    <n v="40875.731320000006"/>
    <m/>
    <m/>
    <m/>
    <n v="2296.2593999999954"/>
    <m/>
    <n v="40875.731320000006"/>
  </r>
  <r>
    <n v="27"/>
    <s v="Lucknow"/>
    <x v="0"/>
    <s v="PL"/>
    <s v="Emerging"/>
    <s v="TML"/>
    <n v="135988866"/>
    <d v="1922-11-17T00:00:00"/>
    <s v="Rahul Dev Singh"/>
    <s v="HDFC"/>
    <n v="152035"/>
    <n v="3.2500000000000001E-2"/>
    <n v="4941.1374999999998"/>
    <n v="0"/>
    <n v="4941.1374999999998"/>
    <n v="889.40474999999992"/>
    <n v="5830.5422499999995"/>
    <n v="247.05687499999999"/>
    <n v="5583.4853749999993"/>
    <m/>
    <m/>
    <m/>
    <x v="3"/>
    <s v="INDIVIDUALC493_x0009_"/>
    <s v="Y"/>
    <n v="3.2500000000000001E-2"/>
    <n v="4941.1374999999998"/>
    <n v="0"/>
    <n v="4941.1374999999998"/>
    <n v="247.05687499999999"/>
    <n v="4694.0806249999996"/>
    <m/>
    <m/>
    <m/>
    <n v="0"/>
    <n v="4694.0806249999996"/>
    <n v="0"/>
  </r>
  <r>
    <n v="28"/>
    <s v="Barabanki"/>
    <x v="0"/>
    <s v="PL"/>
    <s v="Emerging"/>
    <s v="TML"/>
    <n v="135689907"/>
    <d v="1922-11-07T00:00:00"/>
    <s v="Ravi Mohan Awasthi"/>
    <s v="HDFC"/>
    <n v="600000"/>
    <n v="3.2500000000000001E-2"/>
    <n v="19500"/>
    <n v="0"/>
    <n v="19500"/>
    <n v="3510"/>
    <n v="23010"/>
    <n v="975"/>
    <n v="22035"/>
    <m/>
    <m/>
    <m/>
    <x v="3"/>
    <s v="INDIVIDUALC493_x0009_"/>
    <s v="Y"/>
    <n v="3.2500000000000001E-2"/>
    <n v="19500"/>
    <n v="0"/>
    <n v="19500"/>
    <n v="975"/>
    <n v="18525"/>
    <m/>
    <m/>
    <m/>
    <n v="0"/>
    <n v="18525"/>
    <n v="0"/>
  </r>
  <r>
    <n v="29"/>
    <s v="Chandoli"/>
    <x v="0"/>
    <s v="PL"/>
    <s v="Emerging"/>
    <s v="TML"/>
    <n v="135572358"/>
    <d v="1922-11-22T00:00:00"/>
    <s v="Ramesh  Chandra"/>
    <s v="HDFC"/>
    <n v="150000"/>
    <n v="3.2500000000000001E-2"/>
    <n v="4875"/>
    <n v="750"/>
    <n v="5625"/>
    <n v="1012.5"/>
    <n v="6637.5"/>
    <n v="281.25"/>
    <n v="6356.25"/>
    <m/>
    <m/>
    <m/>
    <x v="1"/>
    <s v="BhulokC284"/>
    <s v="Y"/>
    <n v="3.2500000000000001E-2"/>
    <n v="4875"/>
    <n v="0"/>
    <n v="4875"/>
    <n v="243.75"/>
    <n v="4631.25"/>
    <n v="375"/>
    <n v="18.75"/>
    <n v="356.25"/>
    <n v="375"/>
    <n v="4631.25"/>
    <n v="0"/>
  </r>
  <r>
    <n v="30"/>
    <s v="Chandoli"/>
    <x v="0"/>
    <s v="PL"/>
    <s v="Emerging"/>
    <s v="TML"/>
    <n v="135144423"/>
    <d v="1922-11-03T00:00:00"/>
    <s v="Ajay  Gupta"/>
    <s v="HDFC"/>
    <n v="418433"/>
    <n v="3.2500000000000001E-2"/>
    <n v="13599.0725"/>
    <n v="2092"/>
    <n v="15691.0725"/>
    <n v="2824.3930500000001"/>
    <n v="18515.465550000001"/>
    <n v="784.55362500000001"/>
    <n v="17730.911925"/>
    <m/>
    <m/>
    <m/>
    <x v="0"/>
    <s v="usoft947"/>
    <s v="Y"/>
    <n v="3.56E-2"/>
    <n v="14896.2148"/>
    <n v="0"/>
    <n v="14896.2148"/>
    <n v="744.81074000000001"/>
    <n v="14151.404059999999"/>
    <m/>
    <m/>
    <m/>
    <n v="794.85770000000048"/>
    <m/>
    <n v="14151.404059999999"/>
  </r>
  <r>
    <n v="31"/>
    <s v="Allahabad"/>
    <x v="0"/>
    <s v="PL"/>
    <s v="Emerging"/>
    <s v="TML"/>
    <n v="135906602"/>
    <d v="1922-11-15T00:00:00"/>
    <s v="Narendra  Kumar"/>
    <s v="HDFC"/>
    <n v="506555"/>
    <n v="3.2500000000000001E-2"/>
    <n v="16463.037500000002"/>
    <n v="2533"/>
    <n v="18996.037500000002"/>
    <n v="3419.2867500000002"/>
    <n v="22415.324250000001"/>
    <n v="949.80187500000011"/>
    <n v="21465.522375"/>
    <m/>
    <m/>
    <m/>
    <x v="0"/>
    <s v="usoft947"/>
    <s v="Y"/>
    <n v="3.56E-2"/>
    <n v="18033.358"/>
    <n v="0"/>
    <n v="18033.358"/>
    <n v="901.66790000000003"/>
    <n v="17131.6901"/>
    <m/>
    <m/>
    <m/>
    <n v="962.67950000000201"/>
    <m/>
    <n v="17131.6901"/>
  </r>
  <r>
    <n v="32"/>
    <s v="Gazipur"/>
    <x v="0"/>
    <s v="PL"/>
    <s v="Emerging"/>
    <s v="TML"/>
    <n v="135616156"/>
    <d v="1922-11-11T00:00:00"/>
    <s v="Rajesh  Kumar"/>
    <s v="HDFC"/>
    <n v="412524"/>
    <n v="3.2500000000000001E-2"/>
    <n v="13407.03"/>
    <n v="2063"/>
    <n v="15470.03"/>
    <n v="2784.6053999999999"/>
    <n v="18254.635399999999"/>
    <n v="773.50150000000008"/>
    <n v="17481.133900000001"/>
    <m/>
    <m/>
    <m/>
    <x v="1"/>
    <s v="BhulokC284"/>
    <s v="Y"/>
    <n v="3.2500000000000001E-2"/>
    <n v="13407.03"/>
    <n v="0"/>
    <n v="13407.03"/>
    <n v="670.3515000000001"/>
    <n v="12736.6785"/>
    <n v="1031.31"/>
    <n v="51.5655"/>
    <n v="979.7444999999999"/>
    <n v="1031.69"/>
    <n v="12736.6785"/>
    <n v="0"/>
  </r>
  <r>
    <n v="33"/>
    <s v="Allahabad"/>
    <x v="0"/>
    <s v="PL"/>
    <s v="Emerging"/>
    <s v="TML"/>
    <n v="135959896"/>
    <d v="1922-11-19T00:00:00"/>
    <s v="Pradeep  Kumar"/>
    <s v="HDFC"/>
    <n v="1600000"/>
    <n v="3.2500000000000001E-2"/>
    <n v="52000"/>
    <n v="8000"/>
    <n v="60000"/>
    <n v="10800"/>
    <n v="70800"/>
    <n v="3000"/>
    <n v="67800"/>
    <m/>
    <m/>
    <m/>
    <x v="0"/>
    <s v="usoft947"/>
    <s v="Y"/>
    <n v="3.56E-2"/>
    <n v="56960"/>
    <n v="0"/>
    <n v="56960"/>
    <n v="2848"/>
    <n v="54112"/>
    <m/>
    <m/>
    <m/>
    <n v="3040"/>
    <m/>
    <n v="54112"/>
  </r>
  <r>
    <n v="34"/>
    <s v="Allahabad"/>
    <x v="0"/>
    <s v="PL"/>
    <s v="Emerging"/>
    <s v="TML"/>
    <n v="135306476"/>
    <d v="1922-10-31T00:00:00"/>
    <s v="Samar  Jeet"/>
    <s v="HDFC"/>
    <n v="1207927"/>
    <n v="3.2500000000000001E-2"/>
    <n v="39257.627500000002"/>
    <n v="6040"/>
    <n v="45297.627500000002"/>
    <n v="8153.5729499999998"/>
    <n v="53451.200450000004"/>
    <n v="2264.8813750000004"/>
    <n v="51186.319075000007"/>
    <m/>
    <m/>
    <m/>
    <x v="0"/>
    <s v="usoft947"/>
    <s v="Y"/>
    <n v="3.3999999999999996E-2"/>
    <n v="41069.517999999996"/>
    <n v="0"/>
    <n v="41069.517999999996"/>
    <n v="2053.4758999999999"/>
    <n v="39016.042099999999"/>
    <m/>
    <m/>
    <m/>
    <n v="4228.1095000000059"/>
    <n v="39016.042099999999"/>
    <n v="0"/>
  </r>
  <r>
    <n v="35"/>
    <s v="Allahabad"/>
    <x v="0"/>
    <s v="PL"/>
    <s v="Emerging"/>
    <s v="TML"/>
    <n v="135178611"/>
    <d v="1922-10-30T00:00:00"/>
    <s v="Awadhesh  Vishwanath"/>
    <s v="HDFC"/>
    <n v="1207050"/>
    <n v="3.2500000000000001E-2"/>
    <n v="39229.125"/>
    <n v="6035"/>
    <n v="45264.125"/>
    <n v="8147.5424999999996"/>
    <n v="53411.667499999996"/>
    <n v="2263.2062500000002"/>
    <n v="51148.461249999993"/>
    <m/>
    <m/>
    <m/>
    <x v="0"/>
    <s v="usoft947"/>
    <s v="Y"/>
    <n v="3.3999999999999996E-2"/>
    <n v="41039.699999999997"/>
    <n v="0"/>
    <n v="41039.699999999997"/>
    <n v="2051.9850000000001"/>
    <n v="38987.714999999997"/>
    <m/>
    <m/>
    <m/>
    <n v="4224.4250000000029"/>
    <n v="38987.714999999997"/>
    <n v="0"/>
  </r>
  <r>
    <n v="36"/>
    <s v="Lalitpur"/>
    <x v="0"/>
    <s v="PL"/>
    <s v="Emerging"/>
    <s v="TML"/>
    <n v="136059095"/>
    <d v="1922-11-22T00:00:00"/>
    <s v="Hirdesh Dev Goswami"/>
    <s v="HDFC"/>
    <n v="250000"/>
    <n v="3.2500000000000001E-2"/>
    <n v="8125"/>
    <n v="1250"/>
    <n v="9375"/>
    <n v="1687.5"/>
    <n v="11062.5"/>
    <n v="468.75"/>
    <n v="10593.75"/>
    <m/>
    <m/>
    <m/>
    <x v="4"/>
    <s v="INDIVIDUAL1255"/>
    <s v="N"/>
    <n v="3.56E-2"/>
    <n v="8900"/>
    <n v="0"/>
    <n v="8900"/>
    <n v="445"/>
    <n v="8455"/>
    <m/>
    <m/>
    <m/>
    <n v="475"/>
    <n v="8455"/>
    <n v="0"/>
  </r>
  <r>
    <n v="37"/>
    <s v="Jaunpur"/>
    <x v="0"/>
    <s v="PL"/>
    <s v="Emerging"/>
    <s v="TML"/>
    <n v="135099627"/>
    <d v="1922-10-25T00:00:00"/>
    <s v="Avadhesh  Kumar"/>
    <s v="HDFC"/>
    <n v="1088130"/>
    <n v="3.2500000000000001E-2"/>
    <n v="35364.224999999999"/>
    <n v="5441"/>
    <n v="40805.224999999999"/>
    <n v="7344.9404999999997"/>
    <n v="48150.165499999996"/>
    <n v="2040.26125"/>
    <n v="46109.904249999992"/>
    <m/>
    <m/>
    <m/>
    <x v="0"/>
    <s v="usoft947"/>
    <s v="Y"/>
    <n v="3.3999999999999996E-2"/>
    <n v="36996.42"/>
    <n v="0"/>
    <n v="36996.42"/>
    <n v="1849.8209999999999"/>
    <n v="35146.599000000002"/>
    <m/>
    <m/>
    <m/>
    <n v="3808.8050000000003"/>
    <n v="35146.599000000002"/>
    <n v="0"/>
  </r>
  <r>
    <n v="38"/>
    <s v="Banda"/>
    <x v="0"/>
    <s v="PL"/>
    <s v="Emerging"/>
    <s v="TML"/>
    <n v="135845898"/>
    <d v="1922-11-19T00:00:00"/>
    <s v="Neetu  Yadav"/>
    <s v="HDFC"/>
    <n v="1215394"/>
    <n v="3.2500000000000001E-2"/>
    <n v="39500.305"/>
    <n v="6077"/>
    <n v="45577.305"/>
    <n v="8203.9148999999998"/>
    <n v="53781.219899999996"/>
    <n v="2278.8652500000003"/>
    <n v="51502.354649999994"/>
    <m/>
    <m/>
    <m/>
    <x v="1"/>
    <s v="BhulokC284"/>
    <s v="Y"/>
    <n v="3.2500000000000001E-2"/>
    <n v="39500.305"/>
    <n v="0"/>
    <n v="39500.305"/>
    <n v="1975.0152500000002"/>
    <n v="37525.289750000004"/>
    <n v="3038.4850000000001"/>
    <n v="151.92425"/>
    <n v="2886.5607500000001"/>
    <n v="3038.5149999999999"/>
    <n v="37525.289750000004"/>
    <n v="0"/>
  </r>
  <r>
    <n v="39"/>
    <s v="Allahabad"/>
    <x v="0"/>
    <s v="PL"/>
    <s v="Emerging"/>
    <s v="TML"/>
    <n v="135621513"/>
    <d v="1922-11-10T00:00:00"/>
    <s v="Ajay Kumar Vikram"/>
    <s v="HDFC"/>
    <n v="127902"/>
    <n v="3.2500000000000001E-2"/>
    <n v="4156.8150000000005"/>
    <n v="640"/>
    <n v="4796.8150000000005"/>
    <n v="863.4267000000001"/>
    <n v="5660.2417000000005"/>
    <n v="239.84075000000004"/>
    <n v="5420.4009500000002"/>
    <m/>
    <m/>
    <m/>
    <x v="0"/>
    <s v="usoft947"/>
    <s v="Y"/>
    <n v="3.56E-2"/>
    <n v="4553.3112000000001"/>
    <n v="0"/>
    <n v="4553.3112000000001"/>
    <n v="227.66556000000003"/>
    <n v="4325.6456399999997"/>
    <m/>
    <m/>
    <m/>
    <n v="243.50380000000041"/>
    <m/>
    <n v="4325.6456399999997"/>
  </r>
  <r>
    <n v="40"/>
    <s v="Allahabad"/>
    <x v="0"/>
    <s v="PL"/>
    <s v="Emerging"/>
    <s v="TML"/>
    <n v="135303865"/>
    <d v="1922-11-07T00:00:00"/>
    <s v="Gulab  Chand"/>
    <s v="HDFC"/>
    <n v="466954"/>
    <n v="3.2500000000000001E-2"/>
    <n v="15176.005000000001"/>
    <n v="0"/>
    <n v="15176.005000000001"/>
    <n v="2731.6809000000003"/>
    <n v="17907.6859"/>
    <n v="758.80025000000012"/>
    <n v="17148.88565"/>
    <m/>
    <m/>
    <m/>
    <x v="0"/>
    <s v="usoft947"/>
    <s v="Y"/>
    <n v="3.0875E-2"/>
    <n v="14417.204749999999"/>
    <n v="0"/>
    <n v="14417.204749999999"/>
    <n v="720.86023750000004"/>
    <n v="13696.3445125"/>
    <m/>
    <m/>
    <m/>
    <n v="758.80025000000205"/>
    <m/>
    <n v="13696.3445125"/>
  </r>
  <r>
    <n v="41"/>
    <s v="Mirzapur"/>
    <x v="0"/>
    <s v="PL"/>
    <s v="Emerging"/>
    <s v="TML"/>
    <n v="135655656"/>
    <d v="1922-11-12T00:00:00"/>
    <s v="Prashant  Singh"/>
    <s v="HDFC"/>
    <n v="255078"/>
    <n v="3.2500000000000001E-2"/>
    <n v="8290.0349999999999"/>
    <n v="1275"/>
    <n v="9565.0349999999999"/>
    <n v="1721.7062999999998"/>
    <n v="11286.7413"/>
    <n v="478.25175000000002"/>
    <n v="10808.48955"/>
    <m/>
    <m/>
    <m/>
    <x v="1"/>
    <s v="BhulokC284"/>
    <s v="Y"/>
    <n v="3.2500000000000001E-2"/>
    <n v="8290.0349999999999"/>
    <n v="0"/>
    <n v="8290.0349999999999"/>
    <n v="414.50175000000002"/>
    <n v="7875.5332499999995"/>
    <n v="637.69500000000005"/>
    <n v="31.884750000000004"/>
    <n v="605.81025"/>
    <n v="637.30499999999995"/>
    <n v="7875.5332499999995"/>
    <n v="0"/>
  </r>
  <r>
    <n v="42"/>
    <s v="Hathras"/>
    <x v="0"/>
    <s v="PL"/>
    <s v="Emerging"/>
    <s v="TML"/>
    <n v="135642000"/>
    <d v="1922-11-07T00:00:00"/>
    <s v="Umesh  Ushara"/>
    <s v="HDFC"/>
    <n v="506555"/>
    <n v="3.2500000000000001E-2"/>
    <n v="16463.037500000002"/>
    <n v="2533"/>
    <n v="18996.037500000002"/>
    <n v="3419.2867500000002"/>
    <n v="22415.324250000001"/>
    <n v="949.80187500000011"/>
    <n v="21465.522375"/>
    <m/>
    <m/>
    <m/>
    <x v="0"/>
    <s v="usoft947"/>
    <s v="Y"/>
    <n v="3.56E-2"/>
    <n v="18033.358"/>
    <n v="0"/>
    <n v="18033.358"/>
    <n v="901.66790000000003"/>
    <n v="17131.6901"/>
    <m/>
    <m/>
    <m/>
    <n v="962.67950000000201"/>
    <m/>
    <n v="17131.6901"/>
  </r>
  <r>
    <n v="43"/>
    <s v="Pratapgarh"/>
    <x v="0"/>
    <s v="PL"/>
    <s v="Emerging"/>
    <s v="TML"/>
    <n v="135346323"/>
    <d v="1922-11-01T00:00:00"/>
    <s v="Sanju  Devi"/>
    <s v="HDFC"/>
    <n v="1007535"/>
    <n v="3.2500000000000001E-2"/>
    <n v="32744.887500000001"/>
    <n v="5038"/>
    <n v="37782.887499999997"/>
    <n v="6800.9197499999991"/>
    <n v="44583.807249999998"/>
    <n v="1889.1443749999999"/>
    <n v="42694.662874999995"/>
    <m/>
    <m/>
    <m/>
    <x v="0"/>
    <s v="usoft947"/>
    <s v="Y"/>
    <n v="3.4000000000000002E-2"/>
    <n v="34256.19"/>
    <n v="0"/>
    <n v="34256.19"/>
    <n v="1712.8095000000003"/>
    <n v="32543.380500000003"/>
    <m/>
    <m/>
    <m/>
    <n v="3526.6974999999948"/>
    <n v="32543.380500000003"/>
    <n v="0"/>
  </r>
  <r>
    <n v="44"/>
    <s v="Akbarpur"/>
    <x v="0"/>
    <s v="PL"/>
    <s v="Emerging"/>
    <s v="TML"/>
    <n v="135967089"/>
    <d v="1922-11-23T00:00:00"/>
    <s v="Raj  Kumar"/>
    <s v="HDFC"/>
    <n v="1010096"/>
    <n v="3.2500000000000001E-2"/>
    <n v="32828.120000000003"/>
    <n v="5050"/>
    <n v="37878.120000000003"/>
    <n v="6818.0616"/>
    <n v="44696.181600000004"/>
    <n v="1893.9060000000002"/>
    <n v="42802.275600000001"/>
    <m/>
    <m/>
    <m/>
    <x v="1"/>
    <s v="BhulokC284"/>
    <s v="Y"/>
    <n v="3.2500000000000001E-2"/>
    <n v="32828.120000000003"/>
    <n v="0"/>
    <n v="32828.120000000003"/>
    <n v="1641.4060000000002"/>
    <n v="31186.714000000004"/>
    <n v="2525.2400000000002"/>
    <n v="126.26200000000001"/>
    <n v="2398.9780000000001"/>
    <n v="2524.7599999999998"/>
    <n v="31186.714000000004"/>
    <n v="0"/>
  </r>
  <r>
    <n v="45"/>
    <s v="Bhadoi"/>
    <x v="0"/>
    <s v="PL"/>
    <s v="Emerging"/>
    <s v="TML"/>
    <n v="135691240"/>
    <d v="1922-11-18T00:00:00"/>
    <s v="Abhishek  Kumar"/>
    <s v="HDFC"/>
    <n v="505676"/>
    <n v="3.2500000000000001E-2"/>
    <n v="16434.47"/>
    <n v="2528"/>
    <n v="18962.47"/>
    <n v="3413.2446"/>
    <n v="22375.714599999999"/>
    <n v="948.12350000000015"/>
    <n v="21427.591099999998"/>
    <m/>
    <m/>
    <m/>
    <x v="0"/>
    <s v="usoft947"/>
    <s v="Y"/>
    <n v="3.5600000000000007E-2"/>
    <n v="18002.065600000002"/>
    <n v="0"/>
    <n v="18002.065600000002"/>
    <n v="900.10328000000015"/>
    <n v="17101.962320000002"/>
    <m/>
    <m/>
    <m/>
    <n v="960.40439999999944"/>
    <m/>
    <n v="17101.962320000002"/>
  </r>
  <r>
    <n v="46"/>
    <s v="Gazipur"/>
    <x v="0"/>
    <s v="PL"/>
    <s v="Emerging"/>
    <s v="TML"/>
    <n v="455490123"/>
    <d v="1922-11-01T00:00:00"/>
    <s v="Chandra Pratap Gautam"/>
    <s v="HDFC"/>
    <n v="877280"/>
    <n v="3.2500000000000001E-2"/>
    <n v="28511.600000000002"/>
    <n v="4386"/>
    <n v="32897.600000000006"/>
    <n v="5921.5680000000011"/>
    <n v="38819.168000000005"/>
    <n v="1644.8800000000003"/>
    <n v="37174.288000000008"/>
    <m/>
    <m/>
    <m/>
    <x v="0"/>
    <s v="usoft947"/>
    <s v="Y"/>
    <n v="3.56E-2"/>
    <n v="31231.168000000001"/>
    <n v="0"/>
    <n v="31231.168000000001"/>
    <n v="1561.5584000000001"/>
    <n v="29669.6096"/>
    <m/>
    <m/>
    <m/>
    <n v="1666.4320000000043"/>
    <m/>
    <n v="29669.6096"/>
  </r>
  <r>
    <n v="47"/>
    <s v="Allahabad"/>
    <x v="0"/>
    <s v="PL"/>
    <s v="Emerging"/>
    <s v="TML"/>
    <n v="135883901"/>
    <d v="1922-11-16T00:00:00"/>
    <s v="Rajendra Kumar Mishra"/>
    <s v="HDFC"/>
    <n v="1213442"/>
    <n v="3.2500000000000001E-2"/>
    <n v="39436.864999999998"/>
    <n v="6067"/>
    <n v="45503.864999999998"/>
    <n v="8190.6956999999993"/>
    <n v="53694.560699999995"/>
    <n v="2275.1932499999998"/>
    <n v="51419.367449999998"/>
    <m/>
    <m/>
    <m/>
    <x v="0"/>
    <s v="usoft947"/>
    <s v="Y"/>
    <n v="3.5600000000000007E-2"/>
    <n v="43198.535200000006"/>
    <n v="0"/>
    <n v="43198.535200000006"/>
    <n v="2159.9267600000003"/>
    <n v="41038.608440000004"/>
    <m/>
    <m/>
    <m/>
    <n v="2305.3297999999922"/>
    <m/>
    <n v="41038.608440000004"/>
  </r>
  <r>
    <n v="48"/>
    <s v="Mirzapur"/>
    <x v="0"/>
    <s v="PL"/>
    <s v="Emerging"/>
    <s v="TML"/>
    <n v="135568105"/>
    <d v="1922-11-07T00:00:00"/>
    <s v="Siyaram  Buddhu"/>
    <s v="HDFC"/>
    <n v="1509865"/>
    <n v="3.2500000000000001E-2"/>
    <n v="49070.612500000003"/>
    <n v="7549"/>
    <n v="56619.612500000003"/>
    <n v="10191.53025"/>
    <n v="66811.142749999999"/>
    <n v="2830.9806250000001"/>
    <n v="63980.162125000003"/>
    <m/>
    <m/>
    <m/>
    <x v="0"/>
    <s v="usoft947"/>
    <s v="Y"/>
    <n v="3.56E-2"/>
    <n v="53751.194000000003"/>
    <n v="0"/>
    <n v="53751.194000000003"/>
    <n v="2687.5597000000002"/>
    <n v="51063.634300000005"/>
    <m/>
    <m/>
    <m/>
    <n v="2868.4184999999998"/>
    <m/>
    <n v="51063.634300000005"/>
  </r>
  <r>
    <n v="49"/>
    <s v="Sultanpur-Up"/>
    <x v="0"/>
    <s v="PL"/>
    <s v="Emerging"/>
    <s v="TML"/>
    <n v="135565045"/>
    <d v="1922-11-04T00:00:00"/>
    <s v="Manoj  Kumar"/>
    <s v="HDFC"/>
    <n v="609078"/>
    <n v="3.2500000000000001E-2"/>
    <n v="19795.035"/>
    <n v="3045"/>
    <n v="22840.035"/>
    <n v="4111.2062999999998"/>
    <n v="26951.241300000002"/>
    <n v="1142.0017500000001"/>
    <n v="25809.239550000002"/>
    <m/>
    <m/>
    <m/>
    <x v="0"/>
    <s v="usoft947"/>
    <s v="Y"/>
    <n v="3.3999999999999996E-2"/>
    <n v="20708.651999999998"/>
    <n v="0"/>
    <n v="20708.651999999998"/>
    <n v="1035.4325999999999"/>
    <n v="19673.219399999998"/>
    <m/>
    <m/>
    <m/>
    <n v="2131.3830000000016"/>
    <n v="19673.219399999998"/>
    <n v="0"/>
  </r>
  <r>
    <n v="50"/>
    <s v="Shahjahanpur"/>
    <x v="0"/>
    <s v="PL"/>
    <s v="Emerging"/>
    <s v="TML"/>
    <n v="135509668"/>
    <d v="1922-11-04T00:00:00"/>
    <s v="Mohd  Baseem"/>
    <s v="HDFC"/>
    <n v="300000"/>
    <n v="3.2500000000000001E-2"/>
    <n v="9750"/>
    <n v="1500"/>
    <n v="11250"/>
    <n v="2025"/>
    <n v="13275"/>
    <n v="562.5"/>
    <n v="12712.5"/>
    <m/>
    <m/>
    <m/>
    <x v="1"/>
    <s v="BhulokC284"/>
    <s v="Y"/>
    <n v="3.2500000000000001E-2"/>
    <n v="9750"/>
    <n v="0"/>
    <n v="9750"/>
    <n v="487.5"/>
    <n v="9262.5"/>
    <n v="750"/>
    <n v="37.5"/>
    <n v="712.5"/>
    <n v="750"/>
    <m/>
    <n v="9262.5"/>
  </r>
  <r>
    <n v="51"/>
    <s v="Bhadoi"/>
    <x v="0"/>
    <s v="PL"/>
    <s v="Emerging"/>
    <s v="TML"/>
    <n v="135524286"/>
    <d v="1922-11-01T00:00:00"/>
    <s v="Lal  Bahadur"/>
    <s v="HDFC"/>
    <n v="1508514"/>
    <n v="3.2500000000000001E-2"/>
    <n v="49026.705000000002"/>
    <n v="7543"/>
    <n v="56569.705000000002"/>
    <n v="10182.546899999999"/>
    <n v="66752.251900000003"/>
    <n v="2828.4852500000002"/>
    <n v="63923.766650000005"/>
    <m/>
    <m/>
    <m/>
    <x v="0"/>
    <s v="usoft947"/>
    <s v="Y"/>
    <n v="3.3999999999999996E-2"/>
    <n v="51289.475999999995"/>
    <n v="0"/>
    <n v="51289.475999999995"/>
    <n v="2564.4737999999998"/>
    <n v="48725.002199999995"/>
    <m/>
    <m/>
    <m/>
    <n v="5280.2290000000066"/>
    <n v="48725.002199999995"/>
    <n v="0"/>
  </r>
  <r>
    <n v="52"/>
    <s v="Mirzapur"/>
    <x v="0"/>
    <s v="PL"/>
    <s v="Emerging"/>
    <s v="TML"/>
    <n v="134972856"/>
    <d v="1922-10-31T00:00:00"/>
    <s v="Jitendra  Kumar"/>
    <s v="HDFC"/>
    <n v="503697"/>
    <n v="3.2500000000000001E-2"/>
    <n v="16370.1525"/>
    <n v="2518"/>
    <n v="18888.1525"/>
    <n v="3399.8674499999997"/>
    <n v="22288.019950000002"/>
    <n v="944.40762500000005"/>
    <n v="21343.612325000002"/>
    <m/>
    <m/>
    <m/>
    <x v="0"/>
    <s v="usoft947"/>
    <s v="Y"/>
    <n v="3.56E-2"/>
    <n v="17931.6132"/>
    <n v="0"/>
    <n v="17931.6132"/>
    <n v="896.58066000000008"/>
    <n v="17035.03254"/>
    <m/>
    <m/>
    <m/>
    <n v="956.53930000000037"/>
    <m/>
    <n v="17035.03254"/>
  </r>
  <r>
    <n v="53"/>
    <s v="Allahabad"/>
    <x v="0"/>
    <s v="PL"/>
    <s v="Emerging"/>
    <s v="TML"/>
    <n v="135652482"/>
    <d v="1922-11-05T00:00:00"/>
    <s v="Pritam  Kumar"/>
    <s v="HDFC"/>
    <n v="300000"/>
    <n v="3.2500000000000001E-2"/>
    <n v="9750"/>
    <n v="1500"/>
    <n v="11250"/>
    <n v="2025"/>
    <n v="13275"/>
    <n v="562.5"/>
    <n v="12712.5"/>
    <m/>
    <m/>
    <m/>
    <x v="0"/>
    <s v="usoft947"/>
    <s v="Y"/>
    <n v="3.4000000000000002E-2"/>
    <n v="10200"/>
    <n v="0"/>
    <n v="10200"/>
    <n v="510"/>
    <n v="9690"/>
    <m/>
    <m/>
    <m/>
    <n v="1050"/>
    <n v="9690"/>
    <n v="0"/>
  </r>
  <r>
    <n v="54"/>
    <s v="Allahabad"/>
    <x v="0"/>
    <s v="PL"/>
    <s v="Emerging"/>
    <s v="TML"/>
    <n v="135987099"/>
    <d v="1922-11-19T00:00:00"/>
    <s v="Shiw Shakti Kumar"/>
    <s v="HDFC"/>
    <n v="859828"/>
    <n v="3.2500000000000001E-2"/>
    <n v="27944.41"/>
    <n v="4299"/>
    <n v="32243.41"/>
    <n v="5803.8137999999999"/>
    <n v="38047.2238"/>
    <n v="1612.1705000000002"/>
    <n v="36435.0533"/>
    <m/>
    <m/>
    <m/>
    <x v="0"/>
    <s v="usoft947"/>
    <s v="Y"/>
    <n v="3.56E-2"/>
    <n v="30609.876799999998"/>
    <n v="0"/>
    <n v="30609.876799999998"/>
    <n v="1530.4938400000001"/>
    <n v="29079.382959999999"/>
    <m/>
    <m/>
    <m/>
    <n v="1633.5332000000017"/>
    <m/>
    <n v="29079.382959999999"/>
  </r>
  <r>
    <n v="55"/>
    <s v="Lalitpur"/>
    <x v="0"/>
    <s v="PL"/>
    <s v="Emerging"/>
    <s v="TML"/>
    <n v="135267364"/>
    <d v="1922-11-02T00:00:00"/>
    <s v="Janardan  Pal"/>
    <s v="HDFC"/>
    <n v="514738"/>
    <n v="3.2500000000000001E-2"/>
    <n v="16728.985000000001"/>
    <n v="2574"/>
    <n v="19302.985000000001"/>
    <n v="3474.5373"/>
    <n v="22777.522300000001"/>
    <n v="965.14925000000005"/>
    <n v="21812.373050000002"/>
    <m/>
    <m/>
    <m/>
    <x v="4"/>
    <s v="INDIVIDUAL1255"/>
    <s v="N"/>
    <n v="3.56E-2"/>
    <n v="18324.6728"/>
    <n v="0"/>
    <n v="18324.6728"/>
    <n v="916.23364000000004"/>
    <n v="17408.439160000002"/>
    <m/>
    <m/>
    <m/>
    <n v="978.3122000000003"/>
    <n v="17408.439160000002"/>
    <n v="0"/>
  </r>
  <r>
    <n v="56"/>
    <s v="Kanpur"/>
    <x v="0"/>
    <s v="PL"/>
    <s v="Emerging"/>
    <s v="TML"/>
    <n v="134712226"/>
    <d v="1922-11-18T00:00:00"/>
    <s v="Praveen  Kumar"/>
    <s v="HDFC"/>
    <n v="200000"/>
    <n v="3.2500000000000001E-2"/>
    <n v="6500"/>
    <n v="1000"/>
    <n v="7500"/>
    <n v="1350"/>
    <n v="8850"/>
    <n v="375"/>
    <n v="8475"/>
    <m/>
    <m/>
    <m/>
    <x v="0"/>
    <s v="usoft947"/>
    <s v="Y"/>
    <n v="3.56E-2"/>
    <n v="7120"/>
    <n v="0"/>
    <n v="7120"/>
    <n v="356"/>
    <n v="6764"/>
    <m/>
    <m/>
    <m/>
    <n v="380"/>
    <m/>
    <n v="6764"/>
  </r>
  <r>
    <n v="57"/>
    <s v="Akbarpur"/>
    <x v="0"/>
    <s v="PL"/>
    <s v="Emerging"/>
    <s v="TML"/>
    <n v="135230669"/>
    <d v="1922-11-04T00:00:00"/>
    <s v="Vijay Shankar Mishra"/>
    <s v="HDFC"/>
    <n v="1521600"/>
    <n v="3.2500000000000001E-2"/>
    <n v="49452"/>
    <n v="7608"/>
    <n v="57060"/>
    <n v="10270.799999999999"/>
    <n v="67330.8"/>
    <n v="2853"/>
    <n v="64477.8"/>
    <m/>
    <m/>
    <m/>
    <x v="1"/>
    <s v="BhulokC284"/>
    <s v="Y"/>
    <n v="3.2500000000000001E-2"/>
    <n v="49452"/>
    <n v="0"/>
    <n v="49452"/>
    <n v="2472.6000000000004"/>
    <n v="46979.4"/>
    <n v="3804"/>
    <n v="190.20000000000002"/>
    <n v="3613.8"/>
    <n v="3804"/>
    <n v="46979.4"/>
    <n v="0"/>
  </r>
  <r>
    <n v="58"/>
    <s v="Bhadoi"/>
    <x v="0"/>
    <s v="PL"/>
    <s v="Emerging"/>
    <s v="TML"/>
    <n v="135831668"/>
    <d v="1922-11-19T00:00:00"/>
    <s v="Saheb Lal Bind"/>
    <s v="HDFC"/>
    <n v="1114416"/>
    <n v="3.2500000000000001E-2"/>
    <n v="36218.520000000004"/>
    <n v="5572"/>
    <n v="41790.520000000004"/>
    <n v="7522.2936000000009"/>
    <n v="49312.813600000009"/>
    <n v="2089.5260000000003"/>
    <n v="47223.287600000011"/>
    <m/>
    <m/>
    <m/>
    <x v="0"/>
    <s v="usoft947"/>
    <s v="Y"/>
    <n v="3.56E-2"/>
    <n v="39673.209600000002"/>
    <n v="0"/>
    <n v="39673.209600000002"/>
    <n v="1983.6604800000002"/>
    <n v="37689.549120000003"/>
    <m/>
    <m/>
    <m/>
    <n v="2117.3104000000021"/>
    <m/>
    <n v="37689.549120000003"/>
  </r>
  <r>
    <n v="59"/>
    <s v="Allahabad"/>
    <x v="0"/>
    <s v="PL"/>
    <s v="Emerging"/>
    <s v="TML"/>
    <n v="136071898"/>
    <d v="1922-11-23T00:00:00"/>
    <s v="Bankat Raman Dwivedi"/>
    <s v="HDFC"/>
    <n v="178889"/>
    <n v="3.2500000000000001E-2"/>
    <n v="5813.8924999999999"/>
    <n v="894"/>
    <n v="6707.8924999999999"/>
    <n v="1207.42065"/>
    <n v="7915.31315"/>
    <n v="335.39462500000002"/>
    <n v="7579.918525"/>
    <m/>
    <m/>
    <m/>
    <x v="0"/>
    <s v="usoft947"/>
    <s v="Y"/>
    <n v="3.5599999999999993E-2"/>
    <n v="6368.4483999999984"/>
    <n v="0"/>
    <n v="6368.4483999999984"/>
    <n v="318.42241999999993"/>
    <n v="6050.0259799999985"/>
    <m/>
    <m/>
    <m/>
    <n v="339.44410000000153"/>
    <m/>
    <n v="6050.0259799999985"/>
  </r>
  <r>
    <n v="60"/>
    <s v="Mirzapur"/>
    <x v="0"/>
    <s v="PL"/>
    <s v="Emerging"/>
    <s v="TML"/>
    <n v="135886410"/>
    <d v="1922-11-17T00:00:00"/>
    <s v="Rakesh  Singh"/>
    <s v="HDFC"/>
    <n v="1030502"/>
    <n v="3.2500000000000001E-2"/>
    <n v="33491.315000000002"/>
    <n v="5153"/>
    <n v="38644.315000000002"/>
    <n v="6955.9767000000002"/>
    <n v="45600.291700000002"/>
    <n v="1932.2157500000003"/>
    <n v="43668.075949999999"/>
    <m/>
    <m/>
    <m/>
    <x v="0"/>
    <s v="usoft947"/>
    <s v="Y"/>
    <n v="3.56E-2"/>
    <n v="36685.871200000001"/>
    <n v="0"/>
    <n v="36685.871200000001"/>
    <n v="1834.2935600000001"/>
    <n v="34851.577640000003"/>
    <m/>
    <m/>
    <m/>
    <n v="1958.4438000000009"/>
    <m/>
    <n v="34851.577640000003"/>
  </r>
  <r>
    <n v="61"/>
    <s v="Jaunpur"/>
    <x v="0"/>
    <s v="PL"/>
    <s v="Emerging"/>
    <s v="TML"/>
    <n v="135156452"/>
    <d v="1922-11-05T00:00:00"/>
    <s v="Surendra  Kumar"/>
    <s v="HDFC"/>
    <n v="1811104"/>
    <n v="3.2500000000000001E-2"/>
    <n v="58860.880000000005"/>
    <n v="9056"/>
    <n v="67916.88"/>
    <n v="12225.038400000001"/>
    <n v="80141.91840000001"/>
    <n v="3395.8440000000005"/>
    <n v="76746.074400000012"/>
    <m/>
    <m/>
    <m/>
    <x v="0"/>
    <s v="usoft947"/>
    <s v="Y"/>
    <n v="3.3999999999999996E-2"/>
    <n v="61577.535999999993"/>
    <n v="0"/>
    <n v="61577.535999999993"/>
    <n v="3078.8768"/>
    <n v="58498.659199999995"/>
    <m/>
    <m/>
    <m/>
    <n v="6339.3440000000119"/>
    <n v="58498.659199999995"/>
    <n v="0"/>
  </r>
  <r>
    <n v="62"/>
    <s v="Kendrapara"/>
    <x v="0"/>
    <s v="PL"/>
    <s v="Emerging"/>
    <s v="TML"/>
    <n v="134829649"/>
    <d v="1922-10-27T00:00:00"/>
    <s v="Bidyut Kumar Mohanty"/>
    <s v="HDFC"/>
    <n v="512384"/>
    <n v="3.2500000000000001E-2"/>
    <n v="16652.48"/>
    <n v="2562"/>
    <n v="19214.48"/>
    <n v="3458.6063999999997"/>
    <n v="22673.0864"/>
    <n v="960.72400000000005"/>
    <n v="21712.362400000002"/>
    <m/>
    <m/>
    <m/>
    <x v="5"/>
    <m/>
    <m/>
    <n v="0"/>
    <n v="0"/>
    <n v="0"/>
    <n v="0"/>
    <n v="0"/>
    <n v="0"/>
    <m/>
    <m/>
    <m/>
    <n v="0"/>
    <m/>
    <n v="0"/>
  </r>
  <r>
    <n v="63"/>
    <s v="Dehri"/>
    <x v="0"/>
    <s v="PL"/>
    <s v="Emerging"/>
    <s v="TML"/>
    <n v="136192217"/>
    <d v="1922-11-21T00:00:00"/>
    <s v="Amit Kumar Gupta"/>
    <s v="HDFC"/>
    <n v="437534"/>
    <n v="3.2500000000000001E-2"/>
    <n v="14219.855000000001"/>
    <n v="0"/>
    <n v="14219.855000000001"/>
    <n v="2559.5739000000003"/>
    <n v="16779.428900000003"/>
    <n v="710.99275000000011"/>
    <n v="16068.436150000003"/>
    <m/>
    <m/>
    <m/>
    <x v="2"/>
    <s v="INDIVIDUAL980"/>
    <s v="Y"/>
    <n v="3.0875E-2"/>
    <n v="13508.86225"/>
    <n v="0"/>
    <n v="13508.86225"/>
    <n v="675.4431125000001"/>
    <n v="12833.419137500001"/>
    <m/>
    <m/>
    <m/>
    <n v="710.99275000000125"/>
    <m/>
    <n v="12833.419137500001"/>
  </r>
  <r>
    <n v="64"/>
    <s v="Navsari"/>
    <x v="0"/>
    <s v="PL"/>
    <s v="Emerging"/>
    <s v="TML"/>
    <n v="136005733"/>
    <d v="1922-11-18T00:00:00"/>
    <s v="Patel Vijaykumar Naginbhai"/>
    <s v="HDFC"/>
    <n v="320000"/>
    <n v="3.2500000000000001E-2"/>
    <n v="10400"/>
    <n v="1600"/>
    <n v="12000"/>
    <n v="2160"/>
    <n v="14160"/>
    <n v="600"/>
    <n v="13560"/>
    <m/>
    <m/>
    <m/>
    <x v="2"/>
    <s v="INDIVIDUAL980"/>
    <s v="Y"/>
    <n v="3.5624999999999997E-2"/>
    <n v="11399.999999999998"/>
    <n v="0"/>
    <n v="11399.999999999998"/>
    <n v="569.99999999999989"/>
    <n v="10829.999999999998"/>
    <m/>
    <m/>
    <m/>
    <n v="600.00000000000182"/>
    <m/>
    <n v="10829.999999999998"/>
  </r>
  <r>
    <n v="65"/>
    <s v="Sandoz House"/>
    <x v="0"/>
    <s v="PL"/>
    <s v="Prime"/>
    <s v="TML"/>
    <n v="135554983"/>
    <d v="1922-11-01T00:00:00"/>
    <s v="Bhushan Narayan Patil"/>
    <s v="HDFC"/>
    <n v="600000"/>
    <n v="0.03"/>
    <n v="18000"/>
    <n v="0"/>
    <n v="18000"/>
    <n v="3240"/>
    <n v="21240"/>
    <n v="900"/>
    <n v="20340"/>
    <m/>
    <m/>
    <m/>
    <x v="5"/>
    <m/>
    <m/>
    <n v="0"/>
    <n v="0"/>
    <n v="0"/>
    <n v="0"/>
    <n v="0"/>
    <n v="0"/>
    <m/>
    <m/>
    <m/>
    <n v="0"/>
    <m/>
    <n v="0"/>
  </r>
  <r>
    <n v="66"/>
    <s v="Sandoz House"/>
    <x v="0"/>
    <s v="PL"/>
    <s v="Prime"/>
    <s v="TML"/>
    <n v="135425154"/>
    <d v="1922-10-28T00:00:00"/>
    <s v="Vishal Vishwas Kadam"/>
    <s v="HDFC"/>
    <n v="1200000"/>
    <n v="0.03"/>
    <n v="36000"/>
    <n v="0"/>
    <n v="36000"/>
    <n v="6480"/>
    <n v="42480"/>
    <n v="1800"/>
    <n v="40680"/>
    <m/>
    <m/>
    <m/>
    <x v="5"/>
    <m/>
    <m/>
    <n v="0"/>
    <n v="0"/>
    <n v="0"/>
    <n v="0"/>
    <n v="0"/>
    <n v="0"/>
    <m/>
    <m/>
    <m/>
    <n v="0"/>
    <m/>
    <n v="0"/>
  </r>
  <r>
    <n v="67"/>
    <s v="Sandoz House"/>
    <x v="0"/>
    <s v="PL"/>
    <s v="Prime"/>
    <s v="TML"/>
    <n v="135353480"/>
    <d v="1922-11-10T00:00:00"/>
    <s v="Janet Boney Dsouza"/>
    <s v="HDFC"/>
    <n v="315000"/>
    <n v="0.03"/>
    <n v="9450"/>
    <n v="0"/>
    <n v="9450"/>
    <n v="1701"/>
    <n v="11151"/>
    <n v="472.5"/>
    <n v="10678.5"/>
    <m/>
    <m/>
    <m/>
    <x v="6"/>
    <s v="INDIVIDUAL1193"/>
    <s v="Y"/>
    <n v="0.02"/>
    <n v="6300"/>
    <n v="0"/>
    <n v="6300"/>
    <n v="315"/>
    <n v="5985"/>
    <m/>
    <m/>
    <m/>
    <n v="3150"/>
    <n v="5985"/>
    <n v="0"/>
  </r>
  <r>
    <n v="68"/>
    <s v="Pune"/>
    <x v="0"/>
    <s v="PL"/>
    <s v="Prime"/>
    <s v="TML"/>
    <n v="135146210"/>
    <d v="1922-11-04T00:00:00"/>
    <s v="Amit Kumardnyaneshwa Potdar"/>
    <s v="HDFC"/>
    <n v="700000"/>
    <n v="0.03"/>
    <n v="21000"/>
    <n v="0"/>
    <n v="21000"/>
    <n v="3780"/>
    <n v="24780"/>
    <n v="1050"/>
    <n v="23730"/>
    <m/>
    <m/>
    <m/>
    <x v="7"/>
    <s v="Skystars2037"/>
    <s v="Y"/>
    <n v="2.8499999999999998E-2"/>
    <n v="19950"/>
    <n v="0"/>
    <n v="19950"/>
    <n v="997.5"/>
    <n v="18952.5"/>
    <m/>
    <m/>
    <m/>
    <n v="1050"/>
    <n v="18952.5"/>
    <n v="0"/>
  </r>
  <r>
    <n v="69"/>
    <s v="Pune"/>
    <x v="0"/>
    <s v="PL"/>
    <s v="Prime"/>
    <s v="TML"/>
    <n v="135659435"/>
    <d v="1922-11-21T00:00:00"/>
    <s v="Neeraj  Goyal"/>
    <s v="HDFC"/>
    <n v="2000000"/>
    <n v="0.03"/>
    <n v="60000"/>
    <n v="0"/>
    <n v="60000"/>
    <n v="10800"/>
    <n v="70800"/>
    <n v="3000"/>
    <n v="67800"/>
    <m/>
    <m/>
    <m/>
    <x v="2"/>
    <s v="INDIVIDUAL980"/>
    <s v="Y"/>
    <n v="2.8500000000000001E-2"/>
    <n v="57000"/>
    <n v="0"/>
    <n v="57000"/>
    <n v="2850"/>
    <n v="54150"/>
    <m/>
    <m/>
    <m/>
    <n v="3000"/>
    <m/>
    <n v="54150"/>
  </r>
  <r>
    <n v="70"/>
    <s v="Sandoz House"/>
    <x v="0"/>
    <s v="PL"/>
    <s v="Prime"/>
    <s v="TML"/>
    <n v="134824312"/>
    <d v="1922-11-05T00:00:00"/>
    <s v="Prachi Parag Salunkhe"/>
    <s v="HDFC"/>
    <n v="194728"/>
    <n v="0.03"/>
    <n v="5841.84"/>
    <n v="0"/>
    <n v="5841.84"/>
    <n v="1051.5311999999999"/>
    <n v="6893.3711999999996"/>
    <n v="292.09200000000004"/>
    <n v="6601.2791999999999"/>
    <m/>
    <m/>
    <m/>
    <x v="2"/>
    <s v="INDIVIDUAL980"/>
    <s v="Y"/>
    <n v="2.8500000000000001E-2"/>
    <n v="5549.7480000000005"/>
    <n v="0"/>
    <n v="5549.7480000000005"/>
    <n v="277.48740000000004"/>
    <n v="5272.2606000000005"/>
    <m/>
    <m/>
    <m/>
    <n v="292.09199999999964"/>
    <m/>
    <n v="5272.2606000000005"/>
  </r>
  <r>
    <n v="71"/>
    <s v="Sandoz House"/>
    <x v="0"/>
    <s v="PL"/>
    <s v="Prime"/>
    <s v="TML"/>
    <n v="135832686"/>
    <d v="1922-11-14T00:00:00"/>
    <s v="Sarfaraz Sikandar Chimaokar"/>
    <s v="HDFC"/>
    <n v="510805"/>
    <n v="0.03"/>
    <n v="15324.15"/>
    <n v="0"/>
    <n v="15324.15"/>
    <n v="2758.3469999999998"/>
    <n v="18082.496999999999"/>
    <n v="766.20749999999998"/>
    <n v="17316.289499999999"/>
    <m/>
    <m/>
    <m/>
    <x v="2"/>
    <s v="INDIVIDUAL980"/>
    <s v="Y"/>
    <n v="2.8500000000000001E-2"/>
    <n v="14557.942500000001"/>
    <n v="0"/>
    <n v="14557.942500000001"/>
    <n v="727.89712500000007"/>
    <n v="13830.045375000002"/>
    <m/>
    <m/>
    <m/>
    <n v="766.20749999999862"/>
    <m/>
    <n v="13830.045375000002"/>
  </r>
  <r>
    <n v="72"/>
    <s v="Sandoz House"/>
    <x v="0"/>
    <s v="PL"/>
    <s v="Prime"/>
    <s v="TML"/>
    <n v="135611603"/>
    <d v="1922-11-09T00:00:00"/>
    <s v="Asha Rajeev Sakharkar"/>
    <s v="HDFC"/>
    <n v="1000000"/>
    <n v="0.03"/>
    <n v="30000"/>
    <n v="2500"/>
    <n v="32500"/>
    <n v="5850"/>
    <n v="38350"/>
    <n v="1625"/>
    <n v="36725"/>
    <m/>
    <m/>
    <m/>
    <x v="8"/>
    <s v="INDIVIDUAL788"/>
    <s v="Y"/>
    <n v="2.8500000000000001E-2"/>
    <n v="28500"/>
    <n v="0"/>
    <n v="28500"/>
    <n v="1425"/>
    <n v="27075"/>
    <m/>
    <m/>
    <m/>
    <n v="4000"/>
    <n v="27075"/>
    <n v="0"/>
  </r>
  <r>
    <n v="73"/>
    <s v="Sandoz House"/>
    <x v="0"/>
    <s v="PL"/>
    <s v="Prime"/>
    <s v="TML"/>
    <n v="135271398"/>
    <d v="1922-10-28T00:00:00"/>
    <s v="Akshay Suresh Pujari"/>
    <s v="HDFC"/>
    <n v="700000"/>
    <n v="0.03"/>
    <n v="21000"/>
    <n v="0"/>
    <n v="21000"/>
    <n v="3780"/>
    <n v="24780"/>
    <n v="1050"/>
    <n v="23730"/>
    <m/>
    <m/>
    <m/>
    <x v="5"/>
    <m/>
    <m/>
    <n v="0"/>
    <n v="0"/>
    <n v="0"/>
    <n v="0"/>
    <n v="0"/>
    <n v="0"/>
    <m/>
    <m/>
    <m/>
    <n v="0"/>
    <m/>
    <n v="0"/>
  </r>
  <r>
    <n v="74"/>
    <s v="Pune"/>
    <x v="0"/>
    <s v="PL"/>
    <s v="Prime"/>
    <s v="TML"/>
    <n v="135836752"/>
    <d v="1922-11-17T00:00:00"/>
    <s v="Jishnu  Suresh"/>
    <s v="HDFC"/>
    <n v="500000"/>
    <n v="0.03"/>
    <n v="15000"/>
    <n v="0"/>
    <n v="15000"/>
    <n v="2700"/>
    <n v="17700"/>
    <n v="750"/>
    <n v="16950"/>
    <m/>
    <m/>
    <m/>
    <x v="2"/>
    <s v="INDIVIDUAL980"/>
    <s v="Y"/>
    <n v="2.8500000000000001E-2"/>
    <n v="14250"/>
    <n v="0"/>
    <n v="14250"/>
    <n v="712.5"/>
    <n v="13537.5"/>
    <m/>
    <m/>
    <m/>
    <n v="750"/>
    <m/>
    <n v="13537.5"/>
  </r>
  <r>
    <n v="75"/>
    <s v="Sandoz House"/>
    <x v="0"/>
    <s v="PL"/>
    <s v="Prime"/>
    <s v="TML"/>
    <n v="135661040"/>
    <d v="1922-11-21T00:00:00"/>
    <s v="Sandeepa Sandeep Fendre"/>
    <s v="HDFC"/>
    <n v="300000"/>
    <n v="0.03"/>
    <n v="9000"/>
    <n v="0"/>
    <n v="9000"/>
    <n v="1620"/>
    <n v="10620"/>
    <n v="450"/>
    <n v="10170"/>
    <m/>
    <m/>
    <m/>
    <x v="8"/>
    <s v="INDIVIDUAL788"/>
    <s v="Y"/>
    <n v="2.8500000000000001E-2"/>
    <n v="8550"/>
    <n v="0"/>
    <n v="8550"/>
    <n v="427.5"/>
    <n v="8122.5"/>
    <m/>
    <m/>
    <m/>
    <n v="450"/>
    <n v="8122.5"/>
    <n v="0"/>
  </r>
  <r>
    <n v="76"/>
    <s v="Pune"/>
    <x v="0"/>
    <s v="PL"/>
    <s v="Prime"/>
    <s v="TML"/>
    <n v="135605328"/>
    <d v="1922-11-07T00:00:00"/>
    <s v="Vaibhav Madhukar Lendave"/>
    <s v="HDFC"/>
    <n v="485239"/>
    <n v="0.03"/>
    <n v="14557.17"/>
    <n v="0"/>
    <n v="14557.17"/>
    <n v="2620.2905999999998"/>
    <n v="17177.460599999999"/>
    <n v="727.85850000000005"/>
    <n v="16449.6021"/>
    <m/>
    <m/>
    <m/>
    <x v="2"/>
    <s v="INDIVIDUAL980"/>
    <s v="Y"/>
    <n v="2.8500000000000001E-2"/>
    <n v="13829.3115"/>
    <n v="0"/>
    <n v="13829.3115"/>
    <n v="691.46557500000006"/>
    <n v="13137.845925"/>
    <m/>
    <m/>
    <m/>
    <n v="727.85850000000028"/>
    <m/>
    <n v="13137.845925"/>
  </r>
  <r>
    <n v="77"/>
    <s v="Delhi"/>
    <x v="0"/>
    <s v="PL"/>
    <s v="Prime"/>
    <s v="TML"/>
    <n v="135839724"/>
    <d v="1922-11-11T00:00:00"/>
    <s v="Ankit  Dabas"/>
    <s v="HDFC"/>
    <n v="352195"/>
    <n v="0.03"/>
    <n v="10565.85"/>
    <n v="880"/>
    <n v="11445.85"/>
    <n v="2060.2530000000002"/>
    <n v="13506.103000000001"/>
    <n v="572.29250000000002"/>
    <n v="12933.810500000001"/>
    <m/>
    <m/>
    <m/>
    <x v="8"/>
    <s v="INDIVIDUAL788"/>
    <s v="Y"/>
    <n v="2.8500000000000001E-2"/>
    <n v="10037.557500000001"/>
    <n v="0"/>
    <n v="10037.557500000001"/>
    <n v="501.87787500000007"/>
    <n v="9535.6796250000007"/>
    <m/>
    <m/>
    <m/>
    <n v="1408.2924999999996"/>
    <n v="9535.6796250000007"/>
    <n v="0"/>
  </r>
  <r>
    <n v="78"/>
    <s v="Sandoz House"/>
    <x v="0"/>
    <s v="BL"/>
    <s v="Prime"/>
    <s v="TML"/>
    <n v="135131708"/>
    <d v="1922-10-31T00:00:00"/>
    <s v="Ionex Envirotech Private Limited"/>
    <s v="HDFC"/>
    <n v="1262338"/>
    <n v="0.03"/>
    <n v="37870.14"/>
    <n v="0"/>
    <n v="37870.14"/>
    <n v="6816.6251999999995"/>
    <n v="44686.765200000002"/>
    <n v="1893.5070000000001"/>
    <n v="42793.258200000004"/>
    <m/>
    <m/>
    <m/>
    <x v="5"/>
    <m/>
    <m/>
    <n v="0"/>
    <n v="0"/>
    <n v="0"/>
    <n v="0"/>
    <n v="0"/>
    <n v="0"/>
    <m/>
    <m/>
    <m/>
    <n v="0"/>
    <m/>
    <n v="0"/>
  </r>
  <r>
    <n v="79"/>
    <s v="Sandoz House"/>
    <x v="0"/>
    <s v="BL"/>
    <s v="Prime"/>
    <s v="TML"/>
    <n v="135968382"/>
    <d v="1922-11-19T00:00:00"/>
    <s v="Urmi Jayesh Kothari"/>
    <s v="HDFC"/>
    <n v="1017771"/>
    <n v="0.03"/>
    <n v="30533.129999999997"/>
    <n v="0"/>
    <n v="30533.129999999997"/>
    <n v="5495.9633999999996"/>
    <n v="36029.093399999998"/>
    <n v="1526.6565000000001"/>
    <n v="34502.436900000001"/>
    <m/>
    <m/>
    <m/>
    <x v="9"/>
    <s v="INDIVIDUAL1538"/>
    <s v="Y"/>
    <n v="2.5000000000000001E-2"/>
    <n v="25444.275000000001"/>
    <n v="0"/>
    <n v="25444.275000000001"/>
    <n v="1272.2137500000001"/>
    <n v="24172.061250000002"/>
    <m/>
    <m/>
    <m/>
    <n v="5088.8549999999959"/>
    <n v="24172.061250000002"/>
    <n v="0"/>
  </r>
  <r>
    <n v="80"/>
    <s v="Sandoz House"/>
    <x v="0"/>
    <s v="BL"/>
    <s v="Prime"/>
    <s v="TML"/>
    <n v="135329533"/>
    <d v="1922-10-31T00:00:00"/>
    <s v="Avinash S Chaudhary"/>
    <s v="HDFC"/>
    <n v="2000000"/>
    <n v="0.03"/>
    <n v="60000"/>
    <n v="0"/>
    <n v="60000"/>
    <n v="10800"/>
    <n v="70800"/>
    <n v="3000"/>
    <n v="67800"/>
    <m/>
    <m/>
    <m/>
    <x v="5"/>
    <m/>
    <m/>
    <n v="0"/>
    <n v="0"/>
    <n v="0"/>
    <n v="0"/>
    <n v="0"/>
    <n v="0"/>
    <m/>
    <m/>
    <m/>
    <n v="0"/>
    <m/>
    <n v="0"/>
  </r>
  <r>
    <n v="81"/>
    <s v="NA"/>
    <x v="0"/>
    <s v="PL"/>
    <s v="Fresh"/>
    <s v="Aadi"/>
    <s v="LXMUM18922-235737878"/>
    <d v="2022-10-13T00:00:00"/>
    <s v="Pooja Aniket Kolwankar"/>
    <s v="Incred"/>
    <n v="254524"/>
    <n v="2.5000000000000001E-2"/>
    <n v="6363.1"/>
    <n v="0"/>
    <n v="6363.1"/>
    <n v="1145.3579999999999"/>
    <n v="7508.4580000000005"/>
    <n v="318.15500000000003"/>
    <n v="7190.3030000000008"/>
    <m/>
    <m/>
    <m/>
    <x v="5"/>
    <m/>
    <m/>
    <n v="0"/>
    <n v="0"/>
    <n v="0"/>
    <n v="0"/>
    <n v="0"/>
    <n v="0"/>
    <m/>
    <m/>
    <m/>
    <n v="0"/>
    <m/>
    <n v="0"/>
  </r>
  <r>
    <n v="82"/>
    <s v="NA"/>
    <x v="0"/>
    <s v="PL"/>
    <s v="Fresh"/>
    <s v="Aadi"/>
    <s v="PLSA0000281F"/>
    <d v="2022-11-07T00:00:00"/>
    <s v="Anita Hemant Bhopi"/>
    <s v="Piramal Finance"/>
    <n v="700000"/>
    <n v="0.03"/>
    <n v="21000"/>
    <n v="0"/>
    <n v="21000"/>
    <n v="3780"/>
    <n v="24780"/>
    <n v="1050"/>
    <n v="23730"/>
    <n v="19950"/>
    <n v="3780"/>
    <d v="2022-12-13T00:00:00"/>
    <x v="10"/>
    <s v="INDIVIDUAL1184"/>
    <s v="N"/>
    <n v="2.5000000000000001E-2"/>
    <n v="17500"/>
    <n v="0"/>
    <n v="17500"/>
    <n v="875"/>
    <n v="16625"/>
    <m/>
    <m/>
    <m/>
    <n v="3500"/>
    <m/>
    <n v="16625"/>
  </r>
  <r>
    <n v="83"/>
    <s v="NA"/>
    <x v="1"/>
    <s v="PL"/>
    <s v="Fresh"/>
    <s v="Aadi"/>
    <s v="SL3982963"/>
    <d v="2022-11-10T00:00:00"/>
    <s v="Satyanarayan"/>
    <s v="Iifl"/>
    <n v="150000"/>
    <n v="3.2500000000000001E-2"/>
    <n v="4875"/>
    <n v="0"/>
    <n v="4875"/>
    <n v="877.5"/>
    <n v="5752.5"/>
    <n v="243.75"/>
    <n v="5508.75"/>
    <m/>
    <m/>
    <m/>
    <x v="11"/>
    <s v="SelfC581"/>
    <s v="N"/>
    <n v="0"/>
    <n v="0"/>
    <n v="0"/>
    <n v="0"/>
    <n v="0"/>
    <n v="0"/>
    <m/>
    <m/>
    <m/>
    <n v="0"/>
    <m/>
    <n v="0"/>
  </r>
  <r>
    <n v="84"/>
    <s v="NA"/>
    <x v="0"/>
    <s v="PL"/>
    <s v="Fresh"/>
    <s v="Aadi"/>
    <s v="264702211239439"/>
    <d v="2022-11-10T00:00:00"/>
    <s v="Parmeshwar Shivhari Doifode"/>
    <s v="Fullerton"/>
    <n v="162525"/>
    <n v="3.6999999999999998E-2"/>
    <n v="6013.4249999999993"/>
    <n v="0"/>
    <n v="6013.4249999999993"/>
    <n v="1082.4164999999998"/>
    <n v="7095.8414999999986"/>
    <n v="300.67124999999999"/>
    <n v="6795.1702499999983"/>
    <n v="5712.753749999998"/>
    <n v="1082.4165000000003"/>
    <d v="2022-12-13T00:00:00"/>
    <x v="12"/>
    <s v="UNITY1567"/>
    <s v="Y"/>
    <n v="0.03"/>
    <n v="4875.75"/>
    <n v="0"/>
    <n v="4875.75"/>
    <n v="243.78750000000002"/>
    <n v="4631.9624999999996"/>
    <m/>
    <m/>
    <m/>
    <n v="1137.6749999999993"/>
    <m/>
    <n v="4631.9624999999996"/>
  </r>
  <r>
    <n v="85"/>
    <s v="NA"/>
    <x v="1"/>
    <s v="PL"/>
    <s v="Fresh"/>
    <s v="Star Power"/>
    <s v="R-03985730-L"/>
    <d v="2022-11-09T00:00:00"/>
    <s v="Janet Dsouza"/>
    <s v="Icici Bank"/>
    <n v="250000"/>
    <n v="0.02"/>
    <n v="5000"/>
    <n v="0"/>
    <n v="5000"/>
    <n v="900"/>
    <n v="5900"/>
    <n v="250"/>
    <n v="5650"/>
    <m/>
    <m/>
    <m/>
    <x v="6"/>
    <s v="INDIVIDUAL1193"/>
    <s v="Y"/>
    <n v="0"/>
    <n v="0"/>
    <n v="0"/>
    <n v="0"/>
    <n v="0"/>
    <n v="0"/>
    <m/>
    <m/>
    <m/>
    <n v="0"/>
    <m/>
    <n v="0"/>
  </r>
  <r>
    <n v="86"/>
    <s v="NA"/>
    <x v="0"/>
    <s v="PL"/>
    <s v="Fresh"/>
    <s v="Aadi"/>
    <s v="D2210291348698746"/>
    <d v="2022-11-09T00:00:00"/>
    <s v="Janet Dsouza"/>
    <s v="Kotak"/>
    <n v="404371"/>
    <n v="3.2000000000000001E-2"/>
    <n v="12939.871999999999"/>
    <n v="0"/>
    <n v="12939.871999999999"/>
    <n v="2329.1769599999998"/>
    <n v="15269.04896"/>
    <n v="646.99360000000001"/>
    <n v="14622.05536"/>
    <n v="12292.878400000001"/>
    <n v="2329.1769599999989"/>
    <d v="2022-12-13T00:00:00"/>
    <x v="6"/>
    <s v="INDIVIDUAL1193"/>
    <s v="Y"/>
    <n v="0.02"/>
    <n v="8087.42"/>
    <n v="0"/>
    <n v="8087.42"/>
    <n v="404.37100000000004"/>
    <n v="7683.049"/>
    <m/>
    <m/>
    <m/>
    <n v="4852.4519999999993"/>
    <m/>
    <n v="7683.049"/>
  </r>
  <r>
    <n v="87"/>
    <s v="NA"/>
    <x v="0"/>
    <s v="PL"/>
    <s v="Fresh"/>
    <s v="Aadi"/>
    <s v="R-03927990_L"/>
    <d v="2022-11-05T00:00:00"/>
    <s v="Abhinaya Tyagi"/>
    <s v="Icici Bank"/>
    <n v="300000"/>
    <n v="0.03"/>
    <n v="9000"/>
    <n v="0"/>
    <n v="9000"/>
    <n v="1620"/>
    <n v="10620"/>
    <n v="450"/>
    <n v="10170"/>
    <n v="8550"/>
    <n v="1620"/>
    <d v="2022-12-13T00:00:00"/>
    <x v="13"/>
    <s v="INDIVIDUAL2141"/>
    <s v="Y"/>
    <n v="2.8499999999999998E-2"/>
    <n v="8550"/>
    <n v="0"/>
    <n v="8550"/>
    <n v="427.5"/>
    <n v="8122.5"/>
    <m/>
    <m/>
    <m/>
    <n v="450"/>
    <m/>
    <n v="8122.5"/>
  </r>
  <r>
    <n v="88"/>
    <s v="NA"/>
    <x v="0"/>
    <s v="PL"/>
    <s v="Fresh"/>
    <s v="Aadi"/>
    <n v="7735043318"/>
    <d v="2022-11-15T00:00:00"/>
    <s v="Biswanath Sahoo"/>
    <s v="Paysense"/>
    <n v="75000"/>
    <n v="0.05"/>
    <n v="3750"/>
    <n v="0"/>
    <n v="3750"/>
    <n v="675"/>
    <n v="4425"/>
    <n v="187.5"/>
    <n v="4237.5"/>
    <n v="3562.5"/>
    <n v="675"/>
    <d v="2022-12-13T00:00:00"/>
    <x v="14"/>
    <s v="INDIVIDUAL1233"/>
    <s v="N"/>
    <n v="4.3999999999999997E-2"/>
    <n v="3300"/>
    <n v="0"/>
    <n v="3300"/>
    <n v="165"/>
    <n v="3135"/>
    <m/>
    <m/>
    <m/>
    <n v="450"/>
    <m/>
    <n v="3135"/>
  </r>
  <r>
    <n v="89"/>
    <s v="NA"/>
    <x v="1"/>
    <s v="PL"/>
    <s v="Fresh"/>
    <s v="Aadi"/>
    <s v="SL3994928"/>
    <d v="2022-11-15T00:00:00"/>
    <s v="Uday Ganpat Thakare"/>
    <s v="Iifl"/>
    <n v="34000"/>
    <n v="3.2500000000000001E-2"/>
    <n v="1105"/>
    <n v="0"/>
    <n v="1105"/>
    <n v="198.9"/>
    <n v="1303.9000000000001"/>
    <n v="55.25"/>
    <n v="1248.6500000000001"/>
    <m/>
    <m/>
    <m/>
    <x v="11"/>
    <s v="SelfC581"/>
    <s v="N"/>
    <n v="0"/>
    <n v="0"/>
    <n v="0"/>
    <n v="0"/>
    <n v="0"/>
    <n v="0"/>
    <m/>
    <m/>
    <m/>
    <n v="0"/>
    <m/>
    <n v="0"/>
  </r>
  <r>
    <n v="90"/>
    <s v="NA"/>
    <x v="0"/>
    <s v="PL"/>
    <s v="Fresh"/>
    <s v="Aadi"/>
    <n v="147540460"/>
    <d v="2022-11-30T00:00:00"/>
    <s v="Shirish Dwivedi"/>
    <s v="Kotak"/>
    <n v="1100000"/>
    <n v="3.2000000000000001E-2"/>
    <n v="35200"/>
    <n v="0"/>
    <n v="35200"/>
    <n v="6336"/>
    <n v="41536"/>
    <n v="1760"/>
    <n v="39776"/>
    <n v="33440"/>
    <n v="6336"/>
    <d v="2022-12-13T00:00:00"/>
    <x v="15"/>
    <s v="Ashish754"/>
    <s v="Y"/>
    <n v="1.4090909090909091E-2"/>
    <n v="15500"/>
    <n v="0"/>
    <n v="15500"/>
    <n v="0"/>
    <n v="15500"/>
    <m/>
    <m/>
    <m/>
    <n v="19700"/>
    <n v="15500"/>
    <n v="0"/>
  </r>
  <r>
    <n v="91"/>
    <s v="NA"/>
    <x v="0"/>
    <s v="PL"/>
    <s v="Fresh"/>
    <s v="Aadi"/>
    <n v="7991664727"/>
    <d v="2022-11-12T00:00:00"/>
    <s v="Shivam Pandey"/>
    <s v="Paysense"/>
    <n v="100000"/>
    <n v="0.05"/>
    <n v="5000"/>
    <n v="0"/>
    <n v="5000"/>
    <n v="900"/>
    <n v="5900"/>
    <n v="250"/>
    <n v="5650"/>
    <n v="4750"/>
    <n v="900"/>
    <d v="2022-12-13T00:00:00"/>
    <x v="16"/>
    <s v="INDIVIDUAL2451"/>
    <s v="N"/>
    <n v="4.3999999999999997E-2"/>
    <n v="4400"/>
    <n v="0"/>
    <n v="4400"/>
    <n v="220"/>
    <n v="4180"/>
    <m/>
    <m/>
    <m/>
    <n v="600"/>
    <m/>
    <n v="4180"/>
  </r>
  <r>
    <n v="92"/>
    <s v="NA"/>
    <x v="0"/>
    <s v="PL"/>
    <s v="Fresh"/>
    <s v="Aadi"/>
    <n v="1818293551"/>
    <d v="2022-11-15T00:00:00"/>
    <s v="Biswanath Sahoo"/>
    <s v="Finnable"/>
    <n v="192000"/>
    <n v="0.03"/>
    <n v="5760"/>
    <n v="0"/>
    <n v="5760"/>
    <n v="1036.8"/>
    <n v="6796.8"/>
    <n v="288"/>
    <n v="6508.8"/>
    <n v="5472"/>
    <n v="1036.8000000000002"/>
    <d v="2022-12-13T00:00:00"/>
    <x v="14"/>
    <s v="INDIVIDUAL1233"/>
    <s v="N"/>
    <n v="2.5999999999999999E-2"/>
    <n v="4992"/>
    <n v="0"/>
    <n v="4992"/>
    <n v="249.60000000000002"/>
    <n v="4742.3999999999996"/>
    <m/>
    <m/>
    <m/>
    <n v="768"/>
    <m/>
    <n v="4742.3999999999996"/>
  </r>
  <r>
    <n v="93"/>
    <s v="NA"/>
    <x v="0"/>
    <s v="PL"/>
    <s v="Fresh"/>
    <s v="Aadi"/>
    <s v="LA-1448651"/>
    <d v="2022-11-29T00:00:00"/>
    <s v="Avadesh Dubey"/>
    <s v="Hero Fincorp"/>
    <n v="151995"/>
    <n v="0.03"/>
    <n v="4559.8499999999995"/>
    <n v="0"/>
    <n v="4559.8499999999995"/>
    <n v="820.77299999999991"/>
    <n v="5380.6229999999996"/>
    <n v="227.99249999999998"/>
    <n v="5152.6304999999993"/>
    <n v="4331.8574999999992"/>
    <n v="820.77300000000014"/>
    <d v="2022-12-13T00:00:00"/>
    <x v="17"/>
    <s v="INDIVIDUAL2608"/>
    <s v="N"/>
    <n v="2.5999999999999999E-2"/>
    <n v="3951.87"/>
    <n v="0"/>
    <n v="3951.87"/>
    <n v="197.59350000000001"/>
    <n v="3754.2764999999999"/>
    <m/>
    <m/>
    <m/>
    <n v="607.97999999999956"/>
    <m/>
    <n v="3754.2764999999999"/>
  </r>
  <r>
    <n v="94"/>
    <s v="NA"/>
    <x v="0"/>
    <s v="PL"/>
    <s v="Fresh"/>
    <s v="Aadi"/>
    <n v="395418646"/>
    <d v="2022-11-19T00:00:00"/>
    <s v="Nitin Pednekar"/>
    <s v="Idfc"/>
    <n v="231240"/>
    <n v="3.2000000000000001E-2"/>
    <n v="7399.68"/>
    <n v="0"/>
    <n v="7399.68"/>
    <n v="1331.9423999999999"/>
    <n v="8731.6224000000002"/>
    <n v="369.98400000000004"/>
    <n v="8361.6383999999998"/>
    <n v="7029.6959999999999"/>
    <n v="1331.9423999999999"/>
    <d v="2022-12-13T00:00:00"/>
    <x v="18"/>
    <s v="INDIVIDUAL999"/>
    <s v="N"/>
    <n v="2.5000000000000001E-2"/>
    <n v="5781"/>
    <n v="0"/>
    <n v="5781"/>
    <n v="289.05"/>
    <n v="5491.95"/>
    <m/>
    <m/>
    <m/>
    <n v="1618.6800000000003"/>
    <m/>
    <n v="5491.95"/>
  </r>
  <r>
    <n v="95"/>
    <s v="NA"/>
    <x v="0"/>
    <s v="PL"/>
    <s v="Fresh"/>
    <s v="Aadi"/>
    <s v="LXMUM18922235753916"/>
    <d v="2022-11-21T00:00:00"/>
    <s v="Ashwini Tambe"/>
    <s v="Incred"/>
    <n v="102710"/>
    <n v="4.2500000000000003E-2"/>
    <n v="4365.1750000000002"/>
    <n v="0"/>
    <n v="4365.1750000000002"/>
    <n v="785.73149999999998"/>
    <n v="5150.9065000000001"/>
    <n v="218.25875000000002"/>
    <n v="4932.6477500000001"/>
    <n v="4146.9162500000002"/>
    <n v="785.73149999999987"/>
    <d v="2022-12-13T00:00:00"/>
    <x v="10"/>
    <s v="INDIVIDUAL1184"/>
    <s v="N"/>
    <n v="2.5000000000000001E-2"/>
    <n v="2567.75"/>
    <n v="0"/>
    <n v="2567.75"/>
    <n v="128.38750000000002"/>
    <n v="2439.3625000000002"/>
    <m/>
    <m/>
    <m/>
    <n v="1797.4250000000002"/>
    <m/>
    <n v="2439.3625000000002"/>
  </r>
  <r>
    <n v="96"/>
    <s v="NA"/>
    <x v="0"/>
    <s v="PL"/>
    <s v="Fresh"/>
    <s v="Aadi"/>
    <n v="395609247"/>
    <d v="2022-11-21T00:00:00"/>
    <s v="Kunal Tambe"/>
    <s v="Idfc"/>
    <n v="442366"/>
    <n v="3.2000000000000001E-2"/>
    <n v="14155.712"/>
    <n v="0"/>
    <n v="14155.712"/>
    <n v="2548.0281599999998"/>
    <n v="16703.740160000001"/>
    <n v="707.78560000000004"/>
    <n v="15995.954560000002"/>
    <n v="13447.926400000002"/>
    <n v="2548.0281599999998"/>
    <d v="2022-12-13T00:00:00"/>
    <x v="19"/>
    <s v="INDIVIDUAL1996"/>
    <s v="N"/>
    <n v="2.5000000000000001E-2"/>
    <n v="11059.150000000001"/>
    <n v="0"/>
    <n v="11059.150000000001"/>
    <n v="552.9575000000001"/>
    <n v="10506.192500000001"/>
    <m/>
    <m/>
    <m/>
    <n v="3096.5619999999981"/>
    <m/>
    <n v="10506.192500000001"/>
  </r>
  <r>
    <n v="97"/>
    <s v="NA"/>
    <x v="0"/>
    <s v="PL"/>
    <s v="Fresh"/>
    <s v="Aadi"/>
    <n v="8291258071"/>
    <d v="2022-11-30T00:00:00"/>
    <s v="Kanchan Bhosle"/>
    <s v="Paysense"/>
    <n v="75000"/>
    <n v="0.05"/>
    <n v="3750"/>
    <n v="0"/>
    <n v="3750"/>
    <n v="675"/>
    <n v="4425"/>
    <n v="187.5"/>
    <n v="4237.5"/>
    <n v="3562.5"/>
    <n v="675"/>
    <d v="2022-12-13T00:00:00"/>
    <x v="20"/>
    <s v="INDIVIDUAL2140"/>
    <s v="Y"/>
    <n v="2.9000000000000001E-2"/>
    <n v="2175"/>
    <n v="0"/>
    <n v="2175"/>
    <n v="108.75"/>
    <n v="2066.25"/>
    <m/>
    <m/>
    <m/>
    <n v="1575"/>
    <m/>
    <n v="2066.25"/>
  </r>
  <r>
    <n v="98"/>
    <s v="NA"/>
    <x v="0"/>
    <s v="PL"/>
    <s v="Fresh"/>
    <s v="Aadi"/>
    <s v="9797167029661062A"/>
    <d v="2022-11-30T00:00:00"/>
    <s v="Kanchan Bhosle"/>
    <s v="Incred"/>
    <n v="210000"/>
    <n v="4.2500000000000003E-2"/>
    <n v="8925"/>
    <n v="0"/>
    <n v="8925"/>
    <n v="1606.5"/>
    <n v="10531.5"/>
    <n v="446.25"/>
    <n v="10085.25"/>
    <n v="8478.75"/>
    <n v="1606.5"/>
    <d v="2022-12-13T00:00:00"/>
    <x v="20"/>
    <s v="INDIVIDUAL2140"/>
    <s v="Y"/>
    <n v="2.9000000000000001E-2"/>
    <n v="6090"/>
    <n v="0"/>
    <n v="6090"/>
    <n v="304.5"/>
    <n v="5785.5"/>
    <m/>
    <m/>
    <m/>
    <n v="2835"/>
    <m/>
    <n v="5785.5"/>
  </r>
  <r>
    <n v="99"/>
    <s v="NA"/>
    <x v="0"/>
    <s v="PL"/>
    <s v="Fresh"/>
    <s v="Aadi"/>
    <s v="8132821109661023A"/>
    <d v="2022-11-27T00:00:00"/>
    <s v="Sonal Gole"/>
    <s v="Incred"/>
    <n v="239561"/>
    <n v="4.2500000000000003E-2"/>
    <n v="10181.342500000001"/>
    <n v="0"/>
    <n v="10181.342500000001"/>
    <n v="1832.64165"/>
    <n v="12013.98415"/>
    <n v="509.06712500000003"/>
    <n v="11504.917025000001"/>
    <n v="9672.2753750000011"/>
    <n v="1832.6416499999996"/>
    <d v="2022-12-13T00:00:00"/>
    <x v="21"/>
    <s v="Sahelee1024"/>
    <s v="Y"/>
    <n v="3.2500000000000001E-2"/>
    <n v="7785.7325000000001"/>
    <n v="0"/>
    <n v="7785.7325000000001"/>
    <n v="389.28662500000002"/>
    <n v="7396.4458750000003"/>
    <m/>
    <m/>
    <m/>
    <n v="2395.6100000000006"/>
    <m/>
    <n v="7396.4458750000003"/>
  </r>
  <r>
    <n v="100"/>
    <s v="NA"/>
    <x v="1"/>
    <s v="PL"/>
    <s v="Fresh"/>
    <s v="Aadi"/>
    <s v="PLsp2211241836245295"/>
    <d v="2022-11-30T00:00:00"/>
    <s v="Santosh Pal"/>
    <s v="Kotak"/>
    <n v="454917"/>
    <n v="2.9000000000000001E-2"/>
    <n v="13192.593000000001"/>
    <n v="0"/>
    <n v="13192.593000000001"/>
    <n v="2374.6667400000001"/>
    <n v="15567.259740000001"/>
    <n v="659.62965000000008"/>
    <n v="14907.630090000001"/>
    <m/>
    <m/>
    <m/>
    <x v="22"/>
    <s v="INDIVIDUAL2766"/>
    <s v="Y"/>
    <n v="0"/>
    <n v="0"/>
    <n v="0"/>
    <n v="0"/>
    <n v="0"/>
    <n v="0"/>
    <m/>
    <m/>
    <m/>
    <n v="0"/>
    <m/>
    <n v="0"/>
  </r>
  <r>
    <n v="101"/>
    <s v="NA"/>
    <x v="0"/>
    <s v="PL"/>
    <s v="Fresh"/>
    <s v="RKPL"/>
    <s v="APPL12794429"/>
    <s v="NA"/>
    <s v="Jitendra Jajoria"/>
    <s v="Tata Capital"/>
    <n v="301796"/>
    <n v="0.03"/>
    <n v="9053.8799999999992"/>
    <n v="0"/>
    <n v="9053.8799999999992"/>
    <n v="1629.6983999999998"/>
    <n v="10683.578399999999"/>
    <n v="452.69399999999996"/>
    <n v="10230.884399999999"/>
    <m/>
    <m/>
    <m/>
    <x v="2"/>
    <s v="INDIVIDUAL980"/>
    <s v="Y"/>
    <n v="2.8499999999999998E-2"/>
    <n v="8601.1859999999997"/>
    <n v="0"/>
    <n v="8601.1859999999997"/>
    <n v="430.05930000000001"/>
    <n v="8171.1266999999998"/>
    <m/>
    <m/>
    <m/>
    <n v="452.69399999999951"/>
    <m/>
    <n v="8171.1266999999998"/>
  </r>
  <r>
    <n v="102"/>
    <s v="NA"/>
    <x v="0"/>
    <s v="PL"/>
    <s v="Fresh"/>
    <s v="RKPL"/>
    <s v="ROSHNI"/>
    <s v="NA"/>
    <s v="Kuldeep Singh"/>
    <s v="Paysense"/>
    <n v="500000"/>
    <n v="5.2499999999999998E-2"/>
    <n v="26250"/>
    <n v="0"/>
    <n v="26250"/>
    <n v="4725"/>
    <n v="30975"/>
    <n v="1312.5"/>
    <n v="29662.5"/>
    <m/>
    <m/>
    <m/>
    <x v="2"/>
    <s v="INDIVIDUAL980"/>
    <s v="Y"/>
    <n v="4.9874999999999996E-2"/>
    <n v="24937.499999999996"/>
    <n v="0"/>
    <n v="24937.499999999996"/>
    <n v="1246.875"/>
    <n v="23690.624999999996"/>
    <m/>
    <m/>
    <m/>
    <n v="1312.5000000000036"/>
    <m/>
    <n v="23690.624999999996"/>
  </r>
  <r>
    <n v="103"/>
    <s v="NA"/>
    <x v="0"/>
    <s v="PL"/>
    <s v="Fresh"/>
    <s v="RKPL"/>
    <n v="1198887568"/>
    <s v="NA"/>
    <s v="Himanshu Tyagi"/>
    <s v="Finnable"/>
    <n v="246607"/>
    <n v="3.5000000000000003E-2"/>
    <n v="8631.2450000000008"/>
    <n v="0"/>
    <n v="8631.2450000000008"/>
    <n v="1553.6241"/>
    <n v="10184.8691"/>
    <n v="431.56225000000006"/>
    <n v="9753.306849999999"/>
    <m/>
    <m/>
    <m/>
    <x v="2"/>
    <s v="INDIVIDUAL980"/>
    <s v="Y"/>
    <n v="3.3250000000000002E-2"/>
    <n v="8199.6827499999999"/>
    <n v="0"/>
    <n v="8199.6827499999999"/>
    <n v="409.98413750000003"/>
    <n v="7789.6986125000003"/>
    <m/>
    <m/>
    <m/>
    <n v="431.56225000000086"/>
    <m/>
    <n v="7789.6986125000003"/>
  </r>
  <r>
    <n v="104"/>
    <s v="NA"/>
    <x v="1"/>
    <s v="PL"/>
    <s v="Fresh"/>
    <s v="ERB"/>
    <s v="NA"/>
    <d v="2022-11-14T00:00:00"/>
    <s v="Nandita Ghosh"/>
    <s v="Axis Bank Ltd"/>
    <n v="200000"/>
    <n v="0.03"/>
    <n v="6000"/>
    <n v="0"/>
    <n v="6000"/>
    <n v="1080"/>
    <n v="7080"/>
    <n v="300"/>
    <n v="6780"/>
    <m/>
    <m/>
    <m/>
    <x v="5"/>
    <m/>
    <m/>
    <n v="0"/>
    <n v="0"/>
    <n v="0"/>
    <n v="0"/>
    <n v="0"/>
    <n v="0"/>
    <m/>
    <m/>
    <m/>
    <n v="0"/>
    <m/>
    <n v="0"/>
  </r>
  <r>
    <n v="105"/>
    <s v="Delhi"/>
    <x v="1"/>
    <s v="PL"/>
    <s v="Fresh"/>
    <s v="Aadi"/>
    <s v="NA"/>
    <d v="2022-11-30T00:00:00"/>
    <s v="Rajesh muli Dhar"/>
    <s v="Fullerton"/>
    <n v="528000"/>
    <n v="2.8000000000000001E-2"/>
    <n v="14784"/>
    <n v="0"/>
    <n v="14784"/>
    <n v="2661.12"/>
    <n v="17445.12"/>
    <n v="739.2"/>
    <n v="16705.919999999998"/>
    <m/>
    <m/>
    <m/>
    <x v="13"/>
    <s v="INDIVIDUAL2141"/>
    <s v="Y"/>
    <n v="0"/>
    <n v="0"/>
    <n v="0"/>
    <n v="0"/>
    <n v="0"/>
    <n v="0"/>
    <m/>
    <m/>
    <m/>
    <n v="0"/>
    <m/>
    <n v="0"/>
  </r>
  <r>
    <n v="106"/>
    <s v="Delhi"/>
    <x v="1"/>
    <s v="PL"/>
    <s v="Fresh"/>
    <s v="Star Power"/>
    <n v="2210280217"/>
    <d v="2022-11-04T00:00:00"/>
    <s v="Amit Kumar D Potdar"/>
    <s v="Yes"/>
    <n v="470000"/>
    <n v="2.5000000000000001E-2"/>
    <n v="11750"/>
    <n v="0"/>
    <n v="11750"/>
    <n v="2115"/>
    <n v="13865"/>
    <n v="587.5"/>
    <n v="13277.5"/>
    <m/>
    <m/>
    <m/>
    <x v="7"/>
    <s v="Skystars2037"/>
    <s v="Y"/>
    <n v="0"/>
    <n v="0"/>
    <n v="0"/>
    <n v="0"/>
    <n v="0"/>
    <n v="0"/>
    <m/>
    <m/>
    <m/>
    <n v="0"/>
    <m/>
    <n v="0"/>
  </r>
  <r>
    <n v="107"/>
    <s v="Mumbai"/>
    <x v="0"/>
    <s v="PL"/>
    <s v="Fresh"/>
    <s v="RKPL"/>
    <n v="135051299"/>
    <s v="NA"/>
    <s v="Sabyasachi Banerjee"/>
    <s v="HDFC"/>
    <n v="900000"/>
    <n v="3.1E-2"/>
    <n v="27900"/>
    <n v="0"/>
    <n v="27900"/>
    <n v="5022"/>
    <n v="32922"/>
    <n v="1395"/>
    <n v="31527"/>
    <m/>
    <m/>
    <m/>
    <x v="2"/>
    <s v="INDIVIDUAL980"/>
    <s v="Y"/>
    <n v="2.9449999999999997E-2"/>
    <n v="26504.999999999996"/>
    <n v="0"/>
    <n v="26504.999999999996"/>
    <n v="1325.25"/>
    <n v="25179.749999999996"/>
    <m/>
    <m/>
    <m/>
    <n v="1395.0000000000036"/>
    <m/>
    <n v="25179.749999999996"/>
  </r>
  <r>
    <n v="108"/>
    <s v="Mumbai"/>
    <x v="0"/>
    <s v="PL"/>
    <s v="Fresh"/>
    <s v="RKPL"/>
    <n v="135763889"/>
    <s v="NA"/>
    <s v="Rahul Yadav"/>
    <s v="HDFC"/>
    <n v="1488475"/>
    <n v="3.3500000000000002E-2"/>
    <n v="49863.912500000006"/>
    <n v="0"/>
    <n v="49863.912500000006"/>
    <n v="8975.50425"/>
    <n v="58839.416750000004"/>
    <n v="2493.1956250000003"/>
    <n v="56346.221125000004"/>
    <m/>
    <m/>
    <m/>
    <x v="2"/>
    <s v="INDIVIDUAL980"/>
    <s v="Y"/>
    <n v="3.1824999999999999E-2"/>
    <n v="47370.716874999998"/>
    <n v="0"/>
    <n v="47370.716874999998"/>
    <n v="2368.5358437499999"/>
    <n v="45002.181031250002"/>
    <m/>
    <m/>
    <m/>
    <n v="2493.1956250000076"/>
    <m/>
    <n v="45002.181031250002"/>
  </r>
  <r>
    <n v="109"/>
    <s v="Mumbai"/>
    <x v="0"/>
    <s v="PL"/>
    <s v="Fresh"/>
    <s v="RKPL"/>
    <n v="135079060"/>
    <s v="NA"/>
    <s v="Rohit Rawat"/>
    <s v="HDFC"/>
    <n v="200000"/>
    <n v="3.1E-2"/>
    <n v="6200"/>
    <n v="0"/>
    <n v="6200"/>
    <n v="1116"/>
    <n v="7316"/>
    <n v="310"/>
    <n v="7006"/>
    <m/>
    <m/>
    <m/>
    <x v="2"/>
    <s v="INDIVIDUAL980"/>
    <s v="Y"/>
    <n v="2.9449999999999997E-2"/>
    <n v="5889.9999999999991"/>
    <n v="0"/>
    <n v="5889.9999999999991"/>
    <n v="294.49999999999994"/>
    <n v="5595.4999999999991"/>
    <m/>
    <m/>
    <m/>
    <n v="310.00000000000091"/>
    <m/>
    <n v="5595.4999999999991"/>
  </r>
  <r>
    <m/>
    <m/>
    <x v="2"/>
    <m/>
    <m/>
    <m/>
    <m/>
    <m/>
    <m/>
    <m/>
    <m/>
    <m/>
    <m/>
    <m/>
    <m/>
    <m/>
    <m/>
    <m/>
    <m/>
    <m/>
    <m/>
    <m/>
    <x v="23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  <m/>
    <m/>
    <m/>
    <m/>
    <m/>
    <x v="23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  <m/>
    <m/>
    <m/>
    <m/>
    <m/>
    <x v="23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  <m/>
    <m/>
    <m/>
    <m/>
    <m/>
    <x v="23"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n v="1"/>
    <s v="Allahabad"/>
    <x v="0"/>
    <s v="PL"/>
    <s v="Emerging"/>
    <x v="0"/>
    <n v="134865614"/>
    <d v="1922-11-02T00:00:00"/>
    <s v="Akash Mishra"/>
    <x v="0"/>
    <n v="506555"/>
    <n v="3.2500000000000001E-2"/>
    <n v="16463.037500000002"/>
    <n v="2533"/>
    <n v="18996.037500000002"/>
    <n v="3419.2867500000002"/>
    <n v="22415.324250000001"/>
    <n v="949.80187500000011"/>
    <n v="21465.522375"/>
    <m/>
    <m/>
    <m/>
    <s v="U Soft"/>
    <s v="usoft947"/>
    <s v="Y"/>
    <n v="3.56E-2"/>
    <n v="18033.358"/>
    <n v="0"/>
    <n v="18033.358"/>
    <n v="901.66790000000003"/>
    <n v="17131.6901"/>
    <m/>
    <m/>
    <m/>
    <n v="962.67950000000201"/>
    <m/>
    <n v="17131.6901"/>
    <m/>
    <m/>
    <m/>
    <m/>
    <m/>
    <m/>
    <m/>
  </r>
  <r>
    <n v="2"/>
    <s v="Allahabad"/>
    <x v="0"/>
    <s v="PL"/>
    <s v="Emerging"/>
    <x v="0"/>
    <n v="135904913"/>
    <d v="1922-11-23T00:00:00"/>
    <s v="Vibha Shukla"/>
    <x v="0"/>
    <n v="505676"/>
    <n v="3.2500000000000001E-2"/>
    <n v="16434.47"/>
    <n v="2528"/>
    <n v="18962.47"/>
    <n v="3413.2446"/>
    <n v="22375.714599999999"/>
    <n v="948.12350000000015"/>
    <n v="21427.591099999998"/>
    <m/>
    <m/>
    <m/>
    <s v="U Soft"/>
    <s v="usoft947"/>
    <s v="Y"/>
    <n v="3.5600000000000007E-2"/>
    <n v="18002.065600000002"/>
    <n v="0"/>
    <n v="18002.065600000002"/>
    <n v="900.10328000000015"/>
    <n v="17101.962320000002"/>
    <m/>
    <m/>
    <m/>
    <n v="960.40439999999944"/>
    <m/>
    <n v="17101.962320000002"/>
    <m/>
    <m/>
    <m/>
    <m/>
    <m/>
    <m/>
    <m/>
  </r>
  <r>
    <n v="3"/>
    <s v="Allahabad"/>
    <x v="0"/>
    <s v="PL"/>
    <s v="Emerging"/>
    <x v="0"/>
    <n v="135872523"/>
    <d v="1922-11-22T00:00:00"/>
    <s v="Gulab Chandra"/>
    <x v="0"/>
    <n v="553437"/>
    <n v="3.2500000000000001E-2"/>
    <n v="17986.702499999999"/>
    <n v="2767"/>
    <n v="20753.702499999999"/>
    <n v="3735.6664499999997"/>
    <n v="24489.36895"/>
    <n v="1037.685125"/>
    <n v="23451.683825"/>
    <m/>
    <m/>
    <m/>
    <s v="U Soft"/>
    <s v="usoft947"/>
    <s v="Y"/>
    <n v="3.56E-2"/>
    <n v="19702.357199999999"/>
    <n v="0"/>
    <n v="19702.357199999999"/>
    <n v="985.11785999999995"/>
    <n v="18717.23934"/>
    <m/>
    <m/>
    <m/>
    <n v="1051.3453000000009"/>
    <m/>
    <n v="18717.23934"/>
    <m/>
    <m/>
    <m/>
    <m/>
    <m/>
    <m/>
    <m/>
  </r>
  <r>
    <n v="4"/>
    <s v="Allahabad"/>
    <x v="0"/>
    <s v="PL"/>
    <s v="Emerging"/>
    <x v="0"/>
    <n v="135872216"/>
    <d v="1922-11-15T00:00:00"/>
    <s v="Rajesh Kumar Mishra"/>
    <x v="0"/>
    <n v="404569"/>
    <n v="3.2500000000000001E-2"/>
    <n v="13148.4925"/>
    <n v="2023"/>
    <n v="15171.4925"/>
    <n v="2730.8686499999999"/>
    <n v="17902.361150000001"/>
    <n v="758.57462500000008"/>
    <n v="17143.786525"/>
    <m/>
    <m/>
    <m/>
    <s v="U Soft"/>
    <s v="usoft947"/>
    <s v="Y"/>
    <n v="3.5600000000000007E-2"/>
    <n v="14402.656400000003"/>
    <n v="0"/>
    <n v="14402.656400000003"/>
    <n v="720.13282000000027"/>
    <n v="13682.523580000003"/>
    <m/>
    <m/>
    <m/>
    <n v="768.8360999999968"/>
    <m/>
    <n v="13682.523580000003"/>
    <m/>
    <m/>
    <m/>
    <m/>
    <m/>
    <m/>
    <m/>
  </r>
  <r>
    <n v="5"/>
    <s v="Bhadoi"/>
    <x v="0"/>
    <s v="PL"/>
    <s v="Emerging"/>
    <x v="0"/>
    <n v="134909951"/>
    <d v="1922-10-25T00:00:00"/>
    <s v="Mukesh Kumar"/>
    <x v="0"/>
    <n v="1315403"/>
    <n v="3.2500000000000001E-2"/>
    <n v="42750.597500000003"/>
    <n v="6577"/>
    <n v="49327.597500000003"/>
    <n v="8878.9675499999994"/>
    <n v="58206.565050000005"/>
    <n v="2466.3798750000005"/>
    <n v="55740.185175000006"/>
    <m/>
    <m/>
    <m/>
    <s v="U Soft"/>
    <s v="usoft947"/>
    <s v="Y"/>
    <n v="3.4000000000000002E-2"/>
    <n v="44723.702000000005"/>
    <n v="0"/>
    <n v="44723.702000000005"/>
    <n v="2236.1851000000001"/>
    <n v="42487.516900000002"/>
    <m/>
    <m/>
    <m/>
    <n v="4603.8954999999987"/>
    <n v="42487.516900000002"/>
    <n v="0"/>
    <s v="Spot PO"/>
    <m/>
    <m/>
    <m/>
    <m/>
    <m/>
    <m/>
  </r>
  <r>
    <n v="6"/>
    <s v="Allahabad"/>
    <x v="0"/>
    <s v="PL"/>
    <s v="Emerging"/>
    <x v="0"/>
    <n v="135734629"/>
    <d v="1922-11-15T00:00:00"/>
    <s v="Prem Prakash Tiwari"/>
    <x v="0"/>
    <n v="503824"/>
    <n v="3.2500000000000001E-2"/>
    <n v="16374.28"/>
    <n v="2519"/>
    <n v="18893.28"/>
    <n v="3400.7903999999999"/>
    <n v="22294.070399999997"/>
    <n v="944.66399999999999"/>
    <n v="21349.406399999996"/>
    <m/>
    <m/>
    <m/>
    <s v="U Soft"/>
    <s v="usoft947"/>
    <s v="Y"/>
    <n v="3.56E-2"/>
    <n v="17936.134399999999"/>
    <n v="0"/>
    <n v="17936.134399999999"/>
    <n v="896.80672000000004"/>
    <n v="17039.327679999999"/>
    <m/>
    <m/>
    <m/>
    <n v="957.14559999999983"/>
    <m/>
    <n v="17039.327679999999"/>
    <m/>
    <m/>
    <m/>
    <m/>
    <m/>
    <m/>
    <m/>
  </r>
  <r>
    <n v="7"/>
    <s v="Gazipur"/>
    <x v="0"/>
    <s v="PL"/>
    <s v="Emerging"/>
    <x v="0"/>
    <n v="135515829"/>
    <d v="1922-10-31T00:00:00"/>
    <s v="Pappoo  Bind"/>
    <x v="0"/>
    <n v="500000"/>
    <n v="3.2500000000000001E-2"/>
    <n v="16250"/>
    <n v="2500"/>
    <n v="18750"/>
    <n v="3375"/>
    <n v="22125"/>
    <n v="937.5"/>
    <n v="21187.5"/>
    <m/>
    <m/>
    <m/>
    <s v="Praveen Pandey"/>
    <s v="BhulokC284"/>
    <s v="Y"/>
    <n v="3.2500000000000001E-2"/>
    <n v="16250"/>
    <n v="0"/>
    <n v="16250"/>
    <n v="812.5"/>
    <n v="15437.5"/>
    <n v="1250"/>
    <n v="62.5"/>
    <n v="1187.5"/>
    <n v="1250"/>
    <n v="15437.5"/>
    <n v="0"/>
    <d v="2022-12-13T00:00:00"/>
    <s v="N347220009547358"/>
    <s v="Bhulokindia Enterprises"/>
    <n v="1187.5"/>
    <d v="2022-12-13T00:00:00"/>
    <s v="AUBLR22022121301_x000a_806507"/>
    <s v="Usoft Services Pvt Ltd"/>
  </r>
  <r>
    <n v="8"/>
    <s v="Allahabad"/>
    <x v="0"/>
    <s v="PL"/>
    <s v="Emerging"/>
    <x v="0"/>
    <n v="135681143"/>
    <d v="1922-11-06T00:00:00"/>
    <s v="Kamal Singh Yadav"/>
    <x v="0"/>
    <n v="353652"/>
    <n v="3.2500000000000001E-2"/>
    <n v="11493.69"/>
    <n v="1768"/>
    <n v="13261.69"/>
    <n v="2387.1042000000002"/>
    <n v="15648.7942"/>
    <n v="663.08450000000005"/>
    <n v="14985.709699999999"/>
    <m/>
    <m/>
    <m/>
    <s v="U Soft"/>
    <s v="usoft947"/>
    <s v="Y"/>
    <n v="3.4000000000000002E-2"/>
    <n v="12024.168000000001"/>
    <n v="0"/>
    <n v="12024.168000000001"/>
    <n v="601.2084000000001"/>
    <n v="11422.959600000002"/>
    <m/>
    <m/>
    <m/>
    <n v="1237.521999999999"/>
    <n v="11422.959600000002"/>
    <n v="0"/>
    <s v="Spot PO"/>
    <m/>
    <m/>
    <m/>
    <m/>
    <m/>
    <m/>
  </r>
  <r>
    <n v="9"/>
    <s v="Jaunpur"/>
    <x v="0"/>
    <s v="PL"/>
    <s v="Emerging"/>
    <x v="0"/>
    <n v="135572896"/>
    <d v="1922-11-17T00:00:00"/>
    <s v="Murahi  Devi"/>
    <x v="0"/>
    <n v="1092938"/>
    <n v="3.2500000000000001E-2"/>
    <n v="35520.485000000001"/>
    <n v="5465"/>
    <n v="40985.485000000001"/>
    <n v="7377.3872999999994"/>
    <n v="48362.872300000003"/>
    <n v="2049.2742499999999"/>
    <n v="46313.598050000001"/>
    <m/>
    <m/>
    <m/>
    <s v="Praveen Pandey"/>
    <s v="BhulokC284"/>
    <s v="Y"/>
    <n v="3.2500000000000001E-2"/>
    <n v="35520.485000000001"/>
    <n v="0"/>
    <n v="35520.485000000001"/>
    <n v="1776.0242500000002"/>
    <n v="33744.460749999998"/>
    <n v="2732.3450000000003"/>
    <n v="136.61725000000001"/>
    <n v="2595.72775"/>
    <n v="2732.6549999999997"/>
    <n v="33744.460749999998"/>
    <n v="0"/>
    <d v="2022-12-13T00:00:00"/>
    <s v="N347220009547358"/>
    <s v="Bhulokindia Enterprises"/>
    <n v="2595.72775"/>
    <d v="2022-12-13T00:00:00"/>
    <s v="AUBLR22022121301_x000a_806507"/>
    <s v="Usoft Services Pvt Ltd"/>
  </r>
  <r>
    <n v="10"/>
    <s v="Allahabad"/>
    <x v="0"/>
    <s v="PL"/>
    <s v="Emerging"/>
    <x v="0"/>
    <n v="135994277"/>
    <d v="1922-11-16T00:00:00"/>
    <s v="Mithilesh  Kumar"/>
    <x v="0"/>
    <n v="306164"/>
    <n v="3.2500000000000001E-2"/>
    <n v="9950.33"/>
    <n v="1531"/>
    <n v="11481.33"/>
    <n v="2066.6394"/>
    <n v="13547.9694"/>
    <n v="574.06650000000002"/>
    <n v="12973.902899999999"/>
    <m/>
    <m/>
    <m/>
    <s v="U Soft"/>
    <s v="usoft947"/>
    <s v="Y"/>
    <n v="3.56E-2"/>
    <n v="10899.438399999999"/>
    <n v="0"/>
    <n v="10899.438399999999"/>
    <n v="544.97191999999995"/>
    <n v="10354.466479999999"/>
    <m/>
    <m/>
    <m/>
    <n v="581.89160000000084"/>
    <m/>
    <n v="10354.466479999999"/>
    <m/>
    <m/>
    <m/>
    <m/>
    <m/>
    <m/>
    <m/>
  </r>
  <r>
    <n v="11"/>
    <s v="Varanasi"/>
    <x v="0"/>
    <s v="PL"/>
    <s v="Emerging"/>
    <x v="0"/>
    <n v="136031959"/>
    <d v="1922-11-19T00:00:00"/>
    <s v="Jayshankar  Prasad"/>
    <x v="0"/>
    <n v="1207927"/>
    <n v="3.2500000000000001E-2"/>
    <n v="39257.627500000002"/>
    <n v="6040"/>
    <n v="45297.627500000002"/>
    <n v="8153.5729499999998"/>
    <n v="53451.200450000004"/>
    <n v="2264.8813750000004"/>
    <n v="51186.319075000007"/>
    <m/>
    <m/>
    <m/>
    <s v="U Soft"/>
    <s v="usoft947"/>
    <s v="Y"/>
    <n v="3.56E-2"/>
    <n v="43002.201200000003"/>
    <n v="0"/>
    <n v="43002.201200000003"/>
    <n v="2150.1100600000004"/>
    <n v="40852.091140000004"/>
    <m/>
    <m/>
    <m/>
    <n v="2295.4262999999992"/>
    <m/>
    <n v="40852.091140000004"/>
    <m/>
    <m/>
    <m/>
    <m/>
    <m/>
    <m/>
    <m/>
  </r>
  <r>
    <n v="12"/>
    <s v="Bhadoi"/>
    <x v="0"/>
    <s v="PL"/>
    <s v="Emerging"/>
    <x v="0"/>
    <n v="135349767"/>
    <d v="1922-10-31T00:00:00"/>
    <s v="Sunil  Vishwakarma"/>
    <x v="0"/>
    <n v="807143"/>
    <n v="3.2500000000000001E-2"/>
    <n v="26232.147499999999"/>
    <n v="4036"/>
    <n v="30268.147499999999"/>
    <n v="5448.2665499999994"/>
    <n v="35716.414049999999"/>
    <n v="1513.407375"/>
    <n v="34203.006674999997"/>
    <m/>
    <m/>
    <m/>
    <s v="U Soft"/>
    <s v="usoft947"/>
    <s v="Y"/>
    <n v="3.3999999999999996E-2"/>
    <n v="27442.861999999997"/>
    <n v="0"/>
    <n v="27442.861999999997"/>
    <n v="1372.1431"/>
    <n v="26070.718899999996"/>
    <m/>
    <m/>
    <m/>
    <n v="2825.2855000000018"/>
    <n v="26070.718899999996"/>
    <n v="0"/>
    <s v="Spot PO"/>
    <m/>
    <m/>
    <m/>
    <m/>
    <m/>
    <m/>
  </r>
  <r>
    <n v="13"/>
    <s v="Mirzapur"/>
    <x v="0"/>
    <s v="PL"/>
    <s v="Emerging"/>
    <x v="0"/>
    <n v="134906331"/>
    <d v="1922-11-04T00:00:00"/>
    <s v="Sandeep Kumar Singh"/>
    <x v="0"/>
    <n v="204496"/>
    <n v="3.2500000000000001E-2"/>
    <n v="6646.12"/>
    <n v="1022"/>
    <n v="7668.12"/>
    <n v="1380.2615999999998"/>
    <n v="9048.3816000000006"/>
    <n v="383.40600000000001"/>
    <n v="8664.9755999999998"/>
    <m/>
    <m/>
    <m/>
    <s v="U Soft"/>
    <s v="usoft947"/>
    <s v="Y"/>
    <n v="3.56E-2"/>
    <n v="7280.0576000000001"/>
    <n v="0"/>
    <n v="7280.0576000000001"/>
    <n v="364.00288"/>
    <n v="6916.0547200000001"/>
    <m/>
    <m/>
    <m/>
    <n v="388.0623999999998"/>
    <m/>
    <n v="6916.0547200000001"/>
    <m/>
    <m/>
    <m/>
    <m/>
    <m/>
    <m/>
    <m/>
  </r>
  <r>
    <n v="14"/>
    <s v="Allahabad"/>
    <x v="0"/>
    <s v="PL"/>
    <s v="Emerging"/>
    <x v="0"/>
    <n v="136026217"/>
    <d v="1922-11-19T00:00:00"/>
    <s v="Sanjeev  Kumar"/>
    <x v="0"/>
    <n v="1024488"/>
    <n v="3.2500000000000001E-2"/>
    <n v="33295.86"/>
    <n v="5122"/>
    <n v="38417.86"/>
    <n v="6915.2147999999997"/>
    <n v="45333.074800000002"/>
    <n v="1920.893"/>
    <n v="43412.181800000006"/>
    <m/>
    <m/>
    <m/>
    <s v="U Soft"/>
    <s v="usoft947"/>
    <s v="Y"/>
    <n v="3.5600000000000007E-2"/>
    <n v="36471.772800000006"/>
    <n v="0"/>
    <n v="36471.772800000006"/>
    <n v="1823.5886400000004"/>
    <n v="34648.184160000004"/>
    <m/>
    <m/>
    <m/>
    <n v="1946.0871999999945"/>
    <m/>
    <n v="34648.184160000004"/>
    <m/>
    <m/>
    <m/>
    <m/>
    <m/>
    <m/>
    <m/>
  </r>
  <r>
    <n v="15"/>
    <s v="Allahabad"/>
    <x v="0"/>
    <s v="PL"/>
    <s v="Emerging"/>
    <x v="0"/>
    <n v="135763923"/>
    <d v="1922-11-10T00:00:00"/>
    <s v="Sunil Kumar Sahu"/>
    <x v="0"/>
    <n v="1509865"/>
    <n v="3.2500000000000001E-2"/>
    <n v="49070.612500000003"/>
    <n v="7549"/>
    <n v="56619.612500000003"/>
    <n v="10191.53025"/>
    <n v="66811.142749999999"/>
    <n v="2830.9806250000001"/>
    <n v="63980.162125000003"/>
    <m/>
    <m/>
    <m/>
    <s v="U Soft"/>
    <s v="usoft947"/>
    <s v="Y"/>
    <n v="3.56E-2"/>
    <n v="53751.194000000003"/>
    <n v="0"/>
    <n v="53751.194000000003"/>
    <n v="2687.5597000000002"/>
    <n v="51063.634300000005"/>
    <m/>
    <m/>
    <m/>
    <n v="2868.4184999999998"/>
    <m/>
    <n v="51063.634300000005"/>
    <m/>
    <m/>
    <m/>
    <m/>
    <m/>
    <m/>
    <m/>
  </r>
  <r>
    <n v="16"/>
    <s v="Pratapgarh"/>
    <x v="0"/>
    <s v="PL"/>
    <s v="Emerging"/>
    <x v="0"/>
    <n v="135563029"/>
    <d v="1922-11-03T00:00:00"/>
    <s v="Sanjay  Kumar"/>
    <x v="0"/>
    <n v="1007800"/>
    <n v="3.2500000000000001E-2"/>
    <n v="32753.5"/>
    <n v="5039"/>
    <n v="37792.5"/>
    <n v="6802.65"/>
    <n v="44595.15"/>
    <n v="1889.625"/>
    <n v="42705.525000000001"/>
    <m/>
    <m/>
    <m/>
    <s v="U Soft"/>
    <s v="usoft947"/>
    <s v="Y"/>
    <n v="3.3999999999999996E-2"/>
    <n v="34265.199999999997"/>
    <n v="0"/>
    <n v="34265.199999999997"/>
    <n v="1713.26"/>
    <n v="32551.94"/>
    <m/>
    <m/>
    <m/>
    <n v="3527.3000000000029"/>
    <n v="32551.94"/>
    <n v="0"/>
    <s v="Spot PO"/>
    <m/>
    <m/>
    <m/>
    <m/>
    <m/>
    <m/>
  </r>
  <r>
    <n v="17"/>
    <s v="Allahabad"/>
    <x v="0"/>
    <s v="PL"/>
    <s v="Emerging"/>
    <x v="0"/>
    <n v="135132066"/>
    <d v="1922-10-29T00:00:00"/>
    <s v="Rajmani  Pal"/>
    <x v="0"/>
    <n v="1397153"/>
    <n v="3.2500000000000001E-2"/>
    <n v="45407.472500000003"/>
    <n v="6986"/>
    <n v="52393.472500000003"/>
    <n v="9430.8250499999995"/>
    <n v="61824.297550000003"/>
    <n v="2619.6736250000004"/>
    <n v="59204.623925"/>
    <m/>
    <m/>
    <m/>
    <s v="U Soft"/>
    <s v="usoft947"/>
    <s v="Y"/>
    <n v="3.4000000000000002E-2"/>
    <n v="47503.202000000005"/>
    <n v="0"/>
    <n v="47503.202000000005"/>
    <n v="2375.1601000000005"/>
    <n v="45128.041900000004"/>
    <m/>
    <m/>
    <m/>
    <n v="4890.2704999999987"/>
    <n v="45128.041900000004"/>
    <n v="0"/>
    <s v="Spot PO"/>
    <m/>
    <m/>
    <m/>
    <m/>
    <m/>
    <m/>
  </r>
  <r>
    <n v="18"/>
    <s v="Allahabad"/>
    <x v="0"/>
    <s v="PL"/>
    <s v="Emerging"/>
    <x v="0"/>
    <n v="135663260"/>
    <d v="1922-11-09T00:00:00"/>
    <s v="Vinay Kumar Yadav"/>
    <x v="0"/>
    <n v="427942"/>
    <n v="3.2500000000000001E-2"/>
    <n v="13908.115"/>
    <n v="2140"/>
    <n v="16048.115"/>
    <n v="2888.6606999999999"/>
    <n v="18936.775699999998"/>
    <n v="802.40575000000001"/>
    <n v="18134.369949999997"/>
    <m/>
    <m/>
    <m/>
    <s v="U Soft"/>
    <s v="usoft947"/>
    <s v="Y"/>
    <n v="3.56E-2"/>
    <n v="15234.735199999999"/>
    <n v="0"/>
    <n v="15234.735199999999"/>
    <n v="761.73676"/>
    <n v="14472.998439999999"/>
    <m/>
    <m/>
    <m/>
    <n v="813.37980000000061"/>
    <m/>
    <n v="14472.998439999999"/>
    <m/>
    <m/>
    <m/>
    <m/>
    <m/>
    <m/>
    <m/>
  </r>
  <r>
    <n v="19"/>
    <s v="Allahabad"/>
    <x v="0"/>
    <s v="PL"/>
    <s v="Emerging"/>
    <x v="0"/>
    <n v="135552858"/>
    <d v="1922-11-08T00:00:00"/>
    <s v="Rakesh Kumar Patel"/>
    <x v="0"/>
    <n v="787104"/>
    <n v="3.2500000000000001E-2"/>
    <n v="25580.880000000001"/>
    <n v="3936"/>
    <n v="29516.880000000001"/>
    <n v="5313.0384000000004"/>
    <n v="34829.918400000002"/>
    <n v="1475.8440000000001"/>
    <n v="33354.074400000005"/>
    <m/>
    <m/>
    <m/>
    <s v="U Soft"/>
    <s v="usoft947"/>
    <s v="Y"/>
    <n v="3.5600000000000007E-2"/>
    <n v="28020.902400000006"/>
    <n v="0"/>
    <n v="28020.902400000006"/>
    <n v="1401.0451200000005"/>
    <n v="26619.857280000007"/>
    <m/>
    <m/>
    <m/>
    <n v="1495.9775999999947"/>
    <m/>
    <n v="26619.857280000007"/>
    <m/>
    <m/>
    <m/>
    <m/>
    <m/>
    <m/>
    <m/>
  </r>
  <r>
    <n v="20"/>
    <s v="Mirzapur"/>
    <x v="0"/>
    <s v="PL"/>
    <s v="Emerging"/>
    <x v="0"/>
    <n v="136006938"/>
    <d v="1922-11-22T00:00:00"/>
    <s v="Deelip  Kumar"/>
    <x v="0"/>
    <n v="363866"/>
    <n v="3.2500000000000001E-2"/>
    <n v="11825.645"/>
    <n v="1819"/>
    <n v="13644.645"/>
    <n v="2456.0360999999998"/>
    <n v="16100.6811"/>
    <n v="682.23225000000002"/>
    <n v="15418.448850000001"/>
    <m/>
    <m/>
    <m/>
    <s v="U Soft"/>
    <s v="usoft947"/>
    <s v="Y"/>
    <n v="3.56E-2"/>
    <n v="12953.6296"/>
    <n v="0"/>
    <n v="12953.6296"/>
    <n v="647.68148000000008"/>
    <n v="12305.948120000001"/>
    <m/>
    <m/>
    <m/>
    <n v="691.01540000000023"/>
    <m/>
    <n v="12305.948120000001"/>
    <m/>
    <m/>
    <m/>
    <m/>
    <m/>
    <m/>
    <m/>
  </r>
  <r>
    <n v="21"/>
    <s v="Lalitpur"/>
    <x v="0"/>
    <s v="PL"/>
    <s v="Emerging"/>
    <x v="0"/>
    <n v="134822827"/>
    <d v="1922-10-26T00:00:00"/>
    <s v="Swati Singh Parihar"/>
    <x v="0"/>
    <n v="1184377"/>
    <n v="3.2500000000000001E-2"/>
    <n v="38492.252500000002"/>
    <n v="0"/>
    <n v="38492.252500000002"/>
    <n v="6928.60545"/>
    <n v="45420.857950000005"/>
    <n v="1924.6126250000002"/>
    <n v="43496.245325000004"/>
    <m/>
    <m/>
    <m/>
    <s v="Nitin Shelar"/>
    <s v="INDIVIDUAL980"/>
    <s v="Y"/>
    <n v="3.0875E-2"/>
    <n v="36567.639875000001"/>
    <n v="0"/>
    <n v="36567.639875000001"/>
    <n v="1828.3819937500002"/>
    <n v="34739.25788125"/>
    <m/>
    <m/>
    <m/>
    <n v="1924.6126250000016"/>
    <m/>
    <n v="34739.25788125"/>
    <m/>
    <m/>
    <m/>
    <m/>
    <m/>
    <m/>
    <m/>
  </r>
  <r>
    <n v="22"/>
    <s v="Orai"/>
    <x v="0"/>
    <s v="PL"/>
    <s v="Emerging"/>
    <x v="0"/>
    <n v="134677742"/>
    <d v="1922-11-14T00:00:00"/>
    <s v="Ajaya Kumar Singh"/>
    <x v="0"/>
    <n v="407070"/>
    <n v="3.2500000000000001E-2"/>
    <n v="13229.775"/>
    <n v="2035"/>
    <n v="15264.775"/>
    <n v="2747.6594999999998"/>
    <n v="18012.434499999999"/>
    <n v="763.23874999999998"/>
    <n v="17249.195749999999"/>
    <m/>
    <m/>
    <m/>
    <s v="U Soft"/>
    <s v="usoft947"/>
    <s v="Y"/>
    <n v="3.56E-2"/>
    <n v="14491.691999999999"/>
    <n v="0"/>
    <n v="14491.691999999999"/>
    <n v="724.58460000000002"/>
    <n v="13767.107399999999"/>
    <m/>
    <m/>
    <m/>
    <n v="773.08300000000054"/>
    <m/>
    <n v="13767.107399999999"/>
    <m/>
    <m/>
    <m/>
    <m/>
    <m/>
    <m/>
    <m/>
  </r>
  <r>
    <n v="23"/>
    <s v="Renukoot"/>
    <x v="0"/>
    <s v="PL"/>
    <s v="Emerging"/>
    <x v="0"/>
    <n v="135845353"/>
    <d v="1922-11-17T00:00:00"/>
    <s v="Pradeep  Kumar"/>
    <x v="0"/>
    <n v="300000"/>
    <n v="3.2500000000000001E-2"/>
    <n v="9750"/>
    <n v="1500"/>
    <n v="11250"/>
    <n v="2025"/>
    <n v="13275"/>
    <n v="562.5"/>
    <n v="12712.5"/>
    <m/>
    <m/>
    <m/>
    <s v="Praveen Pandey"/>
    <s v="BhulokC284"/>
    <s v="Y"/>
    <n v="3.2500000000000001E-2"/>
    <n v="9750"/>
    <n v="0"/>
    <n v="9750"/>
    <n v="487.5"/>
    <n v="9262.5"/>
    <n v="750"/>
    <n v="37.5"/>
    <n v="712.5"/>
    <n v="750"/>
    <n v="9262.5"/>
    <n v="0"/>
    <d v="2022-12-13T00:00:00"/>
    <s v="N347220009547358"/>
    <s v="Bhulokindia Enterprises"/>
    <n v="712.5"/>
    <d v="2022-12-13T00:00:00"/>
    <s v="AUBLR22022121301_x000a_806507"/>
    <s v="Usoft Services Pvt Ltd"/>
  </r>
  <r>
    <n v="24"/>
    <s v="Varanasi"/>
    <x v="0"/>
    <s v="PL"/>
    <s v="Emerging"/>
    <x v="0"/>
    <n v="135552800"/>
    <d v="1922-11-09T00:00:00"/>
    <s v="Nisha Singh Patel"/>
    <x v="0"/>
    <n v="1007800"/>
    <n v="3.2500000000000001E-2"/>
    <n v="32753.5"/>
    <n v="5039"/>
    <n v="37792.5"/>
    <n v="6802.65"/>
    <n v="44595.15"/>
    <n v="1889.625"/>
    <n v="42705.525000000001"/>
    <m/>
    <m/>
    <m/>
    <s v="U Soft"/>
    <s v="usoft947"/>
    <s v="Y"/>
    <n v="3.56E-2"/>
    <n v="35877.68"/>
    <n v="0"/>
    <n v="35877.68"/>
    <n v="1793.884"/>
    <n v="34083.796000000002"/>
    <m/>
    <m/>
    <m/>
    <n v="1914.8199999999997"/>
    <m/>
    <n v="34083.796000000002"/>
    <m/>
    <m/>
    <m/>
    <m/>
    <m/>
    <m/>
    <m/>
  </r>
  <r>
    <n v="25"/>
    <s v="Allahabad"/>
    <x v="0"/>
    <s v="PL"/>
    <s v="Emerging"/>
    <x v="0"/>
    <n v="135595882"/>
    <d v="1922-11-03T00:00:00"/>
    <s v="Aparna  Bajpai"/>
    <x v="0"/>
    <n v="1500000"/>
    <n v="3.2500000000000001E-2"/>
    <n v="48750"/>
    <n v="7500"/>
    <n v="56250"/>
    <n v="10125"/>
    <n v="66375"/>
    <n v="2812.5"/>
    <n v="63562.5"/>
    <m/>
    <m/>
    <m/>
    <s v="U Soft"/>
    <s v="usoft947"/>
    <s v="Y"/>
    <n v="3.56E-2"/>
    <n v="53400"/>
    <n v="0"/>
    <n v="53400"/>
    <n v="2670"/>
    <n v="50730"/>
    <m/>
    <m/>
    <m/>
    <n v="2850"/>
    <m/>
    <n v="50730"/>
    <m/>
    <m/>
    <m/>
    <m/>
    <m/>
    <m/>
    <m/>
  </r>
  <r>
    <n v="26"/>
    <s v="Mirzapur"/>
    <x v="0"/>
    <s v="PL"/>
    <s v="Emerging"/>
    <x v="0"/>
    <n v="135367490"/>
    <d v="1922-10-31T00:00:00"/>
    <s v="Shubham  Singh"/>
    <x v="0"/>
    <n v="1208626"/>
    <n v="3.2500000000000001E-2"/>
    <n v="39280.345000000001"/>
    <n v="6043"/>
    <n v="45323.345000000001"/>
    <n v="8158.2020999999995"/>
    <n v="53481.547100000003"/>
    <n v="2266.16725"/>
    <n v="51215.379850000005"/>
    <m/>
    <m/>
    <m/>
    <s v="U Soft"/>
    <s v="usoft947"/>
    <s v="Y"/>
    <n v="3.5600000000000007E-2"/>
    <n v="43027.085600000006"/>
    <n v="0"/>
    <n v="43027.085600000006"/>
    <n v="2151.3542800000005"/>
    <n v="40875.731320000006"/>
    <m/>
    <m/>
    <m/>
    <n v="2296.2593999999954"/>
    <m/>
    <n v="40875.731320000006"/>
    <m/>
    <m/>
    <m/>
    <m/>
    <m/>
    <m/>
    <m/>
  </r>
  <r>
    <n v="27"/>
    <s v="Lucknow"/>
    <x v="0"/>
    <s v="PL"/>
    <s v="Emerging"/>
    <x v="0"/>
    <n v="135988866"/>
    <d v="1922-11-17T00:00:00"/>
    <s v="Rahul Dev Singh"/>
    <x v="0"/>
    <n v="152035"/>
    <n v="3.2500000000000001E-2"/>
    <n v="4941.1374999999998"/>
    <n v="0"/>
    <n v="4941.1374999999998"/>
    <n v="889.40474999999992"/>
    <n v="5830.5422499999995"/>
    <n v="247.05687499999999"/>
    <n v="5583.4853749999993"/>
    <m/>
    <m/>
    <m/>
    <s v="Anand Prakash Jaisal"/>
    <s v="INDIVIDUALC493_x0009_"/>
    <s v="Y"/>
    <n v="3.2500000000000001E-2"/>
    <n v="4941.1374999999998"/>
    <n v="0"/>
    <n v="4941.1374999999998"/>
    <n v="247.05687499999999"/>
    <n v="4694.0806249999996"/>
    <m/>
    <m/>
    <m/>
    <n v="0"/>
    <n v="4694.0806249999996"/>
    <n v="0"/>
    <d v="2022-12-13T00:00:00"/>
    <s v="N347220009547354"/>
    <s v="Annad Prakash Jaishal"/>
    <m/>
    <m/>
    <m/>
    <m/>
  </r>
  <r>
    <n v="28"/>
    <s v="Barabanki"/>
    <x v="0"/>
    <s v="PL"/>
    <s v="Emerging"/>
    <x v="0"/>
    <n v="135689907"/>
    <d v="1922-11-07T00:00:00"/>
    <s v="Ravi Mohan Awasthi"/>
    <x v="0"/>
    <n v="600000"/>
    <n v="3.2500000000000001E-2"/>
    <n v="19500"/>
    <n v="0"/>
    <n v="19500"/>
    <n v="3510"/>
    <n v="23010"/>
    <n v="975"/>
    <n v="22035"/>
    <m/>
    <m/>
    <m/>
    <s v="Anand Prakash Jaisal"/>
    <s v="INDIVIDUALC493_x0009_"/>
    <s v="Y"/>
    <n v="3.2500000000000001E-2"/>
    <n v="19500"/>
    <n v="0"/>
    <n v="19500"/>
    <n v="975"/>
    <n v="18525"/>
    <m/>
    <m/>
    <m/>
    <n v="0"/>
    <n v="18525"/>
    <n v="0"/>
    <d v="2022-12-13T00:00:00"/>
    <s v="N347220009547354"/>
    <s v="Annad Prakash Jaishal"/>
    <m/>
    <m/>
    <m/>
    <m/>
  </r>
  <r>
    <n v="29"/>
    <s v="Chandoli"/>
    <x v="0"/>
    <s v="PL"/>
    <s v="Emerging"/>
    <x v="0"/>
    <n v="135572358"/>
    <d v="1922-11-22T00:00:00"/>
    <s v="Ramesh  Chandra"/>
    <x v="0"/>
    <n v="150000"/>
    <n v="3.2500000000000001E-2"/>
    <n v="4875"/>
    <n v="750"/>
    <n v="5625"/>
    <n v="1012.5"/>
    <n v="6637.5"/>
    <n v="281.25"/>
    <n v="6356.25"/>
    <m/>
    <m/>
    <m/>
    <s v="Praveen Pandey"/>
    <s v="BhulokC284"/>
    <s v="Y"/>
    <n v="3.2500000000000001E-2"/>
    <n v="4875"/>
    <n v="0"/>
    <n v="4875"/>
    <n v="243.75"/>
    <n v="4631.25"/>
    <n v="375"/>
    <n v="18.75"/>
    <n v="356.25"/>
    <n v="375"/>
    <n v="4631.25"/>
    <n v="0"/>
    <d v="2022-12-13T00:00:00"/>
    <s v="N347220009547358"/>
    <s v="Bhulokindia Enterprises"/>
    <n v="356.25"/>
    <d v="2022-12-13T00:00:00"/>
    <s v="AUBLR22022121301_x000a_806507"/>
    <s v="Usoft Services Pvt Ltd"/>
  </r>
  <r>
    <n v="30"/>
    <s v="Chandoli"/>
    <x v="0"/>
    <s v="PL"/>
    <s v="Emerging"/>
    <x v="0"/>
    <n v="135144423"/>
    <d v="1922-11-03T00:00:00"/>
    <s v="Ajay  Gupta"/>
    <x v="0"/>
    <n v="418433"/>
    <n v="3.2500000000000001E-2"/>
    <n v="13599.0725"/>
    <n v="2092"/>
    <n v="15691.0725"/>
    <n v="2824.3930500000001"/>
    <n v="18515.465550000001"/>
    <n v="784.55362500000001"/>
    <n v="17730.911925"/>
    <m/>
    <m/>
    <m/>
    <s v="U Soft"/>
    <s v="usoft947"/>
    <s v="Y"/>
    <n v="3.56E-2"/>
    <n v="14896.2148"/>
    <n v="0"/>
    <n v="14896.2148"/>
    <n v="744.81074000000001"/>
    <n v="14151.404059999999"/>
    <m/>
    <m/>
    <m/>
    <n v="794.85770000000048"/>
    <m/>
    <n v="14151.404059999999"/>
    <m/>
    <m/>
    <m/>
    <m/>
    <m/>
    <m/>
    <m/>
  </r>
  <r>
    <n v="31"/>
    <s v="Allahabad"/>
    <x v="0"/>
    <s v="PL"/>
    <s v="Emerging"/>
    <x v="0"/>
    <n v="135906602"/>
    <d v="1922-11-15T00:00:00"/>
    <s v="Narendra  Kumar"/>
    <x v="0"/>
    <n v="506555"/>
    <n v="3.2500000000000001E-2"/>
    <n v="16463.037500000002"/>
    <n v="2533"/>
    <n v="18996.037500000002"/>
    <n v="3419.2867500000002"/>
    <n v="22415.324250000001"/>
    <n v="949.80187500000011"/>
    <n v="21465.522375"/>
    <m/>
    <m/>
    <m/>
    <s v="U Soft"/>
    <s v="usoft947"/>
    <s v="Y"/>
    <n v="3.56E-2"/>
    <n v="18033.358"/>
    <n v="0"/>
    <n v="18033.358"/>
    <n v="901.66790000000003"/>
    <n v="17131.6901"/>
    <m/>
    <m/>
    <m/>
    <n v="962.67950000000201"/>
    <m/>
    <n v="17131.6901"/>
    <m/>
    <m/>
    <m/>
    <m/>
    <m/>
    <m/>
    <m/>
  </r>
  <r>
    <n v="32"/>
    <s v="Gazipur"/>
    <x v="0"/>
    <s v="PL"/>
    <s v="Emerging"/>
    <x v="0"/>
    <n v="135616156"/>
    <d v="1922-11-11T00:00:00"/>
    <s v="Rajesh  Kumar"/>
    <x v="0"/>
    <n v="412524"/>
    <n v="3.2500000000000001E-2"/>
    <n v="13407.03"/>
    <n v="2063"/>
    <n v="15470.03"/>
    <n v="2784.6053999999999"/>
    <n v="18254.635399999999"/>
    <n v="773.50150000000008"/>
    <n v="17481.133900000001"/>
    <m/>
    <m/>
    <m/>
    <s v="Praveen Pandey"/>
    <s v="BhulokC284"/>
    <s v="Y"/>
    <n v="3.2500000000000001E-2"/>
    <n v="13407.03"/>
    <n v="0"/>
    <n v="13407.03"/>
    <n v="670.3515000000001"/>
    <n v="12736.6785"/>
    <n v="1031.31"/>
    <n v="51.5655"/>
    <n v="979.7444999999999"/>
    <n v="1031.69"/>
    <n v="12736.6785"/>
    <n v="0"/>
    <d v="2022-12-13T00:00:00"/>
    <s v="N347220009547358"/>
    <s v="Bhulokindia Enterprises"/>
    <n v="979.7444999999999"/>
    <d v="2022-12-13T00:00:00"/>
    <s v="AUBLR22022121301_x000a_806507"/>
    <s v="Usoft Services Pvt Ltd"/>
  </r>
  <r>
    <n v="33"/>
    <s v="Allahabad"/>
    <x v="0"/>
    <s v="PL"/>
    <s v="Emerging"/>
    <x v="0"/>
    <n v="135959896"/>
    <d v="1922-11-19T00:00:00"/>
    <s v="Pradeep  Kumar"/>
    <x v="0"/>
    <n v="1600000"/>
    <n v="3.2500000000000001E-2"/>
    <n v="52000"/>
    <n v="8000"/>
    <n v="60000"/>
    <n v="10800"/>
    <n v="70800"/>
    <n v="3000"/>
    <n v="67800"/>
    <m/>
    <m/>
    <m/>
    <s v="U Soft"/>
    <s v="usoft947"/>
    <s v="Y"/>
    <n v="3.56E-2"/>
    <n v="56960"/>
    <n v="0"/>
    <n v="56960"/>
    <n v="2848"/>
    <n v="54112"/>
    <m/>
    <m/>
    <m/>
    <n v="3040"/>
    <m/>
    <n v="54112"/>
    <m/>
    <m/>
    <m/>
    <m/>
    <m/>
    <m/>
    <m/>
  </r>
  <r>
    <n v="34"/>
    <s v="Allahabad"/>
    <x v="0"/>
    <s v="PL"/>
    <s v="Emerging"/>
    <x v="0"/>
    <n v="135306476"/>
    <d v="1922-10-31T00:00:00"/>
    <s v="Samar  Jeet"/>
    <x v="0"/>
    <n v="1207927"/>
    <n v="3.2500000000000001E-2"/>
    <n v="39257.627500000002"/>
    <n v="6040"/>
    <n v="45297.627500000002"/>
    <n v="8153.5729499999998"/>
    <n v="53451.200450000004"/>
    <n v="2264.8813750000004"/>
    <n v="51186.319075000007"/>
    <m/>
    <m/>
    <m/>
    <s v="U Soft"/>
    <s v="usoft947"/>
    <s v="Y"/>
    <n v="3.3999999999999996E-2"/>
    <n v="41069.517999999996"/>
    <n v="0"/>
    <n v="41069.517999999996"/>
    <n v="2053.4758999999999"/>
    <n v="39016.042099999999"/>
    <m/>
    <m/>
    <m/>
    <n v="4228.1095000000059"/>
    <n v="39016.042099999999"/>
    <n v="0"/>
    <s v="Spot PO"/>
    <m/>
    <m/>
    <m/>
    <m/>
    <m/>
    <m/>
  </r>
  <r>
    <n v="35"/>
    <s v="Allahabad"/>
    <x v="0"/>
    <s v="PL"/>
    <s v="Emerging"/>
    <x v="0"/>
    <n v="135178611"/>
    <d v="1922-10-30T00:00:00"/>
    <s v="Awadhesh  Vishwanath"/>
    <x v="0"/>
    <n v="1207050"/>
    <n v="3.2500000000000001E-2"/>
    <n v="39229.125"/>
    <n v="6035"/>
    <n v="45264.125"/>
    <n v="8147.5424999999996"/>
    <n v="53411.667499999996"/>
    <n v="2263.2062500000002"/>
    <n v="51148.461249999993"/>
    <m/>
    <m/>
    <m/>
    <s v="U Soft"/>
    <s v="usoft947"/>
    <s v="Y"/>
    <n v="3.3999999999999996E-2"/>
    <n v="41039.699999999997"/>
    <n v="0"/>
    <n v="41039.699999999997"/>
    <n v="2051.9850000000001"/>
    <n v="38987.714999999997"/>
    <m/>
    <m/>
    <m/>
    <n v="4224.4250000000029"/>
    <n v="38987.714999999997"/>
    <n v="0"/>
    <s v="Spot PO"/>
    <m/>
    <m/>
    <m/>
    <m/>
    <m/>
    <m/>
  </r>
  <r>
    <n v="36"/>
    <s v="Lalitpur"/>
    <x v="0"/>
    <s v="PL"/>
    <s v="Emerging"/>
    <x v="0"/>
    <n v="136059095"/>
    <d v="1922-11-22T00:00:00"/>
    <s v="Hirdesh Dev Goswami"/>
    <x v="0"/>
    <n v="250000"/>
    <n v="3.2500000000000001E-2"/>
    <n v="8125"/>
    <n v="1250"/>
    <n v="9375"/>
    <n v="1687.5"/>
    <n v="11062.5"/>
    <n v="468.75"/>
    <n v="10593.75"/>
    <m/>
    <m/>
    <m/>
    <s v="Pankaj Thakur"/>
    <s v="INDIVIDUAL1255"/>
    <s v="N"/>
    <n v="3.56E-2"/>
    <n v="8900"/>
    <n v="0"/>
    <n v="8900"/>
    <n v="445"/>
    <n v="8455"/>
    <m/>
    <m/>
    <m/>
    <n v="475"/>
    <n v="8455"/>
    <n v="0"/>
    <d v="2022-12-13T00:00:00"/>
    <s v="N347220009547355"/>
    <s v="Pratibha Tiwari"/>
    <m/>
    <m/>
    <m/>
    <m/>
  </r>
  <r>
    <n v="37"/>
    <s v="Jaunpur"/>
    <x v="0"/>
    <s v="PL"/>
    <s v="Emerging"/>
    <x v="0"/>
    <n v="135099627"/>
    <d v="1922-10-25T00:00:00"/>
    <s v="Avadhesh  Kumar"/>
    <x v="0"/>
    <n v="1088130"/>
    <n v="3.2500000000000001E-2"/>
    <n v="35364.224999999999"/>
    <n v="5441"/>
    <n v="40805.224999999999"/>
    <n v="7344.9404999999997"/>
    <n v="48150.165499999996"/>
    <n v="2040.26125"/>
    <n v="46109.904249999992"/>
    <m/>
    <m/>
    <m/>
    <s v="U Soft"/>
    <s v="usoft947"/>
    <s v="Y"/>
    <n v="3.3999999999999996E-2"/>
    <n v="36996.42"/>
    <n v="0"/>
    <n v="36996.42"/>
    <n v="1849.8209999999999"/>
    <n v="35146.599000000002"/>
    <m/>
    <m/>
    <m/>
    <n v="3808.8050000000003"/>
    <n v="35146.599000000002"/>
    <n v="0"/>
    <s v="Spot PO"/>
    <m/>
    <m/>
    <m/>
    <m/>
    <m/>
    <m/>
  </r>
  <r>
    <n v="38"/>
    <s v="Banda"/>
    <x v="0"/>
    <s v="PL"/>
    <s v="Emerging"/>
    <x v="0"/>
    <n v="135845898"/>
    <d v="1922-11-19T00:00:00"/>
    <s v="Neetu  Yadav"/>
    <x v="0"/>
    <n v="1215394"/>
    <n v="3.2500000000000001E-2"/>
    <n v="39500.305"/>
    <n v="6077"/>
    <n v="45577.305"/>
    <n v="8203.9148999999998"/>
    <n v="53781.219899999996"/>
    <n v="2278.8652500000003"/>
    <n v="51502.354649999994"/>
    <m/>
    <m/>
    <m/>
    <s v="Praveen Pandey"/>
    <s v="BhulokC284"/>
    <s v="Y"/>
    <n v="3.2500000000000001E-2"/>
    <n v="39500.305"/>
    <n v="0"/>
    <n v="39500.305"/>
    <n v="1975.0152500000002"/>
    <n v="37525.289750000004"/>
    <n v="3038.4850000000001"/>
    <n v="151.92425"/>
    <n v="2886.5607500000001"/>
    <n v="3038.5149999999999"/>
    <n v="37525.289750000004"/>
    <n v="0"/>
    <d v="2022-12-13T00:00:00"/>
    <s v="N347220009547358"/>
    <s v="Bhulokindia Enterprises"/>
    <n v="2886.5607500000001"/>
    <d v="2022-12-13T00:00:00"/>
    <s v="AUBLR22022121301_x000a_806507"/>
    <s v="Usoft Services Pvt Ltd"/>
  </r>
  <r>
    <n v="39"/>
    <s v="Allahabad"/>
    <x v="0"/>
    <s v="PL"/>
    <s v="Emerging"/>
    <x v="0"/>
    <n v="135621513"/>
    <d v="1922-11-10T00:00:00"/>
    <s v="Ajay Kumar Vikram"/>
    <x v="0"/>
    <n v="127902"/>
    <n v="3.2500000000000001E-2"/>
    <n v="4156.8150000000005"/>
    <n v="640"/>
    <n v="4796.8150000000005"/>
    <n v="863.4267000000001"/>
    <n v="5660.2417000000005"/>
    <n v="239.84075000000004"/>
    <n v="5420.4009500000002"/>
    <m/>
    <m/>
    <m/>
    <s v="U Soft"/>
    <s v="usoft947"/>
    <s v="Y"/>
    <n v="3.56E-2"/>
    <n v="4553.3112000000001"/>
    <n v="0"/>
    <n v="4553.3112000000001"/>
    <n v="227.66556000000003"/>
    <n v="4325.6456399999997"/>
    <m/>
    <m/>
    <m/>
    <n v="243.50380000000041"/>
    <m/>
    <n v="4325.6456399999997"/>
    <m/>
    <m/>
    <m/>
    <m/>
    <m/>
    <m/>
    <m/>
  </r>
  <r>
    <n v="40"/>
    <s v="Allahabad"/>
    <x v="0"/>
    <s v="PL"/>
    <s v="Emerging"/>
    <x v="0"/>
    <n v="135303865"/>
    <d v="1922-11-07T00:00:00"/>
    <s v="Gulab  Chand"/>
    <x v="0"/>
    <n v="466954"/>
    <n v="3.2500000000000001E-2"/>
    <n v="15176.005000000001"/>
    <n v="0"/>
    <n v="15176.005000000001"/>
    <n v="2731.6809000000003"/>
    <n v="17907.6859"/>
    <n v="758.80025000000012"/>
    <n v="17148.88565"/>
    <m/>
    <m/>
    <m/>
    <s v="U Soft"/>
    <s v="usoft947"/>
    <s v="Y"/>
    <n v="3.0875E-2"/>
    <n v="14417.204749999999"/>
    <n v="0"/>
    <n v="14417.204749999999"/>
    <n v="720.86023750000004"/>
    <n v="13696.3445125"/>
    <m/>
    <m/>
    <m/>
    <n v="758.80025000000205"/>
    <m/>
    <n v="13696.3445125"/>
    <m/>
    <m/>
    <m/>
    <m/>
    <m/>
    <m/>
    <m/>
  </r>
  <r>
    <n v="41"/>
    <s v="Mirzapur"/>
    <x v="0"/>
    <s v="PL"/>
    <s v="Emerging"/>
    <x v="0"/>
    <n v="135655656"/>
    <d v="1922-11-12T00:00:00"/>
    <s v="Prashant  Singh"/>
    <x v="0"/>
    <n v="255078"/>
    <n v="3.2500000000000001E-2"/>
    <n v="8290.0349999999999"/>
    <n v="1275"/>
    <n v="9565.0349999999999"/>
    <n v="1721.7062999999998"/>
    <n v="11286.7413"/>
    <n v="478.25175000000002"/>
    <n v="10808.48955"/>
    <m/>
    <m/>
    <m/>
    <s v="Praveen Pandey"/>
    <s v="BhulokC284"/>
    <s v="Y"/>
    <n v="3.2500000000000001E-2"/>
    <n v="8290.0349999999999"/>
    <n v="0"/>
    <n v="8290.0349999999999"/>
    <n v="414.50175000000002"/>
    <n v="7875.5332499999995"/>
    <n v="637.69500000000005"/>
    <n v="31.884750000000004"/>
    <n v="605.81025"/>
    <n v="637.30499999999995"/>
    <n v="7875.5332499999995"/>
    <n v="0"/>
    <d v="2022-12-13T00:00:00"/>
    <s v="N347220009547358"/>
    <s v="Bhulokindia Enterprises"/>
    <n v="605.81025"/>
    <d v="2022-12-13T00:00:00"/>
    <s v="AUBLR22022121301_x000a_806507"/>
    <s v="Usoft Services Pvt Ltd"/>
  </r>
  <r>
    <n v="42"/>
    <s v="Hathras"/>
    <x v="0"/>
    <s v="PL"/>
    <s v="Emerging"/>
    <x v="0"/>
    <n v="135642000"/>
    <d v="1922-11-07T00:00:00"/>
    <s v="Umesh  Ushara"/>
    <x v="0"/>
    <n v="506555"/>
    <n v="3.2500000000000001E-2"/>
    <n v="16463.037500000002"/>
    <n v="2533"/>
    <n v="18996.037500000002"/>
    <n v="3419.2867500000002"/>
    <n v="22415.324250000001"/>
    <n v="949.80187500000011"/>
    <n v="21465.522375"/>
    <m/>
    <m/>
    <m/>
    <s v="U Soft"/>
    <s v="usoft947"/>
    <s v="Y"/>
    <n v="3.56E-2"/>
    <n v="18033.358"/>
    <n v="0"/>
    <n v="18033.358"/>
    <n v="901.66790000000003"/>
    <n v="17131.6901"/>
    <m/>
    <m/>
    <m/>
    <n v="962.67950000000201"/>
    <m/>
    <n v="17131.6901"/>
    <m/>
    <m/>
    <m/>
    <m/>
    <m/>
    <m/>
    <m/>
  </r>
  <r>
    <n v="43"/>
    <s v="Pratapgarh"/>
    <x v="0"/>
    <s v="PL"/>
    <s v="Emerging"/>
    <x v="0"/>
    <n v="135346323"/>
    <d v="1922-11-01T00:00:00"/>
    <s v="Sanju  Devi"/>
    <x v="0"/>
    <n v="1007535"/>
    <n v="3.2500000000000001E-2"/>
    <n v="32744.887500000001"/>
    <n v="5038"/>
    <n v="37782.887499999997"/>
    <n v="6800.9197499999991"/>
    <n v="44583.807249999998"/>
    <n v="1889.1443749999999"/>
    <n v="42694.662874999995"/>
    <m/>
    <m/>
    <m/>
    <s v="U Soft"/>
    <s v="usoft947"/>
    <s v="Y"/>
    <n v="3.4000000000000002E-2"/>
    <n v="34256.19"/>
    <n v="0"/>
    <n v="34256.19"/>
    <n v="1712.8095000000003"/>
    <n v="32543.380500000003"/>
    <m/>
    <m/>
    <m/>
    <n v="3526.6974999999948"/>
    <n v="32543.380500000003"/>
    <n v="0"/>
    <s v="Spot PO"/>
    <m/>
    <m/>
    <m/>
    <m/>
    <m/>
    <m/>
  </r>
  <r>
    <n v="44"/>
    <s v="Akbarpur"/>
    <x v="0"/>
    <s v="PL"/>
    <s v="Emerging"/>
    <x v="0"/>
    <n v="135967089"/>
    <d v="1922-11-23T00:00:00"/>
    <s v="Raj  Kumar"/>
    <x v="0"/>
    <n v="1010096"/>
    <n v="3.2500000000000001E-2"/>
    <n v="32828.120000000003"/>
    <n v="5050"/>
    <n v="37878.120000000003"/>
    <n v="6818.0616"/>
    <n v="44696.181600000004"/>
    <n v="1893.9060000000002"/>
    <n v="42802.275600000001"/>
    <m/>
    <m/>
    <m/>
    <s v="Praveen Pandey"/>
    <s v="BhulokC284"/>
    <s v="Y"/>
    <n v="3.2500000000000001E-2"/>
    <n v="32828.120000000003"/>
    <n v="0"/>
    <n v="32828.120000000003"/>
    <n v="1641.4060000000002"/>
    <n v="31186.714000000004"/>
    <n v="2525.2400000000002"/>
    <n v="126.26200000000001"/>
    <n v="2398.9780000000001"/>
    <n v="2524.7599999999998"/>
    <n v="31186.714000000004"/>
    <n v="0"/>
    <d v="2022-12-13T00:00:00"/>
    <s v="N347220009547358"/>
    <s v="Bhulokindia Enterprises"/>
    <n v="2398.9780000000001"/>
    <d v="2022-12-13T00:00:00"/>
    <s v="AUBLR22022121301_x000a_806507"/>
    <s v="Usoft Services Pvt Ltd"/>
  </r>
  <r>
    <n v="45"/>
    <s v="Bhadoi"/>
    <x v="0"/>
    <s v="PL"/>
    <s v="Emerging"/>
    <x v="0"/>
    <n v="135691240"/>
    <d v="1922-11-18T00:00:00"/>
    <s v="Abhishek  Kumar"/>
    <x v="0"/>
    <n v="505676"/>
    <n v="3.2500000000000001E-2"/>
    <n v="16434.47"/>
    <n v="2528"/>
    <n v="18962.47"/>
    <n v="3413.2446"/>
    <n v="22375.714599999999"/>
    <n v="948.12350000000015"/>
    <n v="21427.591099999998"/>
    <m/>
    <m/>
    <m/>
    <s v="U Soft"/>
    <s v="usoft947"/>
    <s v="Y"/>
    <n v="3.5600000000000007E-2"/>
    <n v="18002.065600000002"/>
    <n v="0"/>
    <n v="18002.065600000002"/>
    <n v="900.10328000000015"/>
    <n v="17101.962320000002"/>
    <m/>
    <m/>
    <m/>
    <n v="960.40439999999944"/>
    <m/>
    <n v="17101.962320000002"/>
    <m/>
    <m/>
    <m/>
    <m/>
    <m/>
    <m/>
    <m/>
  </r>
  <r>
    <n v="46"/>
    <s v="Gazipur"/>
    <x v="0"/>
    <s v="PL"/>
    <s v="Emerging"/>
    <x v="0"/>
    <n v="455490123"/>
    <d v="1922-11-01T00:00:00"/>
    <s v="Chandra Pratap Gautam"/>
    <x v="0"/>
    <n v="877280"/>
    <n v="3.2500000000000001E-2"/>
    <n v="28511.600000000002"/>
    <n v="4386"/>
    <n v="32897.600000000006"/>
    <n v="5921.5680000000011"/>
    <n v="38819.168000000005"/>
    <n v="1644.8800000000003"/>
    <n v="37174.288000000008"/>
    <m/>
    <m/>
    <m/>
    <s v="U Soft"/>
    <s v="usoft947"/>
    <s v="Y"/>
    <n v="3.56E-2"/>
    <n v="31231.168000000001"/>
    <n v="0"/>
    <n v="31231.168000000001"/>
    <n v="1561.5584000000001"/>
    <n v="29669.6096"/>
    <m/>
    <m/>
    <m/>
    <n v="1666.4320000000043"/>
    <m/>
    <n v="29669.6096"/>
    <m/>
    <m/>
    <m/>
    <m/>
    <m/>
    <m/>
    <m/>
  </r>
  <r>
    <n v="47"/>
    <s v="Allahabad"/>
    <x v="0"/>
    <s v="PL"/>
    <s v="Emerging"/>
    <x v="0"/>
    <n v="135883901"/>
    <d v="1922-11-16T00:00:00"/>
    <s v="Rajendra Kumar Mishra"/>
    <x v="0"/>
    <n v="1213442"/>
    <n v="3.2500000000000001E-2"/>
    <n v="39436.864999999998"/>
    <n v="6067"/>
    <n v="45503.864999999998"/>
    <n v="8190.6956999999993"/>
    <n v="53694.560699999995"/>
    <n v="2275.1932499999998"/>
    <n v="51419.367449999998"/>
    <m/>
    <m/>
    <m/>
    <s v="U Soft"/>
    <s v="usoft947"/>
    <s v="Y"/>
    <n v="3.5600000000000007E-2"/>
    <n v="43198.535200000006"/>
    <n v="0"/>
    <n v="43198.535200000006"/>
    <n v="2159.9267600000003"/>
    <n v="41038.608440000004"/>
    <m/>
    <m/>
    <m/>
    <n v="2305.3297999999922"/>
    <m/>
    <n v="41038.608440000004"/>
    <m/>
    <m/>
    <m/>
    <m/>
    <m/>
    <m/>
    <m/>
  </r>
  <r>
    <n v="48"/>
    <s v="Mirzapur"/>
    <x v="0"/>
    <s v="PL"/>
    <s v="Emerging"/>
    <x v="0"/>
    <n v="135568105"/>
    <d v="1922-11-07T00:00:00"/>
    <s v="Siyaram  Buddhu"/>
    <x v="0"/>
    <n v="1509865"/>
    <n v="3.2500000000000001E-2"/>
    <n v="49070.612500000003"/>
    <n v="7549"/>
    <n v="56619.612500000003"/>
    <n v="10191.53025"/>
    <n v="66811.142749999999"/>
    <n v="2830.9806250000001"/>
    <n v="63980.162125000003"/>
    <m/>
    <m/>
    <m/>
    <s v="U Soft"/>
    <s v="usoft947"/>
    <s v="Y"/>
    <n v="3.56E-2"/>
    <n v="53751.194000000003"/>
    <n v="0"/>
    <n v="53751.194000000003"/>
    <n v="2687.5597000000002"/>
    <n v="51063.634300000005"/>
    <m/>
    <m/>
    <m/>
    <n v="2868.4184999999998"/>
    <m/>
    <n v="51063.634300000005"/>
    <m/>
    <m/>
    <m/>
    <m/>
    <m/>
    <m/>
    <m/>
  </r>
  <r>
    <n v="49"/>
    <s v="Sultanpur-Up"/>
    <x v="0"/>
    <s v="PL"/>
    <s v="Emerging"/>
    <x v="0"/>
    <n v="135565045"/>
    <d v="1922-11-04T00:00:00"/>
    <s v="Manoj  Kumar"/>
    <x v="0"/>
    <n v="609078"/>
    <n v="3.2500000000000001E-2"/>
    <n v="19795.035"/>
    <n v="3045"/>
    <n v="22840.035"/>
    <n v="4111.2062999999998"/>
    <n v="26951.241300000002"/>
    <n v="1142.0017500000001"/>
    <n v="25809.239550000002"/>
    <m/>
    <m/>
    <m/>
    <s v="U Soft"/>
    <s v="usoft947"/>
    <s v="Y"/>
    <n v="3.3999999999999996E-2"/>
    <n v="20708.651999999998"/>
    <n v="0"/>
    <n v="20708.651999999998"/>
    <n v="1035.4325999999999"/>
    <n v="19673.219399999998"/>
    <m/>
    <m/>
    <m/>
    <n v="2131.3830000000016"/>
    <n v="19673.219399999998"/>
    <n v="0"/>
    <s v="Spot PO"/>
    <m/>
    <m/>
    <m/>
    <m/>
    <m/>
    <m/>
  </r>
  <r>
    <n v="50"/>
    <s v="Shahjahanpur"/>
    <x v="0"/>
    <s v="PL"/>
    <s v="Emerging"/>
    <x v="0"/>
    <n v="135509668"/>
    <d v="1922-11-04T00:00:00"/>
    <s v="Mohd  Baseem"/>
    <x v="0"/>
    <n v="300000"/>
    <n v="3.2500000000000001E-2"/>
    <n v="9750"/>
    <n v="1500"/>
    <n v="11250"/>
    <n v="2025"/>
    <n v="13275"/>
    <n v="562.5"/>
    <n v="12712.5"/>
    <m/>
    <m/>
    <m/>
    <s v="Praveen Pandey"/>
    <s v="BhulokC284"/>
    <s v="Y"/>
    <n v="3.2500000000000001E-2"/>
    <n v="9750"/>
    <n v="0"/>
    <n v="9750"/>
    <n v="487.5"/>
    <n v="9262.5"/>
    <n v="750"/>
    <n v="37.5"/>
    <n v="712.5"/>
    <n v="750"/>
    <m/>
    <n v="9262.5"/>
    <m/>
    <m/>
    <m/>
    <m/>
    <m/>
    <m/>
    <m/>
  </r>
  <r>
    <n v="51"/>
    <s v="Bhadoi"/>
    <x v="0"/>
    <s v="PL"/>
    <s v="Emerging"/>
    <x v="0"/>
    <n v="135524286"/>
    <d v="1922-11-01T00:00:00"/>
    <s v="Lal  Bahadur"/>
    <x v="0"/>
    <n v="1508514"/>
    <n v="3.2500000000000001E-2"/>
    <n v="49026.705000000002"/>
    <n v="7543"/>
    <n v="56569.705000000002"/>
    <n v="10182.546899999999"/>
    <n v="66752.251900000003"/>
    <n v="2828.4852500000002"/>
    <n v="63923.766650000005"/>
    <m/>
    <m/>
    <m/>
    <s v="U Soft"/>
    <s v="usoft947"/>
    <s v="Y"/>
    <n v="3.3999999999999996E-2"/>
    <n v="51289.475999999995"/>
    <n v="0"/>
    <n v="51289.475999999995"/>
    <n v="2564.4737999999998"/>
    <n v="48725.002199999995"/>
    <m/>
    <m/>
    <m/>
    <n v="5280.2290000000066"/>
    <n v="48725.002199999995"/>
    <n v="0"/>
    <s v="Spot PO"/>
    <m/>
    <m/>
    <m/>
    <m/>
    <m/>
    <m/>
  </r>
  <r>
    <n v="52"/>
    <s v="Mirzapur"/>
    <x v="0"/>
    <s v="PL"/>
    <s v="Emerging"/>
    <x v="0"/>
    <n v="134972856"/>
    <d v="1922-10-31T00:00:00"/>
    <s v="Jitendra  Kumar"/>
    <x v="0"/>
    <n v="503697"/>
    <n v="3.2500000000000001E-2"/>
    <n v="16370.1525"/>
    <n v="2518"/>
    <n v="18888.1525"/>
    <n v="3399.8674499999997"/>
    <n v="22288.019950000002"/>
    <n v="944.40762500000005"/>
    <n v="21343.612325000002"/>
    <m/>
    <m/>
    <m/>
    <s v="U Soft"/>
    <s v="usoft947"/>
    <s v="Y"/>
    <n v="3.56E-2"/>
    <n v="17931.6132"/>
    <n v="0"/>
    <n v="17931.6132"/>
    <n v="896.58066000000008"/>
    <n v="17035.03254"/>
    <m/>
    <m/>
    <m/>
    <n v="956.53930000000037"/>
    <m/>
    <n v="17035.03254"/>
    <m/>
    <m/>
    <m/>
    <m/>
    <m/>
    <m/>
    <m/>
  </r>
  <r>
    <n v="53"/>
    <s v="Allahabad"/>
    <x v="0"/>
    <s v="PL"/>
    <s v="Emerging"/>
    <x v="0"/>
    <n v="135652482"/>
    <d v="1922-11-05T00:00:00"/>
    <s v="Pritam  Kumar"/>
    <x v="0"/>
    <n v="300000"/>
    <n v="3.2500000000000001E-2"/>
    <n v="9750"/>
    <n v="1500"/>
    <n v="11250"/>
    <n v="2025"/>
    <n v="13275"/>
    <n v="562.5"/>
    <n v="12712.5"/>
    <m/>
    <m/>
    <m/>
    <s v="U Soft"/>
    <s v="usoft947"/>
    <s v="Y"/>
    <n v="3.4000000000000002E-2"/>
    <n v="10200"/>
    <n v="0"/>
    <n v="10200"/>
    <n v="510"/>
    <n v="9690"/>
    <m/>
    <m/>
    <m/>
    <n v="1050"/>
    <n v="9690"/>
    <n v="0"/>
    <s v="Spot PO"/>
    <m/>
    <m/>
    <m/>
    <m/>
    <m/>
    <m/>
  </r>
  <r>
    <n v="54"/>
    <s v="Allahabad"/>
    <x v="0"/>
    <s v="PL"/>
    <s v="Emerging"/>
    <x v="0"/>
    <n v="135987099"/>
    <d v="1922-11-19T00:00:00"/>
    <s v="Shiw Shakti Kumar"/>
    <x v="0"/>
    <n v="859828"/>
    <n v="3.2500000000000001E-2"/>
    <n v="27944.41"/>
    <n v="4299"/>
    <n v="32243.41"/>
    <n v="5803.8137999999999"/>
    <n v="38047.2238"/>
    <n v="1612.1705000000002"/>
    <n v="36435.0533"/>
    <m/>
    <m/>
    <m/>
    <s v="U Soft"/>
    <s v="usoft947"/>
    <s v="Y"/>
    <n v="3.56E-2"/>
    <n v="30609.876799999998"/>
    <n v="0"/>
    <n v="30609.876799999998"/>
    <n v="1530.4938400000001"/>
    <n v="29079.382959999999"/>
    <m/>
    <m/>
    <m/>
    <n v="1633.5332000000017"/>
    <m/>
    <n v="29079.382959999999"/>
    <m/>
    <m/>
    <m/>
    <m/>
    <m/>
    <m/>
    <m/>
  </r>
  <r>
    <n v="55"/>
    <s v="Lalitpur"/>
    <x v="0"/>
    <s v="PL"/>
    <s v="Emerging"/>
    <x v="0"/>
    <n v="135267364"/>
    <d v="1922-11-02T00:00:00"/>
    <s v="Janardan  Pal"/>
    <x v="0"/>
    <n v="514738"/>
    <n v="3.2500000000000001E-2"/>
    <n v="16728.985000000001"/>
    <n v="2574"/>
    <n v="19302.985000000001"/>
    <n v="3474.5373"/>
    <n v="22777.522300000001"/>
    <n v="965.14925000000005"/>
    <n v="21812.373050000002"/>
    <m/>
    <m/>
    <m/>
    <s v="Pankaj Thakur"/>
    <s v="INDIVIDUAL1255"/>
    <s v="N"/>
    <n v="3.56E-2"/>
    <n v="18324.6728"/>
    <n v="0"/>
    <n v="18324.6728"/>
    <n v="916.23364000000004"/>
    <n v="17408.439160000002"/>
    <m/>
    <m/>
    <m/>
    <n v="978.3122000000003"/>
    <n v="17408.439160000002"/>
    <n v="0"/>
    <d v="2022-12-13T00:00:00"/>
    <s v="N347220009547355"/>
    <s v="Pratibha Tiwari"/>
    <m/>
    <m/>
    <m/>
    <m/>
  </r>
  <r>
    <n v="56"/>
    <s v="Kanpur"/>
    <x v="0"/>
    <s v="PL"/>
    <s v="Emerging"/>
    <x v="0"/>
    <n v="134712226"/>
    <d v="1922-11-18T00:00:00"/>
    <s v="Praveen  Kumar"/>
    <x v="0"/>
    <n v="200000"/>
    <n v="3.2500000000000001E-2"/>
    <n v="6500"/>
    <n v="1000"/>
    <n v="7500"/>
    <n v="1350"/>
    <n v="8850"/>
    <n v="375"/>
    <n v="8475"/>
    <m/>
    <m/>
    <m/>
    <s v="U Soft"/>
    <s v="usoft947"/>
    <s v="Y"/>
    <n v="3.56E-2"/>
    <n v="7120"/>
    <n v="0"/>
    <n v="7120"/>
    <n v="356"/>
    <n v="6764"/>
    <m/>
    <m/>
    <m/>
    <n v="380"/>
    <m/>
    <n v="6764"/>
    <m/>
    <m/>
    <m/>
    <m/>
    <m/>
    <m/>
    <m/>
  </r>
  <r>
    <n v="57"/>
    <s v="Akbarpur"/>
    <x v="0"/>
    <s v="PL"/>
    <s v="Emerging"/>
    <x v="0"/>
    <n v="135230669"/>
    <d v="1922-11-04T00:00:00"/>
    <s v="Vijay Shankar Mishra"/>
    <x v="0"/>
    <n v="1521600"/>
    <n v="3.2500000000000001E-2"/>
    <n v="49452"/>
    <n v="7608"/>
    <n v="57060"/>
    <n v="10270.799999999999"/>
    <n v="67330.8"/>
    <n v="2853"/>
    <n v="64477.8"/>
    <m/>
    <m/>
    <m/>
    <s v="Praveen Pandey"/>
    <s v="BhulokC284"/>
    <s v="Y"/>
    <n v="3.2500000000000001E-2"/>
    <n v="49452"/>
    <n v="0"/>
    <n v="49452"/>
    <n v="2472.6000000000004"/>
    <n v="46979.4"/>
    <n v="3804"/>
    <n v="190.20000000000002"/>
    <n v="3613.8"/>
    <n v="3804"/>
    <n v="46979.4"/>
    <n v="0"/>
    <d v="2022-12-13T00:00:00"/>
    <s v="N347220009547358"/>
    <s v="Bhulokindia Enterprises"/>
    <n v="3613.8"/>
    <d v="2022-12-13T00:00:00"/>
    <s v="AUBLR22022121301_x000a_806507"/>
    <s v="Usoft Services Pvt Ltd"/>
  </r>
  <r>
    <n v="58"/>
    <s v="Bhadoi"/>
    <x v="0"/>
    <s v="PL"/>
    <s v="Emerging"/>
    <x v="0"/>
    <n v="135831668"/>
    <d v="1922-11-19T00:00:00"/>
    <s v="Saheb Lal Bind"/>
    <x v="0"/>
    <n v="1114416"/>
    <n v="3.2500000000000001E-2"/>
    <n v="36218.520000000004"/>
    <n v="5572"/>
    <n v="41790.520000000004"/>
    <n v="7522.2936000000009"/>
    <n v="49312.813600000009"/>
    <n v="2089.5260000000003"/>
    <n v="47223.287600000011"/>
    <m/>
    <m/>
    <m/>
    <s v="U Soft"/>
    <s v="usoft947"/>
    <s v="Y"/>
    <n v="3.56E-2"/>
    <n v="39673.209600000002"/>
    <n v="0"/>
    <n v="39673.209600000002"/>
    <n v="1983.6604800000002"/>
    <n v="37689.549120000003"/>
    <m/>
    <m/>
    <m/>
    <n v="2117.3104000000021"/>
    <m/>
    <n v="37689.549120000003"/>
    <m/>
    <m/>
    <m/>
    <m/>
    <m/>
    <m/>
    <m/>
  </r>
  <r>
    <n v="59"/>
    <s v="Allahabad"/>
    <x v="0"/>
    <s v="PL"/>
    <s v="Emerging"/>
    <x v="0"/>
    <n v="136071898"/>
    <d v="1922-11-23T00:00:00"/>
    <s v="Bankat Raman Dwivedi"/>
    <x v="0"/>
    <n v="178889"/>
    <n v="3.2500000000000001E-2"/>
    <n v="5813.8924999999999"/>
    <n v="894"/>
    <n v="6707.8924999999999"/>
    <n v="1207.42065"/>
    <n v="7915.31315"/>
    <n v="335.39462500000002"/>
    <n v="7579.918525"/>
    <m/>
    <m/>
    <m/>
    <s v="U Soft"/>
    <s v="usoft947"/>
    <s v="Y"/>
    <n v="3.5599999999999993E-2"/>
    <n v="6368.4483999999984"/>
    <n v="0"/>
    <n v="6368.4483999999984"/>
    <n v="318.42241999999993"/>
    <n v="6050.0259799999985"/>
    <m/>
    <m/>
    <m/>
    <n v="339.44410000000153"/>
    <m/>
    <n v="6050.0259799999985"/>
    <m/>
    <m/>
    <m/>
    <m/>
    <m/>
    <m/>
    <m/>
  </r>
  <r>
    <n v="60"/>
    <s v="Mirzapur"/>
    <x v="0"/>
    <s v="PL"/>
    <s v="Emerging"/>
    <x v="0"/>
    <n v="135886410"/>
    <d v="1922-11-17T00:00:00"/>
    <s v="Rakesh  Singh"/>
    <x v="0"/>
    <n v="1030502"/>
    <n v="3.2500000000000001E-2"/>
    <n v="33491.315000000002"/>
    <n v="5153"/>
    <n v="38644.315000000002"/>
    <n v="6955.9767000000002"/>
    <n v="45600.291700000002"/>
    <n v="1932.2157500000003"/>
    <n v="43668.075949999999"/>
    <m/>
    <m/>
    <m/>
    <s v="U Soft"/>
    <s v="usoft947"/>
    <s v="Y"/>
    <n v="3.56E-2"/>
    <n v="36685.871200000001"/>
    <n v="0"/>
    <n v="36685.871200000001"/>
    <n v="1834.2935600000001"/>
    <n v="34851.577640000003"/>
    <m/>
    <m/>
    <m/>
    <n v="1958.4438000000009"/>
    <m/>
    <n v="34851.577640000003"/>
    <m/>
    <m/>
    <m/>
    <m/>
    <m/>
    <m/>
    <m/>
  </r>
  <r>
    <n v="61"/>
    <s v="Jaunpur"/>
    <x v="0"/>
    <s v="PL"/>
    <s v="Emerging"/>
    <x v="0"/>
    <n v="135156452"/>
    <d v="1922-11-05T00:00:00"/>
    <s v="Surendra  Kumar"/>
    <x v="0"/>
    <n v="1811104"/>
    <n v="3.2500000000000001E-2"/>
    <n v="58860.880000000005"/>
    <n v="9056"/>
    <n v="67916.88"/>
    <n v="12225.038400000001"/>
    <n v="80141.91840000001"/>
    <n v="3395.8440000000005"/>
    <n v="76746.074400000012"/>
    <m/>
    <m/>
    <m/>
    <s v="U Soft"/>
    <s v="usoft947"/>
    <s v="Y"/>
    <n v="3.3999999999999996E-2"/>
    <n v="61577.535999999993"/>
    <n v="0"/>
    <n v="61577.535999999993"/>
    <n v="3078.8768"/>
    <n v="58498.659199999995"/>
    <m/>
    <m/>
    <m/>
    <n v="6339.3440000000119"/>
    <n v="58498.659199999995"/>
    <n v="0"/>
    <s v="Spot PO"/>
    <m/>
    <m/>
    <m/>
    <m/>
    <m/>
    <m/>
  </r>
  <r>
    <n v="62"/>
    <s v="Kendrapara"/>
    <x v="0"/>
    <s v="PL"/>
    <s v="Emerging"/>
    <x v="0"/>
    <n v="134829649"/>
    <d v="1922-10-27T00:00:00"/>
    <s v="Bidyut Kumar Mohanty"/>
    <x v="0"/>
    <n v="512384"/>
    <n v="3.2500000000000001E-2"/>
    <n v="16652.48"/>
    <n v="2562"/>
    <n v="19214.48"/>
    <n v="3458.6063999999997"/>
    <n v="22673.0864"/>
    <n v="960.72400000000005"/>
    <n v="21712.362400000002"/>
    <m/>
    <m/>
    <m/>
    <s v="Untracked"/>
    <m/>
    <m/>
    <n v="0"/>
    <n v="0"/>
    <n v="0"/>
    <n v="0"/>
    <n v="0"/>
    <n v="0"/>
    <m/>
    <m/>
    <m/>
    <n v="0"/>
    <m/>
    <n v="0"/>
    <m/>
    <m/>
    <m/>
    <m/>
    <m/>
    <m/>
    <m/>
  </r>
  <r>
    <n v="63"/>
    <s v="Dehri"/>
    <x v="0"/>
    <s v="PL"/>
    <s v="Emerging"/>
    <x v="0"/>
    <n v="136192217"/>
    <d v="1922-11-21T00:00:00"/>
    <s v="Amit Kumar Gupta"/>
    <x v="0"/>
    <n v="437534"/>
    <n v="3.2500000000000001E-2"/>
    <n v="14219.855000000001"/>
    <n v="0"/>
    <n v="14219.855000000001"/>
    <n v="2559.5739000000003"/>
    <n v="16779.428900000003"/>
    <n v="710.99275000000011"/>
    <n v="16068.436150000003"/>
    <m/>
    <m/>
    <m/>
    <s v="Nitin Shelar"/>
    <s v="INDIVIDUAL980"/>
    <s v="Y"/>
    <n v="3.0875E-2"/>
    <n v="13508.86225"/>
    <n v="0"/>
    <n v="13508.86225"/>
    <n v="675.4431125000001"/>
    <n v="12833.419137500001"/>
    <m/>
    <m/>
    <m/>
    <n v="710.99275000000125"/>
    <m/>
    <n v="12833.419137500001"/>
    <m/>
    <m/>
    <m/>
    <m/>
    <m/>
    <m/>
    <m/>
  </r>
  <r>
    <n v="64"/>
    <s v="Navsari"/>
    <x v="0"/>
    <s v="PL"/>
    <s v="Emerging"/>
    <x v="0"/>
    <n v="136005733"/>
    <d v="1922-11-18T00:00:00"/>
    <s v="Patel Vijaykumar Naginbhai"/>
    <x v="0"/>
    <n v="320000"/>
    <n v="3.2500000000000001E-2"/>
    <n v="10400"/>
    <n v="1600"/>
    <n v="12000"/>
    <n v="2160"/>
    <n v="14160"/>
    <n v="600"/>
    <n v="13560"/>
    <m/>
    <m/>
    <m/>
    <s v="Nitin Shelar"/>
    <s v="INDIVIDUAL980"/>
    <s v="Y"/>
    <n v="3.5624999999999997E-2"/>
    <n v="11399.999999999998"/>
    <n v="0"/>
    <n v="11399.999999999998"/>
    <n v="569.99999999999989"/>
    <n v="10829.999999999998"/>
    <m/>
    <m/>
    <m/>
    <n v="600.00000000000182"/>
    <m/>
    <n v="10829.999999999998"/>
    <m/>
    <m/>
    <m/>
    <m/>
    <m/>
    <m/>
    <m/>
  </r>
  <r>
    <n v="65"/>
    <s v="Sandoz House"/>
    <x v="0"/>
    <s v="PL"/>
    <s v="Prime"/>
    <x v="0"/>
    <n v="135554983"/>
    <d v="1922-11-01T00:00:00"/>
    <s v="Bhushan Narayan Patil"/>
    <x v="0"/>
    <n v="600000"/>
    <n v="0.03"/>
    <n v="18000"/>
    <n v="0"/>
    <n v="18000"/>
    <n v="3240"/>
    <n v="21240"/>
    <n v="900"/>
    <n v="20340"/>
    <m/>
    <m/>
    <m/>
    <s v="Untracked"/>
    <m/>
    <m/>
    <n v="0"/>
    <n v="0"/>
    <n v="0"/>
    <n v="0"/>
    <n v="0"/>
    <n v="0"/>
    <m/>
    <m/>
    <m/>
    <n v="0"/>
    <m/>
    <n v="0"/>
    <m/>
    <m/>
    <m/>
    <m/>
    <m/>
    <m/>
    <m/>
  </r>
  <r>
    <n v="66"/>
    <s v="Sandoz House"/>
    <x v="0"/>
    <s v="PL"/>
    <s v="Prime"/>
    <x v="0"/>
    <n v="135425154"/>
    <d v="1922-10-28T00:00:00"/>
    <s v="Vishal Vishwas Kadam"/>
    <x v="0"/>
    <n v="1200000"/>
    <n v="0.03"/>
    <n v="36000"/>
    <n v="0"/>
    <n v="36000"/>
    <n v="6480"/>
    <n v="42480"/>
    <n v="1800"/>
    <n v="40680"/>
    <m/>
    <m/>
    <m/>
    <s v="Untracked"/>
    <m/>
    <m/>
    <n v="0"/>
    <n v="0"/>
    <n v="0"/>
    <n v="0"/>
    <n v="0"/>
    <n v="0"/>
    <m/>
    <m/>
    <m/>
    <n v="0"/>
    <m/>
    <n v="0"/>
    <m/>
    <m/>
    <m/>
    <m/>
    <m/>
    <m/>
    <m/>
  </r>
  <r>
    <n v="67"/>
    <s v="Sandoz House"/>
    <x v="0"/>
    <s v="PL"/>
    <s v="Prime"/>
    <x v="0"/>
    <n v="135353480"/>
    <d v="1922-11-10T00:00:00"/>
    <s v="Janet Boney Dsouza"/>
    <x v="0"/>
    <n v="315000"/>
    <n v="0.03"/>
    <n v="9450"/>
    <n v="0"/>
    <n v="9450"/>
    <n v="1701"/>
    <n v="11151"/>
    <n v="472.5"/>
    <n v="10678.5"/>
    <m/>
    <m/>
    <m/>
    <s v="Siddharth Joshi"/>
    <s v="INDIVIDUAL1193"/>
    <s v="Y"/>
    <n v="0.02"/>
    <n v="6300"/>
    <n v="0"/>
    <n v="6300"/>
    <n v="315"/>
    <n v="5985"/>
    <m/>
    <m/>
    <m/>
    <n v="3150"/>
    <n v="5985"/>
    <n v="0"/>
    <d v="2022-12-13T00:00:00"/>
    <s v="N347220009547359"/>
    <s v="Siddhart Joshi"/>
    <m/>
    <m/>
    <m/>
    <m/>
  </r>
  <r>
    <n v="68"/>
    <s v="Pune"/>
    <x v="0"/>
    <s v="PL"/>
    <s v="Prime"/>
    <x v="0"/>
    <n v="135146210"/>
    <d v="1922-11-04T00:00:00"/>
    <s v="Amit Kumardnyaneshwa Potdar"/>
    <x v="0"/>
    <n v="700000"/>
    <n v="0.03"/>
    <n v="21000"/>
    <n v="0"/>
    <n v="21000"/>
    <n v="3780"/>
    <n v="24780"/>
    <n v="1050"/>
    <n v="23730"/>
    <m/>
    <m/>
    <m/>
    <s v="Deepak Khandelwal"/>
    <s v="Skystars2037"/>
    <s v="Y"/>
    <n v="2.8499999999999998E-2"/>
    <n v="19950"/>
    <n v="0"/>
    <n v="19950"/>
    <n v="997.5"/>
    <n v="18952.5"/>
    <m/>
    <m/>
    <m/>
    <n v="1050"/>
    <n v="18952.5"/>
    <n v="0"/>
    <d v="2022-12-13T00:00:00"/>
    <s v="N347220009547356"/>
    <s v="Deepak Gupta"/>
    <m/>
    <m/>
    <m/>
    <m/>
  </r>
  <r>
    <n v="69"/>
    <s v="Pune"/>
    <x v="0"/>
    <s v="PL"/>
    <s v="Prime"/>
    <x v="0"/>
    <n v="135659435"/>
    <d v="1922-11-21T00:00:00"/>
    <s v="Neeraj  Goyal"/>
    <x v="0"/>
    <n v="2000000"/>
    <n v="0.03"/>
    <n v="60000"/>
    <n v="0"/>
    <n v="60000"/>
    <n v="10800"/>
    <n v="70800"/>
    <n v="3000"/>
    <n v="67800"/>
    <m/>
    <m/>
    <m/>
    <s v="Nitin Shelar"/>
    <s v="INDIVIDUAL980"/>
    <s v="Y"/>
    <n v="2.8500000000000001E-2"/>
    <n v="57000"/>
    <n v="0"/>
    <n v="57000"/>
    <n v="2850"/>
    <n v="54150"/>
    <m/>
    <m/>
    <m/>
    <n v="3000"/>
    <m/>
    <n v="54150"/>
    <m/>
    <m/>
    <m/>
    <m/>
    <m/>
    <m/>
    <m/>
  </r>
  <r>
    <n v="70"/>
    <s v="Sandoz House"/>
    <x v="0"/>
    <s v="PL"/>
    <s v="Prime"/>
    <x v="0"/>
    <n v="134824312"/>
    <d v="1922-11-05T00:00:00"/>
    <s v="Prachi Parag Salunkhe"/>
    <x v="0"/>
    <n v="194728"/>
    <n v="0.03"/>
    <n v="5841.84"/>
    <n v="0"/>
    <n v="5841.84"/>
    <n v="1051.5311999999999"/>
    <n v="6893.3711999999996"/>
    <n v="292.09200000000004"/>
    <n v="6601.2791999999999"/>
    <m/>
    <m/>
    <m/>
    <s v="Nitin Shelar"/>
    <s v="INDIVIDUAL980"/>
    <s v="Y"/>
    <n v="2.8500000000000001E-2"/>
    <n v="5549.7480000000005"/>
    <n v="0"/>
    <n v="5549.7480000000005"/>
    <n v="277.48740000000004"/>
    <n v="5272.2606000000005"/>
    <m/>
    <m/>
    <m/>
    <n v="292.09199999999964"/>
    <m/>
    <n v="5272.2606000000005"/>
    <m/>
    <m/>
    <m/>
    <m/>
    <m/>
    <m/>
    <m/>
  </r>
  <r>
    <n v="71"/>
    <s v="Sandoz House"/>
    <x v="0"/>
    <s v="PL"/>
    <s v="Prime"/>
    <x v="0"/>
    <n v="135832686"/>
    <d v="1922-11-14T00:00:00"/>
    <s v="Sarfaraz Sikandar Chimaokar"/>
    <x v="0"/>
    <n v="510805"/>
    <n v="0.03"/>
    <n v="15324.15"/>
    <n v="0"/>
    <n v="15324.15"/>
    <n v="2758.3469999999998"/>
    <n v="18082.496999999999"/>
    <n v="766.20749999999998"/>
    <n v="17316.289499999999"/>
    <m/>
    <m/>
    <m/>
    <s v="Nitin Shelar"/>
    <s v="INDIVIDUAL980"/>
    <s v="Y"/>
    <n v="2.8500000000000001E-2"/>
    <n v="14557.942500000001"/>
    <n v="0"/>
    <n v="14557.942500000001"/>
    <n v="727.89712500000007"/>
    <n v="13830.045375000002"/>
    <m/>
    <m/>
    <m/>
    <n v="766.20749999999862"/>
    <m/>
    <n v="13830.045375000002"/>
    <m/>
    <m/>
    <m/>
    <m/>
    <m/>
    <m/>
    <m/>
  </r>
  <r>
    <n v="72"/>
    <s v="Sandoz House"/>
    <x v="0"/>
    <s v="PL"/>
    <s v="Prime"/>
    <x v="0"/>
    <n v="135611603"/>
    <d v="1922-11-09T00:00:00"/>
    <s v="Asha Rajeev Sakharkar"/>
    <x v="0"/>
    <n v="1000000"/>
    <n v="0.03"/>
    <n v="30000"/>
    <n v="2500"/>
    <n v="32500"/>
    <n v="5850"/>
    <n v="38350"/>
    <n v="1625"/>
    <n v="36725"/>
    <m/>
    <m/>
    <m/>
    <s v="Jafar Ali"/>
    <s v="INDIVIDUAL788"/>
    <s v="Y"/>
    <n v="2.8500000000000001E-2"/>
    <n v="28500"/>
    <n v="0"/>
    <n v="28500"/>
    <n v="1425"/>
    <n v="27075"/>
    <m/>
    <m/>
    <m/>
    <n v="4000"/>
    <n v="27075"/>
    <n v="0"/>
    <d v="2022-12-13T00:00:00"/>
    <s v="N347220009547353"/>
    <s v="Jafar Ali Jahuar Ali Mansoori"/>
    <m/>
    <m/>
    <m/>
    <m/>
  </r>
  <r>
    <n v="73"/>
    <s v="Sandoz House"/>
    <x v="0"/>
    <s v="PL"/>
    <s v="Prime"/>
    <x v="0"/>
    <n v="135271398"/>
    <d v="1922-10-28T00:00:00"/>
    <s v="Akshay Suresh Pujari"/>
    <x v="0"/>
    <n v="700000"/>
    <n v="0.03"/>
    <n v="21000"/>
    <n v="0"/>
    <n v="21000"/>
    <n v="3780"/>
    <n v="24780"/>
    <n v="1050"/>
    <n v="23730"/>
    <m/>
    <m/>
    <m/>
    <s v="Untracked"/>
    <m/>
    <m/>
    <n v="0"/>
    <n v="0"/>
    <n v="0"/>
    <n v="0"/>
    <n v="0"/>
    <n v="0"/>
    <m/>
    <m/>
    <m/>
    <n v="0"/>
    <m/>
    <n v="0"/>
    <m/>
    <m/>
    <m/>
    <m/>
    <m/>
    <m/>
    <m/>
  </r>
  <r>
    <n v="74"/>
    <s v="Pune"/>
    <x v="0"/>
    <s v="PL"/>
    <s v="Prime"/>
    <x v="0"/>
    <n v="135836752"/>
    <d v="1922-11-17T00:00:00"/>
    <s v="Jishnu  Suresh"/>
    <x v="0"/>
    <n v="500000"/>
    <n v="0.03"/>
    <n v="15000"/>
    <n v="0"/>
    <n v="15000"/>
    <n v="2700"/>
    <n v="17700"/>
    <n v="750"/>
    <n v="16950"/>
    <m/>
    <m/>
    <m/>
    <s v="Nitin Shelar"/>
    <s v="INDIVIDUAL980"/>
    <s v="Y"/>
    <n v="2.8500000000000001E-2"/>
    <n v="14250"/>
    <n v="0"/>
    <n v="14250"/>
    <n v="712.5"/>
    <n v="13537.5"/>
    <m/>
    <m/>
    <m/>
    <n v="750"/>
    <m/>
    <n v="13537.5"/>
    <m/>
    <m/>
    <m/>
    <m/>
    <m/>
    <m/>
    <m/>
  </r>
  <r>
    <n v="75"/>
    <s v="Sandoz House"/>
    <x v="0"/>
    <s v="PL"/>
    <s v="Prime"/>
    <x v="0"/>
    <n v="135661040"/>
    <d v="1922-11-21T00:00:00"/>
    <s v="Sandeepa Sandeep Fendre"/>
    <x v="0"/>
    <n v="300000"/>
    <n v="0.03"/>
    <n v="9000"/>
    <n v="0"/>
    <n v="9000"/>
    <n v="1620"/>
    <n v="10620"/>
    <n v="450"/>
    <n v="10170"/>
    <m/>
    <m/>
    <m/>
    <s v="Jafar Ali"/>
    <s v="INDIVIDUAL788"/>
    <s v="Y"/>
    <n v="2.8500000000000001E-2"/>
    <n v="8550"/>
    <n v="0"/>
    <n v="8550"/>
    <n v="427.5"/>
    <n v="8122.5"/>
    <m/>
    <m/>
    <m/>
    <n v="450"/>
    <n v="8122.5"/>
    <n v="0"/>
    <d v="2022-12-13T00:00:00"/>
    <s v="N347220009547353"/>
    <s v="Jafar Ali Jahuar Ali Mansoori"/>
    <m/>
    <m/>
    <m/>
    <m/>
  </r>
  <r>
    <n v="76"/>
    <s v="Pune"/>
    <x v="0"/>
    <s v="PL"/>
    <s v="Prime"/>
    <x v="0"/>
    <n v="135605328"/>
    <d v="1922-11-07T00:00:00"/>
    <s v="Vaibhav Madhukar Lendave"/>
    <x v="0"/>
    <n v="485239"/>
    <n v="0.03"/>
    <n v="14557.17"/>
    <n v="0"/>
    <n v="14557.17"/>
    <n v="2620.2905999999998"/>
    <n v="17177.460599999999"/>
    <n v="727.85850000000005"/>
    <n v="16449.6021"/>
    <m/>
    <m/>
    <m/>
    <s v="Nitin Shelar"/>
    <s v="INDIVIDUAL980"/>
    <s v="Y"/>
    <n v="2.8500000000000001E-2"/>
    <n v="13829.3115"/>
    <n v="0"/>
    <n v="13829.3115"/>
    <n v="691.46557500000006"/>
    <n v="13137.845925"/>
    <m/>
    <m/>
    <m/>
    <n v="727.85850000000028"/>
    <m/>
    <n v="13137.845925"/>
    <m/>
    <m/>
    <m/>
    <m/>
    <m/>
    <m/>
    <m/>
  </r>
  <r>
    <n v="77"/>
    <s v="Delhi"/>
    <x v="0"/>
    <s v="PL"/>
    <s v="Prime"/>
    <x v="0"/>
    <n v="135839724"/>
    <d v="1922-11-11T00:00:00"/>
    <s v="Ankit  Dabas"/>
    <x v="0"/>
    <n v="352195"/>
    <n v="0.03"/>
    <n v="10565.85"/>
    <n v="880"/>
    <n v="11445.85"/>
    <n v="2060.2530000000002"/>
    <n v="13506.103000000001"/>
    <n v="572.29250000000002"/>
    <n v="12933.810500000001"/>
    <m/>
    <m/>
    <m/>
    <s v="Jafar Ali"/>
    <s v="INDIVIDUAL788"/>
    <s v="Y"/>
    <n v="2.8500000000000001E-2"/>
    <n v="10037.557500000001"/>
    <n v="0"/>
    <n v="10037.557500000001"/>
    <n v="501.87787500000007"/>
    <n v="9535.6796250000007"/>
    <m/>
    <m/>
    <m/>
    <n v="1408.2924999999996"/>
    <n v="9535.6796250000007"/>
    <n v="0"/>
    <d v="2022-12-13T00:00:00"/>
    <s v="N347220009547353"/>
    <s v="Jafar Ali Jahuar Ali Mansoori"/>
    <m/>
    <m/>
    <m/>
    <m/>
  </r>
  <r>
    <n v="78"/>
    <s v="Sandoz House"/>
    <x v="0"/>
    <s v="BL"/>
    <s v="Prime"/>
    <x v="0"/>
    <n v="135131708"/>
    <d v="1922-10-31T00:00:00"/>
    <s v="Ionex Envirotech Private Limited"/>
    <x v="0"/>
    <n v="1262338"/>
    <n v="0.03"/>
    <n v="37870.14"/>
    <n v="0"/>
    <n v="37870.14"/>
    <n v="6816.6251999999995"/>
    <n v="44686.765200000002"/>
    <n v="1893.5070000000001"/>
    <n v="42793.258200000004"/>
    <m/>
    <m/>
    <m/>
    <s v="Untracked"/>
    <m/>
    <m/>
    <n v="0"/>
    <n v="0"/>
    <n v="0"/>
    <n v="0"/>
    <n v="0"/>
    <n v="0"/>
    <m/>
    <m/>
    <m/>
    <n v="0"/>
    <m/>
    <n v="0"/>
    <m/>
    <m/>
    <m/>
    <m/>
    <m/>
    <m/>
    <m/>
  </r>
  <r>
    <n v="79"/>
    <s v="Sandoz House"/>
    <x v="0"/>
    <s v="BL"/>
    <s v="Prime"/>
    <x v="0"/>
    <n v="135968382"/>
    <d v="1922-11-19T00:00:00"/>
    <s v="Urmi Jayesh Kothari"/>
    <x v="0"/>
    <n v="1017771"/>
    <n v="0.03"/>
    <n v="30533.129999999997"/>
    <n v="0"/>
    <n v="30533.129999999997"/>
    <n v="5495.9633999999996"/>
    <n v="36029.093399999998"/>
    <n v="1526.6565000000001"/>
    <n v="34502.436900000001"/>
    <m/>
    <m/>
    <m/>
    <s v="Ravi hasmukh solanki"/>
    <s v="INDIVIDUAL1538"/>
    <s v="Y"/>
    <n v="2.5000000000000001E-2"/>
    <n v="25444.275000000001"/>
    <n v="0"/>
    <n v="25444.275000000001"/>
    <n v="1272.2137500000001"/>
    <n v="24172.061250000002"/>
    <m/>
    <m/>
    <m/>
    <n v="5088.8549999999959"/>
    <n v="24172.061250000002"/>
    <n v="0"/>
    <d v="2022-12-13T00:00:00"/>
    <s v="N347220009547357"/>
    <s v="Ravi Hashmukh Solanki"/>
    <m/>
    <m/>
    <m/>
    <m/>
  </r>
  <r>
    <n v="80"/>
    <s v="Sandoz House"/>
    <x v="0"/>
    <s v="BL"/>
    <s v="Prime"/>
    <x v="0"/>
    <n v="135329533"/>
    <d v="1922-10-31T00:00:00"/>
    <s v="Avinash S Chaudhary"/>
    <x v="0"/>
    <n v="2000000"/>
    <n v="0.03"/>
    <n v="60000"/>
    <n v="0"/>
    <n v="60000"/>
    <n v="10800"/>
    <n v="70800"/>
    <n v="3000"/>
    <n v="67800"/>
    <m/>
    <m/>
    <m/>
    <s v="Untracked"/>
    <m/>
    <m/>
    <n v="0"/>
    <n v="0"/>
    <n v="0"/>
    <n v="0"/>
    <n v="0"/>
    <n v="0"/>
    <m/>
    <m/>
    <m/>
    <n v="0"/>
    <m/>
    <n v="0"/>
    <m/>
    <m/>
    <m/>
    <m/>
    <m/>
    <m/>
    <m/>
  </r>
  <r>
    <n v="81"/>
    <s v="NA"/>
    <x v="1"/>
    <s v="PL"/>
    <s v="Fresh"/>
    <x v="1"/>
    <s v="LXMUM18922-235737878"/>
    <d v="2022-10-13T00:00:00"/>
    <s v="Pooja Aniket Kolwankar"/>
    <x v="1"/>
    <n v="254524"/>
    <n v="2.5000000000000001E-2"/>
    <n v="6363.1"/>
    <n v="0"/>
    <n v="6363.1"/>
    <n v="1145.3579999999999"/>
    <n v="7508.4580000000005"/>
    <n v="318.15500000000003"/>
    <n v="7190.3030000000008"/>
    <m/>
    <m/>
    <m/>
    <s v="Untracked"/>
    <m/>
    <m/>
    <n v="0"/>
    <n v="0"/>
    <n v="0"/>
    <n v="0"/>
    <n v="0"/>
    <n v="0"/>
    <m/>
    <m/>
    <m/>
    <n v="0"/>
    <m/>
    <n v="0"/>
    <m/>
    <m/>
    <m/>
    <m/>
    <m/>
    <m/>
    <m/>
  </r>
  <r>
    <n v="82"/>
    <s v="NA"/>
    <x v="0"/>
    <s v="PL"/>
    <s v="Fresh"/>
    <x v="1"/>
    <s v="PLSA0000281F"/>
    <d v="2022-11-07T00:00:00"/>
    <s v="Anita Hemant Bhopi"/>
    <x v="2"/>
    <n v="700000"/>
    <n v="0.03"/>
    <n v="21000"/>
    <n v="0"/>
    <n v="21000"/>
    <n v="3780"/>
    <n v="24780"/>
    <n v="1050"/>
    <n v="23730"/>
    <n v="19950"/>
    <n v="3780"/>
    <d v="2022-12-13T00:00:00"/>
    <s v="Jitendra Singre "/>
    <s v="INDIVIDUAL1184"/>
    <s v="N"/>
    <n v="2.5000000000000001E-2"/>
    <n v="17500"/>
    <n v="0"/>
    <n v="17500"/>
    <n v="875"/>
    <n v="16625"/>
    <m/>
    <m/>
    <m/>
    <n v="3500"/>
    <m/>
    <n v="16625"/>
    <m/>
    <m/>
    <m/>
    <m/>
    <m/>
    <m/>
    <m/>
  </r>
  <r>
    <n v="83"/>
    <s v="NA"/>
    <x v="2"/>
    <s v="PL"/>
    <s v="Fresh"/>
    <x v="1"/>
    <s v="SL3982963"/>
    <d v="2022-11-10T00:00:00"/>
    <s v="Satyanarayan"/>
    <x v="3"/>
    <n v="150000"/>
    <n v="3.2500000000000001E-2"/>
    <n v="4875"/>
    <n v="0"/>
    <n v="4875"/>
    <n v="877.5"/>
    <n v="5752.5"/>
    <n v="243.75"/>
    <n v="5508.75"/>
    <m/>
    <m/>
    <m/>
    <s v="Shivani Krishna Kumar Pandey"/>
    <s v="SelfC581"/>
    <s v="N"/>
    <n v="0"/>
    <n v="0"/>
    <n v="0"/>
    <n v="0"/>
    <n v="0"/>
    <n v="0"/>
    <m/>
    <m/>
    <m/>
    <n v="0"/>
    <m/>
    <n v="0"/>
    <m/>
    <m/>
    <m/>
    <m/>
    <m/>
    <m/>
    <m/>
  </r>
  <r>
    <n v="84"/>
    <s v="NA"/>
    <x v="0"/>
    <s v="PL"/>
    <s v="Fresh"/>
    <x v="1"/>
    <s v="264702211239439"/>
    <d v="2022-11-10T00:00:00"/>
    <s v="Parmeshwar Shivhari Doifode"/>
    <x v="4"/>
    <n v="162525"/>
    <n v="3.6999999999999998E-2"/>
    <n v="6013.4249999999993"/>
    <n v="0"/>
    <n v="6013.4249999999993"/>
    <n v="1082.4164999999998"/>
    <n v="7095.8414999999986"/>
    <n v="300.67124999999999"/>
    <n v="6795.1702499999983"/>
    <n v="5712.753749999998"/>
    <n v="1082.4165000000003"/>
    <d v="2022-12-13T00:00:00"/>
    <s v="Unity Financial Services"/>
    <s v="UNITY1567"/>
    <s v="Y"/>
    <n v="0.03"/>
    <n v="4875.75"/>
    <n v="0"/>
    <n v="4875.75"/>
    <n v="243.78750000000002"/>
    <n v="4631.9624999999996"/>
    <m/>
    <m/>
    <m/>
    <n v="1137.6749999999993"/>
    <m/>
    <n v="4631.9624999999996"/>
    <m/>
    <m/>
    <m/>
    <m/>
    <m/>
    <m/>
    <m/>
  </r>
  <r>
    <n v="85"/>
    <s v="NA"/>
    <x v="2"/>
    <s v="PL"/>
    <s v="Fresh"/>
    <x v="2"/>
    <s v="R-03985730-L"/>
    <d v="2022-11-09T00:00:00"/>
    <s v="Janet Dsouza"/>
    <x v="5"/>
    <n v="250000"/>
    <n v="0.02"/>
    <n v="5000"/>
    <n v="0"/>
    <n v="5000"/>
    <n v="900"/>
    <n v="5900"/>
    <n v="250"/>
    <n v="5650"/>
    <m/>
    <m/>
    <m/>
    <s v="Siddharth Joshi"/>
    <s v="INDIVIDUAL1193"/>
    <s v="Y"/>
    <n v="0"/>
    <n v="0"/>
    <n v="0"/>
    <n v="0"/>
    <n v="0"/>
    <n v="0"/>
    <m/>
    <m/>
    <m/>
    <n v="0"/>
    <m/>
    <n v="0"/>
    <m/>
    <m/>
    <m/>
    <m/>
    <m/>
    <m/>
    <m/>
  </r>
  <r>
    <n v="86"/>
    <s v="NA"/>
    <x v="0"/>
    <s v="PL"/>
    <s v="Fresh"/>
    <x v="1"/>
    <s v="D2210291348698746"/>
    <d v="2022-11-09T00:00:00"/>
    <s v="Janet Dsouza"/>
    <x v="6"/>
    <n v="404371"/>
    <n v="3.2000000000000001E-2"/>
    <n v="12939.871999999999"/>
    <n v="0"/>
    <n v="12939.871999999999"/>
    <n v="2329.1769599999998"/>
    <n v="15269.04896"/>
    <n v="646.99360000000001"/>
    <n v="14622.05536"/>
    <n v="12292.878400000001"/>
    <n v="2329.1769599999989"/>
    <d v="2022-12-13T00:00:00"/>
    <s v="Siddharth Joshi"/>
    <s v="INDIVIDUAL1193"/>
    <s v="Y"/>
    <n v="0.02"/>
    <n v="8087.42"/>
    <n v="0"/>
    <n v="8087.42"/>
    <n v="404.37100000000004"/>
    <n v="7683.049"/>
    <m/>
    <m/>
    <m/>
    <n v="4852.4519999999993"/>
    <m/>
    <n v="7683.049"/>
    <m/>
    <m/>
    <m/>
    <m/>
    <m/>
    <m/>
    <m/>
  </r>
  <r>
    <n v="87"/>
    <s v="NA"/>
    <x v="0"/>
    <s v="PL"/>
    <s v="Fresh"/>
    <x v="1"/>
    <s v="R-03927990_L"/>
    <d v="2022-11-05T00:00:00"/>
    <s v="Abhinaya Tyagi"/>
    <x v="5"/>
    <n v="300000"/>
    <n v="0.03"/>
    <n v="9000"/>
    <n v="0"/>
    <n v="9000"/>
    <n v="1620"/>
    <n v="10620"/>
    <n v="450"/>
    <n v="10170"/>
    <n v="8550"/>
    <n v="1620"/>
    <d v="2022-12-13T00:00:00"/>
    <s v="Anand Raj Gupta"/>
    <s v="INDIVIDUAL2141"/>
    <s v="Y"/>
    <n v="2.8499999999999998E-2"/>
    <n v="8550"/>
    <n v="0"/>
    <n v="8550"/>
    <n v="427.5"/>
    <n v="8122.5"/>
    <m/>
    <m/>
    <m/>
    <n v="450"/>
    <m/>
    <n v="8122.5"/>
    <m/>
    <m/>
    <m/>
    <m/>
    <m/>
    <m/>
    <m/>
  </r>
  <r>
    <n v="88"/>
    <s v="NA"/>
    <x v="0"/>
    <s v="PL"/>
    <s v="Fresh"/>
    <x v="1"/>
    <n v="7735043318"/>
    <d v="2022-11-15T00:00:00"/>
    <s v="Biswanath Sahoo"/>
    <x v="7"/>
    <n v="75000"/>
    <n v="0.05"/>
    <n v="3750"/>
    <n v="0"/>
    <n v="3750"/>
    <n v="675"/>
    <n v="4425"/>
    <n v="187.5"/>
    <n v="4237.5"/>
    <n v="3562.5"/>
    <n v="675"/>
    <d v="2022-12-13T00:00:00"/>
    <s v="Nickone Finance"/>
    <s v="INDIVIDUAL1233"/>
    <s v="N"/>
    <n v="4.3999999999999997E-2"/>
    <n v="3300"/>
    <n v="0"/>
    <n v="3300"/>
    <n v="165"/>
    <n v="3135"/>
    <m/>
    <m/>
    <m/>
    <n v="450"/>
    <m/>
    <n v="3135"/>
    <m/>
    <m/>
    <m/>
    <m/>
    <m/>
    <m/>
    <m/>
  </r>
  <r>
    <n v="89"/>
    <s v="NA"/>
    <x v="2"/>
    <s v="PL"/>
    <s v="Fresh"/>
    <x v="1"/>
    <s v="SL3994928"/>
    <d v="2022-11-15T00:00:00"/>
    <s v="Uday Ganpat Thakare"/>
    <x v="3"/>
    <n v="34000"/>
    <n v="3.2500000000000001E-2"/>
    <n v="1105"/>
    <n v="0"/>
    <n v="1105"/>
    <n v="198.9"/>
    <n v="1303.9000000000001"/>
    <n v="55.25"/>
    <n v="1248.6500000000001"/>
    <m/>
    <m/>
    <m/>
    <s v="Shivani Krishna Kumar Pandey"/>
    <s v="SelfC581"/>
    <s v="N"/>
    <n v="0"/>
    <n v="0"/>
    <n v="0"/>
    <n v="0"/>
    <n v="0"/>
    <n v="0"/>
    <m/>
    <m/>
    <m/>
    <n v="0"/>
    <m/>
    <n v="0"/>
    <m/>
    <m/>
    <m/>
    <m/>
    <m/>
    <m/>
    <m/>
  </r>
  <r>
    <n v="90"/>
    <s v="NA"/>
    <x v="0"/>
    <s v="PL"/>
    <s v="Fresh"/>
    <x v="1"/>
    <n v="147540460"/>
    <d v="2022-11-30T00:00:00"/>
    <s v="Shirish Dwivedi"/>
    <x v="6"/>
    <n v="1100000"/>
    <n v="3.2000000000000001E-2"/>
    <n v="35200"/>
    <n v="0"/>
    <n v="35200"/>
    <n v="6336"/>
    <n v="41536"/>
    <n v="1760"/>
    <n v="39776"/>
    <n v="33440"/>
    <n v="6336"/>
    <d v="2022-12-13T00:00:00"/>
    <s v="In House"/>
    <s v="Ashish754"/>
    <s v="Y"/>
    <n v="1.4090909090909091E-2"/>
    <n v="15500"/>
    <n v="0"/>
    <n v="15500"/>
    <n v="0"/>
    <n v="15500"/>
    <m/>
    <m/>
    <m/>
    <n v="19700"/>
    <n v="15500"/>
    <n v="0"/>
    <m/>
    <m/>
    <m/>
    <m/>
    <m/>
    <m/>
    <m/>
  </r>
  <r>
    <n v="91"/>
    <s v="NA"/>
    <x v="0"/>
    <s v="PL"/>
    <s v="Fresh"/>
    <x v="1"/>
    <n v="7991664727"/>
    <d v="2022-11-12T00:00:00"/>
    <s v="Shivam Pandey"/>
    <x v="7"/>
    <n v="100000"/>
    <n v="0.05"/>
    <n v="5000"/>
    <n v="0"/>
    <n v="5000"/>
    <n v="900"/>
    <n v="5900"/>
    <n v="250"/>
    <n v="5650"/>
    <n v="4750"/>
    <n v="900"/>
    <d v="2022-12-13T00:00:00"/>
    <s v="Ravishankar Kumar"/>
    <s v="INDIVIDUAL2451"/>
    <s v="N"/>
    <n v="4.3999999999999997E-2"/>
    <n v="4400"/>
    <n v="0"/>
    <n v="4400"/>
    <n v="220"/>
    <n v="4180"/>
    <m/>
    <m/>
    <m/>
    <n v="600"/>
    <m/>
    <n v="4180"/>
    <m/>
    <m/>
    <m/>
    <m/>
    <m/>
    <m/>
    <m/>
  </r>
  <r>
    <n v="92"/>
    <s v="NA"/>
    <x v="0"/>
    <s v="PL"/>
    <s v="Fresh"/>
    <x v="1"/>
    <n v="1818293551"/>
    <d v="2022-11-15T00:00:00"/>
    <s v="Biswanath Sahoo"/>
    <x v="8"/>
    <n v="192000"/>
    <n v="0.03"/>
    <n v="5760"/>
    <n v="0"/>
    <n v="5760"/>
    <n v="1036.8"/>
    <n v="6796.8"/>
    <n v="288"/>
    <n v="6508.8"/>
    <n v="5472"/>
    <n v="1036.8000000000002"/>
    <d v="2022-12-13T00:00:00"/>
    <s v="Nickone Finance"/>
    <s v="INDIVIDUAL1233"/>
    <s v="N"/>
    <n v="2.5999999999999999E-2"/>
    <n v="4992"/>
    <n v="0"/>
    <n v="4992"/>
    <n v="249.60000000000002"/>
    <n v="4742.3999999999996"/>
    <m/>
    <m/>
    <m/>
    <n v="768"/>
    <m/>
    <n v="4742.3999999999996"/>
    <m/>
    <m/>
    <m/>
    <m/>
    <m/>
    <m/>
    <m/>
  </r>
  <r>
    <n v="93"/>
    <s v="NA"/>
    <x v="0"/>
    <s v="PL"/>
    <s v="Fresh"/>
    <x v="1"/>
    <s v="LA-1448651"/>
    <d v="2022-11-29T00:00:00"/>
    <s v="Avadesh Dubey"/>
    <x v="9"/>
    <n v="151995"/>
    <n v="0.03"/>
    <n v="4559.8499999999995"/>
    <n v="0"/>
    <n v="4559.8499999999995"/>
    <n v="820.77299999999991"/>
    <n v="5380.6229999999996"/>
    <n v="227.99249999999998"/>
    <n v="5152.6304999999993"/>
    <n v="4331.8574999999992"/>
    <n v="820.77300000000014"/>
    <d v="2022-12-13T00:00:00"/>
    <s v="Siddhi Vinayak Bhagat"/>
    <s v="INDIVIDUAL2608"/>
    <s v="N"/>
    <n v="2.5999999999999999E-2"/>
    <n v="3951.87"/>
    <n v="0"/>
    <n v="3951.87"/>
    <n v="197.59350000000001"/>
    <n v="3754.2764999999999"/>
    <m/>
    <m/>
    <m/>
    <n v="607.97999999999956"/>
    <m/>
    <n v="3754.2764999999999"/>
    <m/>
    <m/>
    <m/>
    <m/>
    <m/>
    <m/>
    <m/>
  </r>
  <r>
    <n v="94"/>
    <s v="NA"/>
    <x v="0"/>
    <s v="PL"/>
    <s v="Fresh"/>
    <x v="1"/>
    <n v="395418646"/>
    <d v="2022-11-19T00:00:00"/>
    <s v="Nitin Pednekar"/>
    <x v="10"/>
    <n v="231240"/>
    <n v="3.2000000000000001E-2"/>
    <n v="7399.68"/>
    <n v="0"/>
    <n v="7399.68"/>
    <n v="1331.9423999999999"/>
    <n v="8731.6224000000002"/>
    <n v="369.98400000000004"/>
    <n v="8361.6383999999998"/>
    <n v="7029.6959999999999"/>
    <n v="1331.9423999999999"/>
    <d v="2022-12-13T00:00:00"/>
    <s v="Tapan Upadhayay"/>
    <s v="INDIVIDUAL999"/>
    <s v="N"/>
    <n v="2.5000000000000001E-2"/>
    <n v="5781"/>
    <n v="0"/>
    <n v="5781"/>
    <n v="289.05"/>
    <n v="5491.95"/>
    <m/>
    <m/>
    <m/>
    <n v="1618.6800000000003"/>
    <m/>
    <n v="5491.95"/>
    <m/>
    <m/>
    <m/>
    <m/>
    <m/>
    <m/>
    <m/>
  </r>
  <r>
    <n v="95"/>
    <s v="NA"/>
    <x v="0"/>
    <s v="PL"/>
    <s v="Fresh"/>
    <x v="1"/>
    <s v="LXMUM18922235753916"/>
    <d v="2022-11-21T00:00:00"/>
    <s v="Ashwini Tambe"/>
    <x v="1"/>
    <n v="102710"/>
    <n v="4.2500000000000003E-2"/>
    <n v="4365.1750000000002"/>
    <n v="0"/>
    <n v="4365.1750000000002"/>
    <n v="785.73149999999998"/>
    <n v="5150.9065000000001"/>
    <n v="218.25875000000002"/>
    <n v="4932.6477500000001"/>
    <n v="4146.9162500000002"/>
    <n v="785.73149999999987"/>
    <d v="2022-12-13T00:00:00"/>
    <s v="Jitendra Singre "/>
    <s v="INDIVIDUAL1184"/>
    <s v="N"/>
    <n v="2.5000000000000001E-2"/>
    <n v="2567.75"/>
    <n v="0"/>
    <n v="2567.75"/>
    <n v="128.38750000000002"/>
    <n v="2439.3625000000002"/>
    <m/>
    <m/>
    <m/>
    <n v="1797.4250000000002"/>
    <m/>
    <n v="2439.3625000000002"/>
    <m/>
    <m/>
    <m/>
    <m/>
    <m/>
    <m/>
    <m/>
  </r>
  <r>
    <n v="96"/>
    <s v="NA"/>
    <x v="0"/>
    <s v="PL"/>
    <s v="Fresh"/>
    <x v="1"/>
    <n v="395609247"/>
    <d v="2022-11-21T00:00:00"/>
    <s v="Kunal Tambe"/>
    <x v="10"/>
    <n v="442366"/>
    <n v="3.2000000000000001E-2"/>
    <n v="14155.712"/>
    <n v="0"/>
    <n v="14155.712"/>
    <n v="2548.0281599999998"/>
    <n v="16703.740160000001"/>
    <n v="707.78560000000004"/>
    <n v="15995.954560000002"/>
    <n v="13447.926400000002"/>
    <n v="2548.0281599999998"/>
    <d v="2022-12-13T00:00:00"/>
    <s v="Suneeta Yadav"/>
    <s v="INDIVIDUAL1996"/>
    <s v="N"/>
    <n v="2.5000000000000001E-2"/>
    <n v="11059.150000000001"/>
    <n v="0"/>
    <n v="11059.150000000001"/>
    <n v="552.9575000000001"/>
    <n v="10506.192500000001"/>
    <m/>
    <m/>
    <m/>
    <n v="3096.5619999999981"/>
    <m/>
    <n v="10506.192500000001"/>
    <m/>
    <m/>
    <m/>
    <m/>
    <m/>
    <m/>
    <m/>
  </r>
  <r>
    <n v="97"/>
    <s v="NA"/>
    <x v="0"/>
    <s v="PL"/>
    <s v="Fresh"/>
    <x v="1"/>
    <n v="8291258071"/>
    <d v="2022-11-30T00:00:00"/>
    <s v="Kanchan Bhosle"/>
    <x v="7"/>
    <n v="75000"/>
    <n v="0.05"/>
    <n v="3750"/>
    <n v="0"/>
    <n v="3750"/>
    <n v="675"/>
    <n v="4425"/>
    <n v="187.5"/>
    <n v="4237.5"/>
    <n v="3562.5"/>
    <n v="675"/>
    <d v="2022-12-13T00:00:00"/>
    <s v="Hitesh Jethwa"/>
    <s v="INDIVIDUAL2140"/>
    <s v="Y"/>
    <n v="2.9000000000000001E-2"/>
    <n v="2175"/>
    <n v="0"/>
    <n v="2175"/>
    <n v="108.75"/>
    <n v="2066.25"/>
    <m/>
    <m/>
    <m/>
    <n v="1575"/>
    <m/>
    <n v="2066.25"/>
    <m/>
    <m/>
    <m/>
    <m/>
    <m/>
    <m/>
    <m/>
  </r>
  <r>
    <n v="98"/>
    <s v="NA"/>
    <x v="0"/>
    <s v="PL"/>
    <s v="Fresh"/>
    <x v="1"/>
    <s v="9797167029661062A"/>
    <d v="2022-11-30T00:00:00"/>
    <s v="Kanchan Bhosle"/>
    <x v="1"/>
    <n v="210000"/>
    <n v="4.2500000000000003E-2"/>
    <n v="8925"/>
    <n v="0"/>
    <n v="8925"/>
    <n v="1606.5"/>
    <n v="10531.5"/>
    <n v="446.25"/>
    <n v="10085.25"/>
    <n v="8478.75"/>
    <n v="1606.5"/>
    <d v="2022-12-13T00:00:00"/>
    <s v="Hitesh Jethwa"/>
    <s v="INDIVIDUAL2140"/>
    <s v="Y"/>
    <n v="2.9000000000000001E-2"/>
    <n v="6090"/>
    <n v="0"/>
    <n v="6090"/>
    <n v="304.5"/>
    <n v="5785.5"/>
    <m/>
    <m/>
    <m/>
    <n v="2835"/>
    <m/>
    <n v="5785.5"/>
    <m/>
    <m/>
    <m/>
    <m/>
    <m/>
    <m/>
    <m/>
  </r>
  <r>
    <n v="99"/>
    <s v="NA"/>
    <x v="0"/>
    <s v="PL"/>
    <s v="Fresh"/>
    <x v="1"/>
    <s v="8132821109661023A"/>
    <d v="2022-11-27T00:00:00"/>
    <s v="Sonal Gole"/>
    <x v="1"/>
    <n v="239561"/>
    <n v="4.2500000000000003E-2"/>
    <n v="10181.342500000001"/>
    <n v="0"/>
    <n v="10181.342500000001"/>
    <n v="1832.64165"/>
    <n v="12013.98415"/>
    <n v="509.06712500000003"/>
    <n v="11504.917025000001"/>
    <n v="9672.2753750000011"/>
    <n v="1832.6416499999996"/>
    <d v="2022-12-13T00:00:00"/>
    <s v="Shailesh Zaverchandra Barot"/>
    <s v="Sahelee1024"/>
    <s v="Y"/>
    <n v="3.2500000000000001E-2"/>
    <n v="7785.7325000000001"/>
    <n v="0"/>
    <n v="7785.7325000000001"/>
    <n v="389.28662500000002"/>
    <n v="7396.4458750000003"/>
    <m/>
    <m/>
    <m/>
    <n v="2395.6100000000006"/>
    <m/>
    <n v="7396.4458750000003"/>
    <m/>
    <m/>
    <m/>
    <m/>
    <m/>
    <m/>
    <m/>
  </r>
  <r>
    <n v="100"/>
    <s v="NA"/>
    <x v="2"/>
    <s v="PL"/>
    <s v="Fresh"/>
    <x v="1"/>
    <s v="PLsp2211241836245295"/>
    <d v="2022-11-30T00:00:00"/>
    <s v="Santosh Pal"/>
    <x v="6"/>
    <n v="454917"/>
    <n v="2.9000000000000001E-2"/>
    <n v="13192.593000000001"/>
    <n v="0"/>
    <n v="13192.593000000001"/>
    <n v="2374.6667400000001"/>
    <n v="15567.259740000001"/>
    <n v="659.62965000000008"/>
    <n v="14907.630090000001"/>
    <m/>
    <m/>
    <m/>
    <s v="Shekhar Ughade"/>
    <s v="INDIVIDUAL2766"/>
    <s v="Y"/>
    <n v="0"/>
    <n v="0"/>
    <n v="0"/>
    <n v="0"/>
    <n v="0"/>
    <n v="0"/>
    <m/>
    <m/>
    <m/>
    <n v="0"/>
    <m/>
    <n v="0"/>
    <m/>
    <m/>
    <m/>
    <m/>
    <m/>
    <m/>
    <m/>
  </r>
  <r>
    <n v="101"/>
    <s v="NA"/>
    <x v="0"/>
    <s v="PL"/>
    <s v="Fresh"/>
    <x v="3"/>
    <s v="APPL12794429"/>
    <s v="NA"/>
    <s v="Jitendra Jajoria"/>
    <x v="11"/>
    <n v="301796"/>
    <n v="0.03"/>
    <n v="9053.8799999999992"/>
    <n v="0"/>
    <n v="9053.8799999999992"/>
    <n v="1629.6983999999998"/>
    <n v="10683.578399999999"/>
    <n v="452.69399999999996"/>
    <n v="10230.884399999999"/>
    <m/>
    <m/>
    <m/>
    <s v="Nitin Shelar"/>
    <s v="INDIVIDUAL980"/>
    <s v="Y"/>
    <n v="2.8499999999999998E-2"/>
    <n v="8601.1859999999997"/>
    <n v="0"/>
    <n v="8601.1859999999997"/>
    <n v="430.05930000000001"/>
    <n v="8171.1266999999998"/>
    <m/>
    <m/>
    <m/>
    <n v="452.69399999999951"/>
    <m/>
    <n v="8171.1266999999998"/>
    <m/>
    <m/>
    <m/>
    <m/>
    <m/>
    <m/>
    <m/>
  </r>
  <r>
    <n v="102"/>
    <s v="NA"/>
    <x v="0"/>
    <s v="PL"/>
    <s v="Fresh"/>
    <x v="3"/>
    <s v="ROSHNI"/>
    <s v="NA"/>
    <s v="Kuldeep Singh"/>
    <x v="7"/>
    <n v="500000"/>
    <n v="5.2499999999999998E-2"/>
    <n v="26250"/>
    <n v="0"/>
    <n v="26250"/>
    <n v="4725"/>
    <n v="30975"/>
    <n v="1312.5"/>
    <n v="29662.5"/>
    <m/>
    <m/>
    <m/>
    <s v="Nitin Shelar"/>
    <s v="INDIVIDUAL980"/>
    <s v="Y"/>
    <n v="4.9874999999999996E-2"/>
    <n v="24937.499999999996"/>
    <n v="0"/>
    <n v="24937.499999999996"/>
    <n v="1246.875"/>
    <n v="23690.624999999996"/>
    <m/>
    <m/>
    <m/>
    <n v="1312.5000000000036"/>
    <m/>
    <n v="23690.624999999996"/>
    <m/>
    <m/>
    <m/>
    <m/>
    <m/>
    <m/>
    <m/>
  </r>
  <r>
    <n v="103"/>
    <s v="NA"/>
    <x v="0"/>
    <s v="PL"/>
    <s v="Fresh"/>
    <x v="3"/>
    <n v="1198887568"/>
    <s v="NA"/>
    <s v="Himanshu Tyagi"/>
    <x v="8"/>
    <n v="246607"/>
    <n v="3.5000000000000003E-2"/>
    <n v="8631.2450000000008"/>
    <n v="0"/>
    <n v="8631.2450000000008"/>
    <n v="1553.6241"/>
    <n v="10184.8691"/>
    <n v="431.56225000000006"/>
    <n v="9753.306849999999"/>
    <m/>
    <m/>
    <m/>
    <s v="Nitin Shelar"/>
    <s v="INDIVIDUAL980"/>
    <s v="Y"/>
    <n v="3.3250000000000002E-2"/>
    <n v="8199.6827499999999"/>
    <n v="0"/>
    <n v="8199.6827499999999"/>
    <n v="409.98413750000003"/>
    <n v="7789.6986125000003"/>
    <m/>
    <m/>
    <m/>
    <n v="431.56225000000086"/>
    <m/>
    <n v="7789.6986125000003"/>
    <m/>
    <m/>
    <m/>
    <m/>
    <m/>
    <m/>
    <m/>
  </r>
  <r>
    <n v="104"/>
    <s v="NA"/>
    <x v="2"/>
    <s v="PL"/>
    <s v="Fresh"/>
    <x v="4"/>
    <s v="NA"/>
    <d v="2022-11-14T00:00:00"/>
    <s v="Nandita Ghosh"/>
    <x v="12"/>
    <n v="200000"/>
    <n v="0.03"/>
    <n v="6000"/>
    <n v="0"/>
    <n v="6000"/>
    <n v="1080"/>
    <n v="7080"/>
    <n v="300"/>
    <n v="6780"/>
    <m/>
    <m/>
    <m/>
    <s v="Untracked"/>
    <m/>
    <m/>
    <n v="0"/>
    <n v="0"/>
    <n v="0"/>
    <n v="0"/>
    <n v="0"/>
    <n v="0"/>
    <m/>
    <m/>
    <m/>
    <n v="0"/>
    <m/>
    <n v="0"/>
    <m/>
    <m/>
    <m/>
    <m/>
    <m/>
    <m/>
    <m/>
  </r>
  <r>
    <n v="105"/>
    <s v="Delhi"/>
    <x v="2"/>
    <s v="PL"/>
    <s v="Fresh"/>
    <x v="1"/>
    <s v="NA"/>
    <d v="2022-11-30T00:00:00"/>
    <s v="Rajesh muli Dhar"/>
    <x v="4"/>
    <n v="528000"/>
    <n v="2.8000000000000001E-2"/>
    <n v="14784"/>
    <n v="0"/>
    <n v="14784"/>
    <n v="2661.12"/>
    <n v="17445.12"/>
    <n v="739.2"/>
    <n v="16705.919999999998"/>
    <m/>
    <m/>
    <m/>
    <s v="Anand Raj Gupta"/>
    <s v="INDIVIDUAL2141"/>
    <s v="Y"/>
    <n v="0"/>
    <n v="0"/>
    <n v="0"/>
    <n v="0"/>
    <n v="0"/>
    <n v="0"/>
    <m/>
    <m/>
    <m/>
    <n v="0"/>
    <m/>
    <n v="0"/>
    <m/>
    <m/>
    <m/>
    <m/>
    <m/>
    <m/>
    <m/>
  </r>
  <r>
    <n v="106"/>
    <s v="Delhi"/>
    <x v="2"/>
    <s v="PL"/>
    <s v="Fresh"/>
    <x v="2"/>
    <n v="2210280217"/>
    <d v="2022-11-04T00:00:00"/>
    <s v="Amit Kumar D Potdar"/>
    <x v="13"/>
    <n v="470000"/>
    <n v="2.5000000000000001E-2"/>
    <n v="11750"/>
    <n v="0"/>
    <n v="11750"/>
    <n v="2115"/>
    <n v="13865"/>
    <n v="587.5"/>
    <n v="13277.5"/>
    <m/>
    <m/>
    <m/>
    <s v="Deepak Khandelwal"/>
    <s v="Skystars2037"/>
    <s v="Y"/>
    <n v="0"/>
    <n v="0"/>
    <n v="0"/>
    <n v="0"/>
    <n v="0"/>
    <n v="0"/>
    <m/>
    <m/>
    <m/>
    <n v="0"/>
    <m/>
    <n v="0"/>
    <m/>
    <m/>
    <m/>
    <m/>
    <m/>
    <m/>
    <m/>
  </r>
  <r>
    <n v="107"/>
    <s v="Mumbai"/>
    <x v="0"/>
    <s v="PL"/>
    <s v="Fresh"/>
    <x v="3"/>
    <n v="135051299"/>
    <s v="NA"/>
    <s v="Sabyasachi Banerjee"/>
    <x v="0"/>
    <n v="900000"/>
    <n v="3.1E-2"/>
    <n v="27900"/>
    <n v="0"/>
    <n v="27900"/>
    <n v="5022"/>
    <n v="32922"/>
    <n v="1395"/>
    <n v="31527"/>
    <m/>
    <m/>
    <m/>
    <s v="Nitin Shelar"/>
    <s v="INDIVIDUAL980"/>
    <s v="Y"/>
    <n v="2.9449999999999997E-2"/>
    <n v="26504.999999999996"/>
    <n v="0"/>
    <n v="26504.999999999996"/>
    <n v="1325.25"/>
    <n v="25179.749999999996"/>
    <m/>
    <m/>
    <m/>
    <n v="1395.0000000000036"/>
    <m/>
    <n v="25179.749999999996"/>
    <m/>
    <m/>
    <m/>
    <m/>
    <m/>
    <m/>
    <m/>
  </r>
  <r>
    <n v="108"/>
    <s v="Mumbai"/>
    <x v="0"/>
    <s v="PL"/>
    <s v="Fresh"/>
    <x v="3"/>
    <n v="135763889"/>
    <s v="NA"/>
    <s v="Rahul Yadav"/>
    <x v="0"/>
    <n v="1488475"/>
    <n v="3.3500000000000002E-2"/>
    <n v="49863.912500000006"/>
    <n v="0"/>
    <n v="49863.912500000006"/>
    <n v="8975.50425"/>
    <n v="58839.416750000004"/>
    <n v="2493.1956250000003"/>
    <n v="56346.221125000004"/>
    <m/>
    <m/>
    <m/>
    <s v="Nitin Shelar"/>
    <s v="INDIVIDUAL980"/>
    <s v="Y"/>
    <n v="3.1824999999999999E-2"/>
    <n v="47370.716874999998"/>
    <n v="0"/>
    <n v="47370.716874999998"/>
    <n v="2368.5358437499999"/>
    <n v="45002.181031250002"/>
    <m/>
    <m/>
    <m/>
    <n v="2493.1956250000076"/>
    <m/>
    <n v="45002.181031250002"/>
    <m/>
    <m/>
    <m/>
    <m/>
    <m/>
    <m/>
    <m/>
  </r>
  <r>
    <n v="109"/>
    <s v="Mumbai"/>
    <x v="0"/>
    <s v="PL"/>
    <s v="Fresh"/>
    <x v="3"/>
    <n v="135079060"/>
    <s v="NA"/>
    <s v="Rohit Rawat"/>
    <x v="0"/>
    <n v="200000"/>
    <n v="3.1E-2"/>
    <n v="6200"/>
    <n v="0"/>
    <n v="6200"/>
    <n v="1116"/>
    <n v="7316"/>
    <n v="310"/>
    <n v="7006"/>
    <m/>
    <m/>
    <m/>
    <s v="Nitin Shelar"/>
    <s v="INDIVIDUAL980"/>
    <s v="Y"/>
    <n v="2.9449999999999997E-2"/>
    <n v="5889.9999999999991"/>
    <n v="0"/>
    <n v="5889.9999999999991"/>
    <n v="294.49999999999994"/>
    <n v="5595.4999999999991"/>
    <m/>
    <m/>
    <m/>
    <n v="310.00000000000091"/>
    <m/>
    <n v="5595.4999999999991"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n v="1"/>
    <s v="BL00001455"/>
    <d v="2022-11-01T00:00:00"/>
    <s v="Vellore"/>
    <x v="0"/>
    <s v="BL"/>
    <s v="Prime"/>
    <x v="0"/>
    <s v="SL3975993"/>
    <d v="2022-11-07T00:00:00"/>
    <s v="Srinivasan Rajendran"/>
    <x v="0"/>
    <n v="200000"/>
    <n v="3.32E-2"/>
    <n v="6640"/>
    <n v="0"/>
    <n v="6640"/>
    <n v="1195.2"/>
    <n v="7835.2"/>
    <n v="332"/>
    <n v="7503.2"/>
    <x v="0"/>
    <s v="CASH2302"/>
    <n v="0.03"/>
    <n v="6000"/>
    <n v="0"/>
    <n v="6000"/>
    <n v="300"/>
    <n v="5700"/>
    <n v="640"/>
  </r>
  <r>
    <n v="2"/>
    <s v="BL00001469"/>
    <d v="2022-11-01T00:00:00"/>
    <s v="Mumbai"/>
    <x v="1"/>
    <s v="BL"/>
    <s v="Prime"/>
    <x v="1"/>
    <s v="NA"/>
    <d v="2022-11-22T00:00:00"/>
    <s v="Dinesh Anil Patel"/>
    <x v="1"/>
    <n v="1000000"/>
    <n v="0.03"/>
    <n v="30000"/>
    <n v="0"/>
    <n v="30000"/>
    <n v="5400"/>
    <n v="35400"/>
    <n v="1500"/>
    <n v="33900"/>
    <x v="1"/>
    <s v="INDIVIDUAL1074"/>
    <n v="0"/>
    <n v="0"/>
    <n v="0"/>
    <n v="0"/>
    <n v="0"/>
    <n v="0"/>
    <n v="0"/>
  </r>
  <r>
    <n v="3"/>
    <s v="BL00001470"/>
    <d v="2022-11-01T00:00:00"/>
    <s v="Mumbai"/>
    <x v="0"/>
    <s v="BL"/>
    <s v="Prime"/>
    <x v="2"/>
    <s v="NA"/>
    <d v="2022-11-22T00:00:00"/>
    <s v="Dinesh Anil Patel"/>
    <x v="2"/>
    <n v="1017310"/>
    <n v="3.6799999999999999E-2"/>
    <n v="37437.008000000002"/>
    <n v="0"/>
    <n v="37437.008000000002"/>
    <n v="6738.6614399999999"/>
    <n v="44175.669439999998"/>
    <n v="1871.8504000000003"/>
    <n v="42303.819039999995"/>
    <x v="1"/>
    <s v="INDIVIDUAL1074"/>
    <n v="2.5000000000000001E-2"/>
    <n v="25432.75"/>
    <n v="0"/>
    <n v="25432.75"/>
    <n v="1271.6375"/>
    <n v="24161.112499999999"/>
    <n v="12004.258000000002"/>
  </r>
  <r>
    <n v="4"/>
    <s v="BL00001493"/>
    <d v="2022-11-01T00:00:00"/>
    <s v="Mumbai"/>
    <x v="0"/>
    <s v="BL"/>
    <s v="Prime"/>
    <x v="1"/>
    <s v="NA"/>
    <d v="2022-11-28T00:00:00"/>
    <s v="Sangita Uday Amale"/>
    <x v="3"/>
    <n v="2000000"/>
    <n v="0.03"/>
    <n v="60000"/>
    <n v="0"/>
    <n v="60000"/>
    <n v="10800"/>
    <n v="70800"/>
    <n v="3000"/>
    <n v="67800"/>
    <x v="2"/>
    <s v="INDIVIDUAL1053"/>
    <n v="2.75E-2"/>
    <n v="55000"/>
    <n v="0"/>
    <n v="55000"/>
    <n v="2750"/>
    <n v="52250"/>
    <n v="5000"/>
  </r>
  <r>
    <n v="5"/>
    <s v="BL00001500"/>
    <d v="2022-11-01T00:00:00"/>
    <s v="Mumbai"/>
    <x v="0"/>
    <s v="BL"/>
    <s v="Prime"/>
    <x v="3"/>
    <s v="NA"/>
    <d v="2022-11-22T00:00:00"/>
    <s v="Dinesh Anil Patel"/>
    <x v="4"/>
    <n v="1200000"/>
    <n v="0.03"/>
    <n v="36000"/>
    <n v="0"/>
    <n v="36000"/>
    <n v="6480"/>
    <n v="42480"/>
    <n v="1800"/>
    <n v="40680"/>
    <x v="1"/>
    <s v="INDIVIDUAL1074"/>
    <n v="2.5000000000000001E-2"/>
    <n v="30000"/>
    <n v="0"/>
    <n v="30000"/>
    <n v="1500"/>
    <n v="28500"/>
    <n v="6000"/>
  </r>
  <r>
    <n v="6"/>
    <s v="BL00001515"/>
    <d v="2022-11-01T00:00:00"/>
    <s v="Mumbai"/>
    <x v="0"/>
    <s v="BL"/>
    <s v="Prime"/>
    <x v="1"/>
    <s v="NA"/>
    <d v="2022-11-23T00:00:00"/>
    <s v="Manojkumar Valmiki"/>
    <x v="2"/>
    <n v="767681"/>
    <n v="3.3500000000000002E-2"/>
    <n v="25717.3135"/>
    <n v="0"/>
    <n v="25717.3135"/>
    <n v="4629.11643"/>
    <n v="30346.429929999998"/>
    <n v="1285.865675"/>
    <n v="29060.564254999998"/>
    <x v="3"/>
    <s v="INDIVIDUALC583"/>
    <n v="3.32E-2"/>
    <n v="25487.0092"/>
    <n v="0"/>
    <n v="25487.0092"/>
    <n v="1274.3504600000001"/>
    <n v="24212.658739999999"/>
    <n v="230.30429999999978"/>
  </r>
  <r>
    <n v="7"/>
    <s v="BL00001529"/>
    <d v="2022-11-01T00:00:00"/>
    <s v="Goalpara"/>
    <x v="0"/>
    <s v="BL"/>
    <s v="Prime"/>
    <x v="4"/>
    <s v="NA"/>
    <d v="2022-11-29T00:00:00"/>
    <s v="Jahangir Alom"/>
    <x v="3"/>
    <n v="575426"/>
    <n v="2.9000000000000001E-2"/>
    <n v="16687.353999999999"/>
    <n v="0"/>
    <n v="16687.353999999999"/>
    <n v="3003.72372"/>
    <n v="19691.077720000001"/>
    <n v="834.36770000000001"/>
    <n v="18856.710020000002"/>
    <x v="4"/>
    <s v="NE27"/>
    <n v="2.5000000000000001E-2"/>
    <n v="14385.650000000001"/>
    <n v="0"/>
    <n v="14385.650000000001"/>
    <n v="719.28250000000014"/>
    <n v="13666.367500000002"/>
    <n v="2301.7039999999979"/>
  </r>
  <r>
    <n v="9"/>
    <s v="BL00001533"/>
    <d v="2022-11-01T00:00:00"/>
    <s v="Mumbai"/>
    <x v="0"/>
    <s v="BL"/>
    <s v="Prime"/>
    <x v="3"/>
    <s v="NA"/>
    <d v="2022-12-01T00:00:00"/>
    <s v="Manojkumar Valmiki"/>
    <x v="5"/>
    <n v="525000"/>
    <n v="1.4999999999999999E-2"/>
    <n v="7875"/>
    <n v="0"/>
    <n v="7875"/>
    <n v="1417.5"/>
    <n v="9292.5"/>
    <n v="393.75"/>
    <n v="8898.75"/>
    <x v="3"/>
    <s v="INDIVIDUALC583"/>
    <n v="0.01"/>
    <n v="5250"/>
    <n v="0"/>
    <n v="5250"/>
    <n v="262.5"/>
    <n v="4987.5"/>
    <n v="2625"/>
  </r>
  <r>
    <n v="10"/>
    <s v="BL00001476"/>
    <d v="2022-11-01T00:00:00"/>
    <s v="Mumbai"/>
    <x v="0"/>
    <s v="BL"/>
    <s v="Prime"/>
    <x v="0"/>
    <s v="NA"/>
    <d v="2022-12-03T00:00:00"/>
    <s v="Sunil B Babar"/>
    <x v="0"/>
    <n v="300000"/>
    <n v="3.32E-2"/>
    <n v="9960"/>
    <n v="0"/>
    <n v="9960"/>
    <n v="1792.8"/>
    <n v="11752.8"/>
    <n v="498"/>
    <n v="11254.8"/>
    <x v="2"/>
    <s v="INDIVIDUAL1053"/>
    <n v="2.5000000000000001E-2"/>
    <n v="7500"/>
    <n v="0"/>
    <n v="7500"/>
    <n v="375"/>
    <n v="7125"/>
    <n v="2460"/>
  </r>
  <r>
    <n v="11"/>
    <s v="BL00001501"/>
    <d v="2022-11-01T00:00:00"/>
    <s v="Mumbai"/>
    <x v="0"/>
    <s v="BL"/>
    <s v="Prime"/>
    <x v="3"/>
    <s v="NA"/>
    <d v="2022-12-05T00:00:00"/>
    <s v="Gayatri Dave"/>
    <x v="4"/>
    <n v="450000"/>
    <n v="0.03"/>
    <n v="13500"/>
    <n v="0"/>
    <n v="13500"/>
    <n v="2430"/>
    <n v="15930"/>
    <n v="675"/>
    <n v="15255"/>
    <x v="5"/>
    <s v="INDIVIDUAL990"/>
    <n v="2.5000000000000001E-2"/>
    <n v="11250"/>
    <n v="0"/>
    <n v="11250"/>
    <n v="562.5"/>
    <n v="10687.5"/>
    <n v="2250"/>
  </r>
  <r>
    <n v="12"/>
    <s v="NA"/>
    <d v="2022-10-01T00:00:00"/>
    <s v="Mumbai"/>
    <x v="0"/>
    <s v="BL"/>
    <s v="Prime"/>
    <x v="1"/>
    <s v="2954011106661093A/LXMUM18922-235700541"/>
    <d v="2022-10-20T00:00:00"/>
    <s v="Rohini Ladwate"/>
    <x v="6"/>
    <n v="519667"/>
    <n v="4.2500000000000003E-2"/>
    <n v="22085.8475"/>
    <n v="0"/>
    <n v="22085.8475"/>
    <n v="3975.45255"/>
    <n v="26061.300049999998"/>
    <n v="1104.292375"/>
    <n v="24957.007674999997"/>
    <x v="6"/>
    <s v="IndividualC480"/>
    <n v="2.5000000000000001E-2"/>
    <n v="12991.675000000001"/>
    <n v="0"/>
    <n v="12991.675000000001"/>
    <n v="649.58375000000012"/>
    <n v="12342.091250000001"/>
    <n v="9094.1724999999988"/>
  </r>
  <r>
    <n v="13"/>
    <s v="BL00001458"/>
    <d v="2022-10-01T00:00:00"/>
    <s v="Mumbai"/>
    <x v="0"/>
    <s v="BL"/>
    <s v="Prime"/>
    <x v="5"/>
    <s v="NA"/>
    <d v="2022-10-31T00:00:00"/>
    <s v="Jyoti Dairy"/>
    <x v="7"/>
    <n v="3000000"/>
    <n v="1.9E-2"/>
    <n v="57000"/>
    <n v="0"/>
    <n v="57000"/>
    <n v="10260"/>
    <n v="67260"/>
    <n v="2850"/>
    <n v="64410"/>
    <x v="7"/>
    <s v="INDIVIDUAL2356"/>
    <n v="1.6E-2"/>
    <n v="48000"/>
    <n v="0"/>
    <n v="48000"/>
    <n v="2400"/>
    <n v="45600"/>
    <n v="9000"/>
  </r>
  <r>
    <n v="14"/>
    <m/>
    <m/>
    <m/>
    <x v="1"/>
    <s v="BL"/>
    <m/>
    <x v="1"/>
    <m/>
    <m/>
    <s v="Amicicart online services pvt ltd"/>
    <x v="8"/>
    <n v="5000000"/>
    <n v="2.75E-2"/>
    <n v="137500"/>
    <n v="0"/>
    <n v="137500"/>
    <n v="24750"/>
    <n v="162250"/>
    <n v="6875"/>
    <n v="155375"/>
    <x v="8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1E693-3889-4AE7-BE60-43B80BDDD8B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28" firstHeaderRow="0" firstDataRow="1" firstDataCol="1"/>
  <pivotFields count="37">
    <pivotField showAll="0"/>
    <pivotField showAll="0"/>
    <pivotField axis="axisRow" showAll="0" sortType="descending">
      <items count="4">
        <item sd="0" x="1"/>
        <item x="0"/>
        <item sd="0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dataField="1" numFmtId="166" showAll="0"/>
    <pivotField numFmtId="10" showAll="0"/>
    <pivotField showAll="0"/>
    <pivotField numFmtId="165" showAll="0"/>
    <pivotField dataField="1" numFmtId="165" showAll="0"/>
    <pivotField numFmtId="166" showAll="0"/>
    <pivotField numFmtId="165" showAll="0"/>
    <pivotField numFmtId="166" showAll="0"/>
    <pivotField numFmtId="166" showAll="0"/>
    <pivotField showAll="0"/>
    <pivotField dataField="1" numFmtId="166" showAll="0"/>
    <pivotField showAll="0"/>
    <pivotField axis="axisRow" showAll="0" sortType="descending">
      <items count="25">
        <item x="3"/>
        <item x="13"/>
        <item x="7"/>
        <item x="20"/>
        <item x="15"/>
        <item x="8"/>
        <item x="10"/>
        <item x="14"/>
        <item x="2"/>
        <item x="4"/>
        <item x="1"/>
        <item x="9"/>
        <item x="16"/>
        <item x="21"/>
        <item x="22"/>
        <item x="11"/>
        <item x="6"/>
        <item x="17"/>
        <item x="19"/>
        <item x="18"/>
        <item x="0"/>
        <item x="12"/>
        <item x="5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0" showAll="0"/>
    <pivotField dataField="1" numFmtId="166" showAll="0"/>
    <pivotField numFmtId="166" showAll="0"/>
    <pivotField numFmtId="166" showAll="0"/>
    <pivotField dataField="1" numFmtId="166" showAll="0"/>
    <pivotField dataField="1" numFmtId="166" showAll="0"/>
    <pivotField showAll="0"/>
    <pivotField showAll="0"/>
    <pivotField showAll="0"/>
    <pivotField dataField="1" numFmtId="165" showAll="0"/>
    <pivotField dataField="1" showAll="0"/>
    <pivotField showAll="0"/>
  </pivotFields>
  <rowFields count="2">
    <field x="2"/>
    <field x="22"/>
  </rowFields>
  <rowItems count="25">
    <i>
      <x v="1"/>
    </i>
    <i r="1">
      <x v="20"/>
    </i>
    <i r="1">
      <x v="8"/>
    </i>
    <i r="1">
      <x v="10"/>
    </i>
    <i r="1">
      <x v="22"/>
    </i>
    <i r="1">
      <x v="5"/>
    </i>
    <i r="1">
      <x v="16"/>
    </i>
    <i r="1">
      <x v="9"/>
    </i>
    <i r="1">
      <x/>
    </i>
    <i r="1">
      <x v="6"/>
    </i>
    <i r="1">
      <x v="7"/>
    </i>
    <i r="1">
      <x v="3"/>
    </i>
    <i r="1">
      <x v="2"/>
    </i>
    <i r="1">
      <x v="18"/>
    </i>
    <i r="1">
      <x v="4"/>
    </i>
    <i r="1">
      <x v="12"/>
    </i>
    <i r="1">
      <x v="19"/>
    </i>
    <i r="1">
      <x v="13"/>
    </i>
    <i r="1">
      <x v="21"/>
    </i>
    <i r="1">
      <x v="1"/>
    </i>
    <i r="1">
      <x v="17"/>
    </i>
    <i r="1">
      <x v="11"/>
    </i>
    <i>
      <x/>
    </i>
    <i>
      <x v="2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Count of Customer Name" fld="8" subtotal="count" baseField="0" baseItem="0"/>
    <dataField name="Sum of Disbursal Amt" fld="10" baseField="0" baseItem="0" numFmtId="166"/>
    <dataField name="Sum of Total PI" fld="14" baseField="0" baseItem="0" numFmtId="166"/>
    <dataField name="Sum of PO" fld="26" baseField="0" baseItem="0" numFmtId="166"/>
    <dataField name="Sum of TDS @ 5%2" fld="29" baseField="0" baseItem="0" numFmtId="166"/>
    <dataField name="Sum of Net Payble" fld="30" baseField="0" baseItem="0" numFmtId="166"/>
    <dataField name="Sum of Paid" fld="35" baseField="0" baseItem="0" numFmtId="166"/>
    <dataField name="Sum of GAP" fld="20" baseField="0" baseItem="0" numFmtId="166"/>
    <dataField name="Sum of Retention" fld="34" baseField="0" baseItem="0" numFmtId="166"/>
  </dataFields>
  <formats count="4">
    <format dxfId="15">
      <pivotArea outline="0" collapsedLevelsAreSubtotals="1" fieldPosition="0">
        <references count="1">
          <reference field="4294967294" count="7" selected="0">
            <x v="1"/>
            <x v="2"/>
            <x v="3"/>
            <x v="4"/>
            <x v="5"/>
            <x v="6"/>
            <x v="7"/>
          </reference>
        </references>
      </pivotArea>
    </format>
    <format dxfId="14">
      <pivotArea dataOnly="0" labelOnly="1" outline="0" fieldPosition="0">
        <references count="1">
          <reference field="4294967294" count="7">
            <x v="1"/>
            <x v="2"/>
            <x v="3"/>
            <x v="4"/>
            <x v="5"/>
            <x v="6"/>
            <x v="7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75DC8-DD1F-41D7-AE16-55E9DC7AE75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21" firstHeaderRow="0" firstDataRow="1" firstDataCol="1" rowPageCount="1" colPageCount="1"/>
  <pivotFields count="44">
    <pivotField showAll="0"/>
    <pivotField showAll="0"/>
    <pivotField axis="axisPage" multipleItemSelectionAllowed="1" showAll="0">
      <items count="4">
        <item h="1" x="2"/>
        <item x="0"/>
        <item x="1"/>
        <item t="default"/>
      </items>
    </pivotField>
    <pivotField showAll="0"/>
    <pivotField showAll="0"/>
    <pivotField axis="axisRow" showAll="0" sortType="descending">
      <items count="6">
        <item x="1"/>
        <item x="4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axis="axisRow" showAll="0" sortType="descending">
      <items count="15">
        <item x="12"/>
        <item x="8"/>
        <item x="4"/>
        <item x="0"/>
        <item x="9"/>
        <item x="5"/>
        <item x="10"/>
        <item x="3"/>
        <item x="1"/>
        <item x="6"/>
        <item x="7"/>
        <item x="2"/>
        <item x="11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6" showAll="0"/>
    <pivotField numFmtId="10" showAll="0"/>
    <pivotField showAll="0"/>
    <pivotField numFmtId="165" showAll="0"/>
    <pivotField dataField="1" numFmtId="165" showAll="0"/>
    <pivotField dataField="1" numFmtId="166" showAll="0"/>
    <pivotField dataField="1" numFmtId="165" showAll="0"/>
    <pivotField dataField="1" numFmtId="166" showAll="0"/>
    <pivotField dataField="1" numFmtId="166" showAll="0"/>
    <pivotField dataField="1" showAll="0"/>
    <pivotField dataField="1" showAll="0"/>
    <pivotField showAll="0"/>
    <pivotField showAll="0"/>
    <pivotField showAll="0"/>
    <pivotField showAll="0"/>
    <pivotField numFmtId="10" showAll="0"/>
    <pivotField numFmtId="166" showAll="0"/>
    <pivotField numFmtId="166" showAll="0"/>
    <pivotField numFmtId="166" showAll="0"/>
    <pivotField numFmtId="166" showAll="0"/>
    <pivotField numFmtId="166" showAll="0"/>
    <pivotField showAll="0"/>
    <pivotField showAll="0"/>
    <pivotField showAll="0"/>
    <pivotField numFmtId="165"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9"/>
  </rowFields>
  <rowItems count="18">
    <i>
      <x v="4"/>
    </i>
    <i r="1">
      <x v="3"/>
    </i>
    <i>
      <x/>
    </i>
    <i r="1">
      <x v="8"/>
    </i>
    <i r="1">
      <x v="10"/>
    </i>
    <i r="1">
      <x v="9"/>
    </i>
    <i r="1">
      <x v="6"/>
    </i>
    <i r="1">
      <x v="5"/>
    </i>
    <i r="1">
      <x v="1"/>
    </i>
    <i r="1">
      <x v="11"/>
    </i>
    <i r="1">
      <x v="2"/>
    </i>
    <i r="1">
      <x v="4"/>
    </i>
    <i>
      <x v="2"/>
    </i>
    <i r="1">
      <x v="3"/>
    </i>
    <i r="1">
      <x v="1"/>
    </i>
    <i r="1">
      <x v="12"/>
    </i>
    <i r="1">
      <x v="10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2" hier="-1"/>
  </pageFields>
  <dataFields count="9">
    <dataField name="Count of Customer Name" fld="8" subtotal="count" baseField="0" baseItem="0"/>
    <dataField name="Sum of Disbursal Amt" fld="10" baseField="0" baseItem="0" numFmtId="166"/>
    <dataField name="Sum of Total PI" fld="14" baseField="0" baseItem="0" numFmtId="166"/>
    <dataField name="Sum of GST @ 18%" fld="15" baseField="0" baseItem="0" numFmtId="166"/>
    <dataField name="Sum of Gross Amt" fld="16" baseField="0" baseItem="0" numFmtId="166"/>
    <dataField name="Sum of TDS @ 5%" fld="17" baseField="0" baseItem="0" numFmtId="166"/>
    <dataField name="Sum of Net Receivable" fld="18" baseField="0" baseItem="0" numFmtId="166"/>
    <dataField name="Sum of Received" fld="19" baseField="0" baseItem="0" numFmtId="166"/>
    <dataField name="Sum of GAP" fld="20" baseField="0" baseItem="0" numFmtId="166"/>
  </dataFields>
  <formats count="3">
    <format dxfId="10">
      <pivotArea outline="0" collapsedLevelsAreSubtotals="1" fieldPosition="0">
        <references count="1">
          <reference field="4294967294" count="8" selected="0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9">
      <pivotArea collapsedLevelsAreSubtotals="1" fieldPosition="0">
        <references count="1">
          <reference field="5" count="1">
            <x v="4"/>
          </reference>
        </references>
      </pivotArea>
    </format>
    <format dxfId="8">
      <pivotArea dataOnly="0" labelOnly="1" fieldPosition="0">
        <references count="1">
          <reference field="5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6B3E9F-AFBE-47EB-9E13-419CB0AA1678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5:J35" firstHeaderRow="0" firstDataRow="1" firstDataCol="1" rowPageCount="1" colPageCount="1"/>
  <pivotFields count="44">
    <pivotField showAll="0"/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/>
    <pivotField axis="axisRow" showAll="0" sortType="descending">
      <items count="6">
        <item x="1"/>
        <item x="4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axis="axisRow" showAll="0" sortType="descending">
      <items count="15">
        <item x="12"/>
        <item x="8"/>
        <item x="4"/>
        <item x="0"/>
        <item x="9"/>
        <item x="5"/>
        <item x="10"/>
        <item x="3"/>
        <item x="1"/>
        <item x="6"/>
        <item x="7"/>
        <item x="2"/>
        <item x="11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6" showAll="0"/>
    <pivotField numFmtId="10" showAll="0"/>
    <pivotField showAll="0"/>
    <pivotField numFmtId="165" showAll="0"/>
    <pivotField dataField="1" numFmtId="165" showAll="0"/>
    <pivotField dataField="1" numFmtId="166" showAll="0"/>
    <pivotField dataField="1" numFmtId="165" showAll="0"/>
    <pivotField dataField="1" numFmtId="166" showAll="0"/>
    <pivotField dataField="1" numFmtId="166" showAll="0"/>
    <pivotField dataField="1" showAll="0"/>
    <pivotField dataField="1" showAll="0"/>
    <pivotField showAll="0"/>
    <pivotField showAll="0"/>
    <pivotField showAll="0"/>
    <pivotField showAll="0"/>
    <pivotField numFmtId="10" showAll="0"/>
    <pivotField numFmtId="166" showAll="0"/>
    <pivotField numFmtId="166" showAll="0"/>
    <pivotField numFmtId="166" showAll="0"/>
    <pivotField numFmtId="166" showAll="0"/>
    <pivotField numFmtId="166" showAll="0"/>
    <pivotField showAll="0"/>
    <pivotField showAll="0"/>
    <pivotField showAll="0"/>
    <pivotField numFmtId="165"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9"/>
  </rowFields>
  <rowItems count="10">
    <i>
      <x/>
    </i>
    <i r="1">
      <x v="7"/>
    </i>
    <i r="1">
      <x v="9"/>
    </i>
    <i r="1">
      <x v="2"/>
    </i>
    <i>
      <x v="3"/>
    </i>
    <i r="1">
      <x v="13"/>
    </i>
    <i r="1">
      <x v="5"/>
    </i>
    <i>
      <x v="1"/>
    </i>
    <i r="1"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2" item="0" hier="-1"/>
  </pageFields>
  <dataFields count="9">
    <dataField name="Count of Customer Name" fld="8" subtotal="count" baseField="0" baseItem="0"/>
    <dataField name="Sum of Disbursal Amt" fld="10" baseField="0" baseItem="0" numFmtId="166"/>
    <dataField name="Sum of Total PI" fld="14" baseField="0" baseItem="0" numFmtId="166"/>
    <dataField name="Sum of GST @ 18%" fld="15" baseField="0" baseItem="0" numFmtId="166"/>
    <dataField name="Sum of Gross Amt" fld="16" baseField="0" baseItem="0" numFmtId="166"/>
    <dataField name="Sum of TDS @ 5%" fld="17" baseField="0" baseItem="0" numFmtId="166"/>
    <dataField name="Sum of Net Receivable" fld="18" baseField="0" baseItem="0" numFmtId="166"/>
    <dataField name="Sum of Received" fld="19" baseField="0" baseItem="0" numFmtId="166"/>
    <dataField name="Sum of GAP" fld="20" baseField="0" baseItem="0" numFmtId="166"/>
  </dataFields>
  <formats count="1">
    <format dxfId="11">
      <pivotArea outline="0" collapsedLevelsAreSubtotals="1" fieldPosition="0">
        <references count="1">
          <reference field="4294967294" count="8" selected="0"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BF6F6-CA69-4DA7-83AD-8658607FAD5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artner">
  <location ref="B3:I14" firstHeaderRow="0" firstDataRow="1" firstDataCol="1"/>
  <pivotFields count="30">
    <pivotField showAll="0"/>
    <pivotField showAll="0"/>
    <pivotField showAll="0"/>
    <pivotField showAll="0"/>
    <pivotField axis="axisRow" showAll="0" sortType="descending">
      <items count="3">
        <item sd="0"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dataField="1" numFmtId="166" showAll="0"/>
    <pivotField numFmtId="10" showAll="0"/>
    <pivotField numFmtId="165" showAll="0"/>
    <pivotField numFmtId="165" showAll="0"/>
    <pivotField dataField="1" numFmtId="165" showAll="0"/>
    <pivotField numFmtId="166" showAll="0"/>
    <pivotField numFmtId="165" showAll="0"/>
    <pivotField numFmtId="166" showAll="0"/>
    <pivotField numFmtId="166" showAll="0"/>
    <pivotField axis="axisRow" showAll="0" sortType="descending">
      <items count="10">
        <item x="8"/>
        <item x="2"/>
        <item x="1"/>
        <item x="0"/>
        <item x="7"/>
        <item x="3"/>
        <item x="5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dataField="1" showAll="0"/>
    <pivotField dataField="1" showAll="0"/>
    <pivotField dataField="1" showAll="0"/>
  </pivotFields>
  <rowFields count="2">
    <field x="4"/>
    <field x="21"/>
  </rowFields>
  <rowItems count="11">
    <i>
      <x v="1"/>
    </i>
    <i r="1">
      <x v="2"/>
    </i>
    <i r="1">
      <x v="5"/>
    </i>
    <i r="1">
      <x v="1"/>
    </i>
    <i r="1">
      <x v="7"/>
    </i>
    <i r="1">
      <x v="6"/>
    </i>
    <i r="1">
      <x v="8"/>
    </i>
    <i r="1">
      <x v="3"/>
    </i>
    <i r="1">
      <x v="4"/>
    </i>
    <i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" fld="10" subtotal="count" baseField="0" baseItem="0"/>
    <dataField name="Disb Amt" fld="12" baseField="0" baseItem="0" numFmtId="166"/>
    <dataField name="Payin" fld="16" baseField="0" baseItem="0" numFmtId="166"/>
    <dataField name="Payout" fld="24" baseField="0" baseItem="0" numFmtId="166"/>
    <dataField name="TDS" fld="27" baseField="0" baseItem="0" numFmtId="166"/>
    <dataField name="Payble" fld="28" baseField="0" baseItem="0" numFmtId="166"/>
    <dataField name="Retention Amt" fld="29" baseField="0" baseItem="0" numFmtId="166"/>
  </dataFields>
  <formats count="2">
    <format dxfId="7">
      <pivotArea outline="0" collapsedLevelsAreSubtotals="1" fieldPosition="0">
        <references count="1">
          <reference field="4294967294" count="5" selected="0">
            <x v="2"/>
            <x v="3"/>
            <x v="4"/>
            <x v="5"/>
            <x v="6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7B88D1-1F81-43EC-BE6D-6514B7E02449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articulars">
  <location ref="A5:H21" firstHeaderRow="0" firstDataRow="1" firstDataCol="1" rowPageCount="1" colPageCount="1"/>
  <pivotFields count="30"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axis="axisRow" showAll="0">
      <items count="7">
        <item x="5"/>
        <item x="1"/>
        <item x="2"/>
        <item x="3"/>
        <item x="0"/>
        <item x="4"/>
        <item t="default"/>
      </items>
    </pivotField>
    <pivotField showAll="0"/>
    <pivotField showAll="0"/>
    <pivotField dataField="1" showAll="0"/>
    <pivotField axis="axisRow" showAll="0">
      <items count="10">
        <item x="3"/>
        <item x="8"/>
        <item x="1"/>
        <item x="7"/>
        <item x="5"/>
        <item x="2"/>
        <item x="0"/>
        <item x="6"/>
        <item x="4"/>
        <item t="default"/>
      </items>
    </pivotField>
    <pivotField dataField="1" numFmtId="166" showAll="0"/>
    <pivotField numFmtId="10" showAll="0"/>
    <pivotField numFmtId="165" showAll="0"/>
    <pivotField numFmtId="165" showAll="0"/>
    <pivotField dataField="1" numFmtId="165" showAll="0"/>
    <pivotField dataField="1" numFmtId="166" showAll="0"/>
    <pivotField dataField="1" numFmtId="165" showAll="0"/>
    <pivotField dataField="1" numFmtId="166" showAll="0"/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7"/>
    <field x="11"/>
  </rowFields>
  <rowItems count="16">
    <i>
      <x/>
    </i>
    <i r="1">
      <x v="3"/>
    </i>
    <i>
      <x v="1"/>
    </i>
    <i r="1">
      <x/>
    </i>
    <i r="1">
      <x v="5"/>
    </i>
    <i r="1">
      <x v="7"/>
    </i>
    <i>
      <x v="2"/>
    </i>
    <i r="1">
      <x v="5"/>
    </i>
    <i>
      <x v="3"/>
    </i>
    <i r="1">
      <x v="4"/>
    </i>
    <i r="1">
      <x v="8"/>
    </i>
    <i>
      <x v="4"/>
    </i>
    <i r="1">
      <x v="6"/>
    </i>
    <i>
      <x v="5"/>
    </i>
    <i r="1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4" item="1" hier="-1"/>
  </pageFields>
  <dataFields count="7">
    <dataField name="Count" fld="10" subtotal="count" baseField="0" baseItem="0"/>
    <dataField name="Disbursal" fld="12" baseField="0" baseItem="0" numFmtId="166"/>
    <dataField name="Payin" fld="16" baseField="0" baseItem="0" numFmtId="166"/>
    <dataField name="GST@18%" fld="17" baseField="0" baseItem="0" numFmtId="166"/>
    <dataField name="Gross Payin" fld="18" baseField="0" baseItem="0" numFmtId="166"/>
    <dataField name="TDS@5%" fld="19" baseField="0" baseItem="0" numFmtId="166"/>
    <dataField name="Receivable" fld="20" baseField="0" baseItem="0" numFmtId="166"/>
  </dataFields>
  <formats count="3">
    <format dxfId="2">
      <pivotArea outline="0" collapsedLevelsAreSubtotals="1" fieldPosition="0">
        <references count="1">
          <reference field="4294967294" count="6" selected="0">
            <x v="1"/>
            <x v="2"/>
            <x v="3"/>
            <x v="4"/>
            <x v="5"/>
            <x v="6"/>
          </reference>
        </references>
      </pivotArea>
    </format>
    <format dxfId="1">
      <pivotArea field="7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5F54A-1890-4CFF-9587-1EAB84A76702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articular">
  <location ref="A26:H30" firstHeaderRow="0" firstDataRow="1" firstDataCol="1" rowPageCount="1" colPageCount="1"/>
  <pivotFields count="30"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axis="axisRow" showAll="0">
      <items count="7">
        <item x="5"/>
        <item x="1"/>
        <item x="2"/>
        <item x="3"/>
        <item x="0"/>
        <item x="4"/>
        <item t="default"/>
      </items>
    </pivotField>
    <pivotField showAll="0"/>
    <pivotField showAll="0"/>
    <pivotField dataField="1" showAll="0"/>
    <pivotField axis="axisRow" showAll="0">
      <items count="10">
        <item x="3"/>
        <item x="8"/>
        <item x="1"/>
        <item x="7"/>
        <item x="5"/>
        <item x="2"/>
        <item x="0"/>
        <item x="6"/>
        <item x="4"/>
        <item t="default"/>
      </items>
    </pivotField>
    <pivotField dataField="1" numFmtId="166" showAll="0"/>
    <pivotField numFmtId="10" showAll="0"/>
    <pivotField numFmtId="165" showAll="0"/>
    <pivotField numFmtId="165" showAll="0"/>
    <pivotField dataField="1" numFmtId="165" showAll="0"/>
    <pivotField dataField="1" numFmtId="166" showAll="0"/>
    <pivotField dataField="1" numFmtId="165" showAll="0"/>
    <pivotField dataField="1" numFmtId="166" showAll="0"/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7"/>
    <field x="11"/>
  </rowFields>
  <rowItems count="4">
    <i>
      <x v="1"/>
    </i>
    <i r="1">
      <x v="1"/>
    </i>
    <i r="1"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4" item="0" hier="-1"/>
  </pageFields>
  <dataFields count="7">
    <dataField name="Count" fld="10" subtotal="count" baseField="0" baseItem="0"/>
    <dataField name="Disbursal" fld="12" baseField="0" baseItem="0" numFmtId="166"/>
    <dataField name="Payin" fld="16" baseField="0" baseItem="0" numFmtId="166"/>
    <dataField name="GST@18%" fld="17" baseField="0" baseItem="0" numFmtId="166"/>
    <dataField name="Gross Payin" fld="18" baseField="0" baseItem="0" numFmtId="166"/>
    <dataField name="TDS@5%" fld="19" baseField="0" baseItem="0" numFmtId="166"/>
    <dataField name="Receivable" fld="20" baseField="0" baseItem="0" numFmtId="166"/>
  </dataFields>
  <formats count="3">
    <format dxfId="5">
      <pivotArea outline="0" collapsedLevelsAreSubtotals="1" fieldPosition="0">
        <references count="1">
          <reference field="4294967294" count="6" selected="0">
            <x v="1"/>
            <x v="2"/>
            <x v="3"/>
            <x v="4"/>
            <x v="5"/>
            <x v="6"/>
          </reference>
        </references>
      </pivotArea>
    </format>
    <format dxfId="4">
      <pivotArea field="7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ST@18%25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hyperlink" Target="mailto:TDS@5%25" TargetMode="External"/><Relationship Id="rId5" Type="http://schemas.openxmlformats.org/officeDocument/2006/relationships/hyperlink" Target="mailto:GST@18%25" TargetMode="External"/><Relationship Id="rId4" Type="http://schemas.openxmlformats.org/officeDocument/2006/relationships/hyperlink" Target="mailto:TDS@5%2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TDS@5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B5A0E-4C9E-479F-A5D9-936ED3539D7A}">
  <dimension ref="A1:BV4"/>
  <sheetViews>
    <sheetView topLeftCell="M1" workbookViewId="0">
      <selection activeCell="Y1" sqref="Y1"/>
    </sheetView>
  </sheetViews>
  <sheetFormatPr defaultRowHeight="14.4" x14ac:dyDescent="0.3"/>
  <cols>
    <col min="5" max="5" width="9.5546875" bestFit="1" customWidth="1"/>
    <col min="7" max="7" width="10" bestFit="1" customWidth="1"/>
    <col min="8" max="8" width="14" bestFit="1" customWidth="1"/>
    <col min="9" max="9" width="22.5546875" bestFit="1" customWidth="1"/>
    <col min="12" max="12" width="9.6640625" bestFit="1" customWidth="1"/>
    <col min="33" max="33" width="14" bestFit="1" customWidth="1"/>
    <col min="73" max="73" width="10.21875" customWidth="1"/>
  </cols>
  <sheetData>
    <row r="1" spans="1:74" ht="41.4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1" t="s">
        <v>12</v>
      </c>
      <c r="N1" s="1" t="s">
        <v>13</v>
      </c>
      <c r="O1" s="5" t="s">
        <v>14</v>
      </c>
      <c r="P1" s="2" t="s">
        <v>15</v>
      </c>
      <c r="Q1" s="6" t="s">
        <v>16</v>
      </c>
      <c r="R1" s="6" t="s">
        <v>17</v>
      </c>
      <c r="S1" s="5" t="s">
        <v>18</v>
      </c>
      <c r="T1" s="5" t="s">
        <v>19</v>
      </c>
      <c r="U1" s="5" t="s">
        <v>20</v>
      </c>
      <c r="V1" s="7" t="s">
        <v>21</v>
      </c>
      <c r="W1" s="5" t="s">
        <v>22</v>
      </c>
      <c r="X1" s="5" t="s">
        <v>23</v>
      </c>
      <c r="Y1" s="1" t="s">
        <v>24</v>
      </c>
      <c r="Z1" s="5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4" t="s">
        <v>30</v>
      </c>
      <c r="AF1" s="4" t="s">
        <v>31</v>
      </c>
      <c r="AG1" s="2" t="s">
        <v>32</v>
      </c>
      <c r="AH1" s="2" t="s">
        <v>33</v>
      </c>
      <c r="AI1" s="2" t="s">
        <v>34</v>
      </c>
      <c r="AJ1" s="6" t="s">
        <v>35</v>
      </c>
      <c r="AK1" s="5" t="s">
        <v>36</v>
      </c>
      <c r="AL1" s="8" t="s">
        <v>37</v>
      </c>
      <c r="AM1" s="5" t="s">
        <v>38</v>
      </c>
      <c r="AN1" s="6" t="s">
        <v>39</v>
      </c>
      <c r="AO1" s="5" t="s">
        <v>40</v>
      </c>
      <c r="AP1" s="5" t="s">
        <v>41</v>
      </c>
      <c r="AQ1" s="5" t="s">
        <v>42</v>
      </c>
      <c r="AR1" s="1" t="s">
        <v>43</v>
      </c>
      <c r="AS1" s="2" t="s">
        <v>44</v>
      </c>
      <c r="AT1" s="5" t="s">
        <v>45</v>
      </c>
      <c r="AU1" s="1" t="s">
        <v>46</v>
      </c>
      <c r="AV1" s="5" t="s">
        <v>47</v>
      </c>
      <c r="AW1" s="1" t="s">
        <v>48</v>
      </c>
      <c r="AX1" s="5" t="s">
        <v>49</v>
      </c>
      <c r="AY1" s="2" t="s">
        <v>50</v>
      </c>
      <c r="AZ1" s="2" t="s">
        <v>51</v>
      </c>
      <c r="BA1" s="9" t="s">
        <v>52</v>
      </c>
      <c r="BB1" s="5" t="s">
        <v>53</v>
      </c>
      <c r="BC1" s="5" t="s">
        <v>54</v>
      </c>
      <c r="BD1" s="10" t="s">
        <v>55</v>
      </c>
      <c r="BE1" s="2" t="s">
        <v>56</v>
      </c>
      <c r="BF1" s="5" t="s">
        <v>57</v>
      </c>
      <c r="BG1" s="2" t="s">
        <v>58</v>
      </c>
      <c r="BH1" s="5" t="s">
        <v>59</v>
      </c>
      <c r="BI1" s="2" t="s">
        <v>60</v>
      </c>
      <c r="BJ1" s="5" t="s">
        <v>61</v>
      </c>
      <c r="BK1" s="2" t="s">
        <v>62</v>
      </c>
      <c r="BL1" s="11" t="s">
        <v>63</v>
      </c>
      <c r="BM1" s="11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11" t="s">
        <v>71</v>
      </c>
      <c r="BU1" s="11" t="s">
        <v>72</v>
      </c>
      <c r="BV1" s="11" t="s">
        <v>73</v>
      </c>
    </row>
    <row r="2" spans="1:74" x14ac:dyDescent="0.3">
      <c r="A2">
        <v>1</v>
      </c>
      <c r="C2" s="12">
        <v>44866</v>
      </c>
      <c r="D2" t="s">
        <v>74</v>
      </c>
      <c r="E2" t="s">
        <v>75</v>
      </c>
      <c r="F2" t="s">
        <v>76</v>
      </c>
      <c r="G2">
        <v>135661040</v>
      </c>
      <c r="H2" t="s">
        <v>78</v>
      </c>
      <c r="I2" t="s">
        <v>79</v>
      </c>
      <c r="J2" t="s">
        <v>82</v>
      </c>
      <c r="K2" t="s">
        <v>83</v>
      </c>
      <c r="L2" s="13">
        <v>8361</v>
      </c>
      <c r="M2">
        <v>300000</v>
      </c>
      <c r="N2">
        <v>300000</v>
      </c>
      <c r="O2">
        <f>M2-N2</f>
        <v>0</v>
      </c>
      <c r="P2" t="s">
        <v>84</v>
      </c>
      <c r="Q2" s="14">
        <v>0.03</v>
      </c>
      <c r="R2" s="14">
        <v>0.03</v>
      </c>
      <c r="S2" s="15">
        <f>M2*Q2</f>
        <v>9000</v>
      </c>
      <c r="T2" s="15">
        <f>M2*R2</f>
        <v>9000</v>
      </c>
      <c r="U2" s="15">
        <f>S2*18%</f>
        <v>1620</v>
      </c>
      <c r="V2" s="14">
        <v>0.05</v>
      </c>
      <c r="W2">
        <f>S2*V2</f>
        <v>450</v>
      </c>
      <c r="X2" s="15">
        <f>(S2+U2)-W2</f>
        <v>10170</v>
      </c>
      <c r="Z2" s="15">
        <f>X2-Y2</f>
        <v>10170</v>
      </c>
      <c r="AA2" t="s">
        <v>85</v>
      </c>
      <c r="AB2" t="s">
        <v>85</v>
      </c>
      <c r="AC2" t="s">
        <v>86</v>
      </c>
      <c r="AD2" t="str">
        <f>IF(AE2,"Y","N")</f>
        <v>N</v>
      </c>
      <c r="AG2" t="s">
        <v>87</v>
      </c>
      <c r="AH2" t="s">
        <v>88</v>
      </c>
      <c r="AJ2" s="16">
        <v>2.8500000000000001E-2</v>
      </c>
    </row>
    <row r="3" spans="1:74" x14ac:dyDescent="0.3">
      <c r="A3">
        <v>2</v>
      </c>
      <c r="C3" s="12">
        <v>44866</v>
      </c>
      <c r="D3" t="s">
        <v>74</v>
      </c>
      <c r="E3" t="s">
        <v>75</v>
      </c>
      <c r="F3" t="s">
        <v>76</v>
      </c>
      <c r="G3">
        <v>135611603</v>
      </c>
      <c r="H3" t="s">
        <v>78</v>
      </c>
      <c r="I3" t="s">
        <v>80</v>
      </c>
      <c r="J3" t="s">
        <v>82</v>
      </c>
      <c r="K3" t="s">
        <v>83</v>
      </c>
      <c r="L3" s="13">
        <v>8349</v>
      </c>
      <c r="M3">
        <v>1000000</v>
      </c>
      <c r="N3">
        <v>1000000</v>
      </c>
      <c r="O3">
        <f>M3-N3</f>
        <v>0</v>
      </c>
      <c r="P3" t="s">
        <v>84</v>
      </c>
      <c r="Q3" s="14">
        <v>0.03</v>
      </c>
      <c r="R3" s="14">
        <v>0.03</v>
      </c>
      <c r="S3" s="15">
        <f>M3*Q3</f>
        <v>30000</v>
      </c>
      <c r="T3" s="15">
        <f>M3*R3</f>
        <v>30000</v>
      </c>
      <c r="U3" s="15">
        <f>S3*18%</f>
        <v>5400</v>
      </c>
      <c r="V3" s="14">
        <v>0.05</v>
      </c>
      <c r="W3">
        <f>S3*V3</f>
        <v>1500</v>
      </c>
      <c r="X3" s="15">
        <f>(S3+U3)-W3</f>
        <v>33900</v>
      </c>
      <c r="Z3" s="15">
        <f>X3-Y3</f>
        <v>33900</v>
      </c>
      <c r="AA3" t="s">
        <v>85</v>
      </c>
      <c r="AB3" t="s">
        <v>85</v>
      </c>
      <c r="AC3" t="s">
        <v>86</v>
      </c>
      <c r="AD3" t="str">
        <f>IF(AE3,"Y","N")</f>
        <v>N</v>
      </c>
      <c r="AG3" t="s">
        <v>87</v>
      </c>
      <c r="AH3" t="s">
        <v>88</v>
      </c>
      <c r="AJ3" s="16">
        <v>2.8500000000000001E-2</v>
      </c>
    </row>
    <row r="4" spans="1:74" x14ac:dyDescent="0.3">
      <c r="A4">
        <v>3</v>
      </c>
      <c r="C4" s="12">
        <v>44866</v>
      </c>
      <c r="D4" t="s">
        <v>74</v>
      </c>
      <c r="E4" t="s">
        <v>75</v>
      </c>
      <c r="F4" t="s">
        <v>77</v>
      </c>
      <c r="G4">
        <v>135839724</v>
      </c>
      <c r="H4" t="s">
        <v>78</v>
      </c>
      <c r="I4" t="s">
        <v>81</v>
      </c>
      <c r="J4" t="s">
        <v>82</v>
      </c>
      <c r="K4" t="s">
        <v>83</v>
      </c>
      <c r="L4" s="13">
        <v>44876</v>
      </c>
      <c r="M4">
        <v>352195</v>
      </c>
      <c r="N4">
        <v>352195</v>
      </c>
      <c r="O4">
        <f>M4-N4</f>
        <v>0</v>
      </c>
      <c r="P4" t="s">
        <v>84</v>
      </c>
      <c r="Q4" s="14">
        <v>0.03</v>
      </c>
      <c r="R4" s="14">
        <v>0.03</v>
      </c>
      <c r="S4" s="15">
        <f>M4*Q4</f>
        <v>10565.85</v>
      </c>
      <c r="T4" s="15">
        <f>M4*R4</f>
        <v>10565.85</v>
      </c>
      <c r="U4" s="15">
        <f>S4*18%</f>
        <v>1901.8530000000001</v>
      </c>
      <c r="V4" s="14">
        <v>0.05</v>
      </c>
      <c r="W4">
        <f>S4*V4</f>
        <v>528.29250000000002</v>
      </c>
      <c r="X4" s="15">
        <f>(S4+U4)-W4</f>
        <v>11939.410500000002</v>
      </c>
      <c r="Z4" s="15">
        <f>X4-Y4</f>
        <v>11939.410500000002</v>
      </c>
      <c r="AA4" t="s">
        <v>85</v>
      </c>
      <c r="AB4" t="s">
        <v>85</v>
      </c>
      <c r="AC4" t="s">
        <v>86</v>
      </c>
      <c r="AD4" t="str">
        <f>IF(AE4,"Y","N")</f>
        <v>N</v>
      </c>
      <c r="AG4" t="s">
        <v>87</v>
      </c>
      <c r="AH4" t="s">
        <v>88</v>
      </c>
      <c r="AJ4" s="16">
        <v>2.8500000000000001E-2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50C23-9D22-4E27-80B0-4EEA7E39D739}">
  <sheetPr>
    <pageSetUpPr fitToPage="1"/>
  </sheetPr>
  <dimension ref="A2:AE40"/>
  <sheetViews>
    <sheetView tabSelected="1" topLeftCell="T16" workbookViewId="0">
      <selection activeCell="AB31" sqref="AB31"/>
    </sheetView>
  </sheetViews>
  <sheetFormatPr defaultRowHeight="14.4" x14ac:dyDescent="0.3"/>
  <cols>
    <col min="1" max="1" width="28.44140625" bestFit="1" customWidth="1"/>
    <col min="2" max="2" width="22.6640625" bestFit="1" customWidth="1"/>
    <col min="3" max="3" width="20.109375" style="32" bestFit="1" customWidth="1"/>
    <col min="4" max="4" width="14.77734375" style="32" bestFit="1" customWidth="1"/>
    <col min="5" max="5" width="10.77734375" style="32" bestFit="1" customWidth="1"/>
    <col min="6" max="6" width="17.88671875" style="32" bestFit="1" customWidth="1"/>
    <col min="7" max="7" width="17.6640625" style="32" bestFit="1" customWidth="1"/>
    <col min="8" max="8" width="12" style="32" bestFit="1" customWidth="1"/>
    <col min="9" max="9" width="11.88671875" style="32" bestFit="1" customWidth="1"/>
    <col min="10" max="10" width="16.6640625" style="32" bestFit="1" customWidth="1"/>
    <col min="11" max="12" width="16.6640625" style="32" customWidth="1"/>
    <col min="13" max="13" width="2.21875" style="35" customWidth="1"/>
    <col min="14" max="14" width="25.77734375" bestFit="1" customWidth="1"/>
    <col min="15" max="15" width="16.109375" bestFit="1" customWidth="1"/>
    <col min="16" max="16" width="16.109375" customWidth="1"/>
    <col min="17" max="17" width="7.44140625" bestFit="1" customWidth="1"/>
    <col min="18" max="18" width="14.88671875" bestFit="1" customWidth="1"/>
    <col min="19" max="19" width="12.5546875" bestFit="1" customWidth="1"/>
    <col min="20" max="20" width="18" bestFit="1" customWidth="1"/>
    <col min="21" max="21" width="17.77734375" bestFit="1" customWidth="1"/>
    <col min="22" max="23" width="12.5546875" bestFit="1" customWidth="1"/>
    <col min="24" max="24" width="16.77734375" bestFit="1" customWidth="1"/>
    <col min="25" max="25" width="10.88671875" bestFit="1" customWidth="1"/>
    <col min="26" max="26" width="12" bestFit="1" customWidth="1"/>
    <col min="27" max="27" width="11.5546875" bestFit="1" customWidth="1"/>
    <col min="28" max="28" width="16.109375" bestFit="1" customWidth="1"/>
    <col min="29" max="29" width="19.21875" bestFit="1" customWidth="1"/>
    <col min="30" max="30" width="13.21875" bestFit="1" customWidth="1"/>
    <col min="31" max="31" width="9.44140625" bestFit="1" customWidth="1"/>
  </cols>
  <sheetData>
    <row r="2" spans="1:29" ht="18" x14ac:dyDescent="0.35">
      <c r="N2" s="133" t="s">
        <v>388</v>
      </c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</row>
    <row r="3" spans="1:29" ht="15" thickBot="1" x14ac:dyDescent="0.35">
      <c r="A3" s="33" t="s">
        <v>273</v>
      </c>
      <c r="B3" t="s">
        <v>278</v>
      </c>
      <c r="C3" s="21" t="s">
        <v>275</v>
      </c>
      <c r="D3" s="21" t="s">
        <v>279</v>
      </c>
      <c r="E3" s="21" t="s">
        <v>276</v>
      </c>
      <c r="F3" s="21" t="s">
        <v>375</v>
      </c>
      <c r="G3" s="21" t="s">
        <v>376</v>
      </c>
      <c r="H3" s="21" t="s">
        <v>377</v>
      </c>
      <c r="I3" s="21" t="s">
        <v>378</v>
      </c>
      <c r="J3" s="21" t="s">
        <v>277</v>
      </c>
      <c r="K3" s="21"/>
      <c r="L3" s="21"/>
      <c r="N3" s="50" t="s">
        <v>280</v>
      </c>
      <c r="O3" s="50" t="s">
        <v>271</v>
      </c>
      <c r="P3" s="50"/>
      <c r="Q3" s="50" t="s">
        <v>281</v>
      </c>
      <c r="R3" s="51" t="s">
        <v>272</v>
      </c>
      <c r="S3" s="51" t="s">
        <v>94</v>
      </c>
      <c r="T3" s="51" t="s">
        <v>268</v>
      </c>
      <c r="U3" s="51" t="s">
        <v>380</v>
      </c>
      <c r="V3" s="51" t="s">
        <v>381</v>
      </c>
      <c r="W3" s="51" t="s">
        <v>48</v>
      </c>
      <c r="X3" s="51" t="s">
        <v>382</v>
      </c>
      <c r="Y3" s="51" t="s">
        <v>387</v>
      </c>
      <c r="Z3" s="51" t="s">
        <v>383</v>
      </c>
      <c r="AA3" s="51" t="s">
        <v>270</v>
      </c>
    </row>
    <row r="4" spans="1:29" ht="15" thickTop="1" x14ac:dyDescent="0.3">
      <c r="A4" s="24" t="s">
        <v>85</v>
      </c>
      <c r="B4">
        <v>102</v>
      </c>
      <c r="C4" s="21">
        <v>69914836</v>
      </c>
      <c r="D4" s="21">
        <v>2484526.6490000002</v>
      </c>
      <c r="E4" s="21">
        <v>2081902.8952000004</v>
      </c>
      <c r="F4" s="21">
        <v>103320.14476000002</v>
      </c>
      <c r="G4" s="21">
        <v>1978582.750440001</v>
      </c>
      <c r="H4" s="21">
        <v>797746.38160999992</v>
      </c>
      <c r="I4" s="21">
        <v>27360.010170000001</v>
      </c>
      <c r="J4" s="21">
        <v>187281.95879999996</v>
      </c>
      <c r="K4" s="21"/>
      <c r="L4" s="21"/>
      <c r="N4" s="35" t="s">
        <v>263</v>
      </c>
      <c r="O4" s="35" t="s">
        <v>369</v>
      </c>
      <c r="P4" s="35"/>
      <c r="Q4" s="35">
        <v>45</v>
      </c>
      <c r="R4" s="45">
        <v>37262822</v>
      </c>
      <c r="S4" s="45">
        <v>1395020.7149999999</v>
      </c>
      <c r="T4" s="45">
        <v>1302557.3231500001</v>
      </c>
      <c r="U4" s="45">
        <v>65127.866157500008</v>
      </c>
      <c r="V4" s="45">
        <v>1237429.4569925</v>
      </c>
      <c r="W4" s="45">
        <v>439941.79470000003</v>
      </c>
      <c r="X4" s="45">
        <v>797487.66229250014</v>
      </c>
      <c r="Y4" s="45">
        <v>15336.87125</v>
      </c>
      <c r="Z4" s="45">
        <v>412825</v>
      </c>
      <c r="AA4" s="45">
        <v>92463.391850000015</v>
      </c>
      <c r="AB4" s="21"/>
      <c r="AC4" s="49"/>
    </row>
    <row r="5" spans="1:29" x14ac:dyDescent="0.3">
      <c r="A5" s="34" t="s">
        <v>263</v>
      </c>
      <c r="B5">
        <v>46</v>
      </c>
      <c r="C5" s="21">
        <v>37669892</v>
      </c>
      <c r="D5" s="21">
        <v>1410285.4899999998</v>
      </c>
      <c r="E5" s="21">
        <v>1317049.0151499999</v>
      </c>
      <c r="F5" s="21">
        <v>65852.450757500003</v>
      </c>
      <c r="G5" s="21">
        <v>1251196.5643925001</v>
      </c>
      <c r="H5" s="21">
        <v>439941.79470000003</v>
      </c>
      <c r="I5" s="21"/>
      <c r="J5" s="21">
        <v>93236.474850000028</v>
      </c>
      <c r="K5" s="21"/>
      <c r="L5" s="21"/>
      <c r="N5" s="35" t="s">
        <v>262</v>
      </c>
      <c r="O5" s="35" t="s">
        <v>368</v>
      </c>
      <c r="P5" s="35"/>
      <c r="Q5" s="35">
        <v>9</v>
      </c>
      <c r="R5" s="45">
        <v>6457630</v>
      </c>
      <c r="S5" s="45">
        <v>242160.97500000001</v>
      </c>
      <c r="T5" s="45">
        <v>209872.97500000001</v>
      </c>
      <c r="U5" s="45">
        <v>10493.64875</v>
      </c>
      <c r="V5" s="45">
        <v>199379.32624999998</v>
      </c>
      <c r="W5" s="45"/>
      <c r="X5" s="45">
        <v>199379.32624999998</v>
      </c>
      <c r="Y5" s="45"/>
      <c r="Z5" s="45">
        <f>X5</f>
        <v>199379.32624999998</v>
      </c>
      <c r="AA5" s="45">
        <v>32288</v>
      </c>
    </row>
    <row r="6" spans="1:29" x14ac:dyDescent="0.3">
      <c r="A6" s="34" t="s">
        <v>331</v>
      </c>
      <c r="B6">
        <v>14</v>
      </c>
      <c r="C6" s="21">
        <v>9269561</v>
      </c>
      <c r="D6" s="21">
        <v>303334.30500000005</v>
      </c>
      <c r="E6" s="21">
        <v>288167.58974999998</v>
      </c>
      <c r="F6" s="21">
        <v>14408.3794875</v>
      </c>
      <c r="G6" s="21">
        <v>273759.21026249998</v>
      </c>
      <c r="H6" s="21"/>
      <c r="I6" s="21"/>
      <c r="J6" s="21">
        <v>15166.715250000019</v>
      </c>
      <c r="K6" s="21"/>
      <c r="L6" s="21"/>
      <c r="N6" s="35" t="s">
        <v>264</v>
      </c>
      <c r="O6" s="35" t="s">
        <v>264</v>
      </c>
      <c r="P6" s="35"/>
      <c r="Q6" s="35">
        <v>8</v>
      </c>
      <c r="R6" s="45">
        <v>6981792</v>
      </c>
      <c r="S6" s="45">
        <v>218599.39500000002</v>
      </c>
      <c r="T6" s="45">
        <v>0</v>
      </c>
      <c r="U6" s="45">
        <v>0</v>
      </c>
      <c r="V6" s="45">
        <v>0</v>
      </c>
      <c r="W6" s="45"/>
      <c r="X6" s="45">
        <v>0</v>
      </c>
      <c r="Y6" s="45"/>
      <c r="Z6" s="45">
        <f t="shared" ref="Z6:Z13" si="0">X6</f>
        <v>0</v>
      </c>
      <c r="AA6" s="45">
        <v>0</v>
      </c>
    </row>
    <row r="7" spans="1:29" x14ac:dyDescent="0.3">
      <c r="A7" s="34" t="s">
        <v>262</v>
      </c>
      <c r="B7">
        <v>10</v>
      </c>
      <c r="C7" s="21">
        <v>6757630</v>
      </c>
      <c r="D7" s="21">
        <v>253410.97500000001</v>
      </c>
      <c r="E7" s="21">
        <v>219622.97500000001</v>
      </c>
      <c r="F7" s="21">
        <v>10981.148750000002</v>
      </c>
      <c r="G7" s="21">
        <v>208641.82624999998</v>
      </c>
      <c r="H7" s="21">
        <v>199379.32624999998</v>
      </c>
      <c r="I7" s="21"/>
      <c r="J7" s="21">
        <v>16893.924999999999</v>
      </c>
      <c r="K7" s="21"/>
      <c r="L7" s="21"/>
      <c r="N7" s="35" t="s">
        <v>331</v>
      </c>
      <c r="O7" s="35" t="s">
        <v>366</v>
      </c>
      <c r="P7" s="35"/>
      <c r="Q7" s="35">
        <v>8</v>
      </c>
      <c r="R7" s="45">
        <v>5632683</v>
      </c>
      <c r="S7" s="45">
        <v>175435.26750000002</v>
      </c>
      <c r="T7" s="45">
        <v>166663.50412500001</v>
      </c>
      <c r="U7" s="45">
        <v>8333.17520625</v>
      </c>
      <c r="V7" s="45">
        <v>158330.32891874999</v>
      </c>
      <c r="W7" s="45"/>
      <c r="X7" s="45">
        <v>0</v>
      </c>
      <c r="Y7" s="45"/>
      <c r="Z7" s="45">
        <f t="shared" si="0"/>
        <v>0</v>
      </c>
      <c r="AA7" s="45">
        <v>8771.7633750000023</v>
      </c>
    </row>
    <row r="8" spans="1:29" x14ac:dyDescent="0.3">
      <c r="A8" s="34" t="s">
        <v>264</v>
      </c>
      <c r="B8">
        <v>7</v>
      </c>
      <c r="C8" s="21">
        <v>6529246</v>
      </c>
      <c r="D8" s="21">
        <v>198447.72</v>
      </c>
      <c r="E8" s="21">
        <v>0</v>
      </c>
      <c r="F8" s="21">
        <v>0</v>
      </c>
      <c r="G8" s="21">
        <v>0</v>
      </c>
      <c r="H8" s="21"/>
      <c r="I8" s="21"/>
      <c r="J8" s="21">
        <v>0</v>
      </c>
      <c r="K8" s="21"/>
      <c r="L8" s="21"/>
      <c r="N8" s="35" t="s">
        <v>88</v>
      </c>
      <c r="O8" s="35" t="s">
        <v>87</v>
      </c>
      <c r="P8" s="35"/>
      <c r="Q8" s="35">
        <v>3</v>
      </c>
      <c r="R8" s="45">
        <v>1652195</v>
      </c>
      <c r="S8" s="45">
        <v>52945.85</v>
      </c>
      <c r="T8" s="45">
        <v>47087.557500000003</v>
      </c>
      <c r="U8" s="45">
        <v>2354.3778750000001</v>
      </c>
      <c r="V8" s="45">
        <v>44733.179625000004</v>
      </c>
      <c r="W8" s="45"/>
      <c r="X8" s="45">
        <v>44733.179625000004</v>
      </c>
      <c r="Y8" s="45"/>
      <c r="Z8" s="45">
        <f t="shared" si="0"/>
        <v>44733.179625000004</v>
      </c>
      <c r="AA8" s="45">
        <v>5858.2924999999996</v>
      </c>
    </row>
    <row r="9" spans="1:29" x14ac:dyDescent="0.3">
      <c r="A9" s="34" t="s">
        <v>88</v>
      </c>
      <c r="B9">
        <v>3</v>
      </c>
      <c r="C9" s="21">
        <v>1652195</v>
      </c>
      <c r="D9" s="21">
        <v>52945.85</v>
      </c>
      <c r="E9" s="21">
        <v>47087.557500000003</v>
      </c>
      <c r="F9" s="21">
        <v>2354.3778750000001</v>
      </c>
      <c r="G9" s="21">
        <v>44733.179625000004</v>
      </c>
      <c r="H9" s="21">
        <v>44733.179625000004</v>
      </c>
      <c r="I9" s="21"/>
      <c r="J9" s="21">
        <v>5858.2924999999996</v>
      </c>
      <c r="K9" s="21"/>
      <c r="L9" s="21"/>
      <c r="N9" s="35" t="s">
        <v>265</v>
      </c>
      <c r="O9" s="35" t="s">
        <v>367</v>
      </c>
      <c r="P9" s="35"/>
      <c r="Q9" s="35">
        <v>2</v>
      </c>
      <c r="R9" s="45">
        <v>752035</v>
      </c>
      <c r="S9" s="45">
        <v>24441.137500000001</v>
      </c>
      <c r="T9" s="45">
        <v>24441.137500000001</v>
      </c>
      <c r="U9" s="45">
        <v>1222.056875</v>
      </c>
      <c r="V9" s="45">
        <v>23219.080624999999</v>
      </c>
      <c r="W9" s="45"/>
      <c r="X9" s="45">
        <v>23219.080624999999</v>
      </c>
      <c r="Y9" s="45"/>
      <c r="Z9" s="45">
        <f t="shared" si="0"/>
        <v>23219.080624999999</v>
      </c>
      <c r="AA9" s="45">
        <v>0</v>
      </c>
    </row>
    <row r="10" spans="1:29" x14ac:dyDescent="0.3">
      <c r="A10" s="34" t="s">
        <v>335</v>
      </c>
      <c r="B10">
        <v>2</v>
      </c>
      <c r="C10" s="21">
        <v>719371</v>
      </c>
      <c r="D10" s="21">
        <v>22389.871999999999</v>
      </c>
      <c r="E10" s="21">
        <v>14387.42</v>
      </c>
      <c r="F10" s="21">
        <v>719.37100000000009</v>
      </c>
      <c r="G10" s="21">
        <v>13668.048999999999</v>
      </c>
      <c r="H10" s="21">
        <v>5985</v>
      </c>
      <c r="I10" s="21">
        <v>2329.1769599999989</v>
      </c>
      <c r="J10" s="21">
        <v>8002.4519999999993</v>
      </c>
      <c r="K10" s="21"/>
      <c r="L10" s="21"/>
      <c r="N10" s="35" t="s">
        <v>266</v>
      </c>
      <c r="O10" s="35" t="s">
        <v>389</v>
      </c>
      <c r="P10" s="35"/>
      <c r="Q10" s="35">
        <v>2</v>
      </c>
      <c r="R10" s="45">
        <v>764738</v>
      </c>
      <c r="S10" s="45">
        <v>28677.985000000001</v>
      </c>
      <c r="T10" s="45">
        <v>27224.6728</v>
      </c>
      <c r="U10" s="45">
        <v>1361.2336399999999</v>
      </c>
      <c r="V10" s="45">
        <v>25863.439160000002</v>
      </c>
      <c r="W10" s="45"/>
      <c r="X10" s="45">
        <v>25863.439160000002</v>
      </c>
      <c r="Y10" s="45"/>
      <c r="Z10" s="45">
        <f t="shared" si="0"/>
        <v>25863.439160000002</v>
      </c>
      <c r="AA10" s="45">
        <v>1453.3122000000003</v>
      </c>
    </row>
    <row r="11" spans="1:29" x14ac:dyDescent="0.3">
      <c r="A11" s="34" t="s">
        <v>266</v>
      </c>
      <c r="B11">
        <v>2</v>
      </c>
      <c r="C11" s="21">
        <v>764738</v>
      </c>
      <c r="D11" s="21">
        <v>28677.985000000001</v>
      </c>
      <c r="E11" s="21">
        <v>27224.6728</v>
      </c>
      <c r="F11" s="21">
        <v>1361.2336399999999</v>
      </c>
      <c r="G11" s="21">
        <v>25863.439160000002</v>
      </c>
      <c r="H11" s="21">
        <v>25863.439160000002</v>
      </c>
      <c r="I11" s="21"/>
      <c r="J11" s="21">
        <v>1453.3122000000003</v>
      </c>
      <c r="K11" s="21"/>
      <c r="L11" s="21"/>
      <c r="N11" s="35" t="s">
        <v>335</v>
      </c>
      <c r="O11" s="35" t="s">
        <v>336</v>
      </c>
      <c r="P11" s="35"/>
      <c r="Q11" s="35">
        <v>1</v>
      </c>
      <c r="R11" s="45">
        <v>315000</v>
      </c>
      <c r="S11" s="45">
        <v>9450</v>
      </c>
      <c r="T11" s="45">
        <v>6300</v>
      </c>
      <c r="U11" s="45">
        <v>315</v>
      </c>
      <c r="V11" s="45">
        <v>5985</v>
      </c>
      <c r="W11" s="45"/>
      <c r="X11" s="45">
        <v>5985</v>
      </c>
      <c r="Y11" s="45"/>
      <c r="Z11" s="45">
        <f t="shared" si="0"/>
        <v>5985</v>
      </c>
      <c r="AA11" s="45">
        <v>3150</v>
      </c>
    </row>
    <row r="12" spans="1:29" x14ac:dyDescent="0.3">
      <c r="A12" s="34" t="s">
        <v>265</v>
      </c>
      <c r="B12">
        <v>2</v>
      </c>
      <c r="C12" s="21">
        <v>752035</v>
      </c>
      <c r="D12" s="21">
        <v>24441.137500000001</v>
      </c>
      <c r="E12" s="21">
        <v>24441.137500000001</v>
      </c>
      <c r="F12" s="21">
        <v>1222.056875</v>
      </c>
      <c r="G12" s="21">
        <v>23219.080624999999</v>
      </c>
      <c r="H12" s="21">
        <v>23219.080624999999</v>
      </c>
      <c r="I12" s="21"/>
      <c r="J12" s="21">
        <v>0</v>
      </c>
      <c r="K12" s="21"/>
      <c r="L12" s="21"/>
      <c r="N12" s="35" t="s">
        <v>337</v>
      </c>
      <c r="O12" s="35" t="s">
        <v>338</v>
      </c>
      <c r="P12" s="35"/>
      <c r="Q12" s="35">
        <v>1</v>
      </c>
      <c r="R12" s="45">
        <v>1017771</v>
      </c>
      <c r="S12" s="45">
        <v>30533.129999999997</v>
      </c>
      <c r="T12" s="45">
        <v>25444.275000000001</v>
      </c>
      <c r="U12" s="45">
        <v>1272.2137500000001</v>
      </c>
      <c r="V12" s="45">
        <v>24172.061250000002</v>
      </c>
      <c r="W12" s="45"/>
      <c r="X12" s="45">
        <v>24172.061250000002</v>
      </c>
      <c r="Y12" s="45"/>
      <c r="Z12" s="45">
        <f t="shared" si="0"/>
        <v>24172.061250000002</v>
      </c>
      <c r="AA12" s="45">
        <v>5088.8549999999959</v>
      </c>
    </row>
    <row r="13" spans="1:29" x14ac:dyDescent="0.3">
      <c r="A13" s="34" t="s">
        <v>339</v>
      </c>
      <c r="B13">
        <v>2</v>
      </c>
      <c r="C13" s="21">
        <v>802710</v>
      </c>
      <c r="D13" s="21">
        <v>25365.174999999999</v>
      </c>
      <c r="E13" s="21">
        <v>20067.75</v>
      </c>
      <c r="F13" s="21">
        <v>1003.3875</v>
      </c>
      <c r="G13" s="21">
        <v>19064.362499999999</v>
      </c>
      <c r="H13" s="21"/>
      <c r="I13" s="21">
        <v>4565.7314999999999</v>
      </c>
      <c r="J13" s="21">
        <v>5297.4250000000002</v>
      </c>
      <c r="K13" s="21"/>
      <c r="L13" s="21"/>
      <c r="N13" s="35" t="s">
        <v>364</v>
      </c>
      <c r="O13" s="35" t="s">
        <v>365</v>
      </c>
      <c r="P13" s="35"/>
      <c r="Q13" s="35">
        <v>1</v>
      </c>
      <c r="R13" s="45">
        <v>700000</v>
      </c>
      <c r="S13" s="45">
        <v>21000</v>
      </c>
      <c r="T13" s="45">
        <v>19950</v>
      </c>
      <c r="U13" s="45">
        <v>997.5</v>
      </c>
      <c r="V13" s="45">
        <v>18952.5</v>
      </c>
      <c r="W13" s="45"/>
      <c r="X13" s="45">
        <v>18952.5</v>
      </c>
      <c r="Y13" s="45"/>
      <c r="Z13" s="45">
        <f t="shared" si="0"/>
        <v>18952.5</v>
      </c>
      <c r="AA13" s="45">
        <v>1050</v>
      </c>
    </row>
    <row r="14" spans="1:29" ht="15" thickBot="1" x14ac:dyDescent="0.35">
      <c r="A14" s="34" t="s">
        <v>344</v>
      </c>
      <c r="B14">
        <v>2</v>
      </c>
      <c r="C14" s="21">
        <v>267000</v>
      </c>
      <c r="D14" s="21">
        <v>9510</v>
      </c>
      <c r="E14" s="21">
        <v>8292</v>
      </c>
      <c r="F14" s="21">
        <v>414.6</v>
      </c>
      <c r="G14" s="21">
        <v>7877.4</v>
      </c>
      <c r="H14" s="21"/>
      <c r="I14" s="21">
        <v>1711.8000000000002</v>
      </c>
      <c r="J14" s="21">
        <v>1218</v>
      </c>
      <c r="K14" s="21"/>
      <c r="L14" s="21"/>
      <c r="N14" s="46" t="s">
        <v>379</v>
      </c>
      <c r="O14" s="46"/>
      <c r="P14" s="46"/>
      <c r="Q14" s="47">
        <v>80</v>
      </c>
      <c r="R14" s="48">
        <v>61536666</v>
      </c>
      <c r="S14" s="48">
        <v>2198264.4550000001</v>
      </c>
      <c r="T14" s="48">
        <v>1829541.4450750002</v>
      </c>
      <c r="U14" s="48">
        <v>91477.072253749997</v>
      </c>
      <c r="V14" s="48">
        <v>1738064.3728212505</v>
      </c>
      <c r="W14" s="48">
        <v>439941.79470000003</v>
      </c>
      <c r="X14" s="48">
        <v>1139792.2492025001</v>
      </c>
      <c r="Y14" s="48"/>
      <c r="Z14" s="48">
        <f>SUM(Z4:Z13)</f>
        <v>755129.58690999984</v>
      </c>
      <c r="AA14" s="48">
        <v>150123.61492500006</v>
      </c>
    </row>
    <row r="15" spans="1:29" ht="15" thickTop="1" x14ac:dyDescent="0.3">
      <c r="A15" s="34" t="s">
        <v>356</v>
      </c>
      <c r="B15">
        <v>2</v>
      </c>
      <c r="C15" s="21">
        <v>285000</v>
      </c>
      <c r="D15" s="21">
        <v>12675</v>
      </c>
      <c r="E15" s="21">
        <v>8265</v>
      </c>
      <c r="F15" s="21">
        <v>413.25</v>
      </c>
      <c r="G15" s="21">
        <v>7851.75</v>
      </c>
      <c r="H15" s="21"/>
      <c r="I15" s="21">
        <v>2281.5</v>
      </c>
      <c r="J15" s="21">
        <v>4410</v>
      </c>
      <c r="K15" s="21"/>
      <c r="L15" s="21"/>
      <c r="N15" s="134" t="s">
        <v>390</v>
      </c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</row>
    <row r="16" spans="1:29" ht="18" x14ac:dyDescent="0.35">
      <c r="A16" s="34" t="s">
        <v>364</v>
      </c>
      <c r="B16">
        <v>1</v>
      </c>
      <c r="C16" s="21">
        <v>700000</v>
      </c>
      <c r="D16" s="21">
        <v>21000</v>
      </c>
      <c r="E16" s="21">
        <v>19950</v>
      </c>
      <c r="F16" s="21">
        <v>997.5</v>
      </c>
      <c r="G16" s="21">
        <v>18952.5</v>
      </c>
      <c r="H16" s="21">
        <v>18952.5</v>
      </c>
      <c r="I16" s="21"/>
      <c r="J16" s="21">
        <v>1050</v>
      </c>
      <c r="K16" s="21"/>
      <c r="L16" s="21"/>
      <c r="N16" s="133" t="s">
        <v>388</v>
      </c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</row>
    <row r="17" spans="1:31" ht="15" thickBot="1" x14ac:dyDescent="0.35">
      <c r="A17" s="34" t="s">
        <v>354</v>
      </c>
      <c r="B17">
        <v>1</v>
      </c>
      <c r="C17" s="21">
        <v>442366</v>
      </c>
      <c r="D17" s="21">
        <v>14155.712</v>
      </c>
      <c r="E17" s="21">
        <v>11059.150000000001</v>
      </c>
      <c r="F17" s="21">
        <v>552.9575000000001</v>
      </c>
      <c r="G17" s="21">
        <v>10506.192500000001</v>
      </c>
      <c r="H17" s="21"/>
      <c r="I17" s="21">
        <v>2548.0281599999998</v>
      </c>
      <c r="J17" s="21">
        <v>3096.5619999999981</v>
      </c>
      <c r="K17" s="21"/>
      <c r="L17" s="21"/>
      <c r="N17" s="50" t="s">
        <v>417</v>
      </c>
      <c r="O17" s="74" t="s">
        <v>271</v>
      </c>
      <c r="P17" s="74" t="s">
        <v>453</v>
      </c>
      <c r="Q17" s="50" t="s">
        <v>281</v>
      </c>
      <c r="R17" s="51" t="s">
        <v>272</v>
      </c>
      <c r="S17" s="51" t="s">
        <v>94</v>
      </c>
      <c r="T17" s="51" t="s">
        <v>268</v>
      </c>
      <c r="U17" s="51" t="s">
        <v>380</v>
      </c>
      <c r="V17" s="51" t="s">
        <v>381</v>
      </c>
      <c r="W17" s="51" t="s">
        <v>48</v>
      </c>
      <c r="X17" s="51" t="s">
        <v>382</v>
      </c>
      <c r="Y17" s="51" t="s">
        <v>387</v>
      </c>
      <c r="Z17" s="51" t="s">
        <v>383</v>
      </c>
      <c r="AA17" s="51" t="s">
        <v>270</v>
      </c>
      <c r="AB17" s="124" t="s">
        <v>456</v>
      </c>
      <c r="AC17" s="124" t="s">
        <v>457</v>
      </c>
      <c r="AD17" s="124" t="s">
        <v>458</v>
      </c>
      <c r="AE17" s="124" t="s">
        <v>476</v>
      </c>
    </row>
    <row r="18" spans="1:31" ht="15" thickTop="1" x14ac:dyDescent="0.3">
      <c r="A18" s="34" t="s">
        <v>346</v>
      </c>
      <c r="B18">
        <v>1</v>
      </c>
      <c r="C18" s="21">
        <v>1100000</v>
      </c>
      <c r="D18" s="21">
        <v>35200</v>
      </c>
      <c r="E18" s="21">
        <v>15500</v>
      </c>
      <c r="F18" s="21">
        <v>0</v>
      </c>
      <c r="G18" s="21">
        <v>15500</v>
      </c>
      <c r="H18" s="21">
        <v>15500</v>
      </c>
      <c r="I18" s="21">
        <v>6336</v>
      </c>
      <c r="J18" s="21">
        <v>19700</v>
      </c>
      <c r="K18" s="21"/>
      <c r="L18" s="21"/>
      <c r="N18" s="72" t="s">
        <v>263</v>
      </c>
      <c r="O18" s="35" t="s">
        <v>369</v>
      </c>
      <c r="P18" s="35" t="s">
        <v>85</v>
      </c>
      <c r="Q18" s="35">
        <v>46</v>
      </c>
      <c r="R18" s="45">
        <v>37669892</v>
      </c>
      <c r="S18" s="45">
        <v>1410285.4899999998</v>
      </c>
      <c r="T18" s="45">
        <v>1317049.0151499999</v>
      </c>
      <c r="U18" s="45">
        <v>65852.450757500003</v>
      </c>
      <c r="V18" s="45">
        <v>1251196.5643925001</v>
      </c>
      <c r="W18" s="45">
        <f>439941.7947+412825</f>
        <v>852766.79469999997</v>
      </c>
      <c r="X18" s="45">
        <f>V18-W18</f>
        <v>398429.76969250012</v>
      </c>
      <c r="Y18" s="76">
        <v>16049.37125</v>
      </c>
      <c r="Z18" s="128">
        <f>(V18-W18)+Y18</f>
        <v>414479.14094250015</v>
      </c>
      <c r="AA18" s="45">
        <v>93236.474850000028</v>
      </c>
      <c r="AB18" s="130" t="s">
        <v>454</v>
      </c>
      <c r="AC18" s="131" t="s">
        <v>415</v>
      </c>
      <c r="AD18" s="131" t="s">
        <v>455</v>
      </c>
      <c r="AE18" s="132"/>
    </row>
    <row r="19" spans="1:31" x14ac:dyDescent="0.3">
      <c r="A19" s="34" t="s">
        <v>348</v>
      </c>
      <c r="B19">
        <v>1</v>
      </c>
      <c r="C19" s="21">
        <v>100000</v>
      </c>
      <c r="D19" s="21">
        <v>5000</v>
      </c>
      <c r="E19" s="21">
        <v>4400</v>
      </c>
      <c r="F19" s="21">
        <v>220</v>
      </c>
      <c r="G19" s="21">
        <v>4180</v>
      </c>
      <c r="H19" s="21"/>
      <c r="I19" s="21">
        <v>900</v>
      </c>
      <c r="J19" s="21">
        <v>600</v>
      </c>
      <c r="K19" s="21"/>
      <c r="L19" s="21"/>
      <c r="N19" s="72" t="s">
        <v>331</v>
      </c>
      <c r="O19" s="35" t="s">
        <v>366</v>
      </c>
      <c r="P19" s="35" t="s">
        <v>85</v>
      </c>
      <c r="Q19" s="35">
        <v>14</v>
      </c>
      <c r="R19" s="45">
        <v>9269561</v>
      </c>
      <c r="S19" s="45">
        <v>303334.30500000005</v>
      </c>
      <c r="T19" s="45">
        <v>288167.58974999998</v>
      </c>
      <c r="U19" s="45">
        <v>14408.3794875</v>
      </c>
      <c r="V19" s="45">
        <v>273759.21026249998</v>
      </c>
      <c r="W19" s="45"/>
      <c r="X19" s="45">
        <f t="shared" ref="X19:X38" si="1">V19-W19</f>
        <v>273759.21026249998</v>
      </c>
      <c r="Y19" s="35"/>
      <c r="Z19" s="128"/>
      <c r="AA19" s="45">
        <v>15166.715250000019</v>
      </c>
    </row>
    <row r="20" spans="1:31" x14ac:dyDescent="0.3">
      <c r="A20" s="34" t="s">
        <v>352</v>
      </c>
      <c r="B20">
        <v>1</v>
      </c>
      <c r="C20" s="21">
        <v>231240</v>
      </c>
      <c r="D20" s="21">
        <v>7399.68</v>
      </c>
      <c r="E20" s="21">
        <v>5781</v>
      </c>
      <c r="F20" s="21">
        <v>289.05</v>
      </c>
      <c r="G20" s="21">
        <v>5491.95</v>
      </c>
      <c r="H20" s="21"/>
      <c r="I20" s="21">
        <v>1331.9423999999999</v>
      </c>
      <c r="J20" s="21">
        <v>1618.6800000000003</v>
      </c>
      <c r="K20" s="21"/>
      <c r="L20" s="21"/>
      <c r="N20" s="72" t="s">
        <v>262</v>
      </c>
      <c r="O20" s="35" t="s">
        <v>368</v>
      </c>
      <c r="P20" s="35" t="s">
        <v>85</v>
      </c>
      <c r="Q20" s="35">
        <v>10</v>
      </c>
      <c r="R20" s="45">
        <v>6757630</v>
      </c>
      <c r="S20" s="45">
        <v>253410.97500000001</v>
      </c>
      <c r="T20" s="45">
        <v>219622.97500000001</v>
      </c>
      <c r="U20" s="45">
        <v>10981.148750000002</v>
      </c>
      <c r="V20" s="45">
        <v>208641.82624999998</v>
      </c>
      <c r="W20" s="45">
        <v>199379.32624999998</v>
      </c>
      <c r="X20" s="45">
        <f t="shared" si="1"/>
        <v>9262.5</v>
      </c>
      <c r="Y20" s="35"/>
      <c r="Z20" s="128">
        <f t="shared" ref="Z20:Z38" si="2">V20-W20</f>
        <v>9262.5</v>
      </c>
      <c r="AA20" s="45">
        <v>16893.924999999999</v>
      </c>
      <c r="AB20" s="125" t="s">
        <v>459</v>
      </c>
      <c r="AC20" s="123" t="s">
        <v>460</v>
      </c>
      <c r="AD20" s="123" t="s">
        <v>461</v>
      </c>
    </row>
    <row r="21" spans="1:31" x14ac:dyDescent="0.3">
      <c r="A21" s="34" t="s">
        <v>358</v>
      </c>
      <c r="B21">
        <v>1</v>
      </c>
      <c r="C21" s="21">
        <v>239561</v>
      </c>
      <c r="D21" s="21">
        <v>10181.342500000001</v>
      </c>
      <c r="E21" s="21">
        <v>7785.7325000000001</v>
      </c>
      <c r="F21" s="21">
        <v>389.28662500000002</v>
      </c>
      <c r="G21" s="21">
        <v>7396.4458750000003</v>
      </c>
      <c r="H21" s="21"/>
      <c r="I21" s="21">
        <v>1832.6416499999996</v>
      </c>
      <c r="J21" s="21">
        <v>2395.6100000000006</v>
      </c>
      <c r="K21" s="21"/>
      <c r="L21" s="21"/>
      <c r="N21" s="72" t="s">
        <v>264</v>
      </c>
      <c r="O21" s="35" t="s">
        <v>264</v>
      </c>
      <c r="P21" s="35" t="s">
        <v>85</v>
      </c>
      <c r="Q21" s="35">
        <v>7</v>
      </c>
      <c r="R21" s="45">
        <v>6529246</v>
      </c>
      <c r="S21" s="45">
        <v>198447.72</v>
      </c>
      <c r="T21" s="45">
        <v>0</v>
      </c>
      <c r="U21" s="45">
        <v>0</v>
      </c>
      <c r="V21" s="45">
        <v>0</v>
      </c>
      <c r="W21" s="45"/>
      <c r="X21" s="45">
        <f t="shared" si="1"/>
        <v>0</v>
      </c>
      <c r="Y21" s="35"/>
      <c r="Z21" s="128">
        <f t="shared" si="2"/>
        <v>0</v>
      </c>
      <c r="AA21" s="45">
        <v>0</v>
      </c>
    </row>
    <row r="22" spans="1:31" x14ac:dyDescent="0.3">
      <c r="A22" s="34" t="s">
        <v>370</v>
      </c>
      <c r="B22">
        <v>1</v>
      </c>
      <c r="C22" s="21">
        <v>162525</v>
      </c>
      <c r="D22" s="21">
        <v>6013.4249999999993</v>
      </c>
      <c r="E22" s="21">
        <v>4875.75</v>
      </c>
      <c r="F22" s="21">
        <v>243.78750000000002</v>
      </c>
      <c r="G22" s="21">
        <v>4631.9624999999996</v>
      </c>
      <c r="H22" s="21"/>
      <c r="I22" s="21">
        <v>1082.4165000000003</v>
      </c>
      <c r="J22" s="21">
        <v>1137.6749999999993</v>
      </c>
      <c r="K22" s="21"/>
      <c r="L22" s="21"/>
      <c r="N22" s="72" t="s">
        <v>88</v>
      </c>
      <c r="O22" s="35" t="s">
        <v>87</v>
      </c>
      <c r="P22" s="35" t="s">
        <v>85</v>
      </c>
      <c r="Q22" s="35">
        <v>3</v>
      </c>
      <c r="R22" s="45">
        <v>1652195</v>
      </c>
      <c r="S22" s="45">
        <v>52945.85</v>
      </c>
      <c r="T22" s="45">
        <v>47087.557500000003</v>
      </c>
      <c r="U22" s="45">
        <v>2354.3778750000001</v>
      </c>
      <c r="V22" s="45">
        <v>44733.179625000004</v>
      </c>
      <c r="W22" s="45">
        <v>44733.179625000004</v>
      </c>
      <c r="X22" s="45">
        <f t="shared" si="1"/>
        <v>0</v>
      </c>
      <c r="Y22" s="35"/>
      <c r="Z22" s="128">
        <f t="shared" si="2"/>
        <v>0</v>
      </c>
      <c r="AA22" s="45">
        <v>5858.2924999999996</v>
      </c>
      <c r="AB22" s="126"/>
      <c r="AC22" s="123"/>
      <c r="AD22" s="123"/>
    </row>
    <row r="23" spans="1:31" x14ac:dyDescent="0.3">
      <c r="A23" s="34" t="s">
        <v>362</v>
      </c>
      <c r="B23">
        <v>1</v>
      </c>
      <c r="C23" s="21">
        <v>300000</v>
      </c>
      <c r="D23" s="21">
        <v>9000</v>
      </c>
      <c r="E23" s="21">
        <v>8550</v>
      </c>
      <c r="F23" s="21">
        <v>427.5</v>
      </c>
      <c r="G23" s="21">
        <v>8122.5</v>
      </c>
      <c r="H23" s="21"/>
      <c r="I23" s="21">
        <v>1620</v>
      </c>
      <c r="J23" s="21">
        <v>450</v>
      </c>
      <c r="K23" s="21"/>
      <c r="L23" s="21"/>
      <c r="N23" s="72" t="s">
        <v>335</v>
      </c>
      <c r="O23" s="35" t="s">
        <v>336</v>
      </c>
      <c r="P23" s="35" t="s">
        <v>85</v>
      </c>
      <c r="Q23" s="35">
        <v>2</v>
      </c>
      <c r="R23" s="45">
        <v>719371</v>
      </c>
      <c r="S23" s="45">
        <v>22389.871999999999</v>
      </c>
      <c r="T23" s="45">
        <v>14387.42</v>
      </c>
      <c r="U23" s="45">
        <v>719.37100000000009</v>
      </c>
      <c r="V23" s="45">
        <v>13668.048999999999</v>
      </c>
      <c r="W23" s="45">
        <v>5985</v>
      </c>
      <c r="X23" s="45">
        <f t="shared" si="1"/>
        <v>7683.0489999999991</v>
      </c>
      <c r="Y23" s="35"/>
      <c r="Z23" s="128">
        <f t="shared" si="2"/>
        <v>7683.0489999999991</v>
      </c>
      <c r="AA23" s="45">
        <v>8002.4519999999993</v>
      </c>
      <c r="AB23" s="127" t="s">
        <v>462</v>
      </c>
      <c r="AC23" s="123" t="s">
        <v>463</v>
      </c>
      <c r="AD23" s="123" t="s">
        <v>464</v>
      </c>
    </row>
    <row r="24" spans="1:31" x14ac:dyDescent="0.3">
      <c r="A24" s="34" t="s">
        <v>350</v>
      </c>
      <c r="B24">
        <v>1</v>
      </c>
      <c r="C24" s="21">
        <v>151995</v>
      </c>
      <c r="D24" s="21">
        <v>4559.8499999999995</v>
      </c>
      <c r="E24" s="21">
        <v>3951.87</v>
      </c>
      <c r="F24" s="21">
        <v>197.59350000000001</v>
      </c>
      <c r="G24" s="21">
        <v>3754.2764999999999</v>
      </c>
      <c r="H24" s="21"/>
      <c r="I24" s="21">
        <v>820.77300000000014</v>
      </c>
      <c r="J24" s="21">
        <v>607.97999999999956</v>
      </c>
      <c r="K24" s="21"/>
      <c r="L24" s="21"/>
      <c r="N24" s="72" t="s">
        <v>266</v>
      </c>
      <c r="O24" s="35" t="s">
        <v>389</v>
      </c>
      <c r="P24" s="35" t="s">
        <v>85</v>
      </c>
      <c r="Q24" s="35">
        <v>2</v>
      </c>
      <c r="R24" s="45">
        <v>764738</v>
      </c>
      <c r="S24" s="45">
        <v>28677.985000000001</v>
      </c>
      <c r="T24" s="45">
        <v>27224.6728</v>
      </c>
      <c r="U24" s="45">
        <v>1361.2336399999999</v>
      </c>
      <c r="V24" s="45">
        <v>25863.439160000002</v>
      </c>
      <c r="W24" s="45">
        <v>25863.439160000002</v>
      </c>
      <c r="X24" s="45">
        <f t="shared" si="1"/>
        <v>0</v>
      </c>
      <c r="Y24" s="35"/>
      <c r="Z24" s="128">
        <f t="shared" si="2"/>
        <v>0</v>
      </c>
      <c r="AA24" s="45">
        <v>1453.3122000000003</v>
      </c>
      <c r="AB24" s="125"/>
      <c r="AC24" s="123"/>
      <c r="AD24" s="123"/>
    </row>
    <row r="25" spans="1:31" x14ac:dyDescent="0.3">
      <c r="A25" s="34" t="s">
        <v>337</v>
      </c>
      <c r="B25">
        <v>1</v>
      </c>
      <c r="C25" s="21">
        <v>1017771</v>
      </c>
      <c r="D25" s="21">
        <v>30533.129999999997</v>
      </c>
      <c r="E25" s="21">
        <v>25444.275000000001</v>
      </c>
      <c r="F25" s="21">
        <v>1272.2137500000001</v>
      </c>
      <c r="G25" s="21">
        <v>24172.061250000002</v>
      </c>
      <c r="H25" s="21">
        <v>24172.061250000002</v>
      </c>
      <c r="I25" s="21"/>
      <c r="J25" s="21">
        <v>5088.8549999999959</v>
      </c>
      <c r="K25" s="21"/>
      <c r="L25" s="21"/>
      <c r="N25" s="72" t="s">
        <v>265</v>
      </c>
      <c r="O25" s="35" t="s">
        <v>367</v>
      </c>
      <c r="P25" s="35" t="s">
        <v>85</v>
      </c>
      <c r="Q25" s="35">
        <v>2</v>
      </c>
      <c r="R25" s="45">
        <v>752035</v>
      </c>
      <c r="S25" s="45">
        <v>24441.137500000001</v>
      </c>
      <c r="T25" s="45">
        <v>24441.137500000001</v>
      </c>
      <c r="U25" s="45">
        <v>1222.056875</v>
      </c>
      <c r="V25" s="45">
        <v>23219.080624999999</v>
      </c>
      <c r="W25" s="45">
        <v>23219.080624999999</v>
      </c>
      <c r="X25" s="45">
        <f t="shared" si="1"/>
        <v>0</v>
      </c>
      <c r="Y25" s="35"/>
      <c r="Z25" s="128">
        <f t="shared" si="2"/>
        <v>0</v>
      </c>
      <c r="AA25" s="45">
        <v>0</v>
      </c>
    </row>
    <row r="26" spans="1:31" x14ac:dyDescent="0.3">
      <c r="A26" s="24" t="s">
        <v>260</v>
      </c>
      <c r="B26">
        <v>7</v>
      </c>
      <c r="C26" s="21">
        <v>2086917</v>
      </c>
      <c r="D26" s="21">
        <v>56706.593000000001</v>
      </c>
      <c r="E26" s="21">
        <v>0</v>
      </c>
      <c r="F26" s="21">
        <v>0</v>
      </c>
      <c r="G26" s="21">
        <v>0</v>
      </c>
      <c r="H26" s="21"/>
      <c r="I26" s="21"/>
      <c r="J26" s="21">
        <v>0</v>
      </c>
      <c r="K26" s="21"/>
      <c r="L26" s="21"/>
      <c r="N26" s="122" t="s">
        <v>339</v>
      </c>
      <c r="O26" s="35" t="s">
        <v>340</v>
      </c>
      <c r="P26" s="35" t="s">
        <v>85</v>
      </c>
      <c r="Q26" s="35">
        <v>2</v>
      </c>
      <c r="R26" s="45">
        <v>802710</v>
      </c>
      <c r="S26" s="45">
        <v>25365.174999999999</v>
      </c>
      <c r="T26" s="45">
        <v>20067.75</v>
      </c>
      <c r="U26" s="45">
        <v>1003.3875</v>
      </c>
      <c r="V26" s="45">
        <v>19064.362499999999</v>
      </c>
      <c r="W26" s="45"/>
      <c r="X26" s="45">
        <f t="shared" si="1"/>
        <v>19064.362499999999</v>
      </c>
      <c r="Y26" s="35"/>
      <c r="Z26" s="128">
        <f t="shared" si="2"/>
        <v>19064.362499999999</v>
      </c>
      <c r="AA26" s="45">
        <v>5297.4250000000002</v>
      </c>
      <c r="AB26" s="129" t="s">
        <v>465</v>
      </c>
      <c r="AC26" t="s">
        <v>466</v>
      </c>
      <c r="AD26" t="s">
        <v>467</v>
      </c>
    </row>
    <row r="27" spans="1:31" x14ac:dyDescent="0.3">
      <c r="A27" s="24" t="s">
        <v>416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N27" s="72" t="s">
        <v>344</v>
      </c>
      <c r="O27" s="35" t="s">
        <v>345</v>
      </c>
      <c r="P27" s="35" t="s">
        <v>260</v>
      </c>
      <c r="Q27" s="35">
        <v>2</v>
      </c>
      <c r="R27" s="45">
        <v>267000</v>
      </c>
      <c r="S27" s="45">
        <v>9510</v>
      </c>
      <c r="T27" s="45">
        <v>8292</v>
      </c>
      <c r="U27" s="45">
        <v>414.6</v>
      </c>
      <c r="V27" s="45">
        <v>7877.4</v>
      </c>
      <c r="W27" s="45"/>
      <c r="X27" s="45">
        <f t="shared" si="1"/>
        <v>7877.4</v>
      </c>
      <c r="Y27" s="35"/>
      <c r="Z27" s="128">
        <f t="shared" si="2"/>
        <v>7877.4</v>
      </c>
      <c r="AA27" s="45">
        <v>1218</v>
      </c>
      <c r="AB27" s="125" t="s">
        <v>468</v>
      </c>
      <c r="AC27" s="123" t="s">
        <v>469</v>
      </c>
      <c r="AD27" s="123" t="s">
        <v>470</v>
      </c>
    </row>
    <row r="28" spans="1:31" x14ac:dyDescent="0.3">
      <c r="A28" s="24" t="s">
        <v>274</v>
      </c>
      <c r="B28">
        <v>109</v>
      </c>
      <c r="C28" s="21">
        <v>72001753</v>
      </c>
      <c r="D28" s="21">
        <v>2541233.2420000001</v>
      </c>
      <c r="E28" s="21">
        <v>2081902.8952000004</v>
      </c>
      <c r="F28" s="21">
        <v>103320.14476000002</v>
      </c>
      <c r="G28" s="21">
        <v>1978582.750440001</v>
      </c>
      <c r="H28" s="21">
        <v>797746.38160999992</v>
      </c>
      <c r="I28" s="21">
        <v>27360.010170000001</v>
      </c>
      <c r="J28" s="21">
        <v>187281.95879999996</v>
      </c>
      <c r="K28" s="21"/>
      <c r="L28" s="21"/>
      <c r="N28" s="72" t="s">
        <v>356</v>
      </c>
      <c r="O28" s="35" t="s">
        <v>357</v>
      </c>
      <c r="P28" s="35" t="s">
        <v>85</v>
      </c>
      <c r="Q28" s="35">
        <v>2</v>
      </c>
      <c r="R28" s="45">
        <v>285000</v>
      </c>
      <c r="S28" s="45">
        <v>12675</v>
      </c>
      <c r="T28" s="45">
        <v>8265</v>
      </c>
      <c r="U28" s="45">
        <v>413.25</v>
      </c>
      <c r="V28" s="45">
        <v>7851.75</v>
      </c>
      <c r="W28" s="45"/>
      <c r="X28" s="45">
        <f t="shared" si="1"/>
        <v>7851.75</v>
      </c>
      <c r="Y28" s="35"/>
      <c r="Z28" s="128">
        <f t="shared" si="2"/>
        <v>7851.75</v>
      </c>
      <c r="AA28" s="45">
        <v>4410</v>
      </c>
      <c r="AB28" s="129" t="s">
        <v>471</v>
      </c>
      <c r="AC28" t="s">
        <v>472</v>
      </c>
      <c r="AD28" t="s">
        <v>473</v>
      </c>
    </row>
    <row r="29" spans="1:31" x14ac:dyDescent="0.3">
      <c r="C29"/>
      <c r="D29"/>
      <c r="E29"/>
      <c r="F29"/>
      <c r="G29"/>
      <c r="H29"/>
      <c r="I29"/>
      <c r="J29"/>
      <c r="K29" s="21"/>
      <c r="L29" s="21"/>
      <c r="N29" s="72" t="s">
        <v>364</v>
      </c>
      <c r="O29" s="35" t="s">
        <v>365</v>
      </c>
      <c r="P29" s="35" t="s">
        <v>85</v>
      </c>
      <c r="Q29" s="35">
        <v>1</v>
      </c>
      <c r="R29" s="45">
        <v>700000</v>
      </c>
      <c r="S29" s="45">
        <v>21000</v>
      </c>
      <c r="T29" s="45">
        <v>19950</v>
      </c>
      <c r="U29" s="45">
        <v>997.5</v>
      </c>
      <c r="V29" s="45">
        <v>18952.5</v>
      </c>
      <c r="W29" s="45">
        <v>18952.5</v>
      </c>
      <c r="X29" s="45">
        <f t="shared" si="1"/>
        <v>0</v>
      </c>
      <c r="Y29" s="35"/>
      <c r="Z29" s="128">
        <f t="shared" si="2"/>
        <v>0</v>
      </c>
      <c r="AA29" s="45">
        <v>1050</v>
      </c>
    </row>
    <row r="30" spans="1:31" x14ac:dyDescent="0.3">
      <c r="C30"/>
      <c r="D30"/>
      <c r="E30"/>
      <c r="F30"/>
      <c r="G30"/>
      <c r="H30"/>
      <c r="I30"/>
      <c r="J30"/>
      <c r="K30" s="21"/>
      <c r="L30" s="21"/>
      <c r="N30" s="122" t="s">
        <v>354</v>
      </c>
      <c r="O30" s="35" t="s">
        <v>86</v>
      </c>
      <c r="P30" s="35" t="s">
        <v>85</v>
      </c>
      <c r="Q30" s="35">
        <v>1</v>
      </c>
      <c r="R30" s="45">
        <v>442366</v>
      </c>
      <c r="S30" s="45">
        <v>14155.712</v>
      </c>
      <c r="T30" s="45">
        <v>11059.150000000001</v>
      </c>
      <c r="U30" s="45">
        <v>552.9575000000001</v>
      </c>
      <c r="V30" s="45">
        <v>10506.192500000001</v>
      </c>
      <c r="W30" s="45"/>
      <c r="X30" s="45">
        <f t="shared" si="1"/>
        <v>10506.192500000001</v>
      </c>
      <c r="Y30" s="35"/>
      <c r="Z30" s="128">
        <f t="shared" si="2"/>
        <v>10506.192500000001</v>
      </c>
      <c r="AA30" s="45">
        <v>3096.5619999999981</v>
      </c>
      <c r="AE30" t="s">
        <v>490</v>
      </c>
    </row>
    <row r="31" spans="1:31" x14ac:dyDescent="0.3">
      <c r="C31"/>
      <c r="D31"/>
      <c r="E31"/>
      <c r="F31"/>
      <c r="G31"/>
      <c r="H31"/>
      <c r="I31"/>
      <c r="J31"/>
      <c r="K31" s="21"/>
      <c r="L31" s="21"/>
      <c r="N31" s="72" t="s">
        <v>346</v>
      </c>
      <c r="O31" s="35" t="s">
        <v>86</v>
      </c>
      <c r="P31" s="35" t="s">
        <v>86</v>
      </c>
      <c r="Q31" s="35">
        <v>1</v>
      </c>
      <c r="R31" s="45">
        <v>1100000</v>
      </c>
      <c r="S31" s="45">
        <v>35200</v>
      </c>
      <c r="T31" s="45">
        <v>15500</v>
      </c>
      <c r="U31" s="45">
        <v>0</v>
      </c>
      <c r="V31" s="45">
        <v>15500</v>
      </c>
      <c r="W31" s="45">
        <v>15500</v>
      </c>
      <c r="X31" s="45">
        <f t="shared" si="1"/>
        <v>0</v>
      </c>
      <c r="Y31" s="35"/>
      <c r="Z31" s="128">
        <f t="shared" si="2"/>
        <v>0</v>
      </c>
      <c r="AA31" s="45">
        <v>19700</v>
      </c>
    </row>
    <row r="32" spans="1:31" x14ac:dyDescent="0.3">
      <c r="C32"/>
      <c r="D32"/>
      <c r="E32"/>
      <c r="F32"/>
      <c r="G32"/>
      <c r="H32"/>
      <c r="I32"/>
      <c r="J32"/>
      <c r="K32" s="21"/>
      <c r="L32" s="21"/>
      <c r="N32" s="72" t="s">
        <v>348</v>
      </c>
      <c r="O32" s="35" t="s">
        <v>349</v>
      </c>
      <c r="P32" s="35" t="s">
        <v>85</v>
      </c>
      <c r="Q32" s="35">
        <v>1</v>
      </c>
      <c r="R32" s="45">
        <v>100000</v>
      </c>
      <c r="S32" s="45">
        <v>5000</v>
      </c>
      <c r="T32" s="45">
        <v>4400</v>
      </c>
      <c r="U32" s="45">
        <v>220</v>
      </c>
      <c r="V32" s="45">
        <v>4180</v>
      </c>
      <c r="W32" s="45"/>
      <c r="X32" s="45">
        <f t="shared" si="1"/>
        <v>4180</v>
      </c>
      <c r="Y32" s="35"/>
      <c r="Z32" s="128">
        <f t="shared" si="2"/>
        <v>4180</v>
      </c>
      <c r="AA32" s="45">
        <v>600</v>
      </c>
      <c r="AB32" s="129" t="s">
        <v>474</v>
      </c>
      <c r="AC32" t="s">
        <v>348</v>
      </c>
      <c r="AD32" t="s">
        <v>475</v>
      </c>
    </row>
    <row r="33" spans="3:30" x14ac:dyDescent="0.3">
      <c r="C33"/>
      <c r="D33"/>
      <c r="E33"/>
      <c r="F33"/>
      <c r="G33"/>
      <c r="H33"/>
      <c r="I33"/>
      <c r="J33"/>
      <c r="K33" s="21"/>
      <c r="L33" s="21"/>
      <c r="N33" s="72" t="s">
        <v>352</v>
      </c>
      <c r="O33" s="35" t="s">
        <v>353</v>
      </c>
      <c r="P33" s="35" t="s">
        <v>260</v>
      </c>
      <c r="Q33" s="35">
        <v>1</v>
      </c>
      <c r="R33" s="45">
        <v>231240</v>
      </c>
      <c r="S33" s="45">
        <v>7399.68</v>
      </c>
      <c r="T33" s="45">
        <v>5781</v>
      </c>
      <c r="U33" s="45">
        <v>289.05</v>
      </c>
      <c r="V33" s="45">
        <v>5491.95</v>
      </c>
      <c r="W33" s="45"/>
      <c r="X33" s="45">
        <f t="shared" si="1"/>
        <v>5491.95</v>
      </c>
      <c r="Y33" s="35"/>
      <c r="Z33" s="128">
        <f t="shared" si="2"/>
        <v>5491.95</v>
      </c>
      <c r="AA33" s="45">
        <v>1618.6800000000003</v>
      </c>
      <c r="AB33" s="125" t="s">
        <v>477</v>
      </c>
      <c r="AC33" s="123" t="s">
        <v>478</v>
      </c>
      <c r="AD33" s="123" t="s">
        <v>479</v>
      </c>
    </row>
    <row r="34" spans="3:30" x14ac:dyDescent="0.3">
      <c r="C34"/>
      <c r="D34"/>
      <c r="E34"/>
      <c r="F34"/>
      <c r="G34"/>
      <c r="H34"/>
      <c r="I34"/>
      <c r="J34"/>
      <c r="N34" s="72" t="s">
        <v>358</v>
      </c>
      <c r="O34" s="35" t="s">
        <v>359</v>
      </c>
      <c r="P34" s="35" t="s">
        <v>85</v>
      </c>
      <c r="Q34" s="35">
        <v>1</v>
      </c>
      <c r="R34" s="45">
        <v>239561</v>
      </c>
      <c r="S34" s="45">
        <v>10181.342500000001</v>
      </c>
      <c r="T34" s="45">
        <v>7785.7325000000001</v>
      </c>
      <c r="U34" s="45">
        <v>389.28662500000002</v>
      </c>
      <c r="V34" s="45">
        <v>7396.4458750000003</v>
      </c>
      <c r="W34" s="45"/>
      <c r="X34" s="45">
        <f t="shared" si="1"/>
        <v>7396.4458750000003</v>
      </c>
      <c r="Y34" s="35"/>
      <c r="Z34" s="128">
        <f t="shared" si="2"/>
        <v>7396.4458750000003</v>
      </c>
      <c r="AA34" s="45">
        <v>2395.6100000000006</v>
      </c>
      <c r="AB34" s="129" t="s">
        <v>480</v>
      </c>
      <c r="AC34" t="s">
        <v>481</v>
      </c>
      <c r="AD34" t="s">
        <v>482</v>
      </c>
    </row>
    <row r="35" spans="3:30" x14ac:dyDescent="0.3">
      <c r="C35"/>
      <c r="D35"/>
      <c r="E35"/>
      <c r="F35"/>
      <c r="G35"/>
      <c r="H35"/>
      <c r="I35"/>
      <c r="J35"/>
      <c r="N35" s="72" t="s">
        <v>370</v>
      </c>
      <c r="O35" s="35" t="s">
        <v>371</v>
      </c>
      <c r="P35" s="35" t="s">
        <v>85</v>
      </c>
      <c r="Q35" s="35">
        <v>1</v>
      </c>
      <c r="R35" s="45">
        <v>162525</v>
      </c>
      <c r="S35" s="45">
        <v>6013.4249999999993</v>
      </c>
      <c r="T35" s="45">
        <v>4875.75</v>
      </c>
      <c r="U35" s="45">
        <v>243.78750000000002</v>
      </c>
      <c r="V35" s="45">
        <v>4631.9624999999996</v>
      </c>
      <c r="W35" s="45"/>
      <c r="X35" s="45">
        <f t="shared" si="1"/>
        <v>4631.9624999999996</v>
      </c>
      <c r="Y35" s="35"/>
      <c r="Z35" s="128">
        <f t="shared" si="2"/>
        <v>4631.9624999999996</v>
      </c>
      <c r="AA35" s="45">
        <v>1137.6749999999993</v>
      </c>
      <c r="AB35" s="127" t="s">
        <v>483</v>
      </c>
      <c r="AC35" s="123" t="s">
        <v>370</v>
      </c>
      <c r="AD35" s="123" t="s">
        <v>484</v>
      </c>
    </row>
    <row r="36" spans="3:30" x14ac:dyDescent="0.3">
      <c r="N36" s="72" t="s">
        <v>362</v>
      </c>
      <c r="O36" s="35" t="s">
        <v>343</v>
      </c>
      <c r="P36" s="35" t="s">
        <v>85</v>
      </c>
      <c r="Q36" s="35">
        <v>1</v>
      </c>
      <c r="R36" s="45">
        <v>300000</v>
      </c>
      <c r="S36" s="45">
        <v>9000</v>
      </c>
      <c r="T36" s="45">
        <v>8550</v>
      </c>
      <c r="U36" s="45">
        <v>427.5</v>
      </c>
      <c r="V36" s="45">
        <v>8122.5</v>
      </c>
      <c r="W36" s="45"/>
      <c r="X36" s="45">
        <f t="shared" si="1"/>
        <v>8122.5</v>
      </c>
      <c r="Y36" s="35"/>
      <c r="Z36" s="128">
        <f t="shared" si="2"/>
        <v>8122.5</v>
      </c>
      <c r="AA36" s="45">
        <v>450</v>
      </c>
      <c r="AB36" s="129" t="s">
        <v>485</v>
      </c>
      <c r="AC36" t="s">
        <v>486</v>
      </c>
      <c r="AD36" t="s">
        <v>487</v>
      </c>
    </row>
    <row r="37" spans="3:30" x14ac:dyDescent="0.3">
      <c r="N37" s="122" t="s">
        <v>350</v>
      </c>
      <c r="O37" s="35" t="s">
        <v>351</v>
      </c>
      <c r="P37" s="35" t="s">
        <v>85</v>
      </c>
      <c r="Q37" s="35">
        <v>1</v>
      </c>
      <c r="R37" s="45">
        <v>151995</v>
      </c>
      <c r="S37" s="45">
        <v>4559.8499999999995</v>
      </c>
      <c r="T37" s="45">
        <v>3951.87</v>
      </c>
      <c r="U37" s="45">
        <v>197.59350000000001</v>
      </c>
      <c r="V37" s="45">
        <v>3754.2764999999999</v>
      </c>
      <c r="W37" s="45"/>
      <c r="X37" s="45">
        <f t="shared" si="1"/>
        <v>3754.2764999999999</v>
      </c>
      <c r="Y37" s="35"/>
      <c r="Z37" s="128">
        <f t="shared" si="2"/>
        <v>3754.2764999999999</v>
      </c>
      <c r="AA37" s="45">
        <v>607.97999999999956</v>
      </c>
      <c r="AB37" s="129" t="s">
        <v>488</v>
      </c>
      <c r="AC37" s="123" t="s">
        <v>350</v>
      </c>
      <c r="AD37" s="123" t="s">
        <v>489</v>
      </c>
    </row>
    <row r="38" spans="3:30" x14ac:dyDescent="0.3">
      <c r="N38" s="72" t="s">
        <v>337</v>
      </c>
      <c r="O38" s="35" t="s">
        <v>338</v>
      </c>
      <c r="P38" s="35" t="s">
        <v>85</v>
      </c>
      <c r="Q38" s="35">
        <v>1</v>
      </c>
      <c r="R38" s="45">
        <v>1017771</v>
      </c>
      <c r="S38" s="45">
        <v>30533.129999999997</v>
      </c>
      <c r="T38" s="45">
        <v>25444.275000000001</v>
      </c>
      <c r="U38" s="45">
        <v>1272.2137500000001</v>
      </c>
      <c r="V38" s="45">
        <v>24172.061250000002</v>
      </c>
      <c r="W38" s="45">
        <v>24172.061250000002</v>
      </c>
      <c r="X38" s="45">
        <f t="shared" si="1"/>
        <v>0</v>
      </c>
      <c r="Y38" s="35"/>
      <c r="Z38" s="128">
        <f t="shared" si="2"/>
        <v>0</v>
      </c>
      <c r="AA38" s="45">
        <v>5088.8549999999959</v>
      </c>
    </row>
    <row r="39" spans="3:30" ht="15" thickBot="1" x14ac:dyDescent="0.35">
      <c r="N39" s="46" t="s">
        <v>379</v>
      </c>
      <c r="O39" s="73"/>
      <c r="P39" s="73"/>
      <c r="Q39" s="75">
        <f>SUM(Q18:Q38)</f>
        <v>102</v>
      </c>
      <c r="R39" s="75">
        <f t="shared" ref="R39:AA39" si="3">SUM(R18:R38)</f>
        <v>69914836</v>
      </c>
      <c r="S39" s="75">
        <f t="shared" si="3"/>
        <v>2484526.6489999997</v>
      </c>
      <c r="T39" s="75">
        <f t="shared" si="3"/>
        <v>2081902.8951999999</v>
      </c>
      <c r="U39" s="75">
        <f t="shared" si="3"/>
        <v>103320.14476000002</v>
      </c>
      <c r="V39" s="75">
        <f t="shared" si="3"/>
        <v>1978582.7504399999</v>
      </c>
      <c r="W39" s="75">
        <f t="shared" si="3"/>
        <v>1210571.38161</v>
      </c>
      <c r="X39" s="75">
        <f t="shared" si="3"/>
        <v>768011.36883000017</v>
      </c>
      <c r="Y39" s="75">
        <f t="shared" si="3"/>
        <v>16049.37125</v>
      </c>
      <c r="Z39" s="75">
        <f t="shared" si="3"/>
        <v>510301.52981750015</v>
      </c>
      <c r="AA39" s="75">
        <f t="shared" si="3"/>
        <v>187281.95880000008</v>
      </c>
    </row>
    <row r="40" spans="3:30" ht="15" thickTop="1" x14ac:dyDescent="0.3"/>
  </sheetData>
  <mergeCells count="3">
    <mergeCell ref="N2:AA2"/>
    <mergeCell ref="N15:AA15"/>
    <mergeCell ref="N16:AA16"/>
  </mergeCells>
  <conditionalFormatting sqref="AB18">
    <cfRule type="duplicateValues" dxfId="50" priority="35"/>
  </conditionalFormatting>
  <conditionalFormatting sqref="AB18">
    <cfRule type="duplicateValues" dxfId="49" priority="34"/>
  </conditionalFormatting>
  <conditionalFormatting sqref="AB18">
    <cfRule type="duplicateValues" dxfId="48" priority="33"/>
  </conditionalFormatting>
  <conditionalFormatting sqref="AB18">
    <cfRule type="duplicateValues" dxfId="47" priority="32"/>
  </conditionalFormatting>
  <conditionalFormatting sqref="AB18">
    <cfRule type="duplicateValues" dxfId="46" priority="31"/>
  </conditionalFormatting>
  <conditionalFormatting sqref="AB20">
    <cfRule type="duplicateValues" dxfId="45" priority="30"/>
  </conditionalFormatting>
  <conditionalFormatting sqref="AB20">
    <cfRule type="duplicateValues" dxfId="44" priority="29"/>
  </conditionalFormatting>
  <conditionalFormatting sqref="AB20">
    <cfRule type="duplicateValues" dxfId="43" priority="28"/>
  </conditionalFormatting>
  <conditionalFormatting sqref="AB20">
    <cfRule type="duplicateValues" dxfId="42" priority="27"/>
  </conditionalFormatting>
  <conditionalFormatting sqref="AB20">
    <cfRule type="duplicateValues" dxfId="41" priority="26"/>
  </conditionalFormatting>
  <conditionalFormatting sqref="AB22">
    <cfRule type="duplicateValues" dxfId="40" priority="25"/>
  </conditionalFormatting>
  <conditionalFormatting sqref="AB22">
    <cfRule type="duplicateValues" dxfId="39" priority="24"/>
  </conditionalFormatting>
  <conditionalFormatting sqref="AB22">
    <cfRule type="duplicateValues" dxfId="38" priority="23"/>
  </conditionalFormatting>
  <conditionalFormatting sqref="AB22">
    <cfRule type="duplicateValues" dxfId="37" priority="22"/>
  </conditionalFormatting>
  <conditionalFormatting sqref="AB22">
    <cfRule type="duplicateValues" dxfId="36" priority="21"/>
  </conditionalFormatting>
  <conditionalFormatting sqref="AB23">
    <cfRule type="duplicateValues" dxfId="35" priority="20"/>
  </conditionalFormatting>
  <conditionalFormatting sqref="AB23">
    <cfRule type="duplicateValues" dxfId="34" priority="19"/>
  </conditionalFormatting>
  <conditionalFormatting sqref="AB23">
    <cfRule type="duplicateValues" dxfId="33" priority="18"/>
  </conditionalFormatting>
  <conditionalFormatting sqref="AB23">
    <cfRule type="duplicateValues" dxfId="32" priority="17"/>
  </conditionalFormatting>
  <conditionalFormatting sqref="AB23">
    <cfRule type="duplicateValues" dxfId="31" priority="16"/>
  </conditionalFormatting>
  <conditionalFormatting sqref="AB24">
    <cfRule type="duplicateValues" dxfId="30" priority="15"/>
  </conditionalFormatting>
  <conditionalFormatting sqref="AB24">
    <cfRule type="duplicateValues" dxfId="29" priority="14"/>
  </conditionalFormatting>
  <conditionalFormatting sqref="AB24">
    <cfRule type="duplicateValues" dxfId="28" priority="13"/>
  </conditionalFormatting>
  <conditionalFormatting sqref="AB24">
    <cfRule type="duplicateValues" dxfId="27" priority="12"/>
  </conditionalFormatting>
  <conditionalFormatting sqref="AB24">
    <cfRule type="duplicateValues" dxfId="26" priority="11"/>
  </conditionalFormatting>
  <conditionalFormatting sqref="AB27">
    <cfRule type="duplicateValues" dxfId="25" priority="10"/>
  </conditionalFormatting>
  <conditionalFormatting sqref="AB27">
    <cfRule type="duplicateValues" dxfId="24" priority="9"/>
  </conditionalFormatting>
  <conditionalFormatting sqref="AB27">
    <cfRule type="duplicateValues" dxfId="23" priority="8"/>
  </conditionalFormatting>
  <conditionalFormatting sqref="AB27">
    <cfRule type="duplicateValues" dxfId="22" priority="7"/>
  </conditionalFormatting>
  <conditionalFormatting sqref="AB27">
    <cfRule type="duplicateValues" dxfId="21" priority="6"/>
  </conditionalFormatting>
  <conditionalFormatting sqref="AB35">
    <cfRule type="duplicateValues" dxfId="20" priority="5"/>
  </conditionalFormatting>
  <conditionalFormatting sqref="AB35">
    <cfRule type="duplicateValues" dxfId="19" priority="4"/>
  </conditionalFormatting>
  <conditionalFormatting sqref="AB35">
    <cfRule type="duplicateValues" dxfId="18" priority="3"/>
  </conditionalFormatting>
  <conditionalFormatting sqref="AB35">
    <cfRule type="duplicateValues" dxfId="17" priority="2"/>
  </conditionalFormatting>
  <conditionalFormatting sqref="AB35">
    <cfRule type="duplicateValues" dxfId="16" priority="1"/>
  </conditionalFormatting>
  <pageMargins left="0.17" right="0.17" top="0.75" bottom="0.75" header="0.3" footer="0.3"/>
  <pageSetup scale="24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11F07-B525-47B7-AD75-467F88D66A2B}">
  <sheetPr>
    <pageSetUpPr fitToPage="1"/>
  </sheetPr>
  <dimension ref="A1:Z35"/>
  <sheetViews>
    <sheetView topLeftCell="K1" workbookViewId="0">
      <selection activeCell="O27" sqref="O27"/>
    </sheetView>
  </sheetViews>
  <sheetFormatPr defaultRowHeight="14.4" x14ac:dyDescent="0.3"/>
  <cols>
    <col min="1" max="1" width="21.44140625" bestFit="1" customWidth="1"/>
    <col min="2" max="2" width="22.6640625" bestFit="1" customWidth="1"/>
    <col min="3" max="3" width="19.21875" bestFit="1" customWidth="1"/>
    <col min="4" max="4" width="13.88671875" bestFit="1" customWidth="1"/>
    <col min="5" max="5" width="16.88671875" bestFit="1" customWidth="1"/>
    <col min="6" max="6" width="16.109375" bestFit="1" customWidth="1"/>
    <col min="7" max="7" width="15.88671875" bestFit="1" customWidth="1"/>
    <col min="8" max="8" width="20.109375" bestFit="1" customWidth="1"/>
    <col min="9" max="9" width="15.109375" bestFit="1" customWidth="1"/>
    <col min="10" max="10" width="11" bestFit="1" customWidth="1"/>
    <col min="12" max="12" width="15.21875" bestFit="1" customWidth="1"/>
    <col min="13" max="13" width="22.6640625" bestFit="1" customWidth="1"/>
    <col min="14" max="14" width="19.21875" bestFit="1" customWidth="1"/>
    <col min="15" max="15" width="13.88671875" bestFit="1" customWidth="1"/>
    <col min="16" max="16" width="16.88671875" bestFit="1" customWidth="1"/>
    <col min="17" max="17" width="16.109375" bestFit="1" customWidth="1"/>
    <col min="18" max="18" width="15.88671875" bestFit="1" customWidth="1"/>
    <col min="19" max="19" width="20.109375" bestFit="1" customWidth="1"/>
    <col min="20" max="20" width="15.109375" bestFit="1" customWidth="1"/>
    <col min="21" max="21" width="16.77734375" bestFit="1" customWidth="1"/>
    <col min="22" max="22" width="23.5546875" customWidth="1"/>
    <col min="24" max="25" width="9.77734375" bestFit="1" customWidth="1"/>
    <col min="26" max="26" width="9.44140625" bestFit="1" customWidth="1"/>
  </cols>
  <sheetData>
    <row r="1" spans="1:26" ht="21" x14ac:dyDescent="0.4">
      <c r="A1" s="33" t="s">
        <v>259</v>
      </c>
      <c r="B1" t="s">
        <v>430</v>
      </c>
      <c r="L1" s="137" t="s">
        <v>443</v>
      </c>
      <c r="M1" s="137"/>
      <c r="N1" s="137"/>
      <c r="O1" s="137"/>
      <c r="P1" s="137"/>
      <c r="Q1" s="137"/>
      <c r="R1" s="137"/>
      <c r="S1" s="137"/>
      <c r="T1" s="137"/>
      <c r="U1" s="137"/>
      <c r="V1" s="137"/>
    </row>
    <row r="2" spans="1:26" ht="15.6" x14ac:dyDescent="0.3">
      <c r="L2" s="135" t="s">
        <v>437</v>
      </c>
      <c r="M2" s="135"/>
      <c r="N2" s="135"/>
      <c r="O2" s="135"/>
      <c r="P2" s="135"/>
      <c r="Q2" s="135"/>
      <c r="R2" s="135"/>
      <c r="S2" s="135"/>
      <c r="T2" s="135"/>
      <c r="U2" s="135"/>
      <c r="V2" s="135"/>
    </row>
    <row r="3" spans="1:26" ht="15" thickBot="1" x14ac:dyDescent="0.35">
      <c r="A3" s="33" t="s">
        <v>273</v>
      </c>
      <c r="B3" t="s">
        <v>278</v>
      </c>
      <c r="C3" t="s">
        <v>275</v>
      </c>
      <c r="D3" t="s">
        <v>279</v>
      </c>
      <c r="E3" t="s">
        <v>425</v>
      </c>
      <c r="F3" t="s">
        <v>426</v>
      </c>
      <c r="G3" t="s">
        <v>427</v>
      </c>
      <c r="H3" t="s">
        <v>428</v>
      </c>
      <c r="I3" t="s">
        <v>429</v>
      </c>
      <c r="J3" t="s">
        <v>378</v>
      </c>
      <c r="L3" s="50" t="s">
        <v>280</v>
      </c>
      <c r="M3" s="50" t="s">
        <v>281</v>
      </c>
      <c r="N3" s="50" t="s">
        <v>272</v>
      </c>
      <c r="O3" s="50" t="s">
        <v>421</v>
      </c>
      <c r="P3" s="102" t="s">
        <v>431</v>
      </c>
      <c r="Q3" s="50" t="s">
        <v>98</v>
      </c>
      <c r="R3" s="102" t="s">
        <v>432</v>
      </c>
      <c r="S3" s="50" t="s">
        <v>100</v>
      </c>
      <c r="T3" s="50" t="s">
        <v>24</v>
      </c>
      <c r="U3" s="50" t="s">
        <v>433</v>
      </c>
      <c r="V3" s="50" t="s">
        <v>434</v>
      </c>
    </row>
    <row r="4" spans="1:26" s="89" customFormat="1" ht="72.599999999999994" thickTop="1" x14ac:dyDescent="0.3">
      <c r="A4" s="88" t="s">
        <v>84</v>
      </c>
      <c r="B4" s="89">
        <v>80</v>
      </c>
      <c r="C4" s="90">
        <v>61536666</v>
      </c>
      <c r="D4" s="90">
        <v>2198264.4550000001</v>
      </c>
      <c r="E4" s="90">
        <v>395687.60190000007</v>
      </c>
      <c r="F4" s="90">
        <v>2593952.0569000002</v>
      </c>
      <c r="G4" s="90">
        <v>109913.22275000003</v>
      </c>
      <c r="H4" s="90">
        <v>2484038.8341500005</v>
      </c>
      <c r="I4" s="90"/>
      <c r="J4" s="90"/>
      <c r="L4" s="91" t="s">
        <v>436</v>
      </c>
      <c r="M4" s="92">
        <v>80</v>
      </c>
      <c r="N4" s="93">
        <v>61536666</v>
      </c>
      <c r="O4" s="93">
        <v>2198264.4550000001</v>
      </c>
      <c r="P4" s="93">
        <v>395687.60190000007</v>
      </c>
      <c r="Q4" s="93">
        <v>2593952.0569000002</v>
      </c>
      <c r="R4" s="93">
        <v>109913.22275000003</v>
      </c>
      <c r="S4" s="93">
        <v>2484038.8341500005</v>
      </c>
      <c r="T4" s="93">
        <v>2479458</v>
      </c>
      <c r="U4" s="93">
        <f>S4-T4</f>
        <v>4580.8341500004753</v>
      </c>
      <c r="V4" s="94" t="s">
        <v>435</v>
      </c>
      <c r="X4" s="90"/>
      <c r="Y4" s="90"/>
    </row>
    <row r="5" spans="1:26" ht="15" thickBot="1" x14ac:dyDescent="0.35">
      <c r="A5" s="34" t="s">
        <v>267</v>
      </c>
      <c r="B5">
        <v>80</v>
      </c>
      <c r="C5" s="21">
        <v>61536666</v>
      </c>
      <c r="D5" s="21">
        <v>2198264.4550000001</v>
      </c>
      <c r="E5" s="21">
        <v>395687.60190000007</v>
      </c>
      <c r="F5" s="21">
        <v>2593952.0569000002</v>
      </c>
      <c r="G5" s="21">
        <v>109913.22275000003</v>
      </c>
      <c r="H5" s="21">
        <v>2484038.8341500005</v>
      </c>
      <c r="I5" s="21"/>
      <c r="J5" s="21"/>
      <c r="L5" s="46" t="s">
        <v>231</v>
      </c>
      <c r="M5" s="47">
        <v>16</v>
      </c>
      <c r="N5" s="48">
        <v>4741292</v>
      </c>
      <c r="O5" s="48">
        <v>158363.15650000001</v>
      </c>
      <c r="P5" s="48">
        <v>28505.368169999998</v>
      </c>
      <c r="Q5" s="48">
        <v>186868.52467000001</v>
      </c>
      <c r="R5" s="48">
        <v>7918.1578250000002</v>
      </c>
      <c r="S5" s="48">
        <v>178950.36684500001</v>
      </c>
      <c r="T5" s="48">
        <v>144400.053675</v>
      </c>
      <c r="U5" s="48">
        <v>34550.313170000009</v>
      </c>
      <c r="V5" s="112"/>
      <c r="X5" s="90"/>
      <c r="Y5" s="90"/>
    </row>
    <row r="6" spans="1:26" ht="15" thickTop="1" x14ac:dyDescent="0.3">
      <c r="A6" s="24" t="s">
        <v>231</v>
      </c>
      <c r="B6">
        <v>16</v>
      </c>
      <c r="C6" s="21">
        <v>4741292</v>
      </c>
      <c r="D6" s="21">
        <v>158363.15650000001</v>
      </c>
      <c r="E6" s="21">
        <v>28505.368169999998</v>
      </c>
      <c r="F6" s="21">
        <v>186868.52467000001</v>
      </c>
      <c r="G6" s="21">
        <v>7918.1578250000002</v>
      </c>
      <c r="H6" s="21">
        <v>178950.36684500001</v>
      </c>
      <c r="I6" s="21">
        <v>144400.053675</v>
      </c>
      <c r="J6" s="21">
        <v>27360.010170000001</v>
      </c>
      <c r="L6" s="72" t="s">
        <v>203</v>
      </c>
      <c r="M6" s="35">
        <v>4</v>
      </c>
      <c r="N6" s="45">
        <v>806795</v>
      </c>
      <c r="O6" s="45">
        <v>29834.6175</v>
      </c>
      <c r="P6" s="45">
        <v>5370.2311499999996</v>
      </c>
      <c r="Q6" s="45">
        <v>35204.84865</v>
      </c>
      <c r="R6" s="45">
        <v>1491.7308750000002</v>
      </c>
      <c r="S6" s="45">
        <v>33713.117774999999</v>
      </c>
      <c r="T6" s="45">
        <v>22297.941624999999</v>
      </c>
      <c r="U6" s="45">
        <v>4224.8731499999994</v>
      </c>
      <c r="V6" s="35"/>
    </row>
    <row r="7" spans="1:26" x14ac:dyDescent="0.3">
      <c r="A7" s="34" t="s">
        <v>203</v>
      </c>
      <c r="B7">
        <v>4</v>
      </c>
      <c r="C7" s="21">
        <v>806795</v>
      </c>
      <c r="D7" s="21">
        <v>29834.6175</v>
      </c>
      <c r="E7" s="21">
        <v>5370.2311499999996</v>
      </c>
      <c r="F7" s="21">
        <v>35204.84865</v>
      </c>
      <c r="G7" s="21">
        <v>1491.7308750000002</v>
      </c>
      <c r="H7" s="21">
        <v>33713.117774999999</v>
      </c>
      <c r="I7" s="21">
        <v>22297.941624999999</v>
      </c>
      <c r="J7" s="21">
        <v>4224.8731499999994</v>
      </c>
      <c r="L7" s="72" t="s">
        <v>209</v>
      </c>
      <c r="M7" s="35">
        <v>3</v>
      </c>
      <c r="N7" s="45">
        <v>250000</v>
      </c>
      <c r="O7" s="45">
        <v>12500</v>
      </c>
      <c r="P7" s="45">
        <v>2250</v>
      </c>
      <c r="Q7" s="45">
        <v>14750</v>
      </c>
      <c r="R7" s="45">
        <v>625</v>
      </c>
      <c r="S7" s="45">
        <v>14125</v>
      </c>
      <c r="T7" s="45">
        <v>11875</v>
      </c>
      <c r="U7" s="45">
        <v>2250</v>
      </c>
      <c r="V7" s="35"/>
    </row>
    <row r="8" spans="1:26" x14ac:dyDescent="0.3">
      <c r="A8" s="34" t="s">
        <v>209</v>
      </c>
      <c r="B8">
        <v>3</v>
      </c>
      <c r="C8" s="21">
        <v>250000</v>
      </c>
      <c r="D8" s="21">
        <v>12500</v>
      </c>
      <c r="E8" s="21">
        <v>2250</v>
      </c>
      <c r="F8" s="21">
        <v>14750</v>
      </c>
      <c r="G8" s="21">
        <v>625</v>
      </c>
      <c r="H8" s="21">
        <v>14125</v>
      </c>
      <c r="I8" s="21">
        <v>11875</v>
      </c>
      <c r="J8" s="21">
        <v>2250</v>
      </c>
      <c r="L8" s="72" t="s">
        <v>208</v>
      </c>
      <c r="M8" s="35">
        <v>2</v>
      </c>
      <c r="N8" s="45">
        <v>1504371</v>
      </c>
      <c r="O8" s="45">
        <v>48139.872000000003</v>
      </c>
      <c r="P8" s="45">
        <v>8665.1769600000007</v>
      </c>
      <c r="Q8" s="45">
        <v>56805.04896</v>
      </c>
      <c r="R8" s="45">
        <v>2406.9935999999998</v>
      </c>
      <c r="S8" s="45">
        <v>54398.055359999998</v>
      </c>
      <c r="T8" s="45">
        <v>45732.878400000001</v>
      </c>
      <c r="U8" s="45">
        <v>8665.1769599999989</v>
      </c>
      <c r="V8" s="35"/>
    </row>
    <row r="9" spans="1:26" x14ac:dyDescent="0.3">
      <c r="A9" s="34" t="s">
        <v>208</v>
      </c>
      <c r="B9">
        <v>2</v>
      </c>
      <c r="C9" s="21">
        <v>1504371</v>
      </c>
      <c r="D9" s="21">
        <v>48139.872000000003</v>
      </c>
      <c r="E9" s="21">
        <v>8665.1769600000007</v>
      </c>
      <c r="F9" s="21">
        <v>56805.04896</v>
      </c>
      <c r="G9" s="21">
        <v>2406.9935999999998</v>
      </c>
      <c r="H9" s="21">
        <v>54398.055359999998</v>
      </c>
      <c r="I9" s="21">
        <v>45732.878400000001</v>
      </c>
      <c r="J9" s="21">
        <v>8665.1769599999989</v>
      </c>
      <c r="L9" s="72" t="s">
        <v>212</v>
      </c>
      <c r="M9" s="35">
        <v>2</v>
      </c>
      <c r="N9" s="45">
        <v>673606</v>
      </c>
      <c r="O9" s="45">
        <v>21555.392</v>
      </c>
      <c r="P9" s="45">
        <v>3879.9705599999998</v>
      </c>
      <c r="Q9" s="45">
        <v>25435.362560000001</v>
      </c>
      <c r="R9" s="45">
        <v>1077.7696000000001</v>
      </c>
      <c r="S9" s="45">
        <v>24357.592960000002</v>
      </c>
      <c r="T9" s="45">
        <v>20477.6224</v>
      </c>
      <c r="U9" s="45">
        <v>3879.9705599999998</v>
      </c>
      <c r="V9" s="35"/>
    </row>
    <row r="10" spans="1:26" x14ac:dyDescent="0.3">
      <c r="A10" s="34" t="s">
        <v>212</v>
      </c>
      <c r="B10">
        <v>2</v>
      </c>
      <c r="C10" s="21">
        <v>673606</v>
      </c>
      <c r="D10" s="21">
        <v>21555.392</v>
      </c>
      <c r="E10" s="21">
        <v>3879.9705599999998</v>
      </c>
      <c r="F10" s="21">
        <v>25435.362560000001</v>
      </c>
      <c r="G10" s="21">
        <v>1077.7696000000001</v>
      </c>
      <c r="H10" s="21">
        <v>24357.592960000002</v>
      </c>
      <c r="I10" s="21">
        <v>20477.6224</v>
      </c>
      <c r="J10" s="21">
        <v>3879.9705599999998</v>
      </c>
      <c r="L10" s="72" t="s">
        <v>207</v>
      </c>
      <c r="M10" s="35">
        <v>1</v>
      </c>
      <c r="N10" s="45">
        <v>300000</v>
      </c>
      <c r="O10" s="45">
        <v>9000</v>
      </c>
      <c r="P10" s="45">
        <v>1620</v>
      </c>
      <c r="Q10" s="45">
        <v>10620</v>
      </c>
      <c r="R10" s="45">
        <v>450</v>
      </c>
      <c r="S10" s="45">
        <v>10170</v>
      </c>
      <c r="T10" s="45">
        <v>8550</v>
      </c>
      <c r="U10" s="45">
        <v>1620</v>
      </c>
      <c r="V10" s="35"/>
    </row>
    <row r="11" spans="1:26" x14ac:dyDescent="0.3">
      <c r="A11" s="34" t="s">
        <v>207</v>
      </c>
      <c r="B11">
        <v>1</v>
      </c>
      <c r="C11" s="21">
        <v>300000</v>
      </c>
      <c r="D11" s="21">
        <v>9000</v>
      </c>
      <c r="E11" s="21">
        <v>1620</v>
      </c>
      <c r="F11" s="21">
        <v>10620</v>
      </c>
      <c r="G11" s="21">
        <v>450</v>
      </c>
      <c r="H11" s="21">
        <v>10170</v>
      </c>
      <c r="I11" s="21">
        <v>8550</v>
      </c>
      <c r="J11" s="21">
        <v>1620</v>
      </c>
      <c r="L11" s="72" t="s">
        <v>210</v>
      </c>
      <c r="M11" s="35">
        <v>1</v>
      </c>
      <c r="N11" s="45">
        <v>192000</v>
      </c>
      <c r="O11" s="45">
        <v>5760</v>
      </c>
      <c r="P11" s="45">
        <v>1036.8</v>
      </c>
      <c r="Q11" s="45">
        <v>6796.8</v>
      </c>
      <c r="R11" s="45">
        <v>288</v>
      </c>
      <c r="S11" s="45">
        <v>6508.8</v>
      </c>
      <c r="T11" s="45">
        <v>5472</v>
      </c>
      <c r="U11" s="45">
        <v>1036.8000000000002</v>
      </c>
      <c r="V11" s="35"/>
    </row>
    <row r="12" spans="1:26" x14ac:dyDescent="0.3">
      <c r="A12" s="34" t="s">
        <v>210</v>
      </c>
      <c r="B12">
        <v>1</v>
      </c>
      <c r="C12" s="21">
        <v>192000</v>
      </c>
      <c r="D12" s="21">
        <v>5760</v>
      </c>
      <c r="E12" s="21">
        <v>1036.8</v>
      </c>
      <c r="F12" s="21">
        <v>6796.8</v>
      </c>
      <c r="G12" s="21">
        <v>288</v>
      </c>
      <c r="H12" s="21">
        <v>6508.8</v>
      </c>
      <c r="I12" s="21">
        <v>5472</v>
      </c>
      <c r="J12" s="21">
        <v>1036.8000000000002</v>
      </c>
      <c r="L12" s="72" t="s">
        <v>204</v>
      </c>
      <c r="M12" s="35">
        <v>1</v>
      </c>
      <c r="N12" s="45">
        <v>700000</v>
      </c>
      <c r="O12" s="45">
        <v>21000</v>
      </c>
      <c r="P12" s="45">
        <v>3780</v>
      </c>
      <c r="Q12" s="45">
        <v>24780</v>
      </c>
      <c r="R12" s="45">
        <v>1050</v>
      </c>
      <c r="S12" s="45">
        <v>23730</v>
      </c>
      <c r="T12" s="45">
        <v>19950</v>
      </c>
      <c r="U12" s="45">
        <v>3780</v>
      </c>
      <c r="V12" s="35"/>
    </row>
    <row r="13" spans="1:26" x14ac:dyDescent="0.3">
      <c r="A13" s="34" t="s">
        <v>204</v>
      </c>
      <c r="B13">
        <v>1</v>
      </c>
      <c r="C13" s="21">
        <v>700000</v>
      </c>
      <c r="D13" s="21">
        <v>21000</v>
      </c>
      <c r="E13" s="21">
        <v>3780</v>
      </c>
      <c r="F13" s="21">
        <v>24780</v>
      </c>
      <c r="G13" s="21">
        <v>1050</v>
      </c>
      <c r="H13" s="21">
        <v>23730</v>
      </c>
      <c r="I13" s="21">
        <v>19950</v>
      </c>
      <c r="J13" s="21">
        <v>3780</v>
      </c>
      <c r="L13" s="72" t="s">
        <v>206</v>
      </c>
      <c r="M13" s="35">
        <v>1</v>
      </c>
      <c r="N13" s="45">
        <v>162525</v>
      </c>
      <c r="O13" s="45">
        <v>6013.4249999999993</v>
      </c>
      <c r="P13" s="45">
        <v>1082.4164999999998</v>
      </c>
      <c r="Q13" s="45">
        <v>7095.8414999999986</v>
      </c>
      <c r="R13" s="45">
        <v>300.67124999999999</v>
      </c>
      <c r="S13" s="45">
        <v>6795.1702499999983</v>
      </c>
      <c r="T13" s="45">
        <v>5712.753749999998</v>
      </c>
      <c r="U13" s="45">
        <v>1082.4165000000003</v>
      </c>
      <c r="V13" s="35"/>
    </row>
    <row r="14" spans="1:26" x14ac:dyDescent="0.3">
      <c r="A14" s="34" t="s">
        <v>206</v>
      </c>
      <c r="B14">
        <v>1</v>
      </c>
      <c r="C14" s="21">
        <v>162525</v>
      </c>
      <c r="D14" s="21">
        <v>6013.4249999999993</v>
      </c>
      <c r="E14" s="21">
        <v>1082.4164999999998</v>
      </c>
      <c r="F14" s="21">
        <v>7095.8414999999986</v>
      </c>
      <c r="G14" s="21">
        <v>300.67124999999999</v>
      </c>
      <c r="H14" s="21">
        <v>6795.1702499999983</v>
      </c>
      <c r="I14" s="21">
        <v>5712.753749999998</v>
      </c>
      <c r="J14" s="21">
        <v>1082.4165000000003</v>
      </c>
      <c r="L14" s="72" t="s">
        <v>211</v>
      </c>
      <c r="M14" s="35">
        <v>1</v>
      </c>
      <c r="N14" s="45">
        <v>151995</v>
      </c>
      <c r="O14" s="45">
        <v>4559.8499999999995</v>
      </c>
      <c r="P14" s="45">
        <v>820.77299999999991</v>
      </c>
      <c r="Q14" s="45">
        <v>5380.6229999999996</v>
      </c>
      <c r="R14" s="45">
        <v>227.99249999999998</v>
      </c>
      <c r="S14" s="45">
        <v>5152.6304999999993</v>
      </c>
      <c r="T14" s="45">
        <v>4331.8574999999992</v>
      </c>
      <c r="U14" s="45">
        <v>820.77300000000014</v>
      </c>
      <c r="V14" s="35"/>
    </row>
    <row r="15" spans="1:26" ht="15" thickBot="1" x14ac:dyDescent="0.35">
      <c r="A15" s="34" t="s">
        <v>211</v>
      </c>
      <c r="B15">
        <v>1</v>
      </c>
      <c r="C15" s="21">
        <v>151995</v>
      </c>
      <c r="D15" s="21">
        <v>4559.8499999999995</v>
      </c>
      <c r="E15" s="21">
        <v>820.77299999999991</v>
      </c>
      <c r="F15" s="21">
        <v>5380.6229999999996</v>
      </c>
      <c r="G15" s="21">
        <v>227.99249999999998</v>
      </c>
      <c r="H15" s="21">
        <v>5152.6304999999993</v>
      </c>
      <c r="I15" s="21">
        <v>4331.8574999999992</v>
      </c>
      <c r="J15" s="21">
        <v>820.77300000000014</v>
      </c>
      <c r="L15" s="46" t="s">
        <v>233</v>
      </c>
      <c r="M15" s="47">
        <v>6</v>
      </c>
      <c r="N15" s="48">
        <v>3636878</v>
      </c>
      <c r="O15" s="48">
        <v>127899.03750000001</v>
      </c>
      <c r="P15" s="48">
        <v>23021.82675</v>
      </c>
      <c r="Q15" s="48">
        <v>150920.86424999998</v>
      </c>
      <c r="R15" s="48">
        <v>6394.9518750000007</v>
      </c>
      <c r="S15" s="48">
        <v>144525.91237500001</v>
      </c>
      <c r="T15" s="48"/>
      <c r="U15" s="48">
        <v>144525.91237500001</v>
      </c>
      <c r="V15" s="73"/>
      <c r="X15" s="90"/>
      <c r="Y15" s="90"/>
    </row>
    <row r="16" spans="1:26" ht="15" thickTop="1" x14ac:dyDescent="0.3">
      <c r="A16" s="24" t="s">
        <v>233</v>
      </c>
      <c r="B16">
        <v>6</v>
      </c>
      <c r="C16" s="21">
        <v>3636878</v>
      </c>
      <c r="D16" s="21">
        <v>127899.03750000001</v>
      </c>
      <c r="E16" s="21">
        <v>23021.82675</v>
      </c>
      <c r="F16" s="21">
        <v>150920.86424999998</v>
      </c>
      <c r="G16" s="21">
        <v>6394.9518750000007</v>
      </c>
      <c r="H16" s="21">
        <v>144525.91237500001</v>
      </c>
      <c r="I16" s="21"/>
      <c r="J16" s="21"/>
      <c r="L16" s="72" t="s">
        <v>267</v>
      </c>
      <c r="M16" s="35">
        <v>3</v>
      </c>
      <c r="N16" s="45">
        <v>2588475</v>
      </c>
      <c r="O16" s="45">
        <v>83963.912500000006</v>
      </c>
      <c r="P16" s="45">
        <v>15113.50425</v>
      </c>
      <c r="Q16" s="45">
        <v>99077.416750000004</v>
      </c>
      <c r="R16" s="45">
        <v>4198.1956250000003</v>
      </c>
      <c r="S16" s="45">
        <v>94879.221125000011</v>
      </c>
      <c r="T16" s="45"/>
      <c r="U16" s="45"/>
      <c r="V16" s="35"/>
      <c r="X16" s="52"/>
      <c r="Y16" s="52"/>
      <c r="Z16" s="21"/>
    </row>
    <row r="17" spans="1:22" x14ac:dyDescent="0.3">
      <c r="A17" s="34" t="s">
        <v>267</v>
      </c>
      <c r="B17">
        <v>3</v>
      </c>
      <c r="C17" s="21">
        <v>2588475</v>
      </c>
      <c r="D17" s="21">
        <v>83963.912500000006</v>
      </c>
      <c r="E17" s="21">
        <v>15113.50425</v>
      </c>
      <c r="F17" s="21">
        <v>99077.416750000004</v>
      </c>
      <c r="G17" s="21">
        <v>4198.1956250000003</v>
      </c>
      <c r="H17" s="21">
        <v>94879.221125000011</v>
      </c>
      <c r="I17" s="21"/>
      <c r="J17" s="21"/>
      <c r="L17" s="72" t="s">
        <v>210</v>
      </c>
      <c r="M17" s="35">
        <v>1</v>
      </c>
      <c r="N17" s="45">
        <v>246607</v>
      </c>
      <c r="O17" s="45">
        <v>8631.2450000000008</v>
      </c>
      <c r="P17" s="45">
        <v>1553.6241</v>
      </c>
      <c r="Q17" s="45">
        <v>10184.8691</v>
      </c>
      <c r="R17" s="45">
        <v>431.56225000000006</v>
      </c>
      <c r="S17" s="45">
        <v>9753.306849999999</v>
      </c>
      <c r="T17" s="45"/>
      <c r="U17" s="45"/>
      <c r="V17" s="35"/>
    </row>
    <row r="18" spans="1:22" x14ac:dyDescent="0.3">
      <c r="A18" s="34" t="s">
        <v>210</v>
      </c>
      <c r="B18">
        <v>1</v>
      </c>
      <c r="C18" s="21">
        <v>246607</v>
      </c>
      <c r="D18" s="21">
        <v>8631.2450000000008</v>
      </c>
      <c r="E18" s="21">
        <v>1553.6241</v>
      </c>
      <c r="F18" s="21">
        <v>10184.8691</v>
      </c>
      <c r="G18" s="21">
        <v>431.56225000000006</v>
      </c>
      <c r="H18" s="21">
        <v>9753.306849999999</v>
      </c>
      <c r="I18" s="21"/>
      <c r="J18" s="21"/>
      <c r="L18" s="72" t="s">
        <v>213</v>
      </c>
      <c r="M18" s="35">
        <v>1</v>
      </c>
      <c r="N18" s="45">
        <v>301796</v>
      </c>
      <c r="O18" s="45">
        <v>9053.8799999999992</v>
      </c>
      <c r="P18" s="45">
        <v>1629.6983999999998</v>
      </c>
      <c r="Q18" s="45">
        <v>10683.578399999999</v>
      </c>
      <c r="R18" s="45">
        <v>452.69399999999996</v>
      </c>
      <c r="S18" s="45">
        <v>10230.884399999999</v>
      </c>
      <c r="T18" s="45"/>
      <c r="U18" s="45"/>
      <c r="V18" s="35"/>
    </row>
    <row r="19" spans="1:22" ht="15" thickBot="1" x14ac:dyDescent="0.35">
      <c r="A19" s="34" t="s">
        <v>213</v>
      </c>
      <c r="B19">
        <v>1</v>
      </c>
      <c r="C19" s="21">
        <v>301796</v>
      </c>
      <c r="D19" s="21">
        <v>9053.8799999999992</v>
      </c>
      <c r="E19" s="21">
        <v>1629.6983999999998</v>
      </c>
      <c r="F19" s="21">
        <v>10683.578399999999</v>
      </c>
      <c r="G19" s="21">
        <v>452.69399999999996</v>
      </c>
      <c r="H19" s="21">
        <v>10230.884399999999</v>
      </c>
      <c r="I19" s="21"/>
      <c r="J19" s="21"/>
      <c r="L19" s="72" t="s">
        <v>209</v>
      </c>
      <c r="M19" s="35">
        <v>1</v>
      </c>
      <c r="N19" s="45">
        <v>500000</v>
      </c>
      <c r="O19" s="45">
        <v>26250</v>
      </c>
      <c r="P19" s="45">
        <v>4725</v>
      </c>
      <c r="Q19" s="45">
        <v>30975</v>
      </c>
      <c r="R19" s="45">
        <v>1312.5</v>
      </c>
      <c r="S19" s="45">
        <v>29662.5</v>
      </c>
      <c r="T19" s="45"/>
      <c r="U19" s="45"/>
      <c r="V19" s="35"/>
    </row>
    <row r="20" spans="1:22" ht="15" thickBot="1" x14ac:dyDescent="0.35">
      <c r="A20" s="34" t="s">
        <v>209</v>
      </c>
      <c r="B20">
        <v>1</v>
      </c>
      <c r="C20" s="21">
        <v>500000</v>
      </c>
      <c r="D20" s="21">
        <v>26250</v>
      </c>
      <c r="E20" s="21">
        <v>4725</v>
      </c>
      <c r="F20" s="21">
        <v>30975</v>
      </c>
      <c r="G20" s="21">
        <v>1312.5</v>
      </c>
      <c r="H20" s="21">
        <v>29662.5</v>
      </c>
      <c r="I20" s="21"/>
      <c r="J20" s="21"/>
      <c r="L20" s="98" t="s">
        <v>274</v>
      </c>
      <c r="M20" s="99">
        <v>102</v>
      </c>
      <c r="N20" s="100">
        <v>69914836</v>
      </c>
      <c r="O20" s="100">
        <v>2484526.6490000002</v>
      </c>
      <c r="P20" s="100">
        <v>447214.79682000016</v>
      </c>
      <c r="Q20" s="100">
        <v>2931741.4458199996</v>
      </c>
      <c r="R20" s="100">
        <v>124226.33245000003</v>
      </c>
      <c r="S20" s="100">
        <v>2807515.1133699999</v>
      </c>
      <c r="T20" s="100">
        <v>2623858.0536750001</v>
      </c>
      <c r="U20" s="100">
        <f>SUM(U5+U15)</f>
        <v>179076.22554500002</v>
      </c>
      <c r="V20" s="101"/>
    </row>
    <row r="21" spans="1:22" ht="15" thickTop="1" x14ac:dyDescent="0.3">
      <c r="A21" s="24" t="s">
        <v>274</v>
      </c>
      <c r="B21">
        <v>102</v>
      </c>
      <c r="C21" s="21">
        <v>69914836</v>
      </c>
      <c r="D21" s="21">
        <v>2484526.6490000002</v>
      </c>
      <c r="E21" s="21">
        <v>447214.79682000016</v>
      </c>
      <c r="F21" s="21">
        <v>2931741.4458199996</v>
      </c>
      <c r="G21" s="21">
        <v>124226.33245000003</v>
      </c>
      <c r="H21" s="21">
        <v>2807515.1133699999</v>
      </c>
      <c r="I21" s="21">
        <v>144400.053675</v>
      </c>
      <c r="J21" s="21">
        <v>27360.010170000001</v>
      </c>
      <c r="L21" s="35"/>
      <c r="M21" s="35"/>
      <c r="N21" s="35"/>
      <c r="O21" s="35"/>
      <c r="P21" s="35"/>
      <c r="Q21" s="35"/>
      <c r="R21" s="109"/>
      <c r="S21" s="35"/>
      <c r="T21" s="110"/>
      <c r="U21" s="45"/>
      <c r="V21" s="45"/>
    </row>
    <row r="22" spans="1:22" ht="15.6" x14ac:dyDescent="0.3">
      <c r="L22" s="136" t="s">
        <v>438</v>
      </c>
      <c r="M22" s="136"/>
      <c r="N22" s="136"/>
      <c r="O22" s="136"/>
      <c r="P22" s="136"/>
      <c r="Q22" s="136"/>
      <c r="R22" s="136"/>
      <c r="S22" s="136"/>
      <c r="T22" s="136"/>
      <c r="U22" s="136"/>
      <c r="V22" s="136"/>
    </row>
    <row r="23" spans="1:22" ht="15" thickBot="1" x14ac:dyDescent="0.35">
      <c r="A23" s="33" t="s">
        <v>259</v>
      </c>
      <c r="B23" t="s">
        <v>260</v>
      </c>
      <c r="L23" s="113" t="s">
        <v>280</v>
      </c>
      <c r="M23" s="113" t="s">
        <v>281</v>
      </c>
      <c r="N23" s="113" t="s">
        <v>272</v>
      </c>
      <c r="O23" s="113" t="s">
        <v>421</v>
      </c>
      <c r="P23" s="114" t="s">
        <v>431</v>
      </c>
      <c r="Q23" s="113" t="s">
        <v>98</v>
      </c>
      <c r="R23" s="114" t="s">
        <v>432</v>
      </c>
      <c r="S23" s="113" t="s">
        <v>100</v>
      </c>
      <c r="T23" s="113" t="s">
        <v>24</v>
      </c>
      <c r="U23" s="113" t="s">
        <v>433</v>
      </c>
      <c r="V23" s="106"/>
    </row>
    <row r="24" spans="1:22" ht="15" thickTop="1" x14ac:dyDescent="0.3">
      <c r="L24" s="95" t="s">
        <v>231</v>
      </c>
      <c r="M24" s="96">
        <v>4</v>
      </c>
      <c r="N24" s="97">
        <v>1166917</v>
      </c>
      <c r="O24" s="97">
        <v>33956.593000000001</v>
      </c>
      <c r="P24" s="97">
        <v>6112.1867400000001</v>
      </c>
      <c r="Q24" s="97">
        <v>40068.779739999998</v>
      </c>
      <c r="R24" s="97">
        <v>1697.8296500000001</v>
      </c>
      <c r="S24" s="97">
        <v>38370.950089999998</v>
      </c>
      <c r="T24" s="97"/>
      <c r="U24" s="97"/>
      <c r="V24" s="35"/>
    </row>
    <row r="25" spans="1:22" x14ac:dyDescent="0.3">
      <c r="A25" s="33" t="s">
        <v>273</v>
      </c>
      <c r="B25" t="s">
        <v>278</v>
      </c>
      <c r="C25" t="s">
        <v>275</v>
      </c>
      <c r="D25" t="s">
        <v>279</v>
      </c>
      <c r="E25" t="s">
        <v>425</v>
      </c>
      <c r="F25" t="s">
        <v>426</v>
      </c>
      <c r="G25" t="s">
        <v>427</v>
      </c>
      <c r="H25" t="s">
        <v>428</v>
      </c>
      <c r="I25" t="s">
        <v>429</v>
      </c>
      <c r="J25" t="s">
        <v>378</v>
      </c>
      <c r="L25" s="72" t="s">
        <v>205</v>
      </c>
      <c r="M25" s="35">
        <v>2</v>
      </c>
      <c r="N25" s="45">
        <v>184000</v>
      </c>
      <c r="O25" s="45">
        <v>5980</v>
      </c>
      <c r="P25" s="45">
        <v>1076.4000000000001</v>
      </c>
      <c r="Q25" s="45">
        <v>7056.4</v>
      </c>
      <c r="R25" s="45">
        <v>299</v>
      </c>
      <c r="S25" s="45">
        <v>6757.4</v>
      </c>
      <c r="T25" s="45"/>
      <c r="U25" s="45"/>
      <c r="V25" s="35"/>
    </row>
    <row r="26" spans="1:22" x14ac:dyDescent="0.3">
      <c r="A26" s="24" t="s">
        <v>231</v>
      </c>
      <c r="B26">
        <v>4</v>
      </c>
      <c r="C26" s="21">
        <v>1166917</v>
      </c>
      <c r="D26" s="21">
        <v>33956.593000000001</v>
      </c>
      <c r="E26" s="21">
        <v>6112.1867400000001</v>
      </c>
      <c r="F26" s="21">
        <v>40068.779739999998</v>
      </c>
      <c r="G26" s="21">
        <v>1697.8296500000001</v>
      </c>
      <c r="H26" s="21">
        <v>38370.950089999998</v>
      </c>
      <c r="I26" s="21"/>
      <c r="J26" s="21"/>
      <c r="L26" s="72" t="s">
        <v>208</v>
      </c>
      <c r="M26" s="35">
        <v>1</v>
      </c>
      <c r="N26" s="45">
        <v>454917</v>
      </c>
      <c r="O26" s="45">
        <v>13192.593000000001</v>
      </c>
      <c r="P26" s="45">
        <v>2374.6667400000001</v>
      </c>
      <c r="Q26" s="45">
        <v>15567.259740000001</v>
      </c>
      <c r="R26" s="45">
        <v>659.62965000000008</v>
      </c>
      <c r="S26" s="45">
        <v>14907.630090000001</v>
      </c>
      <c r="T26" s="45"/>
      <c r="U26" s="45"/>
      <c r="V26" s="35"/>
    </row>
    <row r="27" spans="1:22" x14ac:dyDescent="0.3">
      <c r="A27" s="34" t="s">
        <v>205</v>
      </c>
      <c r="B27">
        <v>2</v>
      </c>
      <c r="C27" s="21">
        <v>184000</v>
      </c>
      <c r="D27" s="21">
        <v>5980</v>
      </c>
      <c r="E27" s="21">
        <v>1076.4000000000001</v>
      </c>
      <c r="F27" s="21">
        <v>7056.4</v>
      </c>
      <c r="G27" s="21">
        <v>299</v>
      </c>
      <c r="H27" s="21">
        <v>6757.4</v>
      </c>
      <c r="I27" s="21"/>
      <c r="J27" s="21"/>
      <c r="L27" s="72" t="s">
        <v>206</v>
      </c>
      <c r="M27" s="35">
        <v>1</v>
      </c>
      <c r="N27" s="45">
        <v>528000</v>
      </c>
      <c r="O27" s="45">
        <v>14784</v>
      </c>
      <c r="P27" s="45">
        <v>2661.12</v>
      </c>
      <c r="Q27" s="45">
        <v>17445.12</v>
      </c>
      <c r="R27" s="45">
        <v>739.2</v>
      </c>
      <c r="S27" s="45">
        <v>16705.919999999998</v>
      </c>
      <c r="T27" s="45"/>
      <c r="U27" s="45"/>
      <c r="V27" s="35"/>
    </row>
    <row r="28" spans="1:22" ht="15" thickBot="1" x14ac:dyDescent="0.35">
      <c r="A28" s="34" t="s">
        <v>208</v>
      </c>
      <c r="B28">
        <v>1</v>
      </c>
      <c r="C28" s="21">
        <v>454917</v>
      </c>
      <c r="D28" s="21">
        <v>13192.593000000001</v>
      </c>
      <c r="E28" s="21">
        <v>2374.6667400000001</v>
      </c>
      <c r="F28" s="21">
        <v>15567.259740000001</v>
      </c>
      <c r="G28" s="21">
        <v>659.62965000000008</v>
      </c>
      <c r="H28" s="21">
        <v>14907.630090000001</v>
      </c>
      <c r="I28" s="21"/>
      <c r="J28" s="21"/>
      <c r="L28" s="46" t="s">
        <v>232</v>
      </c>
      <c r="M28" s="47">
        <v>2</v>
      </c>
      <c r="N28" s="48">
        <v>720000</v>
      </c>
      <c r="O28" s="48">
        <v>16750</v>
      </c>
      <c r="P28" s="48">
        <v>3015</v>
      </c>
      <c r="Q28" s="48">
        <v>19765</v>
      </c>
      <c r="R28" s="48">
        <v>837.5</v>
      </c>
      <c r="S28" s="48">
        <v>18927.5</v>
      </c>
      <c r="T28" s="48"/>
      <c r="U28" s="48"/>
      <c r="V28" s="35"/>
    </row>
    <row r="29" spans="1:22" ht="15" thickTop="1" x14ac:dyDescent="0.3">
      <c r="A29" s="34" t="s">
        <v>206</v>
      </c>
      <c r="B29">
        <v>1</v>
      </c>
      <c r="C29" s="21">
        <v>528000</v>
      </c>
      <c r="D29" s="21">
        <v>14784</v>
      </c>
      <c r="E29" s="21">
        <v>2661.12</v>
      </c>
      <c r="F29" s="21">
        <v>17445.12</v>
      </c>
      <c r="G29" s="21">
        <v>739.2</v>
      </c>
      <c r="H29" s="21">
        <v>16705.919999999998</v>
      </c>
      <c r="I29" s="21"/>
      <c r="J29" s="21"/>
      <c r="L29" s="72" t="s">
        <v>373</v>
      </c>
      <c r="M29" s="35">
        <v>1</v>
      </c>
      <c r="N29" s="45">
        <v>470000</v>
      </c>
      <c r="O29" s="45">
        <v>11750</v>
      </c>
      <c r="P29" s="45">
        <v>2115</v>
      </c>
      <c r="Q29" s="45">
        <v>13865</v>
      </c>
      <c r="R29" s="45">
        <v>587.5</v>
      </c>
      <c r="S29" s="45">
        <v>13277.5</v>
      </c>
      <c r="T29" s="45"/>
      <c r="U29" s="45"/>
      <c r="V29" s="35"/>
    </row>
    <row r="30" spans="1:22" x14ac:dyDescent="0.3">
      <c r="A30" s="24" t="s">
        <v>232</v>
      </c>
      <c r="B30">
        <v>2</v>
      </c>
      <c r="C30" s="21">
        <v>720000</v>
      </c>
      <c r="D30" s="21">
        <v>16750</v>
      </c>
      <c r="E30" s="21">
        <v>3015</v>
      </c>
      <c r="F30" s="21">
        <v>19765</v>
      </c>
      <c r="G30" s="21">
        <v>837.5</v>
      </c>
      <c r="H30" s="21">
        <v>18927.5</v>
      </c>
      <c r="I30" s="21"/>
      <c r="J30" s="21"/>
      <c r="L30" s="72" t="s">
        <v>207</v>
      </c>
      <c r="M30" s="35">
        <v>1</v>
      </c>
      <c r="N30" s="45">
        <v>250000</v>
      </c>
      <c r="O30" s="45">
        <v>5000</v>
      </c>
      <c r="P30" s="45">
        <v>900</v>
      </c>
      <c r="Q30" s="45">
        <v>5900</v>
      </c>
      <c r="R30" s="45">
        <v>250</v>
      </c>
      <c r="S30" s="45">
        <v>5650</v>
      </c>
      <c r="T30" s="45"/>
      <c r="U30" s="45"/>
      <c r="V30" s="35"/>
    </row>
    <row r="31" spans="1:22" ht="15" thickBot="1" x14ac:dyDescent="0.35">
      <c r="A31" s="34" t="s">
        <v>373</v>
      </c>
      <c r="B31">
        <v>1</v>
      </c>
      <c r="C31" s="21">
        <v>470000</v>
      </c>
      <c r="D31" s="21">
        <v>11750</v>
      </c>
      <c r="E31" s="21">
        <v>2115</v>
      </c>
      <c r="F31" s="21">
        <v>13865</v>
      </c>
      <c r="G31" s="21">
        <v>587.5</v>
      </c>
      <c r="H31" s="21">
        <v>13277.5</v>
      </c>
      <c r="I31" s="21"/>
      <c r="J31" s="21"/>
      <c r="L31" s="46" t="s">
        <v>303</v>
      </c>
      <c r="M31" s="47">
        <v>1</v>
      </c>
      <c r="N31" s="48">
        <v>200000</v>
      </c>
      <c r="O31" s="48">
        <v>6000</v>
      </c>
      <c r="P31" s="48">
        <v>1080</v>
      </c>
      <c r="Q31" s="48">
        <v>7080</v>
      </c>
      <c r="R31" s="48">
        <v>300</v>
      </c>
      <c r="S31" s="48">
        <v>6780</v>
      </c>
      <c r="T31" s="48"/>
      <c r="U31" s="48"/>
      <c r="V31" s="35"/>
    </row>
    <row r="32" spans="1:22" ht="15" thickTop="1" x14ac:dyDescent="0.3">
      <c r="A32" s="34" t="s">
        <v>207</v>
      </c>
      <c r="B32">
        <v>1</v>
      </c>
      <c r="C32" s="21">
        <v>250000</v>
      </c>
      <c r="D32" s="21">
        <v>5000</v>
      </c>
      <c r="E32" s="21">
        <v>900</v>
      </c>
      <c r="F32" s="21">
        <v>5900</v>
      </c>
      <c r="G32" s="21">
        <v>250</v>
      </c>
      <c r="H32" s="21">
        <v>5650</v>
      </c>
      <c r="I32" s="21"/>
      <c r="J32" s="21"/>
      <c r="L32" s="72" t="s">
        <v>214</v>
      </c>
      <c r="M32" s="35">
        <v>1</v>
      </c>
      <c r="N32" s="45">
        <v>200000</v>
      </c>
      <c r="O32" s="45">
        <v>6000</v>
      </c>
      <c r="P32" s="45">
        <v>1080</v>
      </c>
      <c r="Q32" s="45">
        <v>7080</v>
      </c>
      <c r="R32" s="45">
        <v>300</v>
      </c>
      <c r="S32" s="45">
        <v>6780</v>
      </c>
      <c r="T32" s="45"/>
      <c r="U32" s="45"/>
      <c r="V32" s="35"/>
    </row>
    <row r="33" spans="1:22" ht="15" thickBot="1" x14ac:dyDescent="0.35">
      <c r="A33" s="24" t="s">
        <v>303</v>
      </c>
      <c r="B33">
        <v>1</v>
      </c>
      <c r="C33" s="21">
        <v>200000</v>
      </c>
      <c r="D33" s="21">
        <v>6000</v>
      </c>
      <c r="E33" s="21">
        <v>1080</v>
      </c>
      <c r="F33" s="21">
        <v>7080</v>
      </c>
      <c r="G33" s="21">
        <v>300</v>
      </c>
      <c r="H33" s="21">
        <v>6780</v>
      </c>
      <c r="I33" s="21"/>
      <c r="J33" s="21"/>
      <c r="L33" s="103" t="s">
        <v>274</v>
      </c>
      <c r="M33" s="104">
        <v>7</v>
      </c>
      <c r="N33" s="105">
        <v>2086917</v>
      </c>
      <c r="O33" s="105">
        <v>56706.593000000001</v>
      </c>
      <c r="P33" s="105">
        <v>10207.186740000001</v>
      </c>
      <c r="Q33" s="105">
        <v>66913.779739999998</v>
      </c>
      <c r="R33" s="105">
        <v>2835.3296500000001</v>
      </c>
      <c r="S33" s="105">
        <v>64078.450089999998</v>
      </c>
      <c r="T33" s="105"/>
      <c r="U33" s="105"/>
    </row>
    <row r="34" spans="1:22" ht="15" thickTop="1" x14ac:dyDescent="0.3">
      <c r="A34" s="34" t="s">
        <v>214</v>
      </c>
      <c r="B34">
        <v>1</v>
      </c>
      <c r="C34" s="21">
        <v>200000</v>
      </c>
      <c r="D34" s="21">
        <v>6000</v>
      </c>
      <c r="E34" s="21">
        <v>1080</v>
      </c>
      <c r="F34" s="21">
        <v>7080</v>
      </c>
      <c r="G34" s="21">
        <v>300</v>
      </c>
      <c r="H34" s="21">
        <v>6780</v>
      </c>
      <c r="I34" s="21"/>
      <c r="J34" s="21"/>
    </row>
    <row r="35" spans="1:22" x14ac:dyDescent="0.3">
      <c r="A35" s="24" t="s">
        <v>274</v>
      </c>
      <c r="B35">
        <v>7</v>
      </c>
      <c r="C35" s="21">
        <v>2086917</v>
      </c>
      <c r="D35" s="21">
        <v>56706.593000000001</v>
      </c>
      <c r="E35" s="21">
        <v>10207.186740000001</v>
      </c>
      <c r="F35" s="21">
        <v>66913.779739999998</v>
      </c>
      <c r="G35" s="21">
        <v>2835.3296500000001</v>
      </c>
      <c r="H35" s="21">
        <v>64078.450089999998</v>
      </c>
      <c r="I35" s="21"/>
      <c r="J35" s="21"/>
      <c r="L35" s="108" t="s">
        <v>379</v>
      </c>
      <c r="M35" s="108">
        <f>M20+M33</f>
        <v>109</v>
      </c>
      <c r="N35" s="107">
        <f t="shared" ref="N35:V35" si="0">N20+N33</f>
        <v>72001753</v>
      </c>
      <c r="O35" s="107">
        <f t="shared" si="0"/>
        <v>2541233.2420000001</v>
      </c>
      <c r="P35" s="107">
        <f t="shared" si="0"/>
        <v>457421.98356000014</v>
      </c>
      <c r="Q35" s="107">
        <f t="shared" si="0"/>
        <v>2998655.2255599997</v>
      </c>
      <c r="R35" s="107">
        <f t="shared" si="0"/>
        <v>127061.66210000003</v>
      </c>
      <c r="S35" s="107">
        <f t="shared" si="0"/>
        <v>2871593.5634599999</v>
      </c>
      <c r="T35" s="107">
        <f t="shared" si="0"/>
        <v>2623858.0536750001</v>
      </c>
      <c r="U35" s="107">
        <f t="shared" si="0"/>
        <v>179076.22554500002</v>
      </c>
      <c r="V35" s="107">
        <f t="shared" si="0"/>
        <v>0</v>
      </c>
    </row>
  </sheetData>
  <mergeCells count="3">
    <mergeCell ref="L2:V2"/>
    <mergeCell ref="L22:V22"/>
    <mergeCell ref="L1:V1"/>
  </mergeCells>
  <hyperlinks>
    <hyperlink ref="P3" r:id="rId3" xr:uid="{0C9BE485-291D-45D2-9FF7-CAA749CB3F5D}"/>
    <hyperlink ref="R3" r:id="rId4" xr:uid="{6CF1117D-B952-4238-8B39-FB9075831876}"/>
    <hyperlink ref="P23" r:id="rId5" xr:uid="{03602C32-691E-4515-9CF0-03F1EBD78D04}"/>
    <hyperlink ref="R23" r:id="rId6" xr:uid="{95C695B3-9FA1-478B-AE16-7606BFE919D2}"/>
  </hyperlinks>
  <pageMargins left="0.17" right="0.17" top="0.79" bottom="0.21" header="0.3" footer="0.3"/>
  <pageSetup scale="27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3842-CF66-45E1-97D2-BCAA20ED916F}">
  <dimension ref="A1:AR114"/>
  <sheetViews>
    <sheetView topLeftCell="X1" workbookViewId="0">
      <selection activeCell="AL2" sqref="AL2"/>
    </sheetView>
  </sheetViews>
  <sheetFormatPr defaultRowHeight="14.4" x14ac:dyDescent="0.3"/>
  <cols>
    <col min="1" max="1" width="10" bestFit="1" customWidth="1"/>
    <col min="2" max="2" width="15.44140625" bestFit="1" customWidth="1"/>
    <col min="3" max="3" width="20.6640625" bestFit="1" customWidth="1"/>
    <col min="4" max="4" width="12.109375" bestFit="1" customWidth="1"/>
    <col min="5" max="5" width="15.77734375" bestFit="1" customWidth="1"/>
    <col min="6" max="6" width="12.6640625" bestFit="1" customWidth="1"/>
    <col min="7" max="7" width="22.5546875" bestFit="1" customWidth="1"/>
    <col min="8" max="8" width="12.88671875" style="22" bestFit="1" customWidth="1"/>
    <col min="9" max="9" width="27.6640625" bestFit="1" customWidth="1"/>
    <col min="10" max="10" width="13.88671875" bestFit="1" customWidth="1"/>
    <col min="11" max="11" width="17" bestFit="1" customWidth="1"/>
    <col min="12" max="12" width="8.5546875" style="16" bestFit="1" customWidth="1"/>
    <col min="13" max="13" width="11.21875" bestFit="1" customWidth="1"/>
    <col min="14" max="14" width="12.88671875" bestFit="1" customWidth="1"/>
    <col min="15" max="15" width="11.77734375" bestFit="1" customWidth="1"/>
    <col min="16" max="16" width="14.77734375" bestFit="1" customWidth="1"/>
    <col min="17" max="17" width="14" bestFit="1" customWidth="1"/>
    <col min="18" max="18" width="13.77734375" bestFit="1" customWidth="1"/>
    <col min="19" max="19" width="18" bestFit="1" customWidth="1"/>
    <col min="20" max="20" width="13" bestFit="1" customWidth="1"/>
    <col min="21" max="21" width="9" bestFit="1" customWidth="1"/>
    <col min="22" max="22" width="17.21875" bestFit="1" customWidth="1"/>
    <col min="23" max="23" width="25.44140625" bestFit="1" customWidth="1"/>
    <col min="24" max="24" width="16.109375" bestFit="1" customWidth="1"/>
    <col min="25" max="25" width="19.21875" bestFit="1" customWidth="1"/>
    <col min="26" max="26" width="6" style="22" bestFit="1" customWidth="1"/>
    <col min="27" max="27" width="11.21875" style="22" bestFit="1" customWidth="1"/>
    <col min="28" max="28" width="10.33203125" style="22" bestFit="1" customWidth="1"/>
    <col min="29" max="29" width="11.21875" style="22" bestFit="1" customWidth="1"/>
    <col min="30" max="30" width="10.109375" style="22" bestFit="1" customWidth="1"/>
    <col min="31" max="31" width="11.21875" style="22" bestFit="1" customWidth="1"/>
    <col min="32" max="32" width="17.44140625" style="22" bestFit="1" customWidth="1"/>
    <col min="33" max="33" width="10.6640625" style="22" bestFit="1" customWidth="1"/>
    <col min="34" max="34" width="13.21875" style="22" bestFit="1" customWidth="1"/>
    <col min="35" max="35" width="10.109375" style="22" bestFit="1" customWidth="1"/>
    <col min="36" max="36" width="12" style="22" bestFit="1" customWidth="1"/>
    <col min="37" max="37" width="11.21875" style="22" bestFit="1" customWidth="1"/>
    <col min="38" max="38" width="13.44140625" style="24" bestFit="1" customWidth="1"/>
    <col min="39" max="39" width="17.5546875" style="22" bestFit="1" customWidth="1"/>
    <col min="40" max="40" width="24.21875" style="24" bestFit="1" customWidth="1"/>
    <col min="41" max="41" width="19.6640625" bestFit="1" customWidth="1"/>
    <col min="42" max="42" width="15.6640625" bestFit="1" customWidth="1"/>
    <col min="43" max="43" width="24.88671875" bestFit="1" customWidth="1"/>
    <col min="44" max="44" width="18.77734375" bestFit="1" customWidth="1"/>
  </cols>
  <sheetData>
    <row r="1" spans="1:44" s="17" customFormat="1" ht="15.6" x14ac:dyDescent="0.3">
      <c r="H1" s="28"/>
      <c r="K1" s="17">
        <f>SUBTOTAL(9,K3:K1048576)</f>
        <v>72001753</v>
      </c>
      <c r="L1" s="26"/>
      <c r="M1" s="17">
        <f t="shared" ref="M1:U1" si="0">SUBTOTAL(9,M3:M1048576)</f>
        <v>2310065.2419999992</v>
      </c>
      <c r="N1" s="17">
        <f t="shared" si="0"/>
        <v>231168</v>
      </c>
      <c r="O1" s="17">
        <f t="shared" si="0"/>
        <v>2541233.2419999996</v>
      </c>
      <c r="P1" s="17">
        <f t="shared" si="0"/>
        <v>457421.98356000008</v>
      </c>
      <c r="Q1" s="17">
        <f t="shared" si="0"/>
        <v>2998655.2255600002</v>
      </c>
      <c r="R1" s="17">
        <f t="shared" si="0"/>
        <v>127061.66210000002</v>
      </c>
      <c r="S1" s="17">
        <f t="shared" si="0"/>
        <v>2871593.5634599999</v>
      </c>
      <c r="T1" s="17">
        <f t="shared" si="0"/>
        <v>144400.05367499997</v>
      </c>
      <c r="U1" s="17">
        <f t="shared" si="0"/>
        <v>27360.010170000001</v>
      </c>
      <c r="Z1" s="28"/>
      <c r="AA1" s="28">
        <f t="shared" ref="AA1:AK1" si="1">SUBTOTAL(9,AA3:AA1048576)</f>
        <v>2081902.8952000001</v>
      </c>
      <c r="AB1" s="28">
        <f t="shared" si="1"/>
        <v>0</v>
      </c>
      <c r="AC1" s="28">
        <f t="shared" si="1"/>
        <v>2081902.8952000001</v>
      </c>
      <c r="AD1" s="28">
        <f t="shared" si="1"/>
        <v>103320.14476000002</v>
      </c>
      <c r="AE1" s="28">
        <f t="shared" si="1"/>
        <v>1978582.7504399999</v>
      </c>
      <c r="AF1" s="28">
        <f t="shared" si="1"/>
        <v>16894.075000000001</v>
      </c>
      <c r="AG1" s="28">
        <f t="shared" si="1"/>
        <v>844.70375000000001</v>
      </c>
      <c r="AH1" s="28">
        <f t="shared" si="1"/>
        <v>16049.37125</v>
      </c>
      <c r="AI1" s="28">
        <f t="shared" si="1"/>
        <v>187281.95879999996</v>
      </c>
      <c r="AJ1" s="28">
        <f t="shared" si="1"/>
        <v>797746.38160999992</v>
      </c>
      <c r="AK1" s="28">
        <f t="shared" si="1"/>
        <v>1180836.3688300001</v>
      </c>
      <c r="AL1" s="57"/>
      <c r="AM1" s="28"/>
      <c r="AN1" s="57"/>
      <c r="AO1" s="28">
        <f>SUBTOTAL(9,AO3:AO1048576)</f>
        <v>15336.87125</v>
      </c>
    </row>
    <row r="2" spans="1:44" s="18" customFormat="1" ht="28.8" x14ac:dyDescent="0.3">
      <c r="A2" s="18" t="s">
        <v>89</v>
      </c>
      <c r="B2" s="18" t="s">
        <v>5</v>
      </c>
      <c r="C2" s="31" t="s">
        <v>259</v>
      </c>
      <c r="D2" s="18" t="s">
        <v>9</v>
      </c>
      <c r="E2" s="18" t="s">
        <v>90</v>
      </c>
      <c r="F2" s="18" t="s">
        <v>230</v>
      </c>
      <c r="G2" s="18" t="s">
        <v>91</v>
      </c>
      <c r="H2" s="29" t="s">
        <v>92</v>
      </c>
      <c r="I2" s="18" t="s">
        <v>8</v>
      </c>
      <c r="J2" s="18" t="s">
        <v>202</v>
      </c>
      <c r="K2" s="18" t="s">
        <v>272</v>
      </c>
      <c r="L2" s="27" t="s">
        <v>93</v>
      </c>
      <c r="M2" s="18" t="s">
        <v>94</v>
      </c>
      <c r="N2" s="18" t="s">
        <v>95</v>
      </c>
      <c r="O2" s="18" t="s">
        <v>96</v>
      </c>
      <c r="P2" s="18" t="s">
        <v>97</v>
      </c>
      <c r="Q2" s="18" t="s">
        <v>98</v>
      </c>
      <c r="R2" s="18" t="s">
        <v>99</v>
      </c>
      <c r="S2" s="18" t="s">
        <v>100</v>
      </c>
      <c r="T2" s="18" t="s">
        <v>24</v>
      </c>
      <c r="U2" s="18" t="s">
        <v>374</v>
      </c>
      <c r="V2" s="18" t="s">
        <v>394</v>
      </c>
      <c r="W2" s="18" t="s">
        <v>33</v>
      </c>
      <c r="X2" s="18" t="s">
        <v>271</v>
      </c>
      <c r="Y2" s="18" t="s">
        <v>363</v>
      </c>
      <c r="Z2" s="29" t="s">
        <v>261</v>
      </c>
      <c r="AA2" s="29" t="s">
        <v>268</v>
      </c>
      <c r="AB2" s="29" t="s">
        <v>97</v>
      </c>
      <c r="AC2" s="29" t="s">
        <v>98</v>
      </c>
      <c r="AD2" s="29" t="s">
        <v>99</v>
      </c>
      <c r="AE2" s="29" t="s">
        <v>269</v>
      </c>
      <c r="AF2" s="29" t="s">
        <v>384</v>
      </c>
      <c r="AG2" s="29" t="s">
        <v>385</v>
      </c>
      <c r="AH2" s="29" t="s">
        <v>386</v>
      </c>
      <c r="AI2" s="29" t="s">
        <v>270</v>
      </c>
      <c r="AJ2" s="29" t="s">
        <v>48</v>
      </c>
      <c r="AK2" s="29" t="s">
        <v>374</v>
      </c>
      <c r="AL2" s="58" t="s">
        <v>395</v>
      </c>
      <c r="AM2" s="63" t="s">
        <v>397</v>
      </c>
      <c r="AN2" s="58" t="s">
        <v>401</v>
      </c>
      <c r="AO2" s="18" t="s">
        <v>413</v>
      </c>
      <c r="AP2" s="18" t="s">
        <v>395</v>
      </c>
      <c r="AQ2" s="31" t="s">
        <v>397</v>
      </c>
      <c r="AR2" s="18" t="s">
        <v>401</v>
      </c>
    </row>
    <row r="3" spans="1:44" x14ac:dyDescent="0.3">
      <c r="A3">
        <v>1</v>
      </c>
      <c r="B3" t="s">
        <v>101</v>
      </c>
      <c r="C3" t="s">
        <v>85</v>
      </c>
      <c r="D3" t="s">
        <v>82</v>
      </c>
      <c r="E3" t="s">
        <v>235</v>
      </c>
      <c r="F3" t="s">
        <v>84</v>
      </c>
      <c r="G3" s="22">
        <v>134865614</v>
      </c>
      <c r="H3" s="30">
        <v>8342</v>
      </c>
      <c r="I3" t="s">
        <v>102</v>
      </c>
      <c r="J3" t="s">
        <v>267</v>
      </c>
      <c r="K3" s="32">
        <v>506555</v>
      </c>
      <c r="L3" s="16">
        <v>3.2500000000000001E-2</v>
      </c>
      <c r="M3" s="19">
        <f>K3*L3</f>
        <v>16463.037500000002</v>
      </c>
      <c r="N3" s="19">
        <v>2533</v>
      </c>
      <c r="O3" s="20">
        <f>M3+N3</f>
        <v>18996.037500000002</v>
      </c>
      <c r="P3" s="21">
        <f>O3*18%</f>
        <v>3419.2867500000002</v>
      </c>
      <c r="Q3" s="20">
        <f>O3+P3</f>
        <v>22415.324250000001</v>
      </c>
      <c r="R3" s="21">
        <f>O3*5%</f>
        <v>949.80187500000011</v>
      </c>
      <c r="S3" s="21">
        <f>Q3-R3</f>
        <v>21465.522375</v>
      </c>
      <c r="T3" s="21"/>
      <c r="U3" s="21"/>
      <c r="V3" s="21"/>
      <c r="W3" t="s">
        <v>263</v>
      </c>
      <c r="X3" t="s">
        <v>369</v>
      </c>
      <c r="Y3" t="s">
        <v>85</v>
      </c>
      <c r="Z3" s="64">
        <v>3.56E-2</v>
      </c>
      <c r="AA3" s="65">
        <f>K3*Z3</f>
        <v>18033.358</v>
      </c>
      <c r="AB3" s="65">
        <v>0</v>
      </c>
      <c r="AC3" s="65">
        <f>AA3+AB3</f>
        <v>18033.358</v>
      </c>
      <c r="AD3" s="65">
        <f>AA3*5%</f>
        <v>901.66790000000003</v>
      </c>
      <c r="AE3" s="65">
        <f>AC3-AD3</f>
        <v>17131.6901</v>
      </c>
      <c r="AF3" s="65"/>
      <c r="AG3" s="65"/>
      <c r="AH3" s="65"/>
      <c r="AI3" s="66">
        <f>O3-AA3-AF3</f>
        <v>962.67950000000201</v>
      </c>
      <c r="AK3" s="65">
        <f t="shared" ref="AK3:AK66" si="2">AE3-AJ3</f>
        <v>17131.6901</v>
      </c>
    </row>
    <row r="4" spans="1:44" x14ac:dyDescent="0.3">
      <c r="A4">
        <v>2</v>
      </c>
      <c r="B4" t="s">
        <v>101</v>
      </c>
      <c r="C4" t="s">
        <v>85</v>
      </c>
      <c r="D4" t="s">
        <v>82</v>
      </c>
      <c r="E4" t="s">
        <v>235</v>
      </c>
      <c r="F4" t="s">
        <v>84</v>
      </c>
      <c r="G4" s="22">
        <v>135904913</v>
      </c>
      <c r="H4" s="30">
        <v>8363</v>
      </c>
      <c r="I4" t="s">
        <v>103</v>
      </c>
      <c r="J4" t="s">
        <v>267</v>
      </c>
      <c r="K4" s="32">
        <v>505676</v>
      </c>
      <c r="L4" s="16">
        <v>3.2500000000000001E-2</v>
      </c>
      <c r="M4" s="19">
        <f t="shared" ref="M4:M67" si="3">K4*L4</f>
        <v>16434.47</v>
      </c>
      <c r="N4" s="19">
        <v>2528</v>
      </c>
      <c r="O4" s="20">
        <f t="shared" ref="O4:O67" si="4">M4+N4</f>
        <v>18962.47</v>
      </c>
      <c r="P4" s="21">
        <f t="shared" ref="P4:P67" si="5">O4*18%</f>
        <v>3413.2446</v>
      </c>
      <c r="Q4" s="20">
        <f t="shared" ref="Q4:Q67" si="6">O4+P4</f>
        <v>22375.714599999999</v>
      </c>
      <c r="R4" s="21">
        <f t="shared" ref="R4:R67" si="7">O4*5%</f>
        <v>948.12350000000015</v>
      </c>
      <c r="S4" s="21">
        <f t="shared" ref="S4:S67" si="8">Q4-R4</f>
        <v>21427.591099999998</v>
      </c>
      <c r="T4" s="21"/>
      <c r="U4" s="21"/>
      <c r="V4" s="21"/>
      <c r="W4" t="s">
        <v>263</v>
      </c>
      <c r="X4" t="s">
        <v>369</v>
      </c>
      <c r="Y4" t="s">
        <v>85</v>
      </c>
      <c r="Z4" s="64">
        <v>3.5600000000000007E-2</v>
      </c>
      <c r="AA4" s="65">
        <f t="shared" ref="AA4:AA67" si="9">K4*Z4</f>
        <v>18002.065600000002</v>
      </c>
      <c r="AB4" s="65">
        <v>0</v>
      </c>
      <c r="AC4" s="65">
        <f t="shared" ref="AC4:AC67" si="10">AA4+AB4</f>
        <v>18002.065600000002</v>
      </c>
      <c r="AD4" s="65">
        <f t="shared" ref="AD4:AD67" si="11">AA4*5%</f>
        <v>900.10328000000015</v>
      </c>
      <c r="AE4" s="65">
        <f t="shared" ref="AE4:AE67" si="12">AC4-AD4</f>
        <v>17101.962320000002</v>
      </c>
      <c r="AF4" s="65"/>
      <c r="AG4" s="65"/>
      <c r="AH4" s="65"/>
      <c r="AI4" s="66">
        <f t="shared" ref="AI4:AI66" si="13">O4-AA4-AF4</f>
        <v>960.40439999999944</v>
      </c>
      <c r="AK4" s="65">
        <f t="shared" si="2"/>
        <v>17101.962320000002</v>
      </c>
    </row>
    <row r="5" spans="1:44" x14ac:dyDescent="0.3">
      <c r="A5">
        <v>3</v>
      </c>
      <c r="B5" t="s">
        <v>101</v>
      </c>
      <c r="C5" t="s">
        <v>85</v>
      </c>
      <c r="D5" t="s">
        <v>82</v>
      </c>
      <c r="E5" t="s">
        <v>235</v>
      </c>
      <c r="F5" t="s">
        <v>84</v>
      </c>
      <c r="G5" s="22">
        <v>135872523</v>
      </c>
      <c r="H5" s="30">
        <v>8362</v>
      </c>
      <c r="I5" t="s">
        <v>104</v>
      </c>
      <c r="J5" t="s">
        <v>267</v>
      </c>
      <c r="K5" s="32">
        <v>553437</v>
      </c>
      <c r="L5" s="16">
        <v>3.2500000000000001E-2</v>
      </c>
      <c r="M5" s="19">
        <f t="shared" si="3"/>
        <v>17986.702499999999</v>
      </c>
      <c r="N5" s="19">
        <v>2767</v>
      </c>
      <c r="O5" s="20">
        <f t="shared" si="4"/>
        <v>20753.702499999999</v>
      </c>
      <c r="P5" s="21">
        <f t="shared" si="5"/>
        <v>3735.6664499999997</v>
      </c>
      <c r="Q5" s="20">
        <f t="shared" si="6"/>
        <v>24489.36895</v>
      </c>
      <c r="R5" s="21">
        <f t="shared" si="7"/>
        <v>1037.685125</v>
      </c>
      <c r="S5" s="21">
        <f t="shared" si="8"/>
        <v>23451.683825</v>
      </c>
      <c r="T5" s="21"/>
      <c r="U5" s="56"/>
      <c r="V5" s="21"/>
      <c r="W5" t="s">
        <v>263</v>
      </c>
      <c r="X5" t="s">
        <v>369</v>
      </c>
      <c r="Y5" t="s">
        <v>85</v>
      </c>
      <c r="Z5" s="64">
        <v>3.56E-2</v>
      </c>
      <c r="AA5" s="65">
        <f t="shared" si="9"/>
        <v>19702.357199999999</v>
      </c>
      <c r="AB5" s="65">
        <v>0</v>
      </c>
      <c r="AC5" s="65">
        <f t="shared" si="10"/>
        <v>19702.357199999999</v>
      </c>
      <c r="AD5" s="65">
        <f t="shared" si="11"/>
        <v>985.11785999999995</v>
      </c>
      <c r="AE5" s="65">
        <f t="shared" si="12"/>
        <v>18717.23934</v>
      </c>
      <c r="AF5" s="65"/>
      <c r="AG5" s="65"/>
      <c r="AH5" s="65"/>
      <c r="AI5" s="66">
        <f t="shared" si="13"/>
        <v>1051.3453000000009</v>
      </c>
      <c r="AK5" s="65">
        <f t="shared" si="2"/>
        <v>18717.23934</v>
      </c>
    </row>
    <row r="6" spans="1:44" x14ac:dyDescent="0.3">
      <c r="A6">
        <v>4</v>
      </c>
      <c r="B6" t="s">
        <v>101</v>
      </c>
      <c r="C6" t="s">
        <v>85</v>
      </c>
      <c r="D6" t="s">
        <v>82</v>
      </c>
      <c r="E6" t="s">
        <v>235</v>
      </c>
      <c r="F6" t="s">
        <v>84</v>
      </c>
      <c r="G6" s="22">
        <v>135872216</v>
      </c>
      <c r="H6" s="30">
        <v>8355</v>
      </c>
      <c r="I6" t="s">
        <v>105</v>
      </c>
      <c r="J6" t="s">
        <v>267</v>
      </c>
      <c r="K6" s="32">
        <v>404569</v>
      </c>
      <c r="L6" s="16">
        <v>3.2500000000000001E-2</v>
      </c>
      <c r="M6" s="19">
        <f t="shared" si="3"/>
        <v>13148.4925</v>
      </c>
      <c r="N6" s="19">
        <v>2023</v>
      </c>
      <c r="O6" s="20">
        <f t="shared" si="4"/>
        <v>15171.4925</v>
      </c>
      <c r="P6" s="21">
        <f t="shared" si="5"/>
        <v>2730.8686499999999</v>
      </c>
      <c r="Q6" s="20">
        <f t="shared" si="6"/>
        <v>17902.361150000001</v>
      </c>
      <c r="R6" s="21">
        <f t="shared" si="7"/>
        <v>758.57462500000008</v>
      </c>
      <c r="S6" s="21">
        <f t="shared" si="8"/>
        <v>17143.786525</v>
      </c>
      <c r="T6" s="21"/>
      <c r="U6" s="56"/>
      <c r="V6" s="21"/>
      <c r="W6" t="s">
        <v>263</v>
      </c>
      <c r="X6" t="s">
        <v>369</v>
      </c>
      <c r="Y6" t="s">
        <v>85</v>
      </c>
      <c r="Z6" s="64">
        <v>3.5600000000000007E-2</v>
      </c>
      <c r="AA6" s="65">
        <f t="shared" si="9"/>
        <v>14402.656400000003</v>
      </c>
      <c r="AB6" s="65">
        <v>0</v>
      </c>
      <c r="AC6" s="65">
        <f t="shared" si="10"/>
        <v>14402.656400000003</v>
      </c>
      <c r="AD6" s="65">
        <f t="shared" si="11"/>
        <v>720.13282000000027</v>
      </c>
      <c r="AE6" s="65">
        <f t="shared" si="12"/>
        <v>13682.523580000003</v>
      </c>
      <c r="AF6" s="65"/>
      <c r="AG6" s="65"/>
      <c r="AH6" s="65"/>
      <c r="AI6" s="66">
        <f t="shared" si="13"/>
        <v>768.8360999999968</v>
      </c>
      <c r="AK6" s="65">
        <f t="shared" si="2"/>
        <v>13682.523580000003</v>
      </c>
    </row>
    <row r="7" spans="1:44" x14ac:dyDescent="0.3">
      <c r="A7">
        <v>5</v>
      </c>
      <c r="B7" t="s">
        <v>106</v>
      </c>
      <c r="C7" t="s">
        <v>85</v>
      </c>
      <c r="D7" t="s">
        <v>82</v>
      </c>
      <c r="E7" t="s">
        <v>235</v>
      </c>
      <c r="F7" t="s">
        <v>84</v>
      </c>
      <c r="G7" s="22">
        <v>134909951</v>
      </c>
      <c r="H7" s="30">
        <v>8334</v>
      </c>
      <c r="I7" t="s">
        <v>107</v>
      </c>
      <c r="J7" t="s">
        <v>267</v>
      </c>
      <c r="K7" s="32">
        <v>1315403</v>
      </c>
      <c r="L7" s="16">
        <v>3.2500000000000001E-2</v>
      </c>
      <c r="M7" s="19">
        <f t="shared" si="3"/>
        <v>42750.597500000003</v>
      </c>
      <c r="N7" s="19">
        <v>6577</v>
      </c>
      <c r="O7" s="20">
        <f t="shared" si="4"/>
        <v>49327.597500000003</v>
      </c>
      <c r="P7" s="21">
        <f t="shared" si="5"/>
        <v>8878.9675499999994</v>
      </c>
      <c r="Q7" s="20">
        <f t="shared" si="6"/>
        <v>58206.565050000005</v>
      </c>
      <c r="R7" s="21">
        <f t="shared" si="7"/>
        <v>2466.3798750000005</v>
      </c>
      <c r="S7" s="21">
        <f t="shared" si="8"/>
        <v>55740.185175000006</v>
      </c>
      <c r="T7" s="21"/>
      <c r="U7" s="56"/>
      <c r="V7" s="21"/>
      <c r="W7" t="s">
        <v>263</v>
      </c>
      <c r="X7" t="s">
        <v>369</v>
      </c>
      <c r="Y7" t="s">
        <v>85</v>
      </c>
      <c r="Z7" s="64">
        <v>3.4000000000000002E-2</v>
      </c>
      <c r="AA7" s="65">
        <f t="shared" si="9"/>
        <v>44723.702000000005</v>
      </c>
      <c r="AB7" s="65">
        <v>0</v>
      </c>
      <c r="AC7" s="65">
        <f t="shared" si="10"/>
        <v>44723.702000000005</v>
      </c>
      <c r="AD7" s="65">
        <f t="shared" si="11"/>
        <v>2236.1851000000001</v>
      </c>
      <c r="AE7" s="65">
        <f t="shared" si="12"/>
        <v>42487.516900000002</v>
      </c>
      <c r="AF7" s="65"/>
      <c r="AG7" s="65"/>
      <c r="AH7" s="65"/>
      <c r="AI7" s="66">
        <f t="shared" si="13"/>
        <v>4603.8954999999987</v>
      </c>
      <c r="AJ7" s="65">
        <v>42487.516900000002</v>
      </c>
      <c r="AK7" s="65">
        <f t="shared" si="2"/>
        <v>0</v>
      </c>
      <c r="AL7" s="24" t="s">
        <v>396</v>
      </c>
    </row>
    <row r="8" spans="1:44" x14ac:dyDescent="0.3">
      <c r="A8">
        <v>6</v>
      </c>
      <c r="B8" t="s">
        <v>101</v>
      </c>
      <c r="C8" t="s">
        <v>85</v>
      </c>
      <c r="D8" t="s">
        <v>82</v>
      </c>
      <c r="E8" t="s">
        <v>235</v>
      </c>
      <c r="F8" t="s">
        <v>84</v>
      </c>
      <c r="G8" s="22">
        <v>135734629</v>
      </c>
      <c r="H8" s="30">
        <v>8355</v>
      </c>
      <c r="I8" t="s">
        <v>108</v>
      </c>
      <c r="J8" t="s">
        <v>267</v>
      </c>
      <c r="K8" s="32">
        <v>503824</v>
      </c>
      <c r="L8" s="16">
        <v>3.2500000000000001E-2</v>
      </c>
      <c r="M8" s="19">
        <f t="shared" si="3"/>
        <v>16374.28</v>
      </c>
      <c r="N8" s="19">
        <v>2519</v>
      </c>
      <c r="O8" s="20">
        <f t="shared" si="4"/>
        <v>18893.28</v>
      </c>
      <c r="P8" s="21">
        <f t="shared" si="5"/>
        <v>3400.7903999999999</v>
      </c>
      <c r="Q8" s="20">
        <f t="shared" si="6"/>
        <v>22294.070399999997</v>
      </c>
      <c r="R8" s="21">
        <f t="shared" si="7"/>
        <v>944.66399999999999</v>
      </c>
      <c r="S8" s="21">
        <f t="shared" si="8"/>
        <v>21349.406399999996</v>
      </c>
      <c r="T8" s="21"/>
      <c r="U8" s="56"/>
      <c r="V8" s="21"/>
      <c r="W8" t="s">
        <v>263</v>
      </c>
      <c r="X8" t="s">
        <v>369</v>
      </c>
      <c r="Y8" t="s">
        <v>85</v>
      </c>
      <c r="Z8" s="64">
        <v>3.56E-2</v>
      </c>
      <c r="AA8" s="65">
        <f t="shared" si="9"/>
        <v>17936.134399999999</v>
      </c>
      <c r="AB8" s="65">
        <v>0</v>
      </c>
      <c r="AC8" s="65">
        <f t="shared" si="10"/>
        <v>17936.134399999999</v>
      </c>
      <c r="AD8" s="65">
        <f t="shared" si="11"/>
        <v>896.80672000000004</v>
      </c>
      <c r="AE8" s="65">
        <f t="shared" si="12"/>
        <v>17039.327679999999</v>
      </c>
      <c r="AF8" s="65"/>
      <c r="AG8" s="65"/>
      <c r="AH8" s="65"/>
      <c r="AI8" s="66">
        <f t="shared" si="13"/>
        <v>957.14559999999983</v>
      </c>
      <c r="AK8" s="65">
        <f t="shared" si="2"/>
        <v>17039.327679999999</v>
      </c>
    </row>
    <row r="9" spans="1:44" x14ac:dyDescent="0.3">
      <c r="A9">
        <v>7</v>
      </c>
      <c r="B9" t="s">
        <v>109</v>
      </c>
      <c r="C9" t="s">
        <v>85</v>
      </c>
      <c r="D9" t="s">
        <v>82</v>
      </c>
      <c r="E9" t="s">
        <v>235</v>
      </c>
      <c r="F9" t="s">
        <v>84</v>
      </c>
      <c r="G9" s="22">
        <v>135515829</v>
      </c>
      <c r="H9" s="30">
        <v>8340</v>
      </c>
      <c r="I9" t="s">
        <v>110</v>
      </c>
      <c r="J9" t="s">
        <v>267</v>
      </c>
      <c r="K9" s="32">
        <v>500000</v>
      </c>
      <c r="L9" s="16">
        <v>3.2500000000000001E-2</v>
      </c>
      <c r="M9" s="19">
        <f t="shared" si="3"/>
        <v>16250</v>
      </c>
      <c r="N9" s="19">
        <v>2500</v>
      </c>
      <c r="O9" s="20">
        <f t="shared" si="4"/>
        <v>18750</v>
      </c>
      <c r="P9" s="21">
        <f t="shared" si="5"/>
        <v>3375</v>
      </c>
      <c r="Q9" s="20">
        <f t="shared" si="6"/>
        <v>22125</v>
      </c>
      <c r="R9" s="21">
        <f t="shared" si="7"/>
        <v>937.5</v>
      </c>
      <c r="S9" s="21">
        <f t="shared" si="8"/>
        <v>21187.5</v>
      </c>
      <c r="T9" s="21"/>
      <c r="U9" s="56"/>
      <c r="V9" s="21"/>
      <c r="W9" t="s">
        <v>262</v>
      </c>
      <c r="X9" t="s">
        <v>368</v>
      </c>
      <c r="Y9" t="s">
        <v>85</v>
      </c>
      <c r="Z9" s="64">
        <v>3.2500000000000001E-2</v>
      </c>
      <c r="AA9" s="65">
        <f t="shared" si="9"/>
        <v>16250</v>
      </c>
      <c r="AB9" s="65">
        <v>0</v>
      </c>
      <c r="AC9" s="65">
        <f t="shared" si="10"/>
        <v>16250</v>
      </c>
      <c r="AD9" s="65">
        <f t="shared" si="11"/>
        <v>812.5</v>
      </c>
      <c r="AE9" s="65">
        <f t="shared" si="12"/>
        <v>15437.5</v>
      </c>
      <c r="AF9" s="65">
        <f>K9*0.25%</f>
        <v>1250</v>
      </c>
      <c r="AG9" s="65">
        <f>AF9*5%</f>
        <v>62.5</v>
      </c>
      <c r="AH9" s="65">
        <f>AF9-AG9</f>
        <v>1187.5</v>
      </c>
      <c r="AI9" s="66">
        <f t="shared" si="13"/>
        <v>1250</v>
      </c>
      <c r="AJ9" s="67">
        <v>15437.5</v>
      </c>
      <c r="AK9" s="65">
        <f t="shared" si="2"/>
        <v>0</v>
      </c>
      <c r="AL9" s="59">
        <v>44908</v>
      </c>
      <c r="AM9" s="64" t="s">
        <v>407</v>
      </c>
      <c r="AN9" s="62" t="s">
        <v>408</v>
      </c>
      <c r="AO9" s="21">
        <v>1187.5</v>
      </c>
      <c r="AP9" s="13">
        <v>44908</v>
      </c>
      <c r="AQ9" t="s">
        <v>414</v>
      </c>
      <c r="AR9" t="s">
        <v>415</v>
      </c>
    </row>
    <row r="10" spans="1:44" x14ac:dyDescent="0.3">
      <c r="A10">
        <v>8</v>
      </c>
      <c r="B10" t="s">
        <v>101</v>
      </c>
      <c r="C10" t="s">
        <v>85</v>
      </c>
      <c r="D10" t="s">
        <v>82</v>
      </c>
      <c r="E10" t="s">
        <v>235</v>
      </c>
      <c r="F10" t="s">
        <v>84</v>
      </c>
      <c r="G10" s="22">
        <v>135681143</v>
      </c>
      <c r="H10" s="30">
        <v>8346</v>
      </c>
      <c r="I10" t="s">
        <v>111</v>
      </c>
      <c r="J10" t="s">
        <v>267</v>
      </c>
      <c r="K10" s="32">
        <v>353652</v>
      </c>
      <c r="L10" s="16">
        <v>3.2500000000000001E-2</v>
      </c>
      <c r="M10" s="19">
        <f t="shared" si="3"/>
        <v>11493.69</v>
      </c>
      <c r="N10" s="19">
        <v>1768</v>
      </c>
      <c r="O10" s="20">
        <f t="shared" si="4"/>
        <v>13261.69</v>
      </c>
      <c r="P10" s="21">
        <f t="shared" si="5"/>
        <v>2387.1042000000002</v>
      </c>
      <c r="Q10" s="20">
        <f t="shared" si="6"/>
        <v>15648.7942</v>
      </c>
      <c r="R10" s="21">
        <f t="shared" si="7"/>
        <v>663.08450000000005</v>
      </c>
      <c r="S10" s="21">
        <f t="shared" si="8"/>
        <v>14985.709699999999</v>
      </c>
      <c r="T10" s="21"/>
      <c r="U10" s="56"/>
      <c r="V10" s="21"/>
      <c r="W10" t="s">
        <v>263</v>
      </c>
      <c r="X10" t="s">
        <v>369</v>
      </c>
      <c r="Y10" t="s">
        <v>85</v>
      </c>
      <c r="Z10" s="64">
        <v>3.4000000000000002E-2</v>
      </c>
      <c r="AA10" s="65">
        <f t="shared" si="9"/>
        <v>12024.168000000001</v>
      </c>
      <c r="AB10" s="65">
        <v>0</v>
      </c>
      <c r="AC10" s="65">
        <f t="shared" si="10"/>
        <v>12024.168000000001</v>
      </c>
      <c r="AD10" s="65">
        <f t="shared" si="11"/>
        <v>601.2084000000001</v>
      </c>
      <c r="AE10" s="65">
        <f t="shared" si="12"/>
        <v>11422.959600000002</v>
      </c>
      <c r="AF10" s="65"/>
      <c r="AG10" s="65"/>
      <c r="AH10" s="65"/>
      <c r="AI10" s="66">
        <f t="shared" si="13"/>
        <v>1237.521999999999</v>
      </c>
      <c r="AJ10" s="65">
        <v>11422.959600000002</v>
      </c>
      <c r="AK10" s="65">
        <f t="shared" si="2"/>
        <v>0</v>
      </c>
      <c r="AL10" s="24" t="s">
        <v>396</v>
      </c>
    </row>
    <row r="11" spans="1:44" x14ac:dyDescent="0.3">
      <c r="A11">
        <v>9</v>
      </c>
      <c r="B11" t="s">
        <v>112</v>
      </c>
      <c r="C11" t="s">
        <v>85</v>
      </c>
      <c r="D11" t="s">
        <v>82</v>
      </c>
      <c r="E11" t="s">
        <v>235</v>
      </c>
      <c r="F11" t="s">
        <v>84</v>
      </c>
      <c r="G11" s="22">
        <v>135572896</v>
      </c>
      <c r="H11" s="30">
        <v>8357</v>
      </c>
      <c r="I11" t="s">
        <v>113</v>
      </c>
      <c r="J11" t="s">
        <v>267</v>
      </c>
      <c r="K11" s="32">
        <v>1092938</v>
      </c>
      <c r="L11" s="16">
        <v>3.2500000000000001E-2</v>
      </c>
      <c r="M11" s="19">
        <f t="shared" si="3"/>
        <v>35520.485000000001</v>
      </c>
      <c r="N11" s="19">
        <v>5465</v>
      </c>
      <c r="O11" s="20">
        <f t="shared" si="4"/>
        <v>40985.485000000001</v>
      </c>
      <c r="P11" s="21">
        <f t="shared" si="5"/>
        <v>7377.3872999999994</v>
      </c>
      <c r="Q11" s="20">
        <f t="shared" si="6"/>
        <v>48362.872300000003</v>
      </c>
      <c r="R11" s="21">
        <f t="shared" si="7"/>
        <v>2049.2742499999999</v>
      </c>
      <c r="S11" s="21">
        <f t="shared" si="8"/>
        <v>46313.598050000001</v>
      </c>
      <c r="T11" s="21"/>
      <c r="U11" s="56"/>
      <c r="V11" s="21"/>
      <c r="W11" t="s">
        <v>262</v>
      </c>
      <c r="X11" t="s">
        <v>368</v>
      </c>
      <c r="Y11" t="s">
        <v>85</v>
      </c>
      <c r="Z11" s="64">
        <v>3.2500000000000001E-2</v>
      </c>
      <c r="AA11" s="65">
        <f t="shared" si="9"/>
        <v>35520.485000000001</v>
      </c>
      <c r="AB11" s="65">
        <v>0</v>
      </c>
      <c r="AC11" s="65">
        <f t="shared" si="10"/>
        <v>35520.485000000001</v>
      </c>
      <c r="AD11" s="65">
        <f t="shared" si="11"/>
        <v>1776.0242500000002</v>
      </c>
      <c r="AE11" s="65">
        <f t="shared" si="12"/>
        <v>33744.460749999998</v>
      </c>
      <c r="AF11" s="65">
        <f>K11*0.25%</f>
        <v>2732.3450000000003</v>
      </c>
      <c r="AG11" s="65">
        <f>AF11*5%</f>
        <v>136.61725000000001</v>
      </c>
      <c r="AH11" s="65">
        <f>AF11-AG11</f>
        <v>2595.72775</v>
      </c>
      <c r="AI11" s="66">
        <f t="shared" si="13"/>
        <v>2732.6549999999997</v>
      </c>
      <c r="AJ11" s="67">
        <v>33744.460749999998</v>
      </c>
      <c r="AK11" s="65">
        <f t="shared" si="2"/>
        <v>0</v>
      </c>
      <c r="AL11" s="59">
        <v>44908</v>
      </c>
      <c r="AM11" s="64" t="s">
        <v>407</v>
      </c>
      <c r="AN11" s="62" t="s">
        <v>408</v>
      </c>
      <c r="AO11" s="21">
        <v>2595.72775</v>
      </c>
      <c r="AP11" s="13">
        <v>44908</v>
      </c>
      <c r="AQ11" t="s">
        <v>414</v>
      </c>
      <c r="AR11" t="s">
        <v>415</v>
      </c>
    </row>
    <row r="12" spans="1:44" x14ac:dyDescent="0.3">
      <c r="A12">
        <v>10</v>
      </c>
      <c r="B12" t="s">
        <v>101</v>
      </c>
      <c r="C12" t="s">
        <v>85</v>
      </c>
      <c r="D12" t="s">
        <v>82</v>
      </c>
      <c r="E12" t="s">
        <v>235</v>
      </c>
      <c r="F12" t="s">
        <v>84</v>
      </c>
      <c r="G12" s="22">
        <v>135994277</v>
      </c>
      <c r="H12" s="30">
        <v>8356</v>
      </c>
      <c r="I12" t="s">
        <v>114</v>
      </c>
      <c r="J12" t="s">
        <v>267</v>
      </c>
      <c r="K12" s="32">
        <v>306164</v>
      </c>
      <c r="L12" s="16">
        <v>3.2500000000000001E-2</v>
      </c>
      <c r="M12" s="19">
        <f t="shared" si="3"/>
        <v>9950.33</v>
      </c>
      <c r="N12" s="19">
        <v>1531</v>
      </c>
      <c r="O12" s="20">
        <f t="shared" si="4"/>
        <v>11481.33</v>
      </c>
      <c r="P12" s="21">
        <f t="shared" si="5"/>
        <v>2066.6394</v>
      </c>
      <c r="Q12" s="20">
        <f t="shared" si="6"/>
        <v>13547.9694</v>
      </c>
      <c r="R12" s="21">
        <f t="shared" si="7"/>
        <v>574.06650000000002</v>
      </c>
      <c r="S12" s="21">
        <f t="shared" si="8"/>
        <v>12973.902899999999</v>
      </c>
      <c r="T12" s="21"/>
      <c r="U12" s="21"/>
      <c r="V12" s="21"/>
      <c r="W12" t="s">
        <v>263</v>
      </c>
      <c r="X12" t="s">
        <v>369</v>
      </c>
      <c r="Y12" t="s">
        <v>85</v>
      </c>
      <c r="Z12" s="64">
        <v>3.56E-2</v>
      </c>
      <c r="AA12" s="65">
        <f t="shared" si="9"/>
        <v>10899.438399999999</v>
      </c>
      <c r="AB12" s="65">
        <v>0</v>
      </c>
      <c r="AC12" s="65">
        <f t="shared" si="10"/>
        <v>10899.438399999999</v>
      </c>
      <c r="AD12" s="65">
        <f t="shared" si="11"/>
        <v>544.97191999999995</v>
      </c>
      <c r="AE12" s="65">
        <f t="shared" si="12"/>
        <v>10354.466479999999</v>
      </c>
      <c r="AF12" s="65"/>
      <c r="AG12" s="65"/>
      <c r="AH12" s="65"/>
      <c r="AI12" s="66">
        <f t="shared" si="13"/>
        <v>581.89160000000084</v>
      </c>
      <c r="AK12" s="65">
        <f t="shared" si="2"/>
        <v>10354.466479999999</v>
      </c>
    </row>
    <row r="13" spans="1:44" x14ac:dyDescent="0.3">
      <c r="A13">
        <v>11</v>
      </c>
      <c r="B13" t="s">
        <v>115</v>
      </c>
      <c r="C13" t="s">
        <v>85</v>
      </c>
      <c r="D13" t="s">
        <v>82</v>
      </c>
      <c r="E13" t="s">
        <v>235</v>
      </c>
      <c r="F13" t="s">
        <v>84</v>
      </c>
      <c r="G13" s="22">
        <v>136031959</v>
      </c>
      <c r="H13" s="30">
        <v>8359</v>
      </c>
      <c r="I13" t="s">
        <v>116</v>
      </c>
      <c r="J13" t="s">
        <v>267</v>
      </c>
      <c r="K13" s="32">
        <v>1207927</v>
      </c>
      <c r="L13" s="16">
        <v>3.2500000000000001E-2</v>
      </c>
      <c r="M13" s="19">
        <f t="shared" si="3"/>
        <v>39257.627500000002</v>
      </c>
      <c r="N13" s="19">
        <v>6040</v>
      </c>
      <c r="O13" s="20">
        <f t="shared" si="4"/>
        <v>45297.627500000002</v>
      </c>
      <c r="P13" s="21">
        <f t="shared" si="5"/>
        <v>8153.5729499999998</v>
      </c>
      <c r="Q13" s="20">
        <f t="shared" si="6"/>
        <v>53451.200450000004</v>
      </c>
      <c r="R13" s="21">
        <f t="shared" si="7"/>
        <v>2264.8813750000004</v>
      </c>
      <c r="S13" s="21">
        <f t="shared" si="8"/>
        <v>51186.319075000007</v>
      </c>
      <c r="T13" s="21"/>
      <c r="U13" s="21"/>
      <c r="V13" s="21"/>
      <c r="W13" t="s">
        <v>263</v>
      </c>
      <c r="X13" t="s">
        <v>369</v>
      </c>
      <c r="Y13" t="s">
        <v>85</v>
      </c>
      <c r="Z13" s="64">
        <v>3.56E-2</v>
      </c>
      <c r="AA13" s="65">
        <f t="shared" si="9"/>
        <v>43002.201200000003</v>
      </c>
      <c r="AB13" s="65">
        <v>0</v>
      </c>
      <c r="AC13" s="65">
        <f t="shared" si="10"/>
        <v>43002.201200000003</v>
      </c>
      <c r="AD13" s="65">
        <f t="shared" si="11"/>
        <v>2150.1100600000004</v>
      </c>
      <c r="AE13" s="65">
        <f t="shared" si="12"/>
        <v>40852.091140000004</v>
      </c>
      <c r="AF13" s="65"/>
      <c r="AG13" s="65"/>
      <c r="AH13" s="65"/>
      <c r="AI13" s="66">
        <f t="shared" si="13"/>
        <v>2295.4262999999992</v>
      </c>
      <c r="AK13" s="65">
        <f t="shared" si="2"/>
        <v>40852.091140000004</v>
      </c>
    </row>
    <row r="14" spans="1:44" x14ac:dyDescent="0.3">
      <c r="A14">
        <v>12</v>
      </c>
      <c r="B14" t="s">
        <v>106</v>
      </c>
      <c r="C14" t="s">
        <v>85</v>
      </c>
      <c r="D14" t="s">
        <v>82</v>
      </c>
      <c r="E14" t="s">
        <v>235</v>
      </c>
      <c r="F14" t="s">
        <v>84</v>
      </c>
      <c r="G14" s="22">
        <v>135349767</v>
      </c>
      <c r="H14" s="30">
        <v>8340</v>
      </c>
      <c r="I14" t="s">
        <v>117</v>
      </c>
      <c r="J14" t="s">
        <v>267</v>
      </c>
      <c r="K14" s="32">
        <v>807143</v>
      </c>
      <c r="L14" s="16">
        <v>3.2500000000000001E-2</v>
      </c>
      <c r="M14" s="19">
        <f t="shared" si="3"/>
        <v>26232.147499999999</v>
      </c>
      <c r="N14" s="19">
        <v>4036</v>
      </c>
      <c r="O14" s="20">
        <f t="shared" si="4"/>
        <v>30268.147499999999</v>
      </c>
      <c r="P14" s="21">
        <f t="shared" si="5"/>
        <v>5448.2665499999994</v>
      </c>
      <c r="Q14" s="20">
        <f t="shared" si="6"/>
        <v>35716.414049999999</v>
      </c>
      <c r="R14" s="21">
        <f t="shared" si="7"/>
        <v>1513.407375</v>
      </c>
      <c r="S14" s="21">
        <f t="shared" si="8"/>
        <v>34203.006674999997</v>
      </c>
      <c r="T14" s="21"/>
      <c r="U14" s="21"/>
      <c r="V14" s="21"/>
      <c r="W14" t="s">
        <v>263</v>
      </c>
      <c r="X14" t="s">
        <v>369</v>
      </c>
      <c r="Y14" t="s">
        <v>85</v>
      </c>
      <c r="Z14" s="64">
        <v>3.3999999999999996E-2</v>
      </c>
      <c r="AA14" s="65">
        <f t="shared" si="9"/>
        <v>27442.861999999997</v>
      </c>
      <c r="AB14" s="65">
        <v>0</v>
      </c>
      <c r="AC14" s="65">
        <f t="shared" si="10"/>
        <v>27442.861999999997</v>
      </c>
      <c r="AD14" s="65">
        <f t="shared" si="11"/>
        <v>1372.1431</v>
      </c>
      <c r="AE14" s="65">
        <f t="shared" si="12"/>
        <v>26070.718899999996</v>
      </c>
      <c r="AF14" s="65"/>
      <c r="AG14" s="65"/>
      <c r="AH14" s="65"/>
      <c r="AI14" s="66">
        <f t="shared" si="13"/>
        <v>2825.2855000000018</v>
      </c>
      <c r="AJ14" s="65">
        <v>26070.718899999996</v>
      </c>
      <c r="AK14" s="65">
        <f t="shared" si="2"/>
        <v>0</v>
      </c>
      <c r="AL14" s="24" t="s">
        <v>396</v>
      </c>
    </row>
    <row r="15" spans="1:44" x14ac:dyDescent="0.3">
      <c r="A15">
        <v>13</v>
      </c>
      <c r="B15" t="s">
        <v>118</v>
      </c>
      <c r="C15" t="s">
        <v>85</v>
      </c>
      <c r="D15" t="s">
        <v>82</v>
      </c>
      <c r="E15" t="s">
        <v>235</v>
      </c>
      <c r="F15" t="s">
        <v>84</v>
      </c>
      <c r="G15" s="22">
        <v>134906331</v>
      </c>
      <c r="H15" s="30">
        <v>8344</v>
      </c>
      <c r="I15" t="s">
        <v>119</v>
      </c>
      <c r="J15" t="s">
        <v>267</v>
      </c>
      <c r="K15" s="32">
        <v>204496</v>
      </c>
      <c r="L15" s="16">
        <v>3.2500000000000001E-2</v>
      </c>
      <c r="M15" s="19">
        <f t="shared" si="3"/>
        <v>6646.12</v>
      </c>
      <c r="N15" s="19">
        <v>1022</v>
      </c>
      <c r="O15" s="20">
        <f t="shared" si="4"/>
        <v>7668.12</v>
      </c>
      <c r="P15" s="21">
        <f t="shared" si="5"/>
        <v>1380.2615999999998</v>
      </c>
      <c r="Q15" s="20">
        <f t="shared" si="6"/>
        <v>9048.3816000000006</v>
      </c>
      <c r="R15" s="21">
        <f t="shared" si="7"/>
        <v>383.40600000000001</v>
      </c>
      <c r="S15" s="21">
        <f t="shared" si="8"/>
        <v>8664.9755999999998</v>
      </c>
      <c r="T15" s="21"/>
      <c r="U15" s="21"/>
      <c r="V15" s="21"/>
      <c r="W15" t="s">
        <v>263</v>
      </c>
      <c r="X15" t="s">
        <v>369</v>
      </c>
      <c r="Y15" t="s">
        <v>85</v>
      </c>
      <c r="Z15" s="64">
        <v>3.56E-2</v>
      </c>
      <c r="AA15" s="65">
        <f t="shared" si="9"/>
        <v>7280.0576000000001</v>
      </c>
      <c r="AB15" s="65">
        <v>0</v>
      </c>
      <c r="AC15" s="65">
        <f t="shared" si="10"/>
        <v>7280.0576000000001</v>
      </c>
      <c r="AD15" s="65">
        <f t="shared" si="11"/>
        <v>364.00288</v>
      </c>
      <c r="AE15" s="65">
        <f t="shared" si="12"/>
        <v>6916.0547200000001</v>
      </c>
      <c r="AF15" s="65"/>
      <c r="AG15" s="65"/>
      <c r="AH15" s="65"/>
      <c r="AI15" s="66">
        <f t="shared" si="13"/>
        <v>388.0623999999998</v>
      </c>
      <c r="AK15" s="65">
        <f t="shared" si="2"/>
        <v>6916.0547200000001</v>
      </c>
    </row>
    <row r="16" spans="1:44" x14ac:dyDescent="0.3">
      <c r="A16">
        <v>14</v>
      </c>
      <c r="B16" t="s">
        <v>101</v>
      </c>
      <c r="C16" t="s">
        <v>85</v>
      </c>
      <c r="D16" t="s">
        <v>82</v>
      </c>
      <c r="E16" t="s">
        <v>235</v>
      </c>
      <c r="F16" t="s">
        <v>84</v>
      </c>
      <c r="G16" s="22">
        <v>136026217</v>
      </c>
      <c r="H16" s="30">
        <v>8359</v>
      </c>
      <c r="I16" t="s">
        <v>120</v>
      </c>
      <c r="J16" t="s">
        <v>267</v>
      </c>
      <c r="K16" s="32">
        <v>1024488</v>
      </c>
      <c r="L16" s="16">
        <v>3.2500000000000001E-2</v>
      </c>
      <c r="M16" s="19">
        <f t="shared" si="3"/>
        <v>33295.86</v>
      </c>
      <c r="N16" s="19">
        <v>5122</v>
      </c>
      <c r="O16" s="20">
        <f t="shared" si="4"/>
        <v>38417.86</v>
      </c>
      <c r="P16" s="21">
        <f t="shared" si="5"/>
        <v>6915.2147999999997</v>
      </c>
      <c r="Q16" s="20">
        <f t="shared" si="6"/>
        <v>45333.074800000002</v>
      </c>
      <c r="R16" s="21">
        <f t="shared" si="7"/>
        <v>1920.893</v>
      </c>
      <c r="S16" s="21">
        <f t="shared" si="8"/>
        <v>43412.181800000006</v>
      </c>
      <c r="T16" s="21"/>
      <c r="U16" s="21"/>
      <c r="V16" s="21"/>
      <c r="W16" t="s">
        <v>263</v>
      </c>
      <c r="X16" t="s">
        <v>369</v>
      </c>
      <c r="Y16" t="s">
        <v>85</v>
      </c>
      <c r="Z16" s="64">
        <v>3.5600000000000007E-2</v>
      </c>
      <c r="AA16" s="65">
        <f t="shared" si="9"/>
        <v>36471.772800000006</v>
      </c>
      <c r="AB16" s="65">
        <v>0</v>
      </c>
      <c r="AC16" s="65">
        <f t="shared" si="10"/>
        <v>36471.772800000006</v>
      </c>
      <c r="AD16" s="65">
        <f t="shared" si="11"/>
        <v>1823.5886400000004</v>
      </c>
      <c r="AE16" s="65">
        <f t="shared" si="12"/>
        <v>34648.184160000004</v>
      </c>
      <c r="AF16" s="65"/>
      <c r="AG16" s="65"/>
      <c r="AH16" s="65"/>
      <c r="AI16" s="66">
        <f t="shared" si="13"/>
        <v>1946.0871999999945</v>
      </c>
      <c r="AK16" s="65">
        <f t="shared" si="2"/>
        <v>34648.184160000004</v>
      </c>
    </row>
    <row r="17" spans="1:44" x14ac:dyDescent="0.3">
      <c r="A17">
        <v>15</v>
      </c>
      <c r="B17" t="s">
        <v>101</v>
      </c>
      <c r="C17" t="s">
        <v>85</v>
      </c>
      <c r="D17" t="s">
        <v>82</v>
      </c>
      <c r="E17" t="s">
        <v>235</v>
      </c>
      <c r="F17" t="s">
        <v>84</v>
      </c>
      <c r="G17" s="22">
        <v>135763923</v>
      </c>
      <c r="H17" s="30">
        <v>8350</v>
      </c>
      <c r="I17" t="s">
        <v>121</v>
      </c>
      <c r="J17" t="s">
        <v>267</v>
      </c>
      <c r="K17" s="32">
        <v>1509865</v>
      </c>
      <c r="L17" s="16">
        <v>3.2500000000000001E-2</v>
      </c>
      <c r="M17" s="19">
        <f t="shared" si="3"/>
        <v>49070.612500000003</v>
      </c>
      <c r="N17" s="19">
        <v>7549</v>
      </c>
      <c r="O17" s="20">
        <f t="shared" si="4"/>
        <v>56619.612500000003</v>
      </c>
      <c r="P17" s="21">
        <f t="shared" si="5"/>
        <v>10191.53025</v>
      </c>
      <c r="Q17" s="20">
        <f t="shared" si="6"/>
        <v>66811.142749999999</v>
      </c>
      <c r="R17" s="21">
        <f t="shared" si="7"/>
        <v>2830.9806250000001</v>
      </c>
      <c r="S17" s="21">
        <f t="shared" si="8"/>
        <v>63980.162125000003</v>
      </c>
      <c r="T17" s="21"/>
      <c r="U17" s="21"/>
      <c r="V17" s="21"/>
      <c r="W17" t="s">
        <v>263</v>
      </c>
      <c r="X17" t="s">
        <v>369</v>
      </c>
      <c r="Y17" t="s">
        <v>85</v>
      </c>
      <c r="Z17" s="64">
        <v>3.56E-2</v>
      </c>
      <c r="AA17" s="65">
        <f t="shared" si="9"/>
        <v>53751.194000000003</v>
      </c>
      <c r="AB17" s="65">
        <v>0</v>
      </c>
      <c r="AC17" s="65">
        <f t="shared" si="10"/>
        <v>53751.194000000003</v>
      </c>
      <c r="AD17" s="65">
        <f t="shared" si="11"/>
        <v>2687.5597000000002</v>
      </c>
      <c r="AE17" s="65">
        <f t="shared" si="12"/>
        <v>51063.634300000005</v>
      </c>
      <c r="AF17" s="65"/>
      <c r="AG17" s="65"/>
      <c r="AH17" s="65"/>
      <c r="AI17" s="66">
        <f t="shared" si="13"/>
        <v>2868.4184999999998</v>
      </c>
      <c r="AK17" s="65">
        <f t="shared" si="2"/>
        <v>51063.634300000005</v>
      </c>
    </row>
    <row r="18" spans="1:44" x14ac:dyDescent="0.3">
      <c r="A18">
        <v>16</v>
      </c>
      <c r="B18" t="s">
        <v>122</v>
      </c>
      <c r="C18" t="s">
        <v>85</v>
      </c>
      <c r="D18" t="s">
        <v>82</v>
      </c>
      <c r="E18" t="s">
        <v>235</v>
      </c>
      <c r="F18" t="s">
        <v>84</v>
      </c>
      <c r="G18" s="22">
        <v>135563029</v>
      </c>
      <c r="H18" s="30">
        <v>8343</v>
      </c>
      <c r="I18" t="s">
        <v>123</v>
      </c>
      <c r="J18" t="s">
        <v>267</v>
      </c>
      <c r="K18" s="32">
        <v>1007800</v>
      </c>
      <c r="L18" s="16">
        <v>3.2500000000000001E-2</v>
      </c>
      <c r="M18" s="19">
        <f t="shared" si="3"/>
        <v>32753.5</v>
      </c>
      <c r="N18" s="19">
        <v>5039</v>
      </c>
      <c r="O18" s="20">
        <f t="shared" si="4"/>
        <v>37792.5</v>
      </c>
      <c r="P18" s="21">
        <f t="shared" si="5"/>
        <v>6802.65</v>
      </c>
      <c r="Q18" s="20">
        <f t="shared" si="6"/>
        <v>44595.15</v>
      </c>
      <c r="R18" s="21">
        <f t="shared" si="7"/>
        <v>1889.625</v>
      </c>
      <c r="S18" s="21">
        <f t="shared" si="8"/>
        <v>42705.525000000001</v>
      </c>
      <c r="T18" s="21"/>
      <c r="U18" s="21"/>
      <c r="V18" s="21"/>
      <c r="W18" t="s">
        <v>263</v>
      </c>
      <c r="X18" t="s">
        <v>369</v>
      </c>
      <c r="Y18" t="s">
        <v>85</v>
      </c>
      <c r="Z18" s="64">
        <v>3.3999999999999996E-2</v>
      </c>
      <c r="AA18" s="65">
        <f t="shared" si="9"/>
        <v>34265.199999999997</v>
      </c>
      <c r="AB18" s="65">
        <v>0</v>
      </c>
      <c r="AC18" s="65">
        <f t="shared" si="10"/>
        <v>34265.199999999997</v>
      </c>
      <c r="AD18" s="65">
        <f t="shared" si="11"/>
        <v>1713.26</v>
      </c>
      <c r="AE18" s="65">
        <f t="shared" si="12"/>
        <v>32551.94</v>
      </c>
      <c r="AF18" s="65"/>
      <c r="AG18" s="65"/>
      <c r="AH18" s="65"/>
      <c r="AI18" s="66">
        <f t="shared" si="13"/>
        <v>3527.3000000000029</v>
      </c>
      <c r="AJ18" s="65">
        <v>32551.94</v>
      </c>
      <c r="AK18" s="65">
        <f t="shared" si="2"/>
        <v>0</v>
      </c>
      <c r="AL18" s="24" t="s">
        <v>396</v>
      </c>
    </row>
    <row r="19" spans="1:44" x14ac:dyDescent="0.3">
      <c r="A19">
        <v>17</v>
      </c>
      <c r="B19" t="s">
        <v>101</v>
      </c>
      <c r="C19" t="s">
        <v>85</v>
      </c>
      <c r="D19" t="s">
        <v>82</v>
      </c>
      <c r="E19" t="s">
        <v>235</v>
      </c>
      <c r="F19" t="s">
        <v>84</v>
      </c>
      <c r="G19" s="22">
        <v>135132066</v>
      </c>
      <c r="H19" s="30">
        <v>8338</v>
      </c>
      <c r="I19" t="s">
        <v>124</v>
      </c>
      <c r="J19" t="s">
        <v>267</v>
      </c>
      <c r="K19" s="32">
        <v>1397153</v>
      </c>
      <c r="L19" s="16">
        <v>3.2500000000000001E-2</v>
      </c>
      <c r="M19" s="19">
        <f t="shared" si="3"/>
        <v>45407.472500000003</v>
      </c>
      <c r="N19" s="19">
        <v>6986</v>
      </c>
      <c r="O19" s="20">
        <f t="shared" si="4"/>
        <v>52393.472500000003</v>
      </c>
      <c r="P19" s="21">
        <f t="shared" si="5"/>
        <v>9430.8250499999995</v>
      </c>
      <c r="Q19" s="20">
        <f t="shared" si="6"/>
        <v>61824.297550000003</v>
      </c>
      <c r="R19" s="21">
        <f t="shared" si="7"/>
        <v>2619.6736250000004</v>
      </c>
      <c r="S19" s="21">
        <f t="shared" si="8"/>
        <v>59204.623925</v>
      </c>
      <c r="T19" s="21"/>
      <c r="U19" s="21"/>
      <c r="V19" s="21"/>
      <c r="W19" t="s">
        <v>263</v>
      </c>
      <c r="X19" t="s">
        <v>369</v>
      </c>
      <c r="Y19" t="s">
        <v>85</v>
      </c>
      <c r="Z19" s="64">
        <v>3.4000000000000002E-2</v>
      </c>
      <c r="AA19" s="65">
        <f t="shared" si="9"/>
        <v>47503.202000000005</v>
      </c>
      <c r="AB19" s="65">
        <v>0</v>
      </c>
      <c r="AC19" s="65">
        <f t="shared" si="10"/>
        <v>47503.202000000005</v>
      </c>
      <c r="AD19" s="65">
        <f t="shared" si="11"/>
        <v>2375.1601000000005</v>
      </c>
      <c r="AE19" s="65">
        <f t="shared" si="12"/>
        <v>45128.041900000004</v>
      </c>
      <c r="AF19" s="65"/>
      <c r="AG19" s="65"/>
      <c r="AH19" s="65"/>
      <c r="AI19" s="66">
        <f t="shared" si="13"/>
        <v>4890.2704999999987</v>
      </c>
      <c r="AJ19" s="65">
        <v>45128.041900000004</v>
      </c>
      <c r="AK19" s="65">
        <f t="shared" si="2"/>
        <v>0</v>
      </c>
      <c r="AL19" s="24" t="s">
        <v>396</v>
      </c>
    </row>
    <row r="20" spans="1:44" x14ac:dyDescent="0.3">
      <c r="A20">
        <v>18</v>
      </c>
      <c r="B20" t="s">
        <v>101</v>
      </c>
      <c r="C20" t="s">
        <v>85</v>
      </c>
      <c r="D20" t="s">
        <v>82</v>
      </c>
      <c r="E20" t="s">
        <v>235</v>
      </c>
      <c r="F20" t="s">
        <v>84</v>
      </c>
      <c r="G20" s="22">
        <v>135663260</v>
      </c>
      <c r="H20" s="30">
        <v>8349</v>
      </c>
      <c r="I20" t="s">
        <v>125</v>
      </c>
      <c r="J20" t="s">
        <v>267</v>
      </c>
      <c r="K20" s="32">
        <v>427942</v>
      </c>
      <c r="L20" s="16">
        <v>3.2500000000000001E-2</v>
      </c>
      <c r="M20" s="19">
        <f t="shared" si="3"/>
        <v>13908.115</v>
      </c>
      <c r="N20" s="19">
        <v>2140</v>
      </c>
      <c r="O20" s="20">
        <f t="shared" si="4"/>
        <v>16048.115</v>
      </c>
      <c r="P20" s="21">
        <f t="shared" si="5"/>
        <v>2888.6606999999999</v>
      </c>
      <c r="Q20" s="20">
        <f t="shared" si="6"/>
        <v>18936.775699999998</v>
      </c>
      <c r="R20" s="21">
        <f t="shared" si="7"/>
        <v>802.40575000000001</v>
      </c>
      <c r="S20" s="21">
        <f t="shared" si="8"/>
        <v>18134.369949999997</v>
      </c>
      <c r="T20" s="21"/>
      <c r="U20" s="21"/>
      <c r="V20" s="21"/>
      <c r="W20" t="s">
        <v>263</v>
      </c>
      <c r="X20" t="s">
        <v>369</v>
      </c>
      <c r="Y20" t="s">
        <v>85</v>
      </c>
      <c r="Z20" s="64">
        <v>3.56E-2</v>
      </c>
      <c r="AA20" s="65">
        <f t="shared" si="9"/>
        <v>15234.735199999999</v>
      </c>
      <c r="AB20" s="65">
        <v>0</v>
      </c>
      <c r="AC20" s="65">
        <f t="shared" si="10"/>
        <v>15234.735199999999</v>
      </c>
      <c r="AD20" s="65">
        <f t="shared" si="11"/>
        <v>761.73676</v>
      </c>
      <c r="AE20" s="65">
        <f t="shared" si="12"/>
        <v>14472.998439999999</v>
      </c>
      <c r="AF20" s="65"/>
      <c r="AG20" s="65"/>
      <c r="AH20" s="65"/>
      <c r="AI20" s="66">
        <f t="shared" si="13"/>
        <v>813.37980000000061</v>
      </c>
      <c r="AK20" s="65">
        <f t="shared" si="2"/>
        <v>14472.998439999999</v>
      </c>
    </row>
    <row r="21" spans="1:44" x14ac:dyDescent="0.3">
      <c r="A21">
        <v>19</v>
      </c>
      <c r="B21" t="s">
        <v>101</v>
      </c>
      <c r="C21" t="s">
        <v>85</v>
      </c>
      <c r="D21" t="s">
        <v>82</v>
      </c>
      <c r="E21" t="s">
        <v>235</v>
      </c>
      <c r="F21" t="s">
        <v>84</v>
      </c>
      <c r="G21" s="22">
        <v>135552858</v>
      </c>
      <c r="H21" s="30">
        <v>8348</v>
      </c>
      <c r="I21" t="s">
        <v>126</v>
      </c>
      <c r="J21" t="s">
        <v>267</v>
      </c>
      <c r="K21" s="32">
        <v>787104</v>
      </c>
      <c r="L21" s="16">
        <v>3.2500000000000001E-2</v>
      </c>
      <c r="M21" s="19">
        <f t="shared" si="3"/>
        <v>25580.880000000001</v>
      </c>
      <c r="N21" s="19">
        <v>3936</v>
      </c>
      <c r="O21" s="20">
        <f t="shared" si="4"/>
        <v>29516.880000000001</v>
      </c>
      <c r="P21" s="21">
        <f t="shared" si="5"/>
        <v>5313.0384000000004</v>
      </c>
      <c r="Q21" s="20">
        <f t="shared" si="6"/>
        <v>34829.918400000002</v>
      </c>
      <c r="R21" s="21">
        <f t="shared" si="7"/>
        <v>1475.8440000000001</v>
      </c>
      <c r="S21" s="21">
        <f t="shared" si="8"/>
        <v>33354.074400000005</v>
      </c>
      <c r="T21" s="21"/>
      <c r="U21" s="21"/>
      <c r="V21" s="21"/>
      <c r="W21" t="s">
        <v>263</v>
      </c>
      <c r="X21" t="s">
        <v>369</v>
      </c>
      <c r="Y21" t="s">
        <v>85</v>
      </c>
      <c r="Z21" s="64">
        <v>3.5600000000000007E-2</v>
      </c>
      <c r="AA21" s="65">
        <f t="shared" si="9"/>
        <v>28020.902400000006</v>
      </c>
      <c r="AB21" s="65">
        <v>0</v>
      </c>
      <c r="AC21" s="65">
        <f t="shared" si="10"/>
        <v>28020.902400000006</v>
      </c>
      <c r="AD21" s="65">
        <f t="shared" si="11"/>
        <v>1401.0451200000005</v>
      </c>
      <c r="AE21" s="65">
        <f t="shared" si="12"/>
        <v>26619.857280000007</v>
      </c>
      <c r="AF21" s="65"/>
      <c r="AG21" s="65"/>
      <c r="AH21" s="65"/>
      <c r="AI21" s="66">
        <f t="shared" si="13"/>
        <v>1495.9775999999947</v>
      </c>
      <c r="AK21" s="65">
        <f t="shared" si="2"/>
        <v>26619.857280000007</v>
      </c>
    </row>
    <row r="22" spans="1:44" x14ac:dyDescent="0.3">
      <c r="A22">
        <v>20</v>
      </c>
      <c r="B22" t="s">
        <v>118</v>
      </c>
      <c r="C22" t="s">
        <v>85</v>
      </c>
      <c r="D22" t="s">
        <v>82</v>
      </c>
      <c r="E22" t="s">
        <v>235</v>
      </c>
      <c r="F22" t="s">
        <v>84</v>
      </c>
      <c r="G22" s="22">
        <v>136006938</v>
      </c>
      <c r="H22" s="30">
        <v>8362</v>
      </c>
      <c r="I22" t="s">
        <v>127</v>
      </c>
      <c r="J22" t="s">
        <v>267</v>
      </c>
      <c r="K22" s="32">
        <v>363866</v>
      </c>
      <c r="L22" s="16">
        <v>3.2500000000000001E-2</v>
      </c>
      <c r="M22" s="19">
        <f t="shared" si="3"/>
        <v>11825.645</v>
      </c>
      <c r="N22" s="19">
        <v>1819</v>
      </c>
      <c r="O22" s="20">
        <f t="shared" si="4"/>
        <v>13644.645</v>
      </c>
      <c r="P22" s="21">
        <f t="shared" si="5"/>
        <v>2456.0360999999998</v>
      </c>
      <c r="Q22" s="20">
        <f t="shared" si="6"/>
        <v>16100.6811</v>
      </c>
      <c r="R22" s="21">
        <f t="shared" si="7"/>
        <v>682.23225000000002</v>
      </c>
      <c r="S22" s="21">
        <f t="shared" si="8"/>
        <v>15418.448850000001</v>
      </c>
      <c r="T22" s="21"/>
      <c r="U22" s="21"/>
      <c r="V22" s="21"/>
      <c r="W22" t="s">
        <v>263</v>
      </c>
      <c r="X22" t="s">
        <v>369</v>
      </c>
      <c r="Y22" t="s">
        <v>85</v>
      </c>
      <c r="Z22" s="64">
        <v>3.56E-2</v>
      </c>
      <c r="AA22" s="65">
        <f t="shared" si="9"/>
        <v>12953.6296</v>
      </c>
      <c r="AB22" s="65">
        <v>0</v>
      </c>
      <c r="AC22" s="65">
        <f t="shared" si="10"/>
        <v>12953.6296</v>
      </c>
      <c r="AD22" s="65">
        <f t="shared" si="11"/>
        <v>647.68148000000008</v>
      </c>
      <c r="AE22" s="65">
        <f t="shared" si="12"/>
        <v>12305.948120000001</v>
      </c>
      <c r="AF22" s="65"/>
      <c r="AG22" s="65"/>
      <c r="AH22" s="65"/>
      <c r="AI22" s="66">
        <f t="shared" si="13"/>
        <v>691.01540000000023</v>
      </c>
      <c r="AK22" s="65">
        <f t="shared" si="2"/>
        <v>12305.948120000001</v>
      </c>
    </row>
    <row r="23" spans="1:44" x14ac:dyDescent="0.3">
      <c r="A23">
        <v>21</v>
      </c>
      <c r="B23" t="s">
        <v>128</v>
      </c>
      <c r="C23" t="s">
        <v>85</v>
      </c>
      <c r="D23" t="s">
        <v>82</v>
      </c>
      <c r="E23" t="s">
        <v>235</v>
      </c>
      <c r="F23" t="s">
        <v>84</v>
      </c>
      <c r="G23" s="22">
        <v>134822827</v>
      </c>
      <c r="H23" s="30">
        <v>8335</v>
      </c>
      <c r="I23" t="s">
        <v>129</v>
      </c>
      <c r="J23" t="s">
        <v>267</v>
      </c>
      <c r="K23" s="32">
        <v>1184377</v>
      </c>
      <c r="L23" s="16">
        <v>3.2500000000000001E-2</v>
      </c>
      <c r="M23" s="19">
        <f t="shared" si="3"/>
        <v>38492.252500000002</v>
      </c>
      <c r="N23" s="19">
        <v>0</v>
      </c>
      <c r="O23" s="20">
        <f t="shared" si="4"/>
        <v>38492.252500000002</v>
      </c>
      <c r="P23" s="21">
        <f t="shared" si="5"/>
        <v>6928.60545</v>
      </c>
      <c r="Q23" s="20">
        <f t="shared" si="6"/>
        <v>45420.857950000005</v>
      </c>
      <c r="R23" s="21">
        <f t="shared" si="7"/>
        <v>1924.6126250000002</v>
      </c>
      <c r="S23" s="21">
        <f t="shared" si="8"/>
        <v>43496.245325000004</v>
      </c>
      <c r="T23" s="21"/>
      <c r="U23" s="21"/>
      <c r="V23" s="21"/>
      <c r="W23" t="s">
        <v>331</v>
      </c>
      <c r="X23" t="s">
        <v>366</v>
      </c>
      <c r="Y23" t="s">
        <v>85</v>
      </c>
      <c r="Z23" s="64">
        <v>3.0875E-2</v>
      </c>
      <c r="AA23" s="65">
        <f t="shared" si="9"/>
        <v>36567.639875000001</v>
      </c>
      <c r="AB23" s="65">
        <v>0</v>
      </c>
      <c r="AC23" s="65">
        <f t="shared" si="10"/>
        <v>36567.639875000001</v>
      </c>
      <c r="AD23" s="65">
        <f t="shared" si="11"/>
        <v>1828.3819937500002</v>
      </c>
      <c r="AE23" s="65">
        <f t="shared" si="12"/>
        <v>34739.25788125</v>
      </c>
      <c r="AF23" s="65"/>
      <c r="AG23" s="65"/>
      <c r="AH23" s="65"/>
      <c r="AI23" s="66">
        <f t="shared" si="13"/>
        <v>1924.6126250000016</v>
      </c>
      <c r="AK23" s="65">
        <f t="shared" si="2"/>
        <v>34739.25788125</v>
      </c>
    </row>
    <row r="24" spans="1:44" x14ac:dyDescent="0.3">
      <c r="A24">
        <v>22</v>
      </c>
      <c r="B24" t="s">
        <v>130</v>
      </c>
      <c r="C24" t="s">
        <v>85</v>
      </c>
      <c r="D24" t="s">
        <v>82</v>
      </c>
      <c r="E24" t="s">
        <v>235</v>
      </c>
      <c r="F24" t="s">
        <v>84</v>
      </c>
      <c r="G24" s="22">
        <v>134677742</v>
      </c>
      <c r="H24" s="30">
        <v>8354</v>
      </c>
      <c r="I24" t="s">
        <v>131</v>
      </c>
      <c r="J24" t="s">
        <v>267</v>
      </c>
      <c r="K24" s="32">
        <v>407070</v>
      </c>
      <c r="L24" s="16">
        <v>3.2500000000000001E-2</v>
      </c>
      <c r="M24" s="19">
        <f t="shared" si="3"/>
        <v>13229.775</v>
      </c>
      <c r="N24" s="19">
        <v>2035</v>
      </c>
      <c r="O24" s="20">
        <f t="shared" si="4"/>
        <v>15264.775</v>
      </c>
      <c r="P24" s="21">
        <f t="shared" si="5"/>
        <v>2747.6594999999998</v>
      </c>
      <c r="Q24" s="20">
        <f t="shared" si="6"/>
        <v>18012.434499999999</v>
      </c>
      <c r="R24" s="21">
        <f t="shared" si="7"/>
        <v>763.23874999999998</v>
      </c>
      <c r="S24" s="21">
        <f t="shared" si="8"/>
        <v>17249.195749999999</v>
      </c>
      <c r="T24" s="21"/>
      <c r="U24" s="21"/>
      <c r="V24" s="21"/>
      <c r="W24" t="s">
        <v>263</v>
      </c>
      <c r="X24" t="s">
        <v>369</v>
      </c>
      <c r="Y24" t="s">
        <v>85</v>
      </c>
      <c r="Z24" s="64">
        <v>3.56E-2</v>
      </c>
      <c r="AA24" s="65">
        <f t="shared" si="9"/>
        <v>14491.691999999999</v>
      </c>
      <c r="AB24" s="65">
        <v>0</v>
      </c>
      <c r="AC24" s="65">
        <f t="shared" si="10"/>
        <v>14491.691999999999</v>
      </c>
      <c r="AD24" s="65">
        <f t="shared" si="11"/>
        <v>724.58460000000002</v>
      </c>
      <c r="AE24" s="65">
        <f t="shared" si="12"/>
        <v>13767.107399999999</v>
      </c>
      <c r="AF24" s="65"/>
      <c r="AG24" s="65"/>
      <c r="AH24" s="65"/>
      <c r="AI24" s="66">
        <f t="shared" si="13"/>
        <v>773.08300000000054</v>
      </c>
      <c r="AK24" s="65">
        <f t="shared" si="2"/>
        <v>13767.107399999999</v>
      </c>
    </row>
    <row r="25" spans="1:44" x14ac:dyDescent="0.3">
      <c r="A25">
        <v>23</v>
      </c>
      <c r="B25" t="s">
        <v>132</v>
      </c>
      <c r="C25" t="s">
        <v>85</v>
      </c>
      <c r="D25" t="s">
        <v>82</v>
      </c>
      <c r="E25" t="s">
        <v>235</v>
      </c>
      <c r="F25" t="s">
        <v>84</v>
      </c>
      <c r="G25" s="22">
        <v>135845353</v>
      </c>
      <c r="H25" s="30">
        <v>8357</v>
      </c>
      <c r="I25" t="s">
        <v>133</v>
      </c>
      <c r="J25" t="s">
        <v>267</v>
      </c>
      <c r="K25" s="32">
        <v>300000</v>
      </c>
      <c r="L25" s="16">
        <v>3.2500000000000001E-2</v>
      </c>
      <c r="M25" s="19">
        <f t="shared" si="3"/>
        <v>9750</v>
      </c>
      <c r="N25" s="19">
        <v>1500</v>
      </c>
      <c r="O25" s="20">
        <f t="shared" si="4"/>
        <v>11250</v>
      </c>
      <c r="P25" s="21">
        <f t="shared" si="5"/>
        <v>2025</v>
      </c>
      <c r="Q25" s="20">
        <f t="shared" si="6"/>
        <v>13275</v>
      </c>
      <c r="R25" s="21">
        <f t="shared" si="7"/>
        <v>562.5</v>
      </c>
      <c r="S25" s="21">
        <f t="shared" si="8"/>
        <v>12712.5</v>
      </c>
      <c r="T25" s="21"/>
      <c r="U25" s="21"/>
      <c r="V25" s="21"/>
      <c r="W25" t="s">
        <v>262</v>
      </c>
      <c r="X25" t="s">
        <v>368</v>
      </c>
      <c r="Y25" t="s">
        <v>85</v>
      </c>
      <c r="Z25" s="64">
        <v>3.2500000000000001E-2</v>
      </c>
      <c r="AA25" s="65">
        <f t="shared" si="9"/>
        <v>9750</v>
      </c>
      <c r="AB25" s="65">
        <v>0</v>
      </c>
      <c r="AC25" s="65">
        <f t="shared" si="10"/>
        <v>9750</v>
      </c>
      <c r="AD25" s="65">
        <f t="shared" si="11"/>
        <v>487.5</v>
      </c>
      <c r="AE25" s="65">
        <f t="shared" si="12"/>
        <v>9262.5</v>
      </c>
      <c r="AF25" s="65">
        <f>K25*0.25%</f>
        <v>750</v>
      </c>
      <c r="AG25" s="65">
        <f>AF25*5%</f>
        <v>37.5</v>
      </c>
      <c r="AH25" s="65">
        <f>AF25-AG25</f>
        <v>712.5</v>
      </c>
      <c r="AI25" s="66">
        <f t="shared" si="13"/>
        <v>750</v>
      </c>
      <c r="AJ25" s="67">
        <v>9262.5</v>
      </c>
      <c r="AK25" s="65">
        <f t="shared" si="2"/>
        <v>0</v>
      </c>
      <c r="AL25" s="59">
        <v>44908</v>
      </c>
      <c r="AM25" s="64" t="s">
        <v>407</v>
      </c>
      <c r="AN25" s="62" t="s">
        <v>408</v>
      </c>
      <c r="AO25" s="21">
        <v>712.5</v>
      </c>
      <c r="AP25" s="13">
        <v>44908</v>
      </c>
      <c r="AQ25" t="s">
        <v>414</v>
      </c>
      <c r="AR25" t="s">
        <v>415</v>
      </c>
    </row>
    <row r="26" spans="1:44" x14ac:dyDescent="0.3">
      <c r="A26">
        <v>24</v>
      </c>
      <c r="B26" t="s">
        <v>115</v>
      </c>
      <c r="C26" t="s">
        <v>85</v>
      </c>
      <c r="D26" t="s">
        <v>82</v>
      </c>
      <c r="E26" t="s">
        <v>235</v>
      </c>
      <c r="F26" t="s">
        <v>84</v>
      </c>
      <c r="G26" s="22">
        <v>135552800</v>
      </c>
      <c r="H26" s="30">
        <v>8349</v>
      </c>
      <c r="I26" t="s">
        <v>134</v>
      </c>
      <c r="J26" t="s">
        <v>267</v>
      </c>
      <c r="K26" s="32">
        <v>1007800</v>
      </c>
      <c r="L26" s="16">
        <v>3.2500000000000001E-2</v>
      </c>
      <c r="M26" s="19">
        <f t="shared" si="3"/>
        <v>32753.5</v>
      </c>
      <c r="N26" s="19">
        <v>5039</v>
      </c>
      <c r="O26" s="20">
        <f t="shared" si="4"/>
        <v>37792.5</v>
      </c>
      <c r="P26" s="21">
        <f t="shared" si="5"/>
        <v>6802.65</v>
      </c>
      <c r="Q26" s="20">
        <f t="shared" si="6"/>
        <v>44595.15</v>
      </c>
      <c r="R26" s="21">
        <f t="shared" si="7"/>
        <v>1889.625</v>
      </c>
      <c r="S26" s="21">
        <f t="shared" si="8"/>
        <v>42705.525000000001</v>
      </c>
      <c r="T26" s="21"/>
      <c r="U26" s="21"/>
      <c r="V26" s="21"/>
      <c r="W26" t="s">
        <v>263</v>
      </c>
      <c r="X26" t="s">
        <v>369</v>
      </c>
      <c r="Y26" t="s">
        <v>85</v>
      </c>
      <c r="Z26" s="64">
        <v>3.56E-2</v>
      </c>
      <c r="AA26" s="65">
        <f t="shared" si="9"/>
        <v>35877.68</v>
      </c>
      <c r="AB26" s="65">
        <v>0</v>
      </c>
      <c r="AC26" s="65">
        <f t="shared" si="10"/>
        <v>35877.68</v>
      </c>
      <c r="AD26" s="65">
        <f t="shared" si="11"/>
        <v>1793.884</v>
      </c>
      <c r="AE26" s="65">
        <f t="shared" si="12"/>
        <v>34083.796000000002</v>
      </c>
      <c r="AF26" s="65"/>
      <c r="AG26" s="65"/>
      <c r="AH26" s="65"/>
      <c r="AI26" s="66">
        <f t="shared" si="13"/>
        <v>1914.8199999999997</v>
      </c>
      <c r="AK26" s="65">
        <f t="shared" si="2"/>
        <v>34083.796000000002</v>
      </c>
    </row>
    <row r="27" spans="1:44" x14ac:dyDescent="0.3">
      <c r="A27">
        <v>25</v>
      </c>
      <c r="B27" t="s">
        <v>101</v>
      </c>
      <c r="C27" t="s">
        <v>85</v>
      </c>
      <c r="D27" t="s">
        <v>82</v>
      </c>
      <c r="E27" t="s">
        <v>235</v>
      </c>
      <c r="F27" t="s">
        <v>84</v>
      </c>
      <c r="G27" s="22">
        <v>135595882</v>
      </c>
      <c r="H27" s="30">
        <v>8343</v>
      </c>
      <c r="I27" t="s">
        <v>135</v>
      </c>
      <c r="J27" t="s">
        <v>267</v>
      </c>
      <c r="K27" s="32">
        <v>1500000</v>
      </c>
      <c r="L27" s="16">
        <v>3.2500000000000001E-2</v>
      </c>
      <c r="M27" s="19">
        <f t="shared" si="3"/>
        <v>48750</v>
      </c>
      <c r="N27" s="19">
        <v>7500</v>
      </c>
      <c r="O27" s="20">
        <f t="shared" si="4"/>
        <v>56250</v>
      </c>
      <c r="P27" s="21">
        <f t="shared" si="5"/>
        <v>10125</v>
      </c>
      <c r="Q27" s="20">
        <f t="shared" si="6"/>
        <v>66375</v>
      </c>
      <c r="R27" s="21">
        <f t="shared" si="7"/>
        <v>2812.5</v>
      </c>
      <c r="S27" s="21">
        <f t="shared" si="8"/>
        <v>63562.5</v>
      </c>
      <c r="T27" s="21"/>
      <c r="U27" s="21"/>
      <c r="V27" s="21"/>
      <c r="W27" t="s">
        <v>263</v>
      </c>
      <c r="X27" t="s">
        <v>369</v>
      </c>
      <c r="Y27" t="s">
        <v>85</v>
      </c>
      <c r="Z27" s="64">
        <v>3.56E-2</v>
      </c>
      <c r="AA27" s="65">
        <f t="shared" si="9"/>
        <v>53400</v>
      </c>
      <c r="AB27" s="65">
        <v>0</v>
      </c>
      <c r="AC27" s="65">
        <f t="shared" si="10"/>
        <v>53400</v>
      </c>
      <c r="AD27" s="65">
        <f t="shared" si="11"/>
        <v>2670</v>
      </c>
      <c r="AE27" s="65">
        <f t="shared" si="12"/>
        <v>50730</v>
      </c>
      <c r="AF27" s="65"/>
      <c r="AG27" s="65"/>
      <c r="AH27" s="65"/>
      <c r="AI27" s="66">
        <f t="shared" si="13"/>
        <v>2850</v>
      </c>
      <c r="AK27" s="65">
        <f t="shared" si="2"/>
        <v>50730</v>
      </c>
    </row>
    <row r="28" spans="1:44" x14ac:dyDescent="0.3">
      <c r="A28">
        <v>26</v>
      </c>
      <c r="B28" t="s">
        <v>118</v>
      </c>
      <c r="C28" t="s">
        <v>85</v>
      </c>
      <c r="D28" t="s">
        <v>82</v>
      </c>
      <c r="E28" t="s">
        <v>235</v>
      </c>
      <c r="F28" t="s">
        <v>84</v>
      </c>
      <c r="G28" s="22">
        <v>135367490</v>
      </c>
      <c r="H28" s="30">
        <v>8340</v>
      </c>
      <c r="I28" t="s">
        <v>136</v>
      </c>
      <c r="J28" t="s">
        <v>267</v>
      </c>
      <c r="K28" s="32">
        <v>1208626</v>
      </c>
      <c r="L28" s="16">
        <v>3.2500000000000001E-2</v>
      </c>
      <c r="M28" s="19">
        <f t="shared" si="3"/>
        <v>39280.345000000001</v>
      </c>
      <c r="N28" s="19">
        <v>6043</v>
      </c>
      <c r="O28" s="20">
        <f t="shared" si="4"/>
        <v>45323.345000000001</v>
      </c>
      <c r="P28" s="21">
        <f t="shared" si="5"/>
        <v>8158.2020999999995</v>
      </c>
      <c r="Q28" s="20">
        <f t="shared" si="6"/>
        <v>53481.547100000003</v>
      </c>
      <c r="R28" s="21">
        <f t="shared" si="7"/>
        <v>2266.16725</v>
      </c>
      <c r="S28" s="21">
        <f t="shared" si="8"/>
        <v>51215.379850000005</v>
      </c>
      <c r="T28" s="21"/>
      <c r="U28" s="21"/>
      <c r="V28" s="21"/>
      <c r="W28" t="s">
        <v>263</v>
      </c>
      <c r="X28" t="s">
        <v>369</v>
      </c>
      <c r="Y28" t="s">
        <v>85</v>
      </c>
      <c r="Z28" s="64">
        <v>3.5600000000000007E-2</v>
      </c>
      <c r="AA28" s="65">
        <f t="shared" si="9"/>
        <v>43027.085600000006</v>
      </c>
      <c r="AB28" s="65">
        <v>0</v>
      </c>
      <c r="AC28" s="65">
        <f t="shared" si="10"/>
        <v>43027.085600000006</v>
      </c>
      <c r="AD28" s="65">
        <f t="shared" si="11"/>
        <v>2151.3542800000005</v>
      </c>
      <c r="AE28" s="65">
        <f t="shared" si="12"/>
        <v>40875.731320000006</v>
      </c>
      <c r="AF28" s="65"/>
      <c r="AG28" s="65"/>
      <c r="AH28" s="65"/>
      <c r="AI28" s="66">
        <f t="shared" si="13"/>
        <v>2296.2593999999954</v>
      </c>
      <c r="AK28" s="65">
        <f t="shared" si="2"/>
        <v>40875.731320000006</v>
      </c>
    </row>
    <row r="29" spans="1:44" x14ac:dyDescent="0.3">
      <c r="A29">
        <v>27</v>
      </c>
      <c r="B29" t="s">
        <v>137</v>
      </c>
      <c r="C29" t="s">
        <v>85</v>
      </c>
      <c r="D29" t="s">
        <v>82</v>
      </c>
      <c r="E29" t="s">
        <v>235</v>
      </c>
      <c r="F29" t="s">
        <v>84</v>
      </c>
      <c r="G29" s="22">
        <v>135988866</v>
      </c>
      <c r="H29" s="30">
        <v>8357</v>
      </c>
      <c r="I29" t="s">
        <v>138</v>
      </c>
      <c r="J29" t="s">
        <v>267</v>
      </c>
      <c r="K29" s="32">
        <v>152035</v>
      </c>
      <c r="L29" s="16">
        <v>3.2500000000000001E-2</v>
      </c>
      <c r="M29" s="19">
        <f t="shared" si="3"/>
        <v>4941.1374999999998</v>
      </c>
      <c r="N29" s="19">
        <v>0</v>
      </c>
      <c r="O29" s="20">
        <f t="shared" si="4"/>
        <v>4941.1374999999998</v>
      </c>
      <c r="P29" s="21">
        <f t="shared" si="5"/>
        <v>889.40474999999992</v>
      </c>
      <c r="Q29" s="20">
        <f t="shared" si="6"/>
        <v>5830.5422499999995</v>
      </c>
      <c r="R29" s="21">
        <f t="shared" si="7"/>
        <v>247.05687499999999</v>
      </c>
      <c r="S29" s="21">
        <f t="shared" si="8"/>
        <v>5583.4853749999993</v>
      </c>
      <c r="T29" s="21"/>
      <c r="U29" s="21"/>
      <c r="V29" s="21"/>
      <c r="W29" t="s">
        <v>265</v>
      </c>
      <c r="X29" t="s">
        <v>367</v>
      </c>
      <c r="Y29" t="s">
        <v>85</v>
      </c>
      <c r="Z29" s="64">
        <v>3.2500000000000001E-2</v>
      </c>
      <c r="AA29" s="65">
        <f t="shared" si="9"/>
        <v>4941.1374999999998</v>
      </c>
      <c r="AB29" s="65">
        <v>0</v>
      </c>
      <c r="AC29" s="65">
        <f t="shared" si="10"/>
        <v>4941.1374999999998</v>
      </c>
      <c r="AD29" s="65">
        <f t="shared" si="11"/>
        <v>247.05687499999999</v>
      </c>
      <c r="AE29" s="65">
        <f t="shared" si="12"/>
        <v>4694.0806249999996</v>
      </c>
      <c r="AF29" s="65"/>
      <c r="AG29" s="65"/>
      <c r="AH29" s="65"/>
      <c r="AI29" s="66">
        <f t="shared" si="13"/>
        <v>0</v>
      </c>
      <c r="AJ29" s="67">
        <v>4694.0806249999996</v>
      </c>
      <c r="AK29" s="65">
        <f t="shared" si="2"/>
        <v>0</v>
      </c>
      <c r="AL29" s="60">
        <v>44908</v>
      </c>
      <c r="AM29" s="22" t="s">
        <v>399</v>
      </c>
      <c r="AN29" s="24" t="s">
        <v>404</v>
      </c>
    </row>
    <row r="30" spans="1:44" x14ac:dyDescent="0.3">
      <c r="A30">
        <v>28</v>
      </c>
      <c r="B30" t="s">
        <v>139</v>
      </c>
      <c r="C30" t="s">
        <v>85</v>
      </c>
      <c r="D30" t="s">
        <v>82</v>
      </c>
      <c r="E30" t="s">
        <v>235</v>
      </c>
      <c r="F30" t="s">
        <v>84</v>
      </c>
      <c r="G30" s="22">
        <v>135689907</v>
      </c>
      <c r="H30" s="30">
        <v>8347</v>
      </c>
      <c r="I30" t="s">
        <v>140</v>
      </c>
      <c r="J30" t="s">
        <v>267</v>
      </c>
      <c r="K30" s="32">
        <v>600000</v>
      </c>
      <c r="L30" s="16">
        <v>3.2500000000000001E-2</v>
      </c>
      <c r="M30" s="19">
        <f t="shared" si="3"/>
        <v>19500</v>
      </c>
      <c r="N30" s="19">
        <v>0</v>
      </c>
      <c r="O30" s="20">
        <f t="shared" si="4"/>
        <v>19500</v>
      </c>
      <c r="P30" s="21">
        <f t="shared" si="5"/>
        <v>3510</v>
      </c>
      <c r="Q30" s="20">
        <f t="shared" si="6"/>
        <v>23010</v>
      </c>
      <c r="R30" s="21">
        <f t="shared" si="7"/>
        <v>975</v>
      </c>
      <c r="S30" s="21">
        <f t="shared" si="8"/>
        <v>22035</v>
      </c>
      <c r="T30" s="21"/>
      <c r="U30" s="21"/>
      <c r="V30" s="21"/>
      <c r="W30" t="s">
        <v>265</v>
      </c>
      <c r="X30" t="s">
        <v>367</v>
      </c>
      <c r="Y30" t="s">
        <v>85</v>
      </c>
      <c r="Z30" s="64">
        <v>3.2500000000000001E-2</v>
      </c>
      <c r="AA30" s="65">
        <f t="shared" si="9"/>
        <v>19500</v>
      </c>
      <c r="AB30" s="65">
        <v>0</v>
      </c>
      <c r="AC30" s="65">
        <f t="shared" si="10"/>
        <v>19500</v>
      </c>
      <c r="AD30" s="65">
        <f t="shared" si="11"/>
        <v>975</v>
      </c>
      <c r="AE30" s="65">
        <f t="shared" si="12"/>
        <v>18525</v>
      </c>
      <c r="AF30" s="65"/>
      <c r="AG30" s="65"/>
      <c r="AH30" s="65"/>
      <c r="AI30" s="66">
        <f t="shared" si="13"/>
        <v>0</v>
      </c>
      <c r="AJ30" s="67">
        <v>18525</v>
      </c>
      <c r="AK30" s="65">
        <f t="shared" si="2"/>
        <v>0</v>
      </c>
      <c r="AL30" s="60">
        <v>44908</v>
      </c>
      <c r="AM30" s="22" t="s">
        <v>399</v>
      </c>
      <c r="AN30" s="24" t="s">
        <v>404</v>
      </c>
    </row>
    <row r="31" spans="1:44" x14ac:dyDescent="0.3">
      <c r="A31">
        <v>29</v>
      </c>
      <c r="B31" t="s">
        <v>141</v>
      </c>
      <c r="C31" t="s">
        <v>85</v>
      </c>
      <c r="D31" t="s">
        <v>82</v>
      </c>
      <c r="E31" t="s">
        <v>235</v>
      </c>
      <c r="F31" t="s">
        <v>84</v>
      </c>
      <c r="G31" s="22">
        <v>135572358</v>
      </c>
      <c r="H31" s="30">
        <v>8362</v>
      </c>
      <c r="I31" t="s">
        <v>142</v>
      </c>
      <c r="J31" t="s">
        <v>267</v>
      </c>
      <c r="K31" s="32">
        <v>150000</v>
      </c>
      <c r="L31" s="16">
        <v>3.2500000000000001E-2</v>
      </c>
      <c r="M31" s="19">
        <f t="shared" si="3"/>
        <v>4875</v>
      </c>
      <c r="N31" s="19">
        <v>750</v>
      </c>
      <c r="O31" s="20">
        <f t="shared" si="4"/>
        <v>5625</v>
      </c>
      <c r="P31" s="21">
        <f t="shared" si="5"/>
        <v>1012.5</v>
      </c>
      <c r="Q31" s="20">
        <f t="shared" si="6"/>
        <v>6637.5</v>
      </c>
      <c r="R31" s="21">
        <f t="shared" si="7"/>
        <v>281.25</v>
      </c>
      <c r="S31" s="21">
        <f t="shared" si="8"/>
        <v>6356.25</v>
      </c>
      <c r="T31" s="21"/>
      <c r="U31" s="21"/>
      <c r="V31" s="21"/>
      <c r="W31" t="s">
        <v>262</v>
      </c>
      <c r="X31" t="s">
        <v>368</v>
      </c>
      <c r="Y31" t="s">
        <v>85</v>
      </c>
      <c r="Z31" s="64">
        <v>3.2500000000000001E-2</v>
      </c>
      <c r="AA31" s="65">
        <f t="shared" si="9"/>
        <v>4875</v>
      </c>
      <c r="AB31" s="65">
        <v>0</v>
      </c>
      <c r="AC31" s="65">
        <f t="shared" si="10"/>
        <v>4875</v>
      </c>
      <c r="AD31" s="65">
        <f t="shared" si="11"/>
        <v>243.75</v>
      </c>
      <c r="AE31" s="65">
        <f t="shared" si="12"/>
        <v>4631.25</v>
      </c>
      <c r="AF31" s="65">
        <f>K31*0.25%</f>
        <v>375</v>
      </c>
      <c r="AG31" s="65">
        <f>AF31*5%</f>
        <v>18.75</v>
      </c>
      <c r="AH31" s="65">
        <f>AF31-AG31</f>
        <v>356.25</v>
      </c>
      <c r="AI31" s="66">
        <f t="shared" si="13"/>
        <v>375</v>
      </c>
      <c r="AJ31" s="67">
        <v>4631.25</v>
      </c>
      <c r="AK31" s="65">
        <f t="shared" si="2"/>
        <v>0</v>
      </c>
      <c r="AL31" s="59">
        <v>44908</v>
      </c>
      <c r="AM31" s="64" t="s">
        <v>407</v>
      </c>
      <c r="AN31" s="62" t="s">
        <v>408</v>
      </c>
      <c r="AO31" s="21">
        <v>356.25</v>
      </c>
      <c r="AP31" s="13">
        <v>44908</v>
      </c>
      <c r="AQ31" t="s">
        <v>414</v>
      </c>
      <c r="AR31" t="s">
        <v>415</v>
      </c>
    </row>
    <row r="32" spans="1:44" x14ac:dyDescent="0.3">
      <c r="A32">
        <v>30</v>
      </c>
      <c r="B32" t="s">
        <v>141</v>
      </c>
      <c r="C32" t="s">
        <v>85</v>
      </c>
      <c r="D32" t="s">
        <v>82</v>
      </c>
      <c r="E32" t="s">
        <v>235</v>
      </c>
      <c r="F32" t="s">
        <v>84</v>
      </c>
      <c r="G32" s="22">
        <v>135144423</v>
      </c>
      <c r="H32" s="30">
        <v>8343</v>
      </c>
      <c r="I32" t="s">
        <v>143</v>
      </c>
      <c r="J32" t="s">
        <v>267</v>
      </c>
      <c r="K32" s="32">
        <v>418433</v>
      </c>
      <c r="L32" s="16">
        <v>3.2500000000000001E-2</v>
      </c>
      <c r="M32" s="19">
        <f t="shared" si="3"/>
        <v>13599.0725</v>
      </c>
      <c r="N32" s="19">
        <v>2092</v>
      </c>
      <c r="O32" s="20">
        <f t="shared" si="4"/>
        <v>15691.0725</v>
      </c>
      <c r="P32" s="21">
        <f t="shared" si="5"/>
        <v>2824.3930500000001</v>
      </c>
      <c r="Q32" s="20">
        <f t="shared" si="6"/>
        <v>18515.465550000001</v>
      </c>
      <c r="R32" s="21">
        <f t="shared" si="7"/>
        <v>784.55362500000001</v>
      </c>
      <c r="S32" s="21">
        <f t="shared" si="8"/>
        <v>17730.911925</v>
      </c>
      <c r="T32" s="21"/>
      <c r="U32" s="21"/>
      <c r="V32" s="21"/>
      <c r="W32" t="s">
        <v>263</v>
      </c>
      <c r="X32" t="s">
        <v>369</v>
      </c>
      <c r="Y32" t="s">
        <v>85</v>
      </c>
      <c r="Z32" s="64">
        <v>3.56E-2</v>
      </c>
      <c r="AA32" s="65">
        <f t="shared" si="9"/>
        <v>14896.2148</v>
      </c>
      <c r="AB32" s="65">
        <v>0</v>
      </c>
      <c r="AC32" s="65">
        <f t="shared" si="10"/>
        <v>14896.2148</v>
      </c>
      <c r="AD32" s="65">
        <f t="shared" si="11"/>
        <v>744.81074000000001</v>
      </c>
      <c r="AE32" s="65">
        <f t="shared" si="12"/>
        <v>14151.404059999999</v>
      </c>
      <c r="AF32" s="65"/>
      <c r="AG32" s="65"/>
      <c r="AH32" s="65"/>
      <c r="AI32" s="66">
        <f t="shared" si="13"/>
        <v>794.85770000000048</v>
      </c>
      <c r="AK32" s="65">
        <f t="shared" si="2"/>
        <v>14151.404059999999</v>
      </c>
    </row>
    <row r="33" spans="1:44" x14ac:dyDescent="0.3">
      <c r="A33">
        <v>31</v>
      </c>
      <c r="B33" t="s">
        <v>101</v>
      </c>
      <c r="C33" t="s">
        <v>85</v>
      </c>
      <c r="D33" t="s">
        <v>82</v>
      </c>
      <c r="E33" t="s">
        <v>235</v>
      </c>
      <c r="F33" t="s">
        <v>84</v>
      </c>
      <c r="G33" s="22">
        <v>135906602</v>
      </c>
      <c r="H33" s="30">
        <v>8355</v>
      </c>
      <c r="I33" t="s">
        <v>144</v>
      </c>
      <c r="J33" t="s">
        <v>267</v>
      </c>
      <c r="K33" s="32">
        <v>506555</v>
      </c>
      <c r="L33" s="16">
        <v>3.2500000000000001E-2</v>
      </c>
      <c r="M33" s="19">
        <f t="shared" si="3"/>
        <v>16463.037500000002</v>
      </c>
      <c r="N33" s="19">
        <v>2533</v>
      </c>
      <c r="O33" s="20">
        <f t="shared" si="4"/>
        <v>18996.037500000002</v>
      </c>
      <c r="P33" s="21">
        <f t="shared" si="5"/>
        <v>3419.2867500000002</v>
      </c>
      <c r="Q33" s="20">
        <f t="shared" si="6"/>
        <v>22415.324250000001</v>
      </c>
      <c r="R33" s="21">
        <f t="shared" si="7"/>
        <v>949.80187500000011</v>
      </c>
      <c r="S33" s="21">
        <f t="shared" si="8"/>
        <v>21465.522375</v>
      </c>
      <c r="T33" s="21"/>
      <c r="U33" s="21"/>
      <c r="V33" s="21"/>
      <c r="W33" t="s">
        <v>263</v>
      </c>
      <c r="X33" t="s">
        <v>369</v>
      </c>
      <c r="Y33" t="s">
        <v>85</v>
      </c>
      <c r="Z33" s="64">
        <v>3.56E-2</v>
      </c>
      <c r="AA33" s="65">
        <f t="shared" si="9"/>
        <v>18033.358</v>
      </c>
      <c r="AB33" s="65">
        <v>0</v>
      </c>
      <c r="AC33" s="65">
        <f t="shared" si="10"/>
        <v>18033.358</v>
      </c>
      <c r="AD33" s="65">
        <f t="shared" si="11"/>
        <v>901.66790000000003</v>
      </c>
      <c r="AE33" s="65">
        <f t="shared" si="12"/>
        <v>17131.6901</v>
      </c>
      <c r="AF33" s="65"/>
      <c r="AG33" s="65"/>
      <c r="AH33" s="65"/>
      <c r="AI33" s="66">
        <f t="shared" si="13"/>
        <v>962.67950000000201</v>
      </c>
      <c r="AK33" s="65">
        <f t="shared" si="2"/>
        <v>17131.6901</v>
      </c>
    </row>
    <row r="34" spans="1:44" x14ac:dyDescent="0.3">
      <c r="A34">
        <v>32</v>
      </c>
      <c r="B34" t="s">
        <v>109</v>
      </c>
      <c r="C34" t="s">
        <v>85</v>
      </c>
      <c r="D34" t="s">
        <v>82</v>
      </c>
      <c r="E34" t="s">
        <v>235</v>
      </c>
      <c r="F34" t="s">
        <v>84</v>
      </c>
      <c r="G34" s="22">
        <v>135616156</v>
      </c>
      <c r="H34" s="30">
        <v>8351</v>
      </c>
      <c r="I34" t="s">
        <v>145</v>
      </c>
      <c r="J34" t="s">
        <v>267</v>
      </c>
      <c r="K34" s="32">
        <v>412524</v>
      </c>
      <c r="L34" s="16">
        <v>3.2500000000000001E-2</v>
      </c>
      <c r="M34" s="19">
        <f t="shared" si="3"/>
        <v>13407.03</v>
      </c>
      <c r="N34" s="19">
        <v>2063</v>
      </c>
      <c r="O34" s="20">
        <f t="shared" si="4"/>
        <v>15470.03</v>
      </c>
      <c r="P34" s="21">
        <f t="shared" si="5"/>
        <v>2784.6053999999999</v>
      </c>
      <c r="Q34" s="20">
        <f t="shared" si="6"/>
        <v>18254.635399999999</v>
      </c>
      <c r="R34" s="21">
        <f t="shared" si="7"/>
        <v>773.50150000000008</v>
      </c>
      <c r="S34" s="21">
        <f t="shared" si="8"/>
        <v>17481.133900000001</v>
      </c>
      <c r="T34" s="21"/>
      <c r="U34" s="21"/>
      <c r="V34" s="21"/>
      <c r="W34" t="s">
        <v>262</v>
      </c>
      <c r="X34" t="s">
        <v>368</v>
      </c>
      <c r="Y34" t="s">
        <v>85</v>
      </c>
      <c r="Z34" s="64">
        <v>3.2500000000000001E-2</v>
      </c>
      <c r="AA34" s="65">
        <f t="shared" si="9"/>
        <v>13407.03</v>
      </c>
      <c r="AB34" s="65">
        <v>0</v>
      </c>
      <c r="AC34" s="65">
        <f t="shared" si="10"/>
        <v>13407.03</v>
      </c>
      <c r="AD34" s="65">
        <f t="shared" si="11"/>
        <v>670.3515000000001</v>
      </c>
      <c r="AE34" s="65">
        <f t="shared" si="12"/>
        <v>12736.6785</v>
      </c>
      <c r="AF34" s="65">
        <f>K34*0.25%</f>
        <v>1031.31</v>
      </c>
      <c r="AG34" s="65">
        <f>AF34*5%</f>
        <v>51.5655</v>
      </c>
      <c r="AH34" s="65">
        <f>AF34-AG34</f>
        <v>979.7444999999999</v>
      </c>
      <c r="AI34" s="66">
        <f t="shared" si="13"/>
        <v>1031.69</v>
      </c>
      <c r="AJ34" s="67">
        <v>12736.6785</v>
      </c>
      <c r="AK34" s="65">
        <f t="shared" si="2"/>
        <v>0</v>
      </c>
      <c r="AL34" s="59">
        <v>44908</v>
      </c>
      <c r="AM34" s="64" t="s">
        <v>407</v>
      </c>
      <c r="AN34" s="62" t="s">
        <v>408</v>
      </c>
      <c r="AO34" s="21">
        <v>979.7444999999999</v>
      </c>
      <c r="AP34" s="13">
        <v>44908</v>
      </c>
      <c r="AQ34" t="s">
        <v>414</v>
      </c>
      <c r="AR34" t="s">
        <v>415</v>
      </c>
    </row>
    <row r="35" spans="1:44" x14ac:dyDescent="0.3">
      <c r="A35">
        <v>33</v>
      </c>
      <c r="B35" t="s">
        <v>101</v>
      </c>
      <c r="C35" t="s">
        <v>85</v>
      </c>
      <c r="D35" t="s">
        <v>82</v>
      </c>
      <c r="E35" t="s">
        <v>235</v>
      </c>
      <c r="F35" t="s">
        <v>84</v>
      </c>
      <c r="G35" s="22">
        <v>135959896</v>
      </c>
      <c r="H35" s="30">
        <v>8359</v>
      </c>
      <c r="I35" t="s">
        <v>133</v>
      </c>
      <c r="J35" t="s">
        <v>267</v>
      </c>
      <c r="K35" s="32">
        <v>1600000</v>
      </c>
      <c r="L35" s="16">
        <v>3.2500000000000001E-2</v>
      </c>
      <c r="M35" s="19">
        <f t="shared" si="3"/>
        <v>52000</v>
      </c>
      <c r="N35" s="19">
        <v>8000</v>
      </c>
      <c r="O35" s="20">
        <f t="shared" si="4"/>
        <v>60000</v>
      </c>
      <c r="P35" s="21">
        <f t="shared" si="5"/>
        <v>10800</v>
      </c>
      <c r="Q35" s="20">
        <f t="shared" si="6"/>
        <v>70800</v>
      </c>
      <c r="R35" s="21">
        <f t="shared" si="7"/>
        <v>3000</v>
      </c>
      <c r="S35" s="21">
        <f t="shared" si="8"/>
        <v>67800</v>
      </c>
      <c r="T35" s="21"/>
      <c r="U35" s="21"/>
      <c r="V35" s="21"/>
      <c r="W35" t="s">
        <v>263</v>
      </c>
      <c r="X35" t="s">
        <v>369</v>
      </c>
      <c r="Y35" t="s">
        <v>85</v>
      </c>
      <c r="Z35" s="64">
        <v>3.56E-2</v>
      </c>
      <c r="AA35" s="65">
        <f t="shared" si="9"/>
        <v>56960</v>
      </c>
      <c r="AB35" s="65">
        <v>0</v>
      </c>
      <c r="AC35" s="65">
        <f t="shared" si="10"/>
        <v>56960</v>
      </c>
      <c r="AD35" s="65">
        <f t="shared" si="11"/>
        <v>2848</v>
      </c>
      <c r="AE35" s="65">
        <f t="shared" si="12"/>
        <v>54112</v>
      </c>
      <c r="AF35" s="65"/>
      <c r="AG35" s="65"/>
      <c r="AH35" s="65"/>
      <c r="AI35" s="66">
        <f t="shared" si="13"/>
        <v>3040</v>
      </c>
      <c r="AK35" s="65">
        <f t="shared" si="2"/>
        <v>54112</v>
      </c>
    </row>
    <row r="36" spans="1:44" x14ac:dyDescent="0.3">
      <c r="A36">
        <v>34</v>
      </c>
      <c r="B36" t="s">
        <v>101</v>
      </c>
      <c r="C36" t="s">
        <v>85</v>
      </c>
      <c r="D36" t="s">
        <v>82</v>
      </c>
      <c r="E36" t="s">
        <v>235</v>
      </c>
      <c r="F36" t="s">
        <v>84</v>
      </c>
      <c r="G36" s="22">
        <v>135306476</v>
      </c>
      <c r="H36" s="30">
        <v>8340</v>
      </c>
      <c r="I36" t="s">
        <v>146</v>
      </c>
      <c r="J36" t="s">
        <v>267</v>
      </c>
      <c r="K36" s="32">
        <v>1207927</v>
      </c>
      <c r="L36" s="16">
        <v>3.2500000000000001E-2</v>
      </c>
      <c r="M36" s="19">
        <f t="shared" si="3"/>
        <v>39257.627500000002</v>
      </c>
      <c r="N36" s="19">
        <v>6040</v>
      </c>
      <c r="O36" s="20">
        <f t="shared" si="4"/>
        <v>45297.627500000002</v>
      </c>
      <c r="P36" s="21">
        <f t="shared" si="5"/>
        <v>8153.5729499999998</v>
      </c>
      <c r="Q36" s="20">
        <f t="shared" si="6"/>
        <v>53451.200450000004</v>
      </c>
      <c r="R36" s="21">
        <f t="shared" si="7"/>
        <v>2264.8813750000004</v>
      </c>
      <c r="S36" s="21">
        <f t="shared" si="8"/>
        <v>51186.319075000007</v>
      </c>
      <c r="T36" s="21"/>
      <c r="U36" s="21"/>
      <c r="V36" s="21"/>
      <c r="W36" t="s">
        <v>263</v>
      </c>
      <c r="X36" t="s">
        <v>369</v>
      </c>
      <c r="Y36" t="s">
        <v>85</v>
      </c>
      <c r="Z36" s="64">
        <v>3.3999999999999996E-2</v>
      </c>
      <c r="AA36" s="65">
        <f t="shared" si="9"/>
        <v>41069.517999999996</v>
      </c>
      <c r="AB36" s="65">
        <v>0</v>
      </c>
      <c r="AC36" s="65">
        <f t="shared" si="10"/>
        <v>41069.517999999996</v>
      </c>
      <c r="AD36" s="65">
        <f t="shared" si="11"/>
        <v>2053.4758999999999</v>
      </c>
      <c r="AE36" s="65">
        <f t="shared" si="12"/>
        <v>39016.042099999999</v>
      </c>
      <c r="AF36" s="65"/>
      <c r="AG36" s="65"/>
      <c r="AH36" s="65"/>
      <c r="AI36" s="66">
        <f t="shared" si="13"/>
        <v>4228.1095000000059</v>
      </c>
      <c r="AJ36" s="65">
        <v>39016.042099999999</v>
      </c>
      <c r="AK36" s="65">
        <f t="shared" si="2"/>
        <v>0</v>
      </c>
      <c r="AL36" s="24" t="s">
        <v>396</v>
      </c>
    </row>
    <row r="37" spans="1:44" x14ac:dyDescent="0.3">
      <c r="A37">
        <v>35</v>
      </c>
      <c r="B37" t="s">
        <v>101</v>
      </c>
      <c r="C37" t="s">
        <v>85</v>
      </c>
      <c r="D37" t="s">
        <v>82</v>
      </c>
      <c r="E37" t="s">
        <v>235</v>
      </c>
      <c r="F37" t="s">
        <v>84</v>
      </c>
      <c r="G37" s="22">
        <v>135178611</v>
      </c>
      <c r="H37" s="30">
        <v>8339</v>
      </c>
      <c r="I37" t="s">
        <v>147</v>
      </c>
      <c r="J37" t="s">
        <v>267</v>
      </c>
      <c r="K37" s="32">
        <v>1207050</v>
      </c>
      <c r="L37" s="16">
        <v>3.2500000000000001E-2</v>
      </c>
      <c r="M37" s="19">
        <f t="shared" si="3"/>
        <v>39229.125</v>
      </c>
      <c r="N37" s="19">
        <v>6035</v>
      </c>
      <c r="O37" s="20">
        <f t="shared" si="4"/>
        <v>45264.125</v>
      </c>
      <c r="P37" s="21">
        <f t="shared" si="5"/>
        <v>8147.5424999999996</v>
      </c>
      <c r="Q37" s="20">
        <f t="shared" si="6"/>
        <v>53411.667499999996</v>
      </c>
      <c r="R37" s="21">
        <f t="shared" si="7"/>
        <v>2263.2062500000002</v>
      </c>
      <c r="S37" s="21">
        <f t="shared" si="8"/>
        <v>51148.461249999993</v>
      </c>
      <c r="T37" s="21"/>
      <c r="U37" s="21"/>
      <c r="V37" s="21"/>
      <c r="W37" t="s">
        <v>263</v>
      </c>
      <c r="X37" t="s">
        <v>369</v>
      </c>
      <c r="Y37" t="s">
        <v>85</v>
      </c>
      <c r="Z37" s="64">
        <v>3.3999999999999996E-2</v>
      </c>
      <c r="AA37" s="65">
        <f t="shared" si="9"/>
        <v>41039.699999999997</v>
      </c>
      <c r="AB37" s="65">
        <v>0</v>
      </c>
      <c r="AC37" s="65">
        <f t="shared" si="10"/>
        <v>41039.699999999997</v>
      </c>
      <c r="AD37" s="65">
        <f t="shared" si="11"/>
        <v>2051.9850000000001</v>
      </c>
      <c r="AE37" s="65">
        <f t="shared" si="12"/>
        <v>38987.714999999997</v>
      </c>
      <c r="AF37" s="65"/>
      <c r="AG37" s="65"/>
      <c r="AH37" s="65"/>
      <c r="AI37" s="66">
        <f t="shared" si="13"/>
        <v>4224.4250000000029</v>
      </c>
      <c r="AJ37" s="65">
        <v>38987.714999999997</v>
      </c>
      <c r="AK37" s="65">
        <f t="shared" si="2"/>
        <v>0</v>
      </c>
      <c r="AL37" s="24" t="s">
        <v>396</v>
      </c>
    </row>
    <row r="38" spans="1:44" x14ac:dyDescent="0.3">
      <c r="A38">
        <v>36</v>
      </c>
      <c r="B38" t="s">
        <v>128</v>
      </c>
      <c r="C38" t="s">
        <v>85</v>
      </c>
      <c r="D38" t="s">
        <v>82</v>
      </c>
      <c r="E38" t="s">
        <v>235</v>
      </c>
      <c r="F38" t="s">
        <v>84</v>
      </c>
      <c r="G38" s="22">
        <v>136059095</v>
      </c>
      <c r="H38" s="30">
        <v>8362</v>
      </c>
      <c r="I38" t="s">
        <v>148</v>
      </c>
      <c r="J38" t="s">
        <v>267</v>
      </c>
      <c r="K38" s="32">
        <v>250000</v>
      </c>
      <c r="L38" s="16">
        <v>3.2500000000000001E-2</v>
      </c>
      <c r="M38" s="19">
        <f t="shared" si="3"/>
        <v>8125</v>
      </c>
      <c r="N38" s="19">
        <v>1250</v>
      </c>
      <c r="O38" s="20">
        <f t="shared" si="4"/>
        <v>9375</v>
      </c>
      <c r="P38" s="21">
        <f t="shared" si="5"/>
        <v>1687.5</v>
      </c>
      <c r="Q38" s="20">
        <f t="shared" si="6"/>
        <v>11062.5</v>
      </c>
      <c r="R38" s="21">
        <f t="shared" si="7"/>
        <v>468.75</v>
      </c>
      <c r="S38" s="21">
        <f t="shared" si="8"/>
        <v>10593.75</v>
      </c>
      <c r="T38" s="21"/>
      <c r="U38" s="21"/>
      <c r="V38" s="21"/>
      <c r="W38" t="s">
        <v>266</v>
      </c>
      <c r="X38" t="s">
        <v>389</v>
      </c>
      <c r="Y38" t="s">
        <v>260</v>
      </c>
      <c r="Z38" s="64">
        <v>3.56E-2</v>
      </c>
      <c r="AA38" s="65">
        <f t="shared" si="9"/>
        <v>8900</v>
      </c>
      <c r="AB38" s="65">
        <v>0</v>
      </c>
      <c r="AC38" s="65">
        <f t="shared" si="10"/>
        <v>8900</v>
      </c>
      <c r="AD38" s="65">
        <f t="shared" si="11"/>
        <v>445</v>
      </c>
      <c r="AE38" s="65">
        <f t="shared" si="12"/>
        <v>8455</v>
      </c>
      <c r="AF38" s="65"/>
      <c r="AG38" s="65"/>
      <c r="AH38" s="65"/>
      <c r="AI38" s="66">
        <f t="shared" si="13"/>
        <v>475</v>
      </c>
      <c r="AJ38" s="22">
        <v>8455</v>
      </c>
      <c r="AK38" s="65">
        <f t="shared" si="2"/>
        <v>0</v>
      </c>
      <c r="AL38" s="60">
        <v>44908</v>
      </c>
      <c r="AM38" s="22" t="s">
        <v>402</v>
      </c>
      <c r="AN38" s="24" t="s">
        <v>403</v>
      </c>
    </row>
    <row r="39" spans="1:44" x14ac:dyDescent="0.3">
      <c r="A39">
        <v>37</v>
      </c>
      <c r="B39" t="s">
        <v>112</v>
      </c>
      <c r="C39" t="s">
        <v>85</v>
      </c>
      <c r="D39" t="s">
        <v>82</v>
      </c>
      <c r="E39" t="s">
        <v>235</v>
      </c>
      <c r="F39" t="s">
        <v>84</v>
      </c>
      <c r="G39" s="22">
        <v>135099627</v>
      </c>
      <c r="H39" s="30">
        <v>8334</v>
      </c>
      <c r="I39" t="s">
        <v>149</v>
      </c>
      <c r="J39" t="s">
        <v>267</v>
      </c>
      <c r="K39" s="32">
        <v>1088130</v>
      </c>
      <c r="L39" s="16">
        <v>3.2500000000000001E-2</v>
      </c>
      <c r="M39" s="19">
        <f t="shared" si="3"/>
        <v>35364.224999999999</v>
      </c>
      <c r="N39" s="19">
        <v>5441</v>
      </c>
      <c r="O39" s="20">
        <f t="shared" si="4"/>
        <v>40805.224999999999</v>
      </c>
      <c r="P39" s="21">
        <f t="shared" si="5"/>
        <v>7344.9404999999997</v>
      </c>
      <c r="Q39" s="20">
        <f t="shared" si="6"/>
        <v>48150.165499999996</v>
      </c>
      <c r="R39" s="21">
        <f t="shared" si="7"/>
        <v>2040.26125</v>
      </c>
      <c r="S39" s="21">
        <f t="shared" si="8"/>
        <v>46109.904249999992</v>
      </c>
      <c r="T39" s="21"/>
      <c r="U39" s="21"/>
      <c r="V39" s="21"/>
      <c r="W39" t="s">
        <v>263</v>
      </c>
      <c r="X39" t="s">
        <v>369</v>
      </c>
      <c r="Y39" t="s">
        <v>85</v>
      </c>
      <c r="Z39" s="64">
        <v>3.3999999999999996E-2</v>
      </c>
      <c r="AA39" s="65">
        <f t="shared" si="9"/>
        <v>36996.42</v>
      </c>
      <c r="AB39" s="65">
        <v>0</v>
      </c>
      <c r="AC39" s="65">
        <f t="shared" si="10"/>
        <v>36996.42</v>
      </c>
      <c r="AD39" s="65">
        <f t="shared" si="11"/>
        <v>1849.8209999999999</v>
      </c>
      <c r="AE39" s="65">
        <f t="shared" si="12"/>
        <v>35146.599000000002</v>
      </c>
      <c r="AF39" s="65"/>
      <c r="AG39" s="65"/>
      <c r="AH39" s="65"/>
      <c r="AI39" s="66">
        <f t="shared" si="13"/>
        <v>3808.8050000000003</v>
      </c>
      <c r="AJ39" s="65">
        <v>35146.599000000002</v>
      </c>
      <c r="AK39" s="65">
        <f t="shared" si="2"/>
        <v>0</v>
      </c>
      <c r="AL39" s="24" t="s">
        <v>396</v>
      </c>
    </row>
    <row r="40" spans="1:44" x14ac:dyDescent="0.3">
      <c r="A40">
        <v>38</v>
      </c>
      <c r="B40" t="s">
        <v>150</v>
      </c>
      <c r="C40" t="s">
        <v>85</v>
      </c>
      <c r="D40" t="s">
        <v>82</v>
      </c>
      <c r="E40" t="s">
        <v>235</v>
      </c>
      <c r="F40" t="s">
        <v>84</v>
      </c>
      <c r="G40" s="22">
        <v>135845898</v>
      </c>
      <c r="H40" s="30">
        <v>8359</v>
      </c>
      <c r="I40" t="s">
        <v>151</v>
      </c>
      <c r="J40" t="s">
        <v>267</v>
      </c>
      <c r="K40" s="32">
        <v>1215394</v>
      </c>
      <c r="L40" s="16">
        <v>3.2500000000000001E-2</v>
      </c>
      <c r="M40" s="19">
        <f t="shared" si="3"/>
        <v>39500.305</v>
      </c>
      <c r="N40" s="19">
        <v>6077</v>
      </c>
      <c r="O40" s="20">
        <f t="shared" si="4"/>
        <v>45577.305</v>
      </c>
      <c r="P40" s="21">
        <f t="shared" si="5"/>
        <v>8203.9148999999998</v>
      </c>
      <c r="Q40" s="20">
        <f t="shared" si="6"/>
        <v>53781.219899999996</v>
      </c>
      <c r="R40" s="21">
        <f t="shared" si="7"/>
        <v>2278.8652500000003</v>
      </c>
      <c r="S40" s="21">
        <f t="shared" si="8"/>
        <v>51502.354649999994</v>
      </c>
      <c r="T40" s="21"/>
      <c r="U40" s="21"/>
      <c r="V40" s="21"/>
      <c r="W40" t="s">
        <v>262</v>
      </c>
      <c r="X40" t="s">
        <v>368</v>
      </c>
      <c r="Y40" t="s">
        <v>85</v>
      </c>
      <c r="Z40" s="64">
        <v>3.2500000000000001E-2</v>
      </c>
      <c r="AA40" s="65">
        <f t="shared" si="9"/>
        <v>39500.305</v>
      </c>
      <c r="AB40" s="65">
        <v>0</v>
      </c>
      <c r="AC40" s="65">
        <f t="shared" si="10"/>
        <v>39500.305</v>
      </c>
      <c r="AD40" s="65">
        <f t="shared" si="11"/>
        <v>1975.0152500000002</v>
      </c>
      <c r="AE40" s="65">
        <f t="shared" si="12"/>
        <v>37525.289750000004</v>
      </c>
      <c r="AF40" s="65">
        <f>K40*0.25%</f>
        <v>3038.4850000000001</v>
      </c>
      <c r="AG40" s="65">
        <f>AF40*5%</f>
        <v>151.92425</v>
      </c>
      <c r="AH40" s="65">
        <f>AF40-AG40</f>
        <v>2886.5607500000001</v>
      </c>
      <c r="AI40" s="66">
        <f t="shared" si="13"/>
        <v>3038.5149999999999</v>
      </c>
      <c r="AJ40" s="67">
        <v>37525.289750000004</v>
      </c>
      <c r="AK40" s="65">
        <f t="shared" si="2"/>
        <v>0</v>
      </c>
      <c r="AL40" s="59">
        <v>44908</v>
      </c>
      <c r="AM40" s="64" t="s">
        <v>407</v>
      </c>
      <c r="AN40" s="62" t="s">
        <v>408</v>
      </c>
      <c r="AO40" s="21">
        <v>2886.5607500000001</v>
      </c>
      <c r="AP40" s="13">
        <v>44908</v>
      </c>
      <c r="AQ40" t="s">
        <v>414</v>
      </c>
      <c r="AR40" t="s">
        <v>415</v>
      </c>
    </row>
    <row r="41" spans="1:44" x14ac:dyDescent="0.3">
      <c r="A41">
        <v>39</v>
      </c>
      <c r="B41" t="s">
        <v>101</v>
      </c>
      <c r="C41" t="s">
        <v>85</v>
      </c>
      <c r="D41" t="s">
        <v>82</v>
      </c>
      <c r="E41" t="s">
        <v>235</v>
      </c>
      <c r="F41" t="s">
        <v>84</v>
      </c>
      <c r="G41" s="22">
        <v>135621513</v>
      </c>
      <c r="H41" s="30">
        <v>8350</v>
      </c>
      <c r="I41" t="s">
        <v>152</v>
      </c>
      <c r="J41" t="s">
        <v>267</v>
      </c>
      <c r="K41" s="32">
        <v>127902</v>
      </c>
      <c r="L41" s="16">
        <v>3.2500000000000001E-2</v>
      </c>
      <c r="M41" s="19">
        <f t="shared" si="3"/>
        <v>4156.8150000000005</v>
      </c>
      <c r="N41" s="19">
        <v>640</v>
      </c>
      <c r="O41" s="20">
        <f t="shared" si="4"/>
        <v>4796.8150000000005</v>
      </c>
      <c r="P41" s="21">
        <f t="shared" si="5"/>
        <v>863.4267000000001</v>
      </c>
      <c r="Q41" s="20">
        <f t="shared" si="6"/>
        <v>5660.2417000000005</v>
      </c>
      <c r="R41" s="21">
        <f t="shared" si="7"/>
        <v>239.84075000000004</v>
      </c>
      <c r="S41" s="21">
        <f t="shared" si="8"/>
        <v>5420.4009500000002</v>
      </c>
      <c r="T41" s="21"/>
      <c r="U41" s="21"/>
      <c r="V41" s="21"/>
      <c r="W41" t="s">
        <v>263</v>
      </c>
      <c r="X41" t="s">
        <v>369</v>
      </c>
      <c r="Y41" t="s">
        <v>85</v>
      </c>
      <c r="Z41" s="64">
        <v>3.56E-2</v>
      </c>
      <c r="AA41" s="65">
        <f t="shared" si="9"/>
        <v>4553.3112000000001</v>
      </c>
      <c r="AB41" s="65">
        <v>0</v>
      </c>
      <c r="AC41" s="65">
        <f t="shared" si="10"/>
        <v>4553.3112000000001</v>
      </c>
      <c r="AD41" s="65">
        <f t="shared" si="11"/>
        <v>227.66556000000003</v>
      </c>
      <c r="AE41" s="65">
        <f t="shared" si="12"/>
        <v>4325.6456399999997</v>
      </c>
      <c r="AF41" s="65"/>
      <c r="AG41" s="65"/>
      <c r="AH41" s="65"/>
      <c r="AI41" s="66">
        <f t="shared" si="13"/>
        <v>243.50380000000041</v>
      </c>
      <c r="AK41" s="65">
        <f t="shared" si="2"/>
        <v>4325.6456399999997</v>
      </c>
    </row>
    <row r="42" spans="1:44" x14ac:dyDescent="0.3">
      <c r="A42">
        <v>40</v>
      </c>
      <c r="B42" t="s">
        <v>101</v>
      </c>
      <c r="C42" t="s">
        <v>85</v>
      </c>
      <c r="D42" t="s">
        <v>82</v>
      </c>
      <c r="E42" t="s">
        <v>235</v>
      </c>
      <c r="F42" t="s">
        <v>84</v>
      </c>
      <c r="G42" s="22">
        <v>135303865</v>
      </c>
      <c r="H42" s="30">
        <v>8347</v>
      </c>
      <c r="I42" t="s">
        <v>153</v>
      </c>
      <c r="J42" t="s">
        <v>267</v>
      </c>
      <c r="K42" s="32">
        <v>466954</v>
      </c>
      <c r="L42" s="16">
        <v>3.2500000000000001E-2</v>
      </c>
      <c r="M42" s="19">
        <f t="shared" si="3"/>
        <v>15176.005000000001</v>
      </c>
      <c r="N42" s="19">
        <v>0</v>
      </c>
      <c r="O42" s="20">
        <f t="shared" si="4"/>
        <v>15176.005000000001</v>
      </c>
      <c r="P42" s="21">
        <f t="shared" si="5"/>
        <v>2731.6809000000003</v>
      </c>
      <c r="Q42" s="20">
        <f t="shared" si="6"/>
        <v>17907.6859</v>
      </c>
      <c r="R42" s="21">
        <f t="shared" si="7"/>
        <v>758.80025000000012</v>
      </c>
      <c r="S42" s="21">
        <f t="shared" si="8"/>
        <v>17148.88565</v>
      </c>
      <c r="T42" s="21"/>
      <c r="U42" s="21"/>
      <c r="V42" s="21"/>
      <c r="W42" t="s">
        <v>263</v>
      </c>
      <c r="X42" t="s">
        <v>369</v>
      </c>
      <c r="Y42" t="s">
        <v>85</v>
      </c>
      <c r="Z42" s="64">
        <v>3.0875E-2</v>
      </c>
      <c r="AA42" s="65">
        <f t="shared" si="9"/>
        <v>14417.204749999999</v>
      </c>
      <c r="AB42" s="65">
        <v>0</v>
      </c>
      <c r="AC42" s="65">
        <f t="shared" si="10"/>
        <v>14417.204749999999</v>
      </c>
      <c r="AD42" s="65">
        <f t="shared" si="11"/>
        <v>720.86023750000004</v>
      </c>
      <c r="AE42" s="65">
        <f t="shared" si="12"/>
        <v>13696.3445125</v>
      </c>
      <c r="AF42" s="65"/>
      <c r="AG42" s="65"/>
      <c r="AH42" s="65"/>
      <c r="AI42" s="66">
        <f t="shared" si="13"/>
        <v>758.80025000000205</v>
      </c>
      <c r="AK42" s="65">
        <f t="shared" si="2"/>
        <v>13696.3445125</v>
      </c>
    </row>
    <row r="43" spans="1:44" x14ac:dyDescent="0.3">
      <c r="A43">
        <v>41</v>
      </c>
      <c r="B43" t="s">
        <v>118</v>
      </c>
      <c r="C43" t="s">
        <v>85</v>
      </c>
      <c r="D43" t="s">
        <v>82</v>
      </c>
      <c r="E43" t="s">
        <v>235</v>
      </c>
      <c r="F43" t="s">
        <v>84</v>
      </c>
      <c r="G43" s="22">
        <v>135655656</v>
      </c>
      <c r="H43" s="30">
        <v>8352</v>
      </c>
      <c r="I43" t="s">
        <v>154</v>
      </c>
      <c r="J43" t="s">
        <v>267</v>
      </c>
      <c r="K43" s="32">
        <v>255078</v>
      </c>
      <c r="L43" s="16">
        <v>3.2500000000000001E-2</v>
      </c>
      <c r="M43" s="19">
        <f t="shared" si="3"/>
        <v>8290.0349999999999</v>
      </c>
      <c r="N43" s="19">
        <v>1275</v>
      </c>
      <c r="O43" s="20">
        <f t="shared" si="4"/>
        <v>9565.0349999999999</v>
      </c>
      <c r="P43" s="21">
        <f t="shared" si="5"/>
        <v>1721.7062999999998</v>
      </c>
      <c r="Q43" s="20">
        <f t="shared" si="6"/>
        <v>11286.7413</v>
      </c>
      <c r="R43" s="21">
        <f t="shared" si="7"/>
        <v>478.25175000000002</v>
      </c>
      <c r="S43" s="21">
        <f t="shared" si="8"/>
        <v>10808.48955</v>
      </c>
      <c r="T43" s="21"/>
      <c r="U43" s="21"/>
      <c r="V43" s="21"/>
      <c r="W43" t="s">
        <v>262</v>
      </c>
      <c r="X43" t="s">
        <v>368</v>
      </c>
      <c r="Y43" t="s">
        <v>85</v>
      </c>
      <c r="Z43" s="64">
        <v>3.2500000000000001E-2</v>
      </c>
      <c r="AA43" s="65">
        <f t="shared" si="9"/>
        <v>8290.0349999999999</v>
      </c>
      <c r="AB43" s="65">
        <v>0</v>
      </c>
      <c r="AC43" s="65">
        <f t="shared" si="10"/>
        <v>8290.0349999999999</v>
      </c>
      <c r="AD43" s="65">
        <f t="shared" si="11"/>
        <v>414.50175000000002</v>
      </c>
      <c r="AE43" s="65">
        <f t="shared" si="12"/>
        <v>7875.5332499999995</v>
      </c>
      <c r="AF43" s="65">
        <f>K43*0.25%</f>
        <v>637.69500000000005</v>
      </c>
      <c r="AG43" s="65">
        <f>AF43*5%</f>
        <v>31.884750000000004</v>
      </c>
      <c r="AH43" s="65">
        <f>AF43-AG43</f>
        <v>605.81025</v>
      </c>
      <c r="AI43" s="66">
        <f t="shared" si="13"/>
        <v>637.30499999999995</v>
      </c>
      <c r="AJ43" s="67">
        <v>7875.5332499999995</v>
      </c>
      <c r="AK43" s="65">
        <f t="shared" si="2"/>
        <v>0</v>
      </c>
      <c r="AL43" s="59">
        <v>44908</v>
      </c>
      <c r="AM43" s="64" t="s">
        <v>407</v>
      </c>
      <c r="AN43" s="62" t="s">
        <v>408</v>
      </c>
      <c r="AO43" s="21">
        <v>605.81025</v>
      </c>
      <c r="AP43" s="13">
        <v>44908</v>
      </c>
      <c r="AQ43" t="s">
        <v>414</v>
      </c>
      <c r="AR43" t="s">
        <v>415</v>
      </c>
    </row>
    <row r="44" spans="1:44" x14ac:dyDescent="0.3">
      <c r="A44">
        <v>42</v>
      </c>
      <c r="B44" t="s">
        <v>155</v>
      </c>
      <c r="C44" t="s">
        <v>85</v>
      </c>
      <c r="D44" t="s">
        <v>82</v>
      </c>
      <c r="E44" t="s">
        <v>235</v>
      </c>
      <c r="F44" t="s">
        <v>84</v>
      </c>
      <c r="G44" s="22">
        <v>135642000</v>
      </c>
      <c r="H44" s="30">
        <v>8347</v>
      </c>
      <c r="I44" t="s">
        <v>156</v>
      </c>
      <c r="J44" t="s">
        <v>267</v>
      </c>
      <c r="K44" s="32">
        <v>506555</v>
      </c>
      <c r="L44" s="16">
        <v>3.2500000000000001E-2</v>
      </c>
      <c r="M44" s="19">
        <f t="shared" si="3"/>
        <v>16463.037500000002</v>
      </c>
      <c r="N44" s="19">
        <v>2533</v>
      </c>
      <c r="O44" s="20">
        <f t="shared" si="4"/>
        <v>18996.037500000002</v>
      </c>
      <c r="P44" s="21">
        <f t="shared" si="5"/>
        <v>3419.2867500000002</v>
      </c>
      <c r="Q44" s="20">
        <f t="shared" si="6"/>
        <v>22415.324250000001</v>
      </c>
      <c r="R44" s="21">
        <f t="shared" si="7"/>
        <v>949.80187500000011</v>
      </c>
      <c r="S44" s="21">
        <f t="shared" si="8"/>
        <v>21465.522375</v>
      </c>
      <c r="T44" s="21"/>
      <c r="U44" s="21"/>
      <c r="V44" s="21"/>
      <c r="W44" t="s">
        <v>263</v>
      </c>
      <c r="X44" t="s">
        <v>369</v>
      </c>
      <c r="Y44" t="s">
        <v>85</v>
      </c>
      <c r="Z44" s="64">
        <v>3.56E-2</v>
      </c>
      <c r="AA44" s="65">
        <f t="shared" si="9"/>
        <v>18033.358</v>
      </c>
      <c r="AB44" s="65">
        <v>0</v>
      </c>
      <c r="AC44" s="65">
        <f t="shared" si="10"/>
        <v>18033.358</v>
      </c>
      <c r="AD44" s="65">
        <f t="shared" si="11"/>
        <v>901.66790000000003</v>
      </c>
      <c r="AE44" s="65">
        <f t="shared" si="12"/>
        <v>17131.6901</v>
      </c>
      <c r="AF44" s="65"/>
      <c r="AG44" s="65"/>
      <c r="AH44" s="65"/>
      <c r="AI44" s="66">
        <f t="shared" si="13"/>
        <v>962.67950000000201</v>
      </c>
      <c r="AK44" s="65">
        <f t="shared" si="2"/>
        <v>17131.6901</v>
      </c>
    </row>
    <row r="45" spans="1:44" x14ac:dyDescent="0.3">
      <c r="A45">
        <v>43</v>
      </c>
      <c r="B45" t="s">
        <v>122</v>
      </c>
      <c r="C45" t="s">
        <v>85</v>
      </c>
      <c r="D45" t="s">
        <v>82</v>
      </c>
      <c r="E45" t="s">
        <v>235</v>
      </c>
      <c r="F45" t="s">
        <v>84</v>
      </c>
      <c r="G45" s="22">
        <v>135346323</v>
      </c>
      <c r="H45" s="30">
        <v>8341</v>
      </c>
      <c r="I45" t="s">
        <v>157</v>
      </c>
      <c r="J45" t="s">
        <v>267</v>
      </c>
      <c r="K45" s="32">
        <v>1007535</v>
      </c>
      <c r="L45" s="16">
        <v>3.2500000000000001E-2</v>
      </c>
      <c r="M45" s="19">
        <f t="shared" si="3"/>
        <v>32744.887500000001</v>
      </c>
      <c r="N45" s="19">
        <v>5038</v>
      </c>
      <c r="O45" s="20">
        <f t="shared" si="4"/>
        <v>37782.887499999997</v>
      </c>
      <c r="P45" s="21">
        <f t="shared" si="5"/>
        <v>6800.9197499999991</v>
      </c>
      <c r="Q45" s="20">
        <f t="shared" si="6"/>
        <v>44583.807249999998</v>
      </c>
      <c r="R45" s="21">
        <f t="shared" si="7"/>
        <v>1889.1443749999999</v>
      </c>
      <c r="S45" s="21">
        <f t="shared" si="8"/>
        <v>42694.662874999995</v>
      </c>
      <c r="T45" s="21"/>
      <c r="U45" s="21"/>
      <c r="V45" s="21"/>
      <c r="W45" t="s">
        <v>263</v>
      </c>
      <c r="X45" t="s">
        <v>369</v>
      </c>
      <c r="Y45" t="s">
        <v>85</v>
      </c>
      <c r="Z45" s="64">
        <v>3.4000000000000002E-2</v>
      </c>
      <c r="AA45" s="65">
        <f t="shared" si="9"/>
        <v>34256.19</v>
      </c>
      <c r="AB45" s="65">
        <v>0</v>
      </c>
      <c r="AC45" s="65">
        <f t="shared" si="10"/>
        <v>34256.19</v>
      </c>
      <c r="AD45" s="65">
        <f t="shared" si="11"/>
        <v>1712.8095000000003</v>
      </c>
      <c r="AE45" s="65">
        <f t="shared" si="12"/>
        <v>32543.380500000003</v>
      </c>
      <c r="AF45" s="65"/>
      <c r="AG45" s="65"/>
      <c r="AH45" s="65"/>
      <c r="AI45" s="66">
        <f t="shared" si="13"/>
        <v>3526.6974999999948</v>
      </c>
      <c r="AJ45" s="65">
        <v>32543.380500000003</v>
      </c>
      <c r="AK45" s="65">
        <f t="shared" si="2"/>
        <v>0</v>
      </c>
      <c r="AL45" s="24" t="s">
        <v>396</v>
      </c>
    </row>
    <row r="46" spans="1:44" x14ac:dyDescent="0.3">
      <c r="A46">
        <v>44</v>
      </c>
      <c r="B46" t="s">
        <v>158</v>
      </c>
      <c r="C46" t="s">
        <v>85</v>
      </c>
      <c r="D46" t="s">
        <v>82</v>
      </c>
      <c r="E46" t="s">
        <v>235</v>
      </c>
      <c r="F46" t="s">
        <v>84</v>
      </c>
      <c r="G46" s="22">
        <v>135967089</v>
      </c>
      <c r="H46" s="30">
        <v>8363</v>
      </c>
      <c r="I46" t="s">
        <v>159</v>
      </c>
      <c r="J46" t="s">
        <v>267</v>
      </c>
      <c r="K46" s="32">
        <v>1010096</v>
      </c>
      <c r="L46" s="16">
        <v>3.2500000000000001E-2</v>
      </c>
      <c r="M46" s="19">
        <f t="shared" si="3"/>
        <v>32828.120000000003</v>
      </c>
      <c r="N46" s="19">
        <v>5050</v>
      </c>
      <c r="O46" s="20">
        <f t="shared" si="4"/>
        <v>37878.120000000003</v>
      </c>
      <c r="P46" s="21">
        <f t="shared" si="5"/>
        <v>6818.0616</v>
      </c>
      <c r="Q46" s="20">
        <f t="shared" si="6"/>
        <v>44696.181600000004</v>
      </c>
      <c r="R46" s="21">
        <f t="shared" si="7"/>
        <v>1893.9060000000002</v>
      </c>
      <c r="S46" s="21">
        <f t="shared" si="8"/>
        <v>42802.275600000001</v>
      </c>
      <c r="T46" s="21"/>
      <c r="U46" s="21"/>
      <c r="V46" s="21"/>
      <c r="W46" t="s">
        <v>262</v>
      </c>
      <c r="X46" t="s">
        <v>368</v>
      </c>
      <c r="Y46" t="s">
        <v>85</v>
      </c>
      <c r="Z46" s="64">
        <v>3.2500000000000001E-2</v>
      </c>
      <c r="AA46" s="65">
        <f t="shared" si="9"/>
        <v>32828.120000000003</v>
      </c>
      <c r="AB46" s="65">
        <v>0</v>
      </c>
      <c r="AC46" s="65">
        <f t="shared" si="10"/>
        <v>32828.120000000003</v>
      </c>
      <c r="AD46" s="65">
        <f t="shared" si="11"/>
        <v>1641.4060000000002</v>
      </c>
      <c r="AE46" s="65">
        <f t="shared" si="12"/>
        <v>31186.714000000004</v>
      </c>
      <c r="AF46" s="65">
        <f>K46*0.25%</f>
        <v>2525.2400000000002</v>
      </c>
      <c r="AG46" s="65">
        <f>AF46*5%</f>
        <v>126.26200000000001</v>
      </c>
      <c r="AH46" s="65">
        <f>AF46-AG46</f>
        <v>2398.9780000000001</v>
      </c>
      <c r="AI46" s="66">
        <f t="shared" si="13"/>
        <v>2524.7599999999998</v>
      </c>
      <c r="AJ46" s="67">
        <v>31186.714000000004</v>
      </c>
      <c r="AK46" s="65">
        <f t="shared" si="2"/>
        <v>0</v>
      </c>
      <c r="AL46" s="59">
        <v>44908</v>
      </c>
      <c r="AM46" s="64" t="s">
        <v>407</v>
      </c>
      <c r="AN46" s="62" t="s">
        <v>408</v>
      </c>
      <c r="AO46" s="21">
        <v>2398.9780000000001</v>
      </c>
      <c r="AP46" s="13">
        <v>44908</v>
      </c>
      <c r="AQ46" t="s">
        <v>414</v>
      </c>
      <c r="AR46" t="s">
        <v>415</v>
      </c>
    </row>
    <row r="47" spans="1:44" x14ac:dyDescent="0.3">
      <c r="A47">
        <v>45</v>
      </c>
      <c r="B47" t="s">
        <v>106</v>
      </c>
      <c r="C47" t="s">
        <v>85</v>
      </c>
      <c r="D47" t="s">
        <v>82</v>
      </c>
      <c r="E47" t="s">
        <v>235</v>
      </c>
      <c r="F47" t="s">
        <v>84</v>
      </c>
      <c r="G47" s="22">
        <v>135691240</v>
      </c>
      <c r="H47" s="30">
        <v>8358</v>
      </c>
      <c r="I47" t="s">
        <v>160</v>
      </c>
      <c r="J47" t="s">
        <v>267</v>
      </c>
      <c r="K47" s="32">
        <v>505676</v>
      </c>
      <c r="L47" s="16">
        <v>3.2500000000000001E-2</v>
      </c>
      <c r="M47" s="19">
        <f t="shared" si="3"/>
        <v>16434.47</v>
      </c>
      <c r="N47" s="19">
        <v>2528</v>
      </c>
      <c r="O47" s="20">
        <f t="shared" si="4"/>
        <v>18962.47</v>
      </c>
      <c r="P47" s="21">
        <f t="shared" si="5"/>
        <v>3413.2446</v>
      </c>
      <c r="Q47" s="20">
        <f t="shared" si="6"/>
        <v>22375.714599999999</v>
      </c>
      <c r="R47" s="21">
        <f t="shared" si="7"/>
        <v>948.12350000000015</v>
      </c>
      <c r="S47" s="21">
        <f t="shared" si="8"/>
        <v>21427.591099999998</v>
      </c>
      <c r="T47" s="21"/>
      <c r="U47" s="21"/>
      <c r="V47" s="21"/>
      <c r="W47" t="s">
        <v>263</v>
      </c>
      <c r="X47" t="s">
        <v>369</v>
      </c>
      <c r="Y47" t="s">
        <v>85</v>
      </c>
      <c r="Z47" s="64">
        <v>3.5600000000000007E-2</v>
      </c>
      <c r="AA47" s="65">
        <f t="shared" si="9"/>
        <v>18002.065600000002</v>
      </c>
      <c r="AB47" s="65">
        <v>0</v>
      </c>
      <c r="AC47" s="65">
        <f t="shared" si="10"/>
        <v>18002.065600000002</v>
      </c>
      <c r="AD47" s="65">
        <f t="shared" si="11"/>
        <v>900.10328000000015</v>
      </c>
      <c r="AE47" s="65">
        <f t="shared" si="12"/>
        <v>17101.962320000002</v>
      </c>
      <c r="AF47" s="65"/>
      <c r="AG47" s="65"/>
      <c r="AH47" s="65"/>
      <c r="AI47" s="66">
        <f t="shared" si="13"/>
        <v>960.40439999999944</v>
      </c>
      <c r="AK47" s="65">
        <f t="shared" si="2"/>
        <v>17101.962320000002</v>
      </c>
    </row>
    <row r="48" spans="1:44" x14ac:dyDescent="0.3">
      <c r="A48">
        <v>46</v>
      </c>
      <c r="B48" t="s">
        <v>109</v>
      </c>
      <c r="C48" t="s">
        <v>85</v>
      </c>
      <c r="D48" t="s">
        <v>82</v>
      </c>
      <c r="E48" t="s">
        <v>235</v>
      </c>
      <c r="F48" t="s">
        <v>84</v>
      </c>
      <c r="G48" s="22">
        <v>455490123</v>
      </c>
      <c r="H48" s="30">
        <v>8341</v>
      </c>
      <c r="I48" t="s">
        <v>161</v>
      </c>
      <c r="J48" t="s">
        <v>267</v>
      </c>
      <c r="K48" s="32">
        <v>877280</v>
      </c>
      <c r="L48" s="16">
        <v>3.2500000000000001E-2</v>
      </c>
      <c r="M48" s="19">
        <f t="shared" si="3"/>
        <v>28511.600000000002</v>
      </c>
      <c r="N48" s="19">
        <v>4386</v>
      </c>
      <c r="O48" s="20">
        <f t="shared" si="4"/>
        <v>32897.600000000006</v>
      </c>
      <c r="P48" s="21">
        <f t="shared" si="5"/>
        <v>5921.5680000000011</v>
      </c>
      <c r="Q48" s="20">
        <f t="shared" si="6"/>
        <v>38819.168000000005</v>
      </c>
      <c r="R48" s="21">
        <f t="shared" si="7"/>
        <v>1644.8800000000003</v>
      </c>
      <c r="S48" s="21">
        <f t="shared" si="8"/>
        <v>37174.288000000008</v>
      </c>
      <c r="T48" s="21"/>
      <c r="U48" s="21"/>
      <c r="V48" s="21"/>
      <c r="W48" t="s">
        <v>263</v>
      </c>
      <c r="X48" t="s">
        <v>369</v>
      </c>
      <c r="Y48" t="s">
        <v>85</v>
      </c>
      <c r="Z48" s="64">
        <v>3.56E-2</v>
      </c>
      <c r="AA48" s="65">
        <f t="shared" si="9"/>
        <v>31231.168000000001</v>
      </c>
      <c r="AB48" s="65">
        <v>0</v>
      </c>
      <c r="AC48" s="65">
        <f t="shared" si="10"/>
        <v>31231.168000000001</v>
      </c>
      <c r="AD48" s="65">
        <f t="shared" si="11"/>
        <v>1561.5584000000001</v>
      </c>
      <c r="AE48" s="65">
        <f t="shared" si="12"/>
        <v>29669.6096</v>
      </c>
      <c r="AF48" s="65"/>
      <c r="AG48" s="65"/>
      <c r="AH48" s="65"/>
      <c r="AI48" s="66">
        <f t="shared" si="13"/>
        <v>1666.4320000000043</v>
      </c>
      <c r="AK48" s="65">
        <f t="shared" si="2"/>
        <v>29669.6096</v>
      </c>
    </row>
    <row r="49" spans="1:44" x14ac:dyDescent="0.3">
      <c r="A49">
        <v>47</v>
      </c>
      <c r="B49" t="s">
        <v>101</v>
      </c>
      <c r="C49" t="s">
        <v>85</v>
      </c>
      <c r="D49" t="s">
        <v>82</v>
      </c>
      <c r="E49" t="s">
        <v>235</v>
      </c>
      <c r="F49" t="s">
        <v>84</v>
      </c>
      <c r="G49" s="22">
        <v>135883901</v>
      </c>
      <c r="H49" s="30">
        <v>8356</v>
      </c>
      <c r="I49" t="s">
        <v>162</v>
      </c>
      <c r="J49" t="s">
        <v>267</v>
      </c>
      <c r="K49" s="32">
        <v>1213442</v>
      </c>
      <c r="L49" s="16">
        <v>3.2500000000000001E-2</v>
      </c>
      <c r="M49" s="19">
        <f t="shared" si="3"/>
        <v>39436.864999999998</v>
      </c>
      <c r="N49" s="19">
        <v>6067</v>
      </c>
      <c r="O49" s="20">
        <f t="shared" si="4"/>
        <v>45503.864999999998</v>
      </c>
      <c r="P49" s="21">
        <f t="shared" si="5"/>
        <v>8190.6956999999993</v>
      </c>
      <c r="Q49" s="20">
        <f t="shared" si="6"/>
        <v>53694.560699999995</v>
      </c>
      <c r="R49" s="21">
        <f t="shared" si="7"/>
        <v>2275.1932499999998</v>
      </c>
      <c r="S49" s="21">
        <f t="shared" si="8"/>
        <v>51419.367449999998</v>
      </c>
      <c r="T49" s="21"/>
      <c r="U49" s="21"/>
      <c r="V49" s="21"/>
      <c r="W49" t="s">
        <v>263</v>
      </c>
      <c r="X49" t="s">
        <v>369</v>
      </c>
      <c r="Y49" t="s">
        <v>85</v>
      </c>
      <c r="Z49" s="64">
        <v>3.5600000000000007E-2</v>
      </c>
      <c r="AA49" s="65">
        <f t="shared" si="9"/>
        <v>43198.535200000006</v>
      </c>
      <c r="AB49" s="65">
        <v>0</v>
      </c>
      <c r="AC49" s="65">
        <f t="shared" si="10"/>
        <v>43198.535200000006</v>
      </c>
      <c r="AD49" s="65">
        <f t="shared" si="11"/>
        <v>2159.9267600000003</v>
      </c>
      <c r="AE49" s="65">
        <f t="shared" si="12"/>
        <v>41038.608440000004</v>
      </c>
      <c r="AF49" s="65"/>
      <c r="AG49" s="65"/>
      <c r="AH49" s="65"/>
      <c r="AI49" s="66">
        <f t="shared" si="13"/>
        <v>2305.3297999999922</v>
      </c>
      <c r="AK49" s="65">
        <f t="shared" si="2"/>
        <v>41038.608440000004</v>
      </c>
    </row>
    <row r="50" spans="1:44" x14ac:dyDescent="0.3">
      <c r="A50">
        <v>48</v>
      </c>
      <c r="B50" t="s">
        <v>118</v>
      </c>
      <c r="C50" t="s">
        <v>85</v>
      </c>
      <c r="D50" t="s">
        <v>82</v>
      </c>
      <c r="E50" t="s">
        <v>235</v>
      </c>
      <c r="F50" t="s">
        <v>84</v>
      </c>
      <c r="G50" s="22">
        <v>135568105</v>
      </c>
      <c r="H50" s="30">
        <v>8347</v>
      </c>
      <c r="I50" t="s">
        <v>163</v>
      </c>
      <c r="J50" t="s">
        <v>267</v>
      </c>
      <c r="K50" s="32">
        <v>1509865</v>
      </c>
      <c r="L50" s="16">
        <v>3.2500000000000001E-2</v>
      </c>
      <c r="M50" s="19">
        <f t="shared" si="3"/>
        <v>49070.612500000003</v>
      </c>
      <c r="N50" s="19">
        <v>7549</v>
      </c>
      <c r="O50" s="20">
        <f t="shared" si="4"/>
        <v>56619.612500000003</v>
      </c>
      <c r="P50" s="21">
        <f t="shared" si="5"/>
        <v>10191.53025</v>
      </c>
      <c r="Q50" s="20">
        <f t="shared" si="6"/>
        <v>66811.142749999999</v>
      </c>
      <c r="R50" s="21">
        <f t="shared" si="7"/>
        <v>2830.9806250000001</v>
      </c>
      <c r="S50" s="21">
        <f t="shared" si="8"/>
        <v>63980.162125000003</v>
      </c>
      <c r="T50" s="21"/>
      <c r="U50" s="21"/>
      <c r="V50" s="21"/>
      <c r="W50" t="s">
        <v>263</v>
      </c>
      <c r="X50" t="s">
        <v>369</v>
      </c>
      <c r="Y50" t="s">
        <v>85</v>
      </c>
      <c r="Z50" s="64">
        <v>3.56E-2</v>
      </c>
      <c r="AA50" s="65">
        <f t="shared" si="9"/>
        <v>53751.194000000003</v>
      </c>
      <c r="AB50" s="65">
        <v>0</v>
      </c>
      <c r="AC50" s="65">
        <f t="shared" si="10"/>
        <v>53751.194000000003</v>
      </c>
      <c r="AD50" s="65">
        <f t="shared" si="11"/>
        <v>2687.5597000000002</v>
      </c>
      <c r="AE50" s="65">
        <f t="shared" si="12"/>
        <v>51063.634300000005</v>
      </c>
      <c r="AF50" s="65"/>
      <c r="AG50" s="65"/>
      <c r="AH50" s="65"/>
      <c r="AI50" s="66">
        <f t="shared" si="13"/>
        <v>2868.4184999999998</v>
      </c>
      <c r="AK50" s="65">
        <f t="shared" si="2"/>
        <v>51063.634300000005</v>
      </c>
    </row>
    <row r="51" spans="1:44" x14ac:dyDescent="0.3">
      <c r="A51">
        <v>49</v>
      </c>
      <c r="B51" t="s">
        <v>164</v>
      </c>
      <c r="C51" t="s">
        <v>85</v>
      </c>
      <c r="D51" t="s">
        <v>82</v>
      </c>
      <c r="E51" t="s">
        <v>235</v>
      </c>
      <c r="F51" t="s">
        <v>84</v>
      </c>
      <c r="G51" s="22">
        <v>135565045</v>
      </c>
      <c r="H51" s="30">
        <v>8344</v>
      </c>
      <c r="I51" t="s">
        <v>165</v>
      </c>
      <c r="J51" t="s">
        <v>267</v>
      </c>
      <c r="K51" s="32">
        <v>609078</v>
      </c>
      <c r="L51" s="16">
        <v>3.2500000000000001E-2</v>
      </c>
      <c r="M51" s="19">
        <f t="shared" si="3"/>
        <v>19795.035</v>
      </c>
      <c r="N51" s="19">
        <v>3045</v>
      </c>
      <c r="O51" s="20">
        <f t="shared" si="4"/>
        <v>22840.035</v>
      </c>
      <c r="P51" s="21">
        <f t="shared" si="5"/>
        <v>4111.2062999999998</v>
      </c>
      <c r="Q51" s="20">
        <f t="shared" si="6"/>
        <v>26951.241300000002</v>
      </c>
      <c r="R51" s="21">
        <f t="shared" si="7"/>
        <v>1142.0017500000001</v>
      </c>
      <c r="S51" s="21">
        <f t="shared" si="8"/>
        <v>25809.239550000002</v>
      </c>
      <c r="T51" s="21"/>
      <c r="U51" s="21"/>
      <c r="V51" s="21"/>
      <c r="W51" t="s">
        <v>263</v>
      </c>
      <c r="X51" t="s">
        <v>369</v>
      </c>
      <c r="Y51" t="s">
        <v>85</v>
      </c>
      <c r="Z51" s="64">
        <v>3.3999999999999996E-2</v>
      </c>
      <c r="AA51" s="65">
        <f t="shared" si="9"/>
        <v>20708.651999999998</v>
      </c>
      <c r="AB51" s="65">
        <v>0</v>
      </c>
      <c r="AC51" s="65">
        <f t="shared" si="10"/>
        <v>20708.651999999998</v>
      </c>
      <c r="AD51" s="65">
        <f t="shared" si="11"/>
        <v>1035.4325999999999</v>
      </c>
      <c r="AE51" s="65">
        <f t="shared" si="12"/>
        <v>19673.219399999998</v>
      </c>
      <c r="AF51" s="65"/>
      <c r="AG51" s="65"/>
      <c r="AH51" s="65"/>
      <c r="AI51" s="66">
        <f t="shared" si="13"/>
        <v>2131.3830000000016</v>
      </c>
      <c r="AJ51" s="65">
        <v>19673.219399999998</v>
      </c>
      <c r="AK51" s="65">
        <f t="shared" si="2"/>
        <v>0</v>
      </c>
      <c r="AL51" s="24" t="s">
        <v>396</v>
      </c>
    </row>
    <row r="52" spans="1:44" x14ac:dyDescent="0.3">
      <c r="A52">
        <v>50</v>
      </c>
      <c r="B52" t="s">
        <v>166</v>
      </c>
      <c r="C52" t="s">
        <v>85</v>
      </c>
      <c r="D52" t="s">
        <v>82</v>
      </c>
      <c r="E52" t="s">
        <v>235</v>
      </c>
      <c r="F52" t="s">
        <v>84</v>
      </c>
      <c r="G52" s="22">
        <v>135509668</v>
      </c>
      <c r="H52" s="30">
        <v>8344</v>
      </c>
      <c r="I52" t="s">
        <v>167</v>
      </c>
      <c r="J52" t="s">
        <v>267</v>
      </c>
      <c r="K52" s="32">
        <v>300000</v>
      </c>
      <c r="L52" s="16">
        <v>3.2500000000000001E-2</v>
      </c>
      <c r="M52" s="19">
        <f t="shared" si="3"/>
        <v>9750</v>
      </c>
      <c r="N52" s="19">
        <v>1500</v>
      </c>
      <c r="O52" s="20">
        <f t="shared" si="4"/>
        <v>11250</v>
      </c>
      <c r="P52" s="21">
        <f t="shared" si="5"/>
        <v>2025</v>
      </c>
      <c r="Q52" s="20">
        <f t="shared" si="6"/>
        <v>13275</v>
      </c>
      <c r="R52" s="21">
        <f t="shared" si="7"/>
        <v>562.5</v>
      </c>
      <c r="S52" s="21">
        <f t="shared" si="8"/>
        <v>12712.5</v>
      </c>
      <c r="T52" s="21"/>
      <c r="U52" s="21"/>
      <c r="V52" s="21"/>
      <c r="W52" t="s">
        <v>262</v>
      </c>
      <c r="X52" t="s">
        <v>368</v>
      </c>
      <c r="Y52" t="s">
        <v>85</v>
      </c>
      <c r="Z52" s="64">
        <v>3.2500000000000001E-2</v>
      </c>
      <c r="AA52" s="65">
        <f t="shared" si="9"/>
        <v>9750</v>
      </c>
      <c r="AB52" s="65">
        <v>0</v>
      </c>
      <c r="AC52" s="65">
        <f t="shared" si="10"/>
        <v>9750</v>
      </c>
      <c r="AD52" s="65">
        <f t="shared" si="11"/>
        <v>487.5</v>
      </c>
      <c r="AE52" s="65">
        <f t="shared" si="12"/>
        <v>9262.5</v>
      </c>
      <c r="AF52" s="65">
        <f>K52*0.25%</f>
        <v>750</v>
      </c>
      <c r="AG52" s="65">
        <f>AF52*5%</f>
        <v>37.5</v>
      </c>
      <c r="AH52" s="65">
        <f>AF52-AG52</f>
        <v>712.5</v>
      </c>
      <c r="AI52" s="66">
        <f t="shared" si="13"/>
        <v>750</v>
      </c>
      <c r="AK52" s="65">
        <f t="shared" si="2"/>
        <v>9262.5</v>
      </c>
      <c r="AO52" s="21"/>
    </row>
    <row r="53" spans="1:44" x14ac:dyDescent="0.3">
      <c r="A53">
        <v>51</v>
      </c>
      <c r="B53" t="s">
        <v>106</v>
      </c>
      <c r="C53" t="s">
        <v>85</v>
      </c>
      <c r="D53" t="s">
        <v>82</v>
      </c>
      <c r="E53" t="s">
        <v>235</v>
      </c>
      <c r="F53" t="s">
        <v>84</v>
      </c>
      <c r="G53" s="22">
        <v>135524286</v>
      </c>
      <c r="H53" s="30">
        <v>8341</v>
      </c>
      <c r="I53" t="s">
        <v>168</v>
      </c>
      <c r="J53" t="s">
        <v>267</v>
      </c>
      <c r="K53" s="32">
        <v>1508514</v>
      </c>
      <c r="L53" s="16">
        <v>3.2500000000000001E-2</v>
      </c>
      <c r="M53" s="19">
        <f t="shared" si="3"/>
        <v>49026.705000000002</v>
      </c>
      <c r="N53" s="19">
        <v>7543</v>
      </c>
      <c r="O53" s="20">
        <f t="shared" si="4"/>
        <v>56569.705000000002</v>
      </c>
      <c r="P53" s="21">
        <f t="shared" si="5"/>
        <v>10182.546899999999</v>
      </c>
      <c r="Q53" s="20">
        <f t="shared" si="6"/>
        <v>66752.251900000003</v>
      </c>
      <c r="R53" s="21">
        <f t="shared" si="7"/>
        <v>2828.4852500000002</v>
      </c>
      <c r="S53" s="21">
        <f t="shared" si="8"/>
        <v>63923.766650000005</v>
      </c>
      <c r="T53" s="21"/>
      <c r="U53" s="21"/>
      <c r="V53" s="21"/>
      <c r="W53" t="s">
        <v>263</v>
      </c>
      <c r="X53" t="s">
        <v>369</v>
      </c>
      <c r="Y53" t="s">
        <v>85</v>
      </c>
      <c r="Z53" s="64">
        <v>3.3999999999999996E-2</v>
      </c>
      <c r="AA53" s="65">
        <f t="shared" si="9"/>
        <v>51289.475999999995</v>
      </c>
      <c r="AB53" s="65">
        <v>0</v>
      </c>
      <c r="AC53" s="65">
        <f t="shared" si="10"/>
        <v>51289.475999999995</v>
      </c>
      <c r="AD53" s="65">
        <f t="shared" si="11"/>
        <v>2564.4737999999998</v>
      </c>
      <c r="AE53" s="65">
        <f t="shared" si="12"/>
        <v>48725.002199999995</v>
      </c>
      <c r="AF53" s="65"/>
      <c r="AG53" s="65"/>
      <c r="AH53" s="65"/>
      <c r="AI53" s="66">
        <f t="shared" si="13"/>
        <v>5280.2290000000066</v>
      </c>
      <c r="AJ53" s="65">
        <v>48725.002199999995</v>
      </c>
      <c r="AK53" s="65">
        <f t="shared" si="2"/>
        <v>0</v>
      </c>
      <c r="AL53" s="24" t="s">
        <v>396</v>
      </c>
    </row>
    <row r="54" spans="1:44" x14ac:dyDescent="0.3">
      <c r="A54">
        <v>52</v>
      </c>
      <c r="B54" t="s">
        <v>118</v>
      </c>
      <c r="C54" t="s">
        <v>85</v>
      </c>
      <c r="D54" t="s">
        <v>82</v>
      </c>
      <c r="E54" t="s">
        <v>235</v>
      </c>
      <c r="F54" t="s">
        <v>84</v>
      </c>
      <c r="G54" s="22">
        <v>134972856</v>
      </c>
      <c r="H54" s="30">
        <v>8340</v>
      </c>
      <c r="I54" t="s">
        <v>169</v>
      </c>
      <c r="J54" t="s">
        <v>267</v>
      </c>
      <c r="K54" s="32">
        <v>503697</v>
      </c>
      <c r="L54" s="16">
        <v>3.2500000000000001E-2</v>
      </c>
      <c r="M54" s="19">
        <f t="shared" si="3"/>
        <v>16370.1525</v>
      </c>
      <c r="N54" s="19">
        <v>2518</v>
      </c>
      <c r="O54" s="20">
        <f t="shared" si="4"/>
        <v>18888.1525</v>
      </c>
      <c r="P54" s="21">
        <f t="shared" si="5"/>
        <v>3399.8674499999997</v>
      </c>
      <c r="Q54" s="20">
        <f t="shared" si="6"/>
        <v>22288.019950000002</v>
      </c>
      <c r="R54" s="21">
        <f t="shared" si="7"/>
        <v>944.40762500000005</v>
      </c>
      <c r="S54" s="21">
        <f t="shared" si="8"/>
        <v>21343.612325000002</v>
      </c>
      <c r="T54" s="21"/>
      <c r="U54" s="21"/>
      <c r="V54" s="21"/>
      <c r="W54" t="s">
        <v>263</v>
      </c>
      <c r="X54" t="s">
        <v>369</v>
      </c>
      <c r="Y54" t="s">
        <v>85</v>
      </c>
      <c r="Z54" s="64">
        <v>3.56E-2</v>
      </c>
      <c r="AA54" s="65">
        <f t="shared" si="9"/>
        <v>17931.6132</v>
      </c>
      <c r="AB54" s="65">
        <v>0</v>
      </c>
      <c r="AC54" s="65">
        <f t="shared" si="10"/>
        <v>17931.6132</v>
      </c>
      <c r="AD54" s="65">
        <f t="shared" si="11"/>
        <v>896.58066000000008</v>
      </c>
      <c r="AE54" s="65">
        <f t="shared" si="12"/>
        <v>17035.03254</v>
      </c>
      <c r="AF54" s="65"/>
      <c r="AG54" s="65"/>
      <c r="AH54" s="65"/>
      <c r="AI54" s="66">
        <f t="shared" si="13"/>
        <v>956.53930000000037</v>
      </c>
      <c r="AK54" s="65">
        <f t="shared" si="2"/>
        <v>17035.03254</v>
      </c>
    </row>
    <row r="55" spans="1:44" x14ac:dyDescent="0.3">
      <c r="A55">
        <v>53</v>
      </c>
      <c r="B55" t="s">
        <v>101</v>
      </c>
      <c r="C55" t="s">
        <v>85</v>
      </c>
      <c r="D55" t="s">
        <v>82</v>
      </c>
      <c r="E55" t="s">
        <v>235</v>
      </c>
      <c r="F55" t="s">
        <v>84</v>
      </c>
      <c r="G55" s="22">
        <v>135652482</v>
      </c>
      <c r="H55" s="30">
        <v>8345</v>
      </c>
      <c r="I55" t="s">
        <v>170</v>
      </c>
      <c r="J55" t="s">
        <v>267</v>
      </c>
      <c r="K55" s="32">
        <v>300000</v>
      </c>
      <c r="L55" s="16">
        <v>3.2500000000000001E-2</v>
      </c>
      <c r="M55" s="19">
        <f t="shared" si="3"/>
        <v>9750</v>
      </c>
      <c r="N55" s="19">
        <v>1500</v>
      </c>
      <c r="O55" s="20">
        <f t="shared" si="4"/>
        <v>11250</v>
      </c>
      <c r="P55" s="21">
        <f t="shared" si="5"/>
        <v>2025</v>
      </c>
      <c r="Q55" s="20">
        <f t="shared" si="6"/>
        <v>13275</v>
      </c>
      <c r="R55" s="21">
        <f t="shared" si="7"/>
        <v>562.5</v>
      </c>
      <c r="S55" s="21">
        <f t="shared" si="8"/>
        <v>12712.5</v>
      </c>
      <c r="T55" s="21"/>
      <c r="U55" s="21"/>
      <c r="V55" s="21"/>
      <c r="W55" t="s">
        <v>263</v>
      </c>
      <c r="X55" t="s">
        <v>369</v>
      </c>
      <c r="Y55" t="s">
        <v>85</v>
      </c>
      <c r="Z55" s="64">
        <v>3.4000000000000002E-2</v>
      </c>
      <c r="AA55" s="65">
        <f t="shared" si="9"/>
        <v>10200</v>
      </c>
      <c r="AB55" s="65">
        <v>0</v>
      </c>
      <c r="AC55" s="65">
        <f t="shared" si="10"/>
        <v>10200</v>
      </c>
      <c r="AD55" s="65">
        <f t="shared" si="11"/>
        <v>510</v>
      </c>
      <c r="AE55" s="65">
        <f t="shared" si="12"/>
        <v>9690</v>
      </c>
      <c r="AF55" s="65"/>
      <c r="AG55" s="65"/>
      <c r="AH55" s="65"/>
      <c r="AI55" s="66">
        <f t="shared" si="13"/>
        <v>1050</v>
      </c>
      <c r="AJ55" s="65">
        <v>9690</v>
      </c>
      <c r="AK55" s="65">
        <f t="shared" si="2"/>
        <v>0</v>
      </c>
      <c r="AL55" s="24" t="s">
        <v>396</v>
      </c>
    </row>
    <row r="56" spans="1:44" x14ac:dyDescent="0.3">
      <c r="A56">
        <v>54</v>
      </c>
      <c r="B56" t="s">
        <v>101</v>
      </c>
      <c r="C56" t="s">
        <v>85</v>
      </c>
      <c r="D56" t="s">
        <v>82</v>
      </c>
      <c r="E56" t="s">
        <v>235</v>
      </c>
      <c r="F56" t="s">
        <v>84</v>
      </c>
      <c r="G56" s="22">
        <v>135987099</v>
      </c>
      <c r="H56" s="30">
        <v>8359</v>
      </c>
      <c r="I56" t="s">
        <v>171</v>
      </c>
      <c r="J56" t="s">
        <v>267</v>
      </c>
      <c r="K56" s="32">
        <v>859828</v>
      </c>
      <c r="L56" s="16">
        <v>3.2500000000000001E-2</v>
      </c>
      <c r="M56" s="19">
        <f t="shared" si="3"/>
        <v>27944.41</v>
      </c>
      <c r="N56" s="19">
        <v>4299</v>
      </c>
      <c r="O56" s="20">
        <f t="shared" si="4"/>
        <v>32243.41</v>
      </c>
      <c r="P56" s="21">
        <f t="shared" si="5"/>
        <v>5803.8137999999999</v>
      </c>
      <c r="Q56" s="20">
        <f t="shared" si="6"/>
        <v>38047.2238</v>
      </c>
      <c r="R56" s="21">
        <f t="shared" si="7"/>
        <v>1612.1705000000002</v>
      </c>
      <c r="S56" s="21">
        <f t="shared" si="8"/>
        <v>36435.0533</v>
      </c>
      <c r="T56" s="21"/>
      <c r="U56" s="21"/>
      <c r="V56" s="21"/>
      <c r="W56" t="s">
        <v>263</v>
      </c>
      <c r="X56" t="s">
        <v>369</v>
      </c>
      <c r="Y56" t="s">
        <v>85</v>
      </c>
      <c r="Z56" s="64">
        <v>3.56E-2</v>
      </c>
      <c r="AA56" s="65">
        <f t="shared" si="9"/>
        <v>30609.876799999998</v>
      </c>
      <c r="AB56" s="65">
        <v>0</v>
      </c>
      <c r="AC56" s="65">
        <f t="shared" si="10"/>
        <v>30609.876799999998</v>
      </c>
      <c r="AD56" s="65">
        <f t="shared" si="11"/>
        <v>1530.4938400000001</v>
      </c>
      <c r="AE56" s="65">
        <f t="shared" si="12"/>
        <v>29079.382959999999</v>
      </c>
      <c r="AF56" s="65"/>
      <c r="AG56" s="65"/>
      <c r="AH56" s="65"/>
      <c r="AI56" s="66">
        <f t="shared" si="13"/>
        <v>1633.5332000000017</v>
      </c>
      <c r="AK56" s="65">
        <f t="shared" si="2"/>
        <v>29079.382959999999</v>
      </c>
    </row>
    <row r="57" spans="1:44" x14ac:dyDescent="0.3">
      <c r="A57">
        <v>55</v>
      </c>
      <c r="B57" t="s">
        <v>128</v>
      </c>
      <c r="C57" t="s">
        <v>85</v>
      </c>
      <c r="D57" t="s">
        <v>82</v>
      </c>
      <c r="E57" t="s">
        <v>235</v>
      </c>
      <c r="F57" t="s">
        <v>84</v>
      </c>
      <c r="G57" s="22">
        <v>135267364</v>
      </c>
      <c r="H57" s="30">
        <v>8342</v>
      </c>
      <c r="I57" t="s">
        <v>172</v>
      </c>
      <c r="J57" t="s">
        <v>267</v>
      </c>
      <c r="K57" s="32">
        <v>514738</v>
      </c>
      <c r="L57" s="16">
        <v>3.2500000000000001E-2</v>
      </c>
      <c r="M57" s="19">
        <f t="shared" si="3"/>
        <v>16728.985000000001</v>
      </c>
      <c r="N57" s="19">
        <v>2574</v>
      </c>
      <c r="O57" s="20">
        <f t="shared" si="4"/>
        <v>19302.985000000001</v>
      </c>
      <c r="P57" s="21">
        <f t="shared" si="5"/>
        <v>3474.5373</v>
      </c>
      <c r="Q57" s="20">
        <f t="shared" si="6"/>
        <v>22777.522300000001</v>
      </c>
      <c r="R57" s="21">
        <f t="shared" si="7"/>
        <v>965.14925000000005</v>
      </c>
      <c r="S57" s="21">
        <f t="shared" si="8"/>
        <v>21812.373050000002</v>
      </c>
      <c r="T57" s="21"/>
      <c r="U57" s="21"/>
      <c r="V57" s="21"/>
      <c r="W57" t="s">
        <v>266</v>
      </c>
      <c r="X57" t="s">
        <v>389</v>
      </c>
      <c r="Y57" t="s">
        <v>260</v>
      </c>
      <c r="Z57" s="64">
        <v>3.56E-2</v>
      </c>
      <c r="AA57" s="65">
        <f t="shared" si="9"/>
        <v>18324.6728</v>
      </c>
      <c r="AB57" s="65">
        <v>0</v>
      </c>
      <c r="AC57" s="65">
        <f t="shared" si="10"/>
        <v>18324.6728</v>
      </c>
      <c r="AD57" s="65">
        <f t="shared" si="11"/>
        <v>916.23364000000004</v>
      </c>
      <c r="AE57" s="65">
        <f t="shared" si="12"/>
        <v>17408.439160000002</v>
      </c>
      <c r="AF57" s="65"/>
      <c r="AG57" s="65"/>
      <c r="AH57" s="65"/>
      <c r="AI57" s="66">
        <f t="shared" si="13"/>
        <v>978.3122000000003</v>
      </c>
      <c r="AJ57" s="67">
        <v>17408.439160000002</v>
      </c>
      <c r="AK57" s="65">
        <f t="shared" si="2"/>
        <v>0</v>
      </c>
      <c r="AL57" s="60">
        <v>44908</v>
      </c>
      <c r="AM57" s="22" t="s">
        <v>402</v>
      </c>
      <c r="AN57" s="24" t="s">
        <v>403</v>
      </c>
    </row>
    <row r="58" spans="1:44" x14ac:dyDescent="0.3">
      <c r="A58">
        <v>56</v>
      </c>
      <c r="B58" t="s">
        <v>173</v>
      </c>
      <c r="C58" t="s">
        <v>85</v>
      </c>
      <c r="D58" t="s">
        <v>82</v>
      </c>
      <c r="E58" t="s">
        <v>235</v>
      </c>
      <c r="F58" t="s">
        <v>84</v>
      </c>
      <c r="G58" s="22">
        <v>134712226</v>
      </c>
      <c r="H58" s="30">
        <v>8358</v>
      </c>
      <c r="I58" t="s">
        <v>174</v>
      </c>
      <c r="J58" t="s">
        <v>267</v>
      </c>
      <c r="K58" s="32">
        <v>200000</v>
      </c>
      <c r="L58" s="16">
        <v>3.2500000000000001E-2</v>
      </c>
      <c r="M58" s="19">
        <f t="shared" si="3"/>
        <v>6500</v>
      </c>
      <c r="N58" s="19">
        <v>1000</v>
      </c>
      <c r="O58" s="20">
        <f t="shared" si="4"/>
        <v>7500</v>
      </c>
      <c r="P58" s="21">
        <f t="shared" si="5"/>
        <v>1350</v>
      </c>
      <c r="Q58" s="20">
        <f t="shared" si="6"/>
        <v>8850</v>
      </c>
      <c r="R58" s="21">
        <f t="shared" si="7"/>
        <v>375</v>
      </c>
      <c r="S58" s="21">
        <f t="shared" si="8"/>
        <v>8475</v>
      </c>
      <c r="T58" s="21"/>
      <c r="U58" s="21"/>
      <c r="V58" s="21"/>
      <c r="W58" t="s">
        <v>263</v>
      </c>
      <c r="X58" t="s">
        <v>369</v>
      </c>
      <c r="Y58" t="s">
        <v>85</v>
      </c>
      <c r="Z58" s="64">
        <v>3.56E-2</v>
      </c>
      <c r="AA58" s="65">
        <f t="shared" si="9"/>
        <v>7120</v>
      </c>
      <c r="AB58" s="65">
        <v>0</v>
      </c>
      <c r="AC58" s="65">
        <f t="shared" si="10"/>
        <v>7120</v>
      </c>
      <c r="AD58" s="65">
        <f t="shared" si="11"/>
        <v>356</v>
      </c>
      <c r="AE58" s="65">
        <f t="shared" si="12"/>
        <v>6764</v>
      </c>
      <c r="AF58" s="65"/>
      <c r="AG58" s="65"/>
      <c r="AH58" s="65"/>
      <c r="AI58" s="66">
        <f t="shared" si="13"/>
        <v>380</v>
      </c>
      <c r="AK58" s="65">
        <f t="shared" si="2"/>
        <v>6764</v>
      </c>
    </row>
    <row r="59" spans="1:44" x14ac:dyDescent="0.3">
      <c r="A59">
        <v>57</v>
      </c>
      <c r="B59" t="s">
        <v>158</v>
      </c>
      <c r="C59" t="s">
        <v>85</v>
      </c>
      <c r="D59" t="s">
        <v>82</v>
      </c>
      <c r="E59" t="s">
        <v>235</v>
      </c>
      <c r="F59" t="s">
        <v>84</v>
      </c>
      <c r="G59" s="22">
        <v>135230669</v>
      </c>
      <c r="H59" s="30">
        <v>8344</v>
      </c>
      <c r="I59" t="s">
        <v>175</v>
      </c>
      <c r="J59" t="s">
        <v>267</v>
      </c>
      <c r="K59" s="32">
        <v>1521600</v>
      </c>
      <c r="L59" s="16">
        <v>3.2500000000000001E-2</v>
      </c>
      <c r="M59" s="19">
        <f t="shared" si="3"/>
        <v>49452</v>
      </c>
      <c r="N59" s="19">
        <v>7608</v>
      </c>
      <c r="O59" s="20">
        <f t="shared" si="4"/>
        <v>57060</v>
      </c>
      <c r="P59" s="21">
        <f t="shared" si="5"/>
        <v>10270.799999999999</v>
      </c>
      <c r="Q59" s="20">
        <f t="shared" si="6"/>
        <v>67330.8</v>
      </c>
      <c r="R59" s="21">
        <f t="shared" si="7"/>
        <v>2853</v>
      </c>
      <c r="S59" s="21">
        <f t="shared" si="8"/>
        <v>64477.8</v>
      </c>
      <c r="T59" s="21"/>
      <c r="U59" s="21"/>
      <c r="V59" s="21"/>
      <c r="W59" t="s">
        <v>262</v>
      </c>
      <c r="X59" t="s">
        <v>368</v>
      </c>
      <c r="Y59" t="s">
        <v>85</v>
      </c>
      <c r="Z59" s="64">
        <v>3.2500000000000001E-2</v>
      </c>
      <c r="AA59" s="65">
        <f t="shared" si="9"/>
        <v>49452</v>
      </c>
      <c r="AB59" s="65">
        <v>0</v>
      </c>
      <c r="AC59" s="65">
        <f t="shared" si="10"/>
        <v>49452</v>
      </c>
      <c r="AD59" s="65">
        <f t="shared" si="11"/>
        <v>2472.6000000000004</v>
      </c>
      <c r="AE59" s="65">
        <f t="shared" si="12"/>
        <v>46979.4</v>
      </c>
      <c r="AF59" s="65">
        <f>K59*0.25%</f>
        <v>3804</v>
      </c>
      <c r="AG59" s="65">
        <f>AF59*5%</f>
        <v>190.20000000000002</v>
      </c>
      <c r="AH59" s="65">
        <f>AF59-AG59</f>
        <v>3613.8</v>
      </c>
      <c r="AI59" s="66">
        <f t="shared" si="13"/>
        <v>3804</v>
      </c>
      <c r="AJ59" s="67">
        <v>46979.4</v>
      </c>
      <c r="AK59" s="65">
        <f t="shared" si="2"/>
        <v>0</v>
      </c>
      <c r="AL59" s="59">
        <v>44908</v>
      </c>
      <c r="AM59" s="64" t="s">
        <v>407</v>
      </c>
      <c r="AN59" s="62" t="s">
        <v>408</v>
      </c>
      <c r="AO59" s="21">
        <v>3613.8</v>
      </c>
      <c r="AP59" s="13">
        <v>44908</v>
      </c>
      <c r="AQ59" t="s">
        <v>414</v>
      </c>
      <c r="AR59" t="s">
        <v>415</v>
      </c>
    </row>
    <row r="60" spans="1:44" x14ac:dyDescent="0.3">
      <c r="A60">
        <v>58</v>
      </c>
      <c r="B60" t="s">
        <v>106</v>
      </c>
      <c r="C60" t="s">
        <v>85</v>
      </c>
      <c r="D60" t="s">
        <v>82</v>
      </c>
      <c r="E60" t="s">
        <v>235</v>
      </c>
      <c r="F60" t="s">
        <v>84</v>
      </c>
      <c r="G60" s="22">
        <v>135831668</v>
      </c>
      <c r="H60" s="30">
        <v>8359</v>
      </c>
      <c r="I60" t="s">
        <v>176</v>
      </c>
      <c r="J60" t="s">
        <v>267</v>
      </c>
      <c r="K60" s="32">
        <v>1114416</v>
      </c>
      <c r="L60" s="16">
        <v>3.2500000000000001E-2</v>
      </c>
      <c r="M60" s="19">
        <f t="shared" si="3"/>
        <v>36218.520000000004</v>
      </c>
      <c r="N60" s="19">
        <v>5572</v>
      </c>
      <c r="O60" s="20">
        <f t="shared" si="4"/>
        <v>41790.520000000004</v>
      </c>
      <c r="P60" s="21">
        <f t="shared" si="5"/>
        <v>7522.2936000000009</v>
      </c>
      <c r="Q60" s="20">
        <f t="shared" si="6"/>
        <v>49312.813600000009</v>
      </c>
      <c r="R60" s="21">
        <f t="shared" si="7"/>
        <v>2089.5260000000003</v>
      </c>
      <c r="S60" s="21">
        <f t="shared" si="8"/>
        <v>47223.287600000011</v>
      </c>
      <c r="T60" s="21"/>
      <c r="U60" s="21"/>
      <c r="V60" s="21"/>
      <c r="W60" t="s">
        <v>263</v>
      </c>
      <c r="X60" t="s">
        <v>369</v>
      </c>
      <c r="Y60" t="s">
        <v>85</v>
      </c>
      <c r="Z60" s="64">
        <v>3.56E-2</v>
      </c>
      <c r="AA60" s="65">
        <f t="shared" si="9"/>
        <v>39673.209600000002</v>
      </c>
      <c r="AB60" s="65">
        <v>0</v>
      </c>
      <c r="AC60" s="65">
        <f t="shared" si="10"/>
        <v>39673.209600000002</v>
      </c>
      <c r="AD60" s="65">
        <f t="shared" si="11"/>
        <v>1983.6604800000002</v>
      </c>
      <c r="AE60" s="65">
        <f t="shared" si="12"/>
        <v>37689.549120000003</v>
      </c>
      <c r="AF60" s="65"/>
      <c r="AG60" s="65"/>
      <c r="AH60" s="65"/>
      <c r="AI60" s="66">
        <f t="shared" si="13"/>
        <v>2117.3104000000021</v>
      </c>
      <c r="AK60" s="65">
        <f t="shared" si="2"/>
        <v>37689.549120000003</v>
      </c>
    </row>
    <row r="61" spans="1:44" x14ac:dyDescent="0.3">
      <c r="A61">
        <v>59</v>
      </c>
      <c r="B61" t="s">
        <v>101</v>
      </c>
      <c r="C61" t="s">
        <v>85</v>
      </c>
      <c r="D61" t="s">
        <v>82</v>
      </c>
      <c r="E61" t="s">
        <v>235</v>
      </c>
      <c r="F61" t="s">
        <v>84</v>
      </c>
      <c r="G61" s="22">
        <v>136071898</v>
      </c>
      <c r="H61" s="30">
        <v>8363</v>
      </c>
      <c r="I61" t="s">
        <v>177</v>
      </c>
      <c r="J61" t="s">
        <v>267</v>
      </c>
      <c r="K61" s="32">
        <v>178889</v>
      </c>
      <c r="L61" s="16">
        <v>3.2500000000000001E-2</v>
      </c>
      <c r="M61" s="19">
        <f t="shared" si="3"/>
        <v>5813.8924999999999</v>
      </c>
      <c r="N61" s="19">
        <v>894</v>
      </c>
      <c r="O61" s="20">
        <f t="shared" si="4"/>
        <v>6707.8924999999999</v>
      </c>
      <c r="P61" s="21">
        <f t="shared" si="5"/>
        <v>1207.42065</v>
      </c>
      <c r="Q61" s="20">
        <f t="shared" si="6"/>
        <v>7915.31315</v>
      </c>
      <c r="R61" s="21">
        <f t="shared" si="7"/>
        <v>335.39462500000002</v>
      </c>
      <c r="S61" s="21">
        <f t="shared" si="8"/>
        <v>7579.918525</v>
      </c>
      <c r="T61" s="21"/>
      <c r="U61" s="21"/>
      <c r="V61" s="21"/>
      <c r="W61" t="s">
        <v>263</v>
      </c>
      <c r="X61" t="s">
        <v>369</v>
      </c>
      <c r="Y61" t="s">
        <v>85</v>
      </c>
      <c r="Z61" s="64">
        <v>3.5599999999999993E-2</v>
      </c>
      <c r="AA61" s="65">
        <f t="shared" si="9"/>
        <v>6368.4483999999984</v>
      </c>
      <c r="AB61" s="65">
        <v>0</v>
      </c>
      <c r="AC61" s="65">
        <f t="shared" si="10"/>
        <v>6368.4483999999984</v>
      </c>
      <c r="AD61" s="65">
        <f t="shared" si="11"/>
        <v>318.42241999999993</v>
      </c>
      <c r="AE61" s="65">
        <f t="shared" si="12"/>
        <v>6050.0259799999985</v>
      </c>
      <c r="AF61" s="65"/>
      <c r="AG61" s="65"/>
      <c r="AH61" s="65"/>
      <c r="AI61" s="66">
        <f t="shared" si="13"/>
        <v>339.44410000000153</v>
      </c>
      <c r="AK61" s="65">
        <f t="shared" si="2"/>
        <v>6050.0259799999985</v>
      </c>
    </row>
    <row r="62" spans="1:44" x14ac:dyDescent="0.3">
      <c r="A62">
        <v>60</v>
      </c>
      <c r="B62" t="s">
        <v>118</v>
      </c>
      <c r="C62" t="s">
        <v>85</v>
      </c>
      <c r="D62" t="s">
        <v>82</v>
      </c>
      <c r="E62" t="s">
        <v>235</v>
      </c>
      <c r="F62" t="s">
        <v>84</v>
      </c>
      <c r="G62" s="22">
        <v>135886410</v>
      </c>
      <c r="H62" s="30">
        <v>8357</v>
      </c>
      <c r="I62" t="s">
        <v>178</v>
      </c>
      <c r="J62" t="s">
        <v>267</v>
      </c>
      <c r="K62" s="32">
        <v>1030502</v>
      </c>
      <c r="L62" s="16">
        <v>3.2500000000000001E-2</v>
      </c>
      <c r="M62" s="19">
        <f t="shared" si="3"/>
        <v>33491.315000000002</v>
      </c>
      <c r="N62" s="19">
        <v>5153</v>
      </c>
      <c r="O62" s="20">
        <f t="shared" si="4"/>
        <v>38644.315000000002</v>
      </c>
      <c r="P62" s="21">
        <f t="shared" si="5"/>
        <v>6955.9767000000002</v>
      </c>
      <c r="Q62" s="20">
        <f t="shared" si="6"/>
        <v>45600.291700000002</v>
      </c>
      <c r="R62" s="21">
        <f t="shared" si="7"/>
        <v>1932.2157500000003</v>
      </c>
      <c r="S62" s="21">
        <f t="shared" si="8"/>
        <v>43668.075949999999</v>
      </c>
      <c r="T62" s="21"/>
      <c r="U62" s="21"/>
      <c r="V62" s="21"/>
      <c r="W62" t="s">
        <v>263</v>
      </c>
      <c r="X62" t="s">
        <v>369</v>
      </c>
      <c r="Y62" t="s">
        <v>85</v>
      </c>
      <c r="Z62" s="64">
        <v>3.56E-2</v>
      </c>
      <c r="AA62" s="65">
        <f t="shared" si="9"/>
        <v>36685.871200000001</v>
      </c>
      <c r="AB62" s="65">
        <v>0</v>
      </c>
      <c r="AC62" s="65">
        <f t="shared" si="10"/>
        <v>36685.871200000001</v>
      </c>
      <c r="AD62" s="65">
        <f t="shared" si="11"/>
        <v>1834.2935600000001</v>
      </c>
      <c r="AE62" s="65">
        <f t="shared" si="12"/>
        <v>34851.577640000003</v>
      </c>
      <c r="AF62" s="65"/>
      <c r="AG62" s="65"/>
      <c r="AH62" s="65"/>
      <c r="AI62" s="66">
        <f t="shared" si="13"/>
        <v>1958.4438000000009</v>
      </c>
      <c r="AK62" s="65">
        <f t="shared" si="2"/>
        <v>34851.577640000003</v>
      </c>
    </row>
    <row r="63" spans="1:44" x14ac:dyDescent="0.3">
      <c r="A63">
        <v>61</v>
      </c>
      <c r="B63" t="s">
        <v>112</v>
      </c>
      <c r="C63" t="s">
        <v>85</v>
      </c>
      <c r="D63" t="s">
        <v>82</v>
      </c>
      <c r="E63" t="s">
        <v>235</v>
      </c>
      <c r="F63" t="s">
        <v>84</v>
      </c>
      <c r="G63" s="22">
        <v>135156452</v>
      </c>
      <c r="H63" s="30">
        <v>8345</v>
      </c>
      <c r="I63" t="s">
        <v>179</v>
      </c>
      <c r="J63" t="s">
        <v>267</v>
      </c>
      <c r="K63" s="32">
        <v>1811104</v>
      </c>
      <c r="L63" s="16">
        <v>3.2500000000000001E-2</v>
      </c>
      <c r="M63" s="19">
        <f t="shared" si="3"/>
        <v>58860.880000000005</v>
      </c>
      <c r="N63" s="19">
        <v>9056</v>
      </c>
      <c r="O63" s="20">
        <f t="shared" si="4"/>
        <v>67916.88</v>
      </c>
      <c r="P63" s="21">
        <f t="shared" si="5"/>
        <v>12225.038400000001</v>
      </c>
      <c r="Q63" s="20">
        <f t="shared" si="6"/>
        <v>80141.91840000001</v>
      </c>
      <c r="R63" s="21">
        <f t="shared" si="7"/>
        <v>3395.8440000000005</v>
      </c>
      <c r="S63" s="21">
        <f t="shared" si="8"/>
        <v>76746.074400000012</v>
      </c>
      <c r="T63" s="21"/>
      <c r="U63" s="21"/>
      <c r="V63" s="21"/>
      <c r="W63" t="s">
        <v>263</v>
      </c>
      <c r="X63" t="s">
        <v>369</v>
      </c>
      <c r="Y63" t="s">
        <v>85</v>
      </c>
      <c r="Z63" s="64">
        <v>3.3999999999999996E-2</v>
      </c>
      <c r="AA63" s="65">
        <f t="shared" si="9"/>
        <v>61577.535999999993</v>
      </c>
      <c r="AB63" s="65">
        <v>0</v>
      </c>
      <c r="AC63" s="65">
        <f t="shared" si="10"/>
        <v>61577.535999999993</v>
      </c>
      <c r="AD63" s="65">
        <f t="shared" si="11"/>
        <v>3078.8768</v>
      </c>
      <c r="AE63" s="65">
        <f t="shared" si="12"/>
        <v>58498.659199999995</v>
      </c>
      <c r="AF63" s="65"/>
      <c r="AG63" s="65"/>
      <c r="AH63" s="65"/>
      <c r="AI63" s="66">
        <f t="shared" si="13"/>
        <v>6339.3440000000119</v>
      </c>
      <c r="AJ63" s="65">
        <v>58498.659199999995</v>
      </c>
      <c r="AK63" s="65">
        <f t="shared" si="2"/>
        <v>0</v>
      </c>
      <c r="AL63" s="24" t="s">
        <v>396</v>
      </c>
    </row>
    <row r="64" spans="1:44" x14ac:dyDescent="0.3">
      <c r="A64">
        <v>62</v>
      </c>
      <c r="B64" t="s">
        <v>180</v>
      </c>
      <c r="C64" t="s">
        <v>85</v>
      </c>
      <c r="D64" t="s">
        <v>82</v>
      </c>
      <c r="E64" t="s">
        <v>235</v>
      </c>
      <c r="F64" t="s">
        <v>84</v>
      </c>
      <c r="G64" s="22">
        <v>134829649</v>
      </c>
      <c r="H64" s="30">
        <v>8336</v>
      </c>
      <c r="I64" t="s">
        <v>181</v>
      </c>
      <c r="J64" t="s">
        <v>267</v>
      </c>
      <c r="K64" s="32">
        <v>512384</v>
      </c>
      <c r="L64" s="16">
        <v>3.2500000000000001E-2</v>
      </c>
      <c r="M64" s="19">
        <f t="shared" si="3"/>
        <v>16652.48</v>
      </c>
      <c r="N64" s="19">
        <v>2562</v>
      </c>
      <c r="O64" s="20">
        <f t="shared" si="4"/>
        <v>19214.48</v>
      </c>
      <c r="P64" s="21">
        <f t="shared" si="5"/>
        <v>3458.6063999999997</v>
      </c>
      <c r="Q64" s="20">
        <f t="shared" si="6"/>
        <v>22673.0864</v>
      </c>
      <c r="R64" s="21">
        <f t="shared" si="7"/>
        <v>960.72400000000005</v>
      </c>
      <c r="S64" s="21">
        <f t="shared" si="8"/>
        <v>21712.362400000002</v>
      </c>
      <c r="T64" s="21"/>
      <c r="U64" s="21"/>
      <c r="V64" s="21"/>
      <c r="W64" t="s">
        <v>264</v>
      </c>
      <c r="Z64" s="64">
        <v>0</v>
      </c>
      <c r="AA64" s="65">
        <f t="shared" si="9"/>
        <v>0</v>
      </c>
      <c r="AB64" s="65">
        <v>0</v>
      </c>
      <c r="AC64" s="65">
        <f t="shared" si="10"/>
        <v>0</v>
      </c>
      <c r="AD64" s="65">
        <f t="shared" si="11"/>
        <v>0</v>
      </c>
      <c r="AE64" s="65">
        <f t="shared" si="12"/>
        <v>0</v>
      </c>
      <c r="AF64" s="65"/>
      <c r="AG64" s="65"/>
      <c r="AH64" s="65"/>
      <c r="AI64" s="66">
        <v>0</v>
      </c>
      <c r="AK64" s="65">
        <f t="shared" si="2"/>
        <v>0</v>
      </c>
    </row>
    <row r="65" spans="1:40" x14ac:dyDescent="0.3">
      <c r="A65">
        <v>63</v>
      </c>
      <c r="B65" t="s">
        <v>182</v>
      </c>
      <c r="C65" t="s">
        <v>85</v>
      </c>
      <c r="D65" t="s">
        <v>82</v>
      </c>
      <c r="E65" t="s">
        <v>235</v>
      </c>
      <c r="F65" t="s">
        <v>84</v>
      </c>
      <c r="G65" s="22">
        <v>136192217</v>
      </c>
      <c r="H65" s="30">
        <v>8361</v>
      </c>
      <c r="I65" t="s">
        <v>183</v>
      </c>
      <c r="J65" t="s">
        <v>267</v>
      </c>
      <c r="K65" s="32">
        <v>437534</v>
      </c>
      <c r="L65" s="16">
        <v>3.2500000000000001E-2</v>
      </c>
      <c r="M65" s="19">
        <f t="shared" si="3"/>
        <v>14219.855000000001</v>
      </c>
      <c r="N65" s="19">
        <v>0</v>
      </c>
      <c r="O65" s="20">
        <f t="shared" si="4"/>
        <v>14219.855000000001</v>
      </c>
      <c r="P65" s="21">
        <f t="shared" si="5"/>
        <v>2559.5739000000003</v>
      </c>
      <c r="Q65" s="20">
        <f t="shared" si="6"/>
        <v>16779.428900000003</v>
      </c>
      <c r="R65" s="21">
        <f t="shared" si="7"/>
        <v>710.99275000000011</v>
      </c>
      <c r="S65" s="21">
        <f t="shared" si="8"/>
        <v>16068.436150000003</v>
      </c>
      <c r="T65" s="21"/>
      <c r="U65" s="21"/>
      <c r="V65" s="21"/>
      <c r="W65" t="s">
        <v>331</v>
      </c>
      <c r="X65" t="s">
        <v>366</v>
      </c>
      <c r="Y65" t="s">
        <v>85</v>
      </c>
      <c r="Z65" s="64">
        <v>3.0875E-2</v>
      </c>
      <c r="AA65" s="65">
        <f t="shared" si="9"/>
        <v>13508.86225</v>
      </c>
      <c r="AB65" s="65">
        <v>0</v>
      </c>
      <c r="AC65" s="65">
        <f t="shared" si="10"/>
        <v>13508.86225</v>
      </c>
      <c r="AD65" s="65">
        <f t="shared" si="11"/>
        <v>675.4431125000001</v>
      </c>
      <c r="AE65" s="65">
        <f t="shared" si="12"/>
        <v>12833.419137500001</v>
      </c>
      <c r="AF65" s="65"/>
      <c r="AG65" s="65"/>
      <c r="AH65" s="65"/>
      <c r="AI65" s="66">
        <f t="shared" si="13"/>
        <v>710.99275000000125</v>
      </c>
      <c r="AK65" s="65">
        <f t="shared" si="2"/>
        <v>12833.419137500001</v>
      </c>
    </row>
    <row r="66" spans="1:40" x14ac:dyDescent="0.3">
      <c r="A66">
        <v>64</v>
      </c>
      <c r="B66" t="s">
        <v>184</v>
      </c>
      <c r="C66" t="s">
        <v>85</v>
      </c>
      <c r="D66" t="s">
        <v>82</v>
      </c>
      <c r="E66" t="s">
        <v>235</v>
      </c>
      <c r="F66" t="s">
        <v>84</v>
      </c>
      <c r="G66" s="22">
        <v>136005733</v>
      </c>
      <c r="H66" s="30">
        <v>8358</v>
      </c>
      <c r="I66" t="s">
        <v>185</v>
      </c>
      <c r="J66" t="s">
        <v>267</v>
      </c>
      <c r="K66" s="32">
        <v>320000</v>
      </c>
      <c r="L66" s="16">
        <v>3.2500000000000001E-2</v>
      </c>
      <c r="M66" s="19">
        <f t="shared" si="3"/>
        <v>10400</v>
      </c>
      <c r="N66" s="19">
        <v>1600</v>
      </c>
      <c r="O66" s="20">
        <f t="shared" si="4"/>
        <v>12000</v>
      </c>
      <c r="P66" s="21">
        <f t="shared" si="5"/>
        <v>2160</v>
      </c>
      <c r="Q66" s="20">
        <f t="shared" si="6"/>
        <v>14160</v>
      </c>
      <c r="R66" s="21">
        <f t="shared" si="7"/>
        <v>600</v>
      </c>
      <c r="S66" s="21">
        <f t="shared" si="8"/>
        <v>13560</v>
      </c>
      <c r="T66" s="21"/>
      <c r="U66" s="21"/>
      <c r="V66" s="21"/>
      <c r="W66" t="s">
        <v>331</v>
      </c>
      <c r="X66" t="s">
        <v>366</v>
      </c>
      <c r="Y66" t="s">
        <v>85</v>
      </c>
      <c r="Z66" s="64">
        <v>3.5624999999999997E-2</v>
      </c>
      <c r="AA66" s="65">
        <f t="shared" si="9"/>
        <v>11399.999999999998</v>
      </c>
      <c r="AB66" s="65">
        <v>0</v>
      </c>
      <c r="AC66" s="65">
        <f t="shared" si="10"/>
        <v>11399.999999999998</v>
      </c>
      <c r="AD66" s="65">
        <f t="shared" si="11"/>
        <v>569.99999999999989</v>
      </c>
      <c r="AE66" s="65">
        <f t="shared" si="12"/>
        <v>10829.999999999998</v>
      </c>
      <c r="AF66" s="65"/>
      <c r="AG66" s="65"/>
      <c r="AH66" s="65"/>
      <c r="AI66" s="66">
        <f t="shared" si="13"/>
        <v>600.00000000000182</v>
      </c>
      <c r="AK66" s="65">
        <f t="shared" si="2"/>
        <v>10829.999999999998</v>
      </c>
    </row>
    <row r="67" spans="1:40" x14ac:dyDescent="0.3">
      <c r="A67">
        <v>65</v>
      </c>
      <c r="B67" t="s">
        <v>186</v>
      </c>
      <c r="C67" t="s">
        <v>85</v>
      </c>
      <c r="D67" t="s">
        <v>82</v>
      </c>
      <c r="E67" t="s">
        <v>236</v>
      </c>
      <c r="F67" t="s">
        <v>84</v>
      </c>
      <c r="G67" s="22">
        <v>135554983</v>
      </c>
      <c r="H67" s="30">
        <v>8341</v>
      </c>
      <c r="I67" t="s">
        <v>187</v>
      </c>
      <c r="J67" t="s">
        <v>267</v>
      </c>
      <c r="K67" s="32">
        <v>600000</v>
      </c>
      <c r="L67" s="16">
        <v>0.03</v>
      </c>
      <c r="M67" s="19">
        <f t="shared" si="3"/>
        <v>18000</v>
      </c>
      <c r="N67" s="19">
        <v>0</v>
      </c>
      <c r="O67" s="20">
        <f t="shared" si="4"/>
        <v>18000</v>
      </c>
      <c r="P67" s="21">
        <f t="shared" si="5"/>
        <v>3240</v>
      </c>
      <c r="Q67" s="20">
        <f t="shared" si="6"/>
        <v>21240</v>
      </c>
      <c r="R67" s="21">
        <f t="shared" si="7"/>
        <v>900</v>
      </c>
      <c r="S67" s="21">
        <f t="shared" si="8"/>
        <v>20340</v>
      </c>
      <c r="T67" s="21"/>
      <c r="U67" s="21"/>
      <c r="V67" s="21"/>
      <c r="W67" t="s">
        <v>264</v>
      </c>
      <c r="Z67" s="64">
        <v>0</v>
      </c>
      <c r="AA67" s="65">
        <f t="shared" si="9"/>
        <v>0</v>
      </c>
      <c r="AB67" s="65">
        <v>0</v>
      </c>
      <c r="AC67" s="65">
        <f t="shared" si="10"/>
        <v>0</v>
      </c>
      <c r="AD67" s="65">
        <f t="shared" si="11"/>
        <v>0</v>
      </c>
      <c r="AE67" s="65">
        <f t="shared" si="12"/>
        <v>0</v>
      </c>
      <c r="AF67" s="65"/>
      <c r="AG67" s="65"/>
      <c r="AH67" s="65"/>
      <c r="AI67" s="66">
        <v>0</v>
      </c>
      <c r="AK67" s="65">
        <f t="shared" ref="AK67:AK84" si="14">AE67-AJ67</f>
        <v>0</v>
      </c>
    </row>
    <row r="68" spans="1:40" x14ac:dyDescent="0.3">
      <c r="A68">
        <v>66</v>
      </c>
      <c r="B68" t="s">
        <v>186</v>
      </c>
      <c r="C68" t="s">
        <v>85</v>
      </c>
      <c r="D68" t="s">
        <v>82</v>
      </c>
      <c r="E68" t="s">
        <v>236</v>
      </c>
      <c r="F68" t="s">
        <v>84</v>
      </c>
      <c r="G68" s="22">
        <v>135425154</v>
      </c>
      <c r="H68" s="30">
        <v>8337</v>
      </c>
      <c r="I68" t="s">
        <v>188</v>
      </c>
      <c r="J68" t="s">
        <v>267</v>
      </c>
      <c r="K68" s="32">
        <v>1200000</v>
      </c>
      <c r="L68" s="16">
        <v>0.03</v>
      </c>
      <c r="M68" s="19">
        <f t="shared" ref="M68:M82" si="15">K68*L68</f>
        <v>36000</v>
      </c>
      <c r="N68" s="19">
        <v>0</v>
      </c>
      <c r="O68" s="20">
        <f t="shared" ref="O68:O82" si="16">M68+N68</f>
        <v>36000</v>
      </c>
      <c r="P68" s="21">
        <f t="shared" ref="P68:P106" si="17">O68*18%</f>
        <v>6480</v>
      </c>
      <c r="Q68" s="20">
        <f t="shared" ref="Q68:Q82" si="18">O68+P68</f>
        <v>42480</v>
      </c>
      <c r="R68" s="21">
        <f t="shared" ref="R68:R82" si="19">O68*5%</f>
        <v>1800</v>
      </c>
      <c r="S68" s="21">
        <f t="shared" ref="S68:S82" si="20">Q68-R68</f>
        <v>40680</v>
      </c>
      <c r="T68" s="21"/>
      <c r="U68" s="21"/>
      <c r="V68" s="21"/>
      <c r="W68" t="s">
        <v>264</v>
      </c>
      <c r="Z68" s="64">
        <v>0</v>
      </c>
      <c r="AA68" s="65">
        <f t="shared" ref="AA68:AA111" si="21">K68*Z68</f>
        <v>0</v>
      </c>
      <c r="AB68" s="65">
        <v>0</v>
      </c>
      <c r="AC68" s="65">
        <f t="shared" ref="AC68:AC111" si="22">AA68+AB68</f>
        <v>0</v>
      </c>
      <c r="AD68" s="65">
        <f t="shared" ref="AD68:AD111" si="23">AA68*5%</f>
        <v>0</v>
      </c>
      <c r="AE68" s="65">
        <f t="shared" ref="AE68:AE111" si="24">AC68-AD68</f>
        <v>0</v>
      </c>
      <c r="AF68" s="65"/>
      <c r="AG68" s="65"/>
      <c r="AH68" s="65"/>
      <c r="AI68" s="66">
        <v>0</v>
      </c>
      <c r="AK68" s="65">
        <f t="shared" si="14"/>
        <v>0</v>
      </c>
    </row>
    <row r="69" spans="1:40" x14ac:dyDescent="0.3">
      <c r="A69">
        <v>67</v>
      </c>
      <c r="B69" t="s">
        <v>186</v>
      </c>
      <c r="C69" t="s">
        <v>85</v>
      </c>
      <c r="D69" t="s">
        <v>82</v>
      </c>
      <c r="E69" t="s">
        <v>236</v>
      </c>
      <c r="F69" t="s">
        <v>84</v>
      </c>
      <c r="G69" s="22">
        <v>135353480</v>
      </c>
      <c r="H69" s="30">
        <v>8350</v>
      </c>
      <c r="I69" t="s">
        <v>189</v>
      </c>
      <c r="J69" t="s">
        <v>267</v>
      </c>
      <c r="K69" s="32">
        <v>315000</v>
      </c>
      <c r="L69" s="16">
        <v>0.03</v>
      </c>
      <c r="M69" s="19">
        <f t="shared" si="15"/>
        <v>9450</v>
      </c>
      <c r="N69" s="19">
        <v>0</v>
      </c>
      <c r="O69" s="20">
        <f t="shared" si="16"/>
        <v>9450</v>
      </c>
      <c r="P69" s="21">
        <f t="shared" si="17"/>
        <v>1701</v>
      </c>
      <c r="Q69" s="20">
        <f t="shared" si="18"/>
        <v>11151</v>
      </c>
      <c r="R69" s="21">
        <f t="shared" si="19"/>
        <v>472.5</v>
      </c>
      <c r="S69" s="21">
        <f t="shared" si="20"/>
        <v>10678.5</v>
      </c>
      <c r="T69" s="21"/>
      <c r="U69" s="21"/>
      <c r="V69" s="21"/>
      <c r="W69" t="s">
        <v>335</v>
      </c>
      <c r="X69" t="s">
        <v>336</v>
      </c>
      <c r="Y69" t="s">
        <v>85</v>
      </c>
      <c r="Z69" s="64">
        <v>0.02</v>
      </c>
      <c r="AA69" s="65">
        <f t="shared" si="21"/>
        <v>6300</v>
      </c>
      <c r="AB69" s="65">
        <v>0</v>
      </c>
      <c r="AC69" s="65">
        <f t="shared" si="22"/>
        <v>6300</v>
      </c>
      <c r="AD69" s="65">
        <f t="shared" si="23"/>
        <v>315</v>
      </c>
      <c r="AE69" s="65">
        <f t="shared" si="24"/>
        <v>5985</v>
      </c>
      <c r="AF69" s="65"/>
      <c r="AG69" s="65"/>
      <c r="AH69" s="65"/>
      <c r="AI69" s="66">
        <f t="shared" ref="AI69:AI84" si="25">O69-AA69-AF69</f>
        <v>3150</v>
      </c>
      <c r="AJ69" s="22">
        <v>5985</v>
      </c>
      <c r="AK69" s="65">
        <f t="shared" si="14"/>
        <v>0</v>
      </c>
      <c r="AL69" s="60">
        <v>44908</v>
      </c>
      <c r="AM69" s="22" t="s">
        <v>411</v>
      </c>
      <c r="AN69" s="24" t="s">
        <v>412</v>
      </c>
    </row>
    <row r="70" spans="1:40" x14ac:dyDescent="0.3">
      <c r="A70">
        <v>68</v>
      </c>
      <c r="B70" t="s">
        <v>190</v>
      </c>
      <c r="C70" t="s">
        <v>85</v>
      </c>
      <c r="D70" t="s">
        <v>82</v>
      </c>
      <c r="E70" t="s">
        <v>236</v>
      </c>
      <c r="F70" t="s">
        <v>84</v>
      </c>
      <c r="G70" s="22">
        <v>135146210</v>
      </c>
      <c r="H70" s="30">
        <v>8344</v>
      </c>
      <c r="I70" t="s">
        <v>191</v>
      </c>
      <c r="J70" t="s">
        <v>267</v>
      </c>
      <c r="K70" s="32">
        <v>700000</v>
      </c>
      <c r="L70" s="16">
        <v>0.03</v>
      </c>
      <c r="M70" s="19">
        <f t="shared" si="15"/>
        <v>21000</v>
      </c>
      <c r="N70" s="19">
        <v>0</v>
      </c>
      <c r="O70" s="20">
        <f t="shared" si="16"/>
        <v>21000</v>
      </c>
      <c r="P70" s="21">
        <f t="shared" si="17"/>
        <v>3780</v>
      </c>
      <c r="Q70" s="20">
        <f t="shared" si="18"/>
        <v>24780</v>
      </c>
      <c r="R70" s="21">
        <f t="shared" si="19"/>
        <v>1050</v>
      </c>
      <c r="S70" s="21">
        <f t="shared" si="20"/>
        <v>23730</v>
      </c>
      <c r="T70" s="21"/>
      <c r="U70" s="21"/>
      <c r="V70" s="21"/>
      <c r="W70" t="s">
        <v>364</v>
      </c>
      <c r="X70" t="s">
        <v>365</v>
      </c>
      <c r="Y70" t="s">
        <v>85</v>
      </c>
      <c r="Z70" s="64">
        <f>L70*95%</f>
        <v>2.8499999999999998E-2</v>
      </c>
      <c r="AA70" s="65">
        <f t="shared" si="21"/>
        <v>19950</v>
      </c>
      <c r="AB70" s="65">
        <v>0</v>
      </c>
      <c r="AC70" s="65">
        <f t="shared" si="22"/>
        <v>19950</v>
      </c>
      <c r="AD70" s="65">
        <f t="shared" si="23"/>
        <v>997.5</v>
      </c>
      <c r="AE70" s="65">
        <f t="shared" si="24"/>
        <v>18952.5</v>
      </c>
      <c r="AF70" s="65"/>
      <c r="AG70" s="65"/>
      <c r="AH70" s="65"/>
      <c r="AI70" s="66">
        <f t="shared" si="25"/>
        <v>1050</v>
      </c>
      <c r="AJ70" s="67">
        <v>18952.5</v>
      </c>
      <c r="AK70" s="65">
        <f t="shared" si="14"/>
        <v>0</v>
      </c>
      <c r="AL70" s="60">
        <v>44908</v>
      </c>
      <c r="AM70" s="22" t="s">
        <v>400</v>
      </c>
      <c r="AN70" s="24" t="s">
        <v>405</v>
      </c>
    </row>
    <row r="71" spans="1:40" x14ac:dyDescent="0.3">
      <c r="A71">
        <v>69</v>
      </c>
      <c r="B71" t="s">
        <v>190</v>
      </c>
      <c r="C71" t="s">
        <v>85</v>
      </c>
      <c r="D71" t="s">
        <v>82</v>
      </c>
      <c r="E71" t="s">
        <v>236</v>
      </c>
      <c r="F71" t="s">
        <v>84</v>
      </c>
      <c r="G71" s="22">
        <v>135659435</v>
      </c>
      <c r="H71" s="30">
        <v>8361</v>
      </c>
      <c r="I71" t="s">
        <v>192</v>
      </c>
      <c r="J71" t="s">
        <v>267</v>
      </c>
      <c r="K71" s="32">
        <v>2000000</v>
      </c>
      <c r="L71" s="16">
        <v>0.03</v>
      </c>
      <c r="M71" s="19">
        <f t="shared" si="15"/>
        <v>60000</v>
      </c>
      <c r="N71" s="19">
        <v>0</v>
      </c>
      <c r="O71" s="20">
        <f t="shared" si="16"/>
        <v>60000</v>
      </c>
      <c r="P71" s="21">
        <f t="shared" si="17"/>
        <v>10800</v>
      </c>
      <c r="Q71" s="20">
        <f t="shared" si="18"/>
        <v>70800</v>
      </c>
      <c r="R71" s="21">
        <f t="shared" si="19"/>
        <v>3000</v>
      </c>
      <c r="S71" s="21">
        <f t="shared" si="20"/>
        <v>67800</v>
      </c>
      <c r="T71" s="21"/>
      <c r="U71" s="21"/>
      <c r="V71" s="21"/>
      <c r="W71" t="s">
        <v>331</v>
      </c>
      <c r="X71" t="s">
        <v>366</v>
      </c>
      <c r="Y71" t="s">
        <v>85</v>
      </c>
      <c r="Z71" s="64">
        <v>2.8500000000000001E-2</v>
      </c>
      <c r="AA71" s="65">
        <f t="shared" si="21"/>
        <v>57000</v>
      </c>
      <c r="AB71" s="65">
        <v>0</v>
      </c>
      <c r="AC71" s="65">
        <f t="shared" si="22"/>
        <v>57000</v>
      </c>
      <c r="AD71" s="65">
        <f t="shared" si="23"/>
        <v>2850</v>
      </c>
      <c r="AE71" s="65">
        <f t="shared" si="24"/>
        <v>54150</v>
      </c>
      <c r="AF71" s="65"/>
      <c r="AG71" s="65"/>
      <c r="AH71" s="65"/>
      <c r="AI71" s="66">
        <f t="shared" si="25"/>
        <v>3000</v>
      </c>
      <c r="AK71" s="65">
        <f t="shared" si="14"/>
        <v>54150</v>
      </c>
    </row>
    <row r="72" spans="1:40" x14ac:dyDescent="0.3">
      <c r="A72">
        <v>70</v>
      </c>
      <c r="B72" t="s">
        <v>186</v>
      </c>
      <c r="C72" t="s">
        <v>85</v>
      </c>
      <c r="D72" t="s">
        <v>82</v>
      </c>
      <c r="E72" t="s">
        <v>236</v>
      </c>
      <c r="F72" t="s">
        <v>84</v>
      </c>
      <c r="G72" s="22">
        <v>134824312</v>
      </c>
      <c r="H72" s="30">
        <v>8345</v>
      </c>
      <c r="I72" t="s">
        <v>193</v>
      </c>
      <c r="J72" t="s">
        <v>267</v>
      </c>
      <c r="K72" s="32">
        <v>194728</v>
      </c>
      <c r="L72" s="16">
        <v>0.03</v>
      </c>
      <c r="M72" s="19">
        <f t="shared" si="15"/>
        <v>5841.84</v>
      </c>
      <c r="N72" s="19">
        <v>0</v>
      </c>
      <c r="O72" s="20">
        <f t="shared" si="16"/>
        <v>5841.84</v>
      </c>
      <c r="P72" s="21">
        <f t="shared" si="17"/>
        <v>1051.5311999999999</v>
      </c>
      <c r="Q72" s="20">
        <f t="shared" si="18"/>
        <v>6893.3711999999996</v>
      </c>
      <c r="R72" s="21">
        <f t="shared" si="19"/>
        <v>292.09200000000004</v>
      </c>
      <c r="S72" s="21">
        <f t="shared" si="20"/>
        <v>6601.2791999999999</v>
      </c>
      <c r="T72" s="21"/>
      <c r="U72" s="21"/>
      <c r="V72" s="21"/>
      <c r="W72" t="s">
        <v>331</v>
      </c>
      <c r="X72" t="s">
        <v>366</v>
      </c>
      <c r="Y72" t="s">
        <v>85</v>
      </c>
      <c r="Z72" s="64">
        <v>2.8500000000000001E-2</v>
      </c>
      <c r="AA72" s="65">
        <f t="shared" si="21"/>
        <v>5549.7480000000005</v>
      </c>
      <c r="AB72" s="65">
        <v>0</v>
      </c>
      <c r="AC72" s="65">
        <f t="shared" si="22"/>
        <v>5549.7480000000005</v>
      </c>
      <c r="AD72" s="65">
        <f t="shared" si="23"/>
        <v>277.48740000000004</v>
      </c>
      <c r="AE72" s="65">
        <f t="shared" si="24"/>
        <v>5272.2606000000005</v>
      </c>
      <c r="AF72" s="65"/>
      <c r="AG72" s="65"/>
      <c r="AH72" s="65"/>
      <c r="AI72" s="66">
        <f t="shared" si="25"/>
        <v>292.09199999999964</v>
      </c>
      <c r="AK72" s="65">
        <f t="shared" si="14"/>
        <v>5272.2606000000005</v>
      </c>
    </row>
    <row r="73" spans="1:40" x14ac:dyDescent="0.3">
      <c r="A73">
        <v>71</v>
      </c>
      <c r="B73" t="s">
        <v>186</v>
      </c>
      <c r="C73" t="s">
        <v>85</v>
      </c>
      <c r="D73" t="s">
        <v>82</v>
      </c>
      <c r="E73" t="s">
        <v>236</v>
      </c>
      <c r="F73" t="s">
        <v>84</v>
      </c>
      <c r="G73" s="22">
        <v>135832686</v>
      </c>
      <c r="H73" s="30">
        <v>8354</v>
      </c>
      <c r="I73" t="s">
        <v>194</v>
      </c>
      <c r="J73" t="s">
        <v>267</v>
      </c>
      <c r="K73" s="32">
        <v>510805</v>
      </c>
      <c r="L73" s="16">
        <v>0.03</v>
      </c>
      <c r="M73" s="19">
        <f t="shared" si="15"/>
        <v>15324.15</v>
      </c>
      <c r="N73" s="19">
        <v>0</v>
      </c>
      <c r="O73" s="20">
        <f t="shared" si="16"/>
        <v>15324.15</v>
      </c>
      <c r="P73" s="21">
        <f t="shared" si="17"/>
        <v>2758.3469999999998</v>
      </c>
      <c r="Q73" s="20">
        <f t="shared" si="18"/>
        <v>18082.496999999999</v>
      </c>
      <c r="R73" s="21">
        <f t="shared" si="19"/>
        <v>766.20749999999998</v>
      </c>
      <c r="S73" s="21">
        <f t="shared" si="20"/>
        <v>17316.289499999999</v>
      </c>
      <c r="T73" s="21"/>
      <c r="U73" s="21"/>
      <c r="V73" s="21"/>
      <c r="W73" t="s">
        <v>331</v>
      </c>
      <c r="X73" t="s">
        <v>366</v>
      </c>
      <c r="Y73" t="s">
        <v>85</v>
      </c>
      <c r="Z73" s="64">
        <v>2.8500000000000001E-2</v>
      </c>
      <c r="AA73" s="65">
        <f t="shared" si="21"/>
        <v>14557.942500000001</v>
      </c>
      <c r="AB73" s="65">
        <v>0</v>
      </c>
      <c r="AC73" s="65">
        <f t="shared" si="22"/>
        <v>14557.942500000001</v>
      </c>
      <c r="AD73" s="65">
        <f t="shared" si="23"/>
        <v>727.89712500000007</v>
      </c>
      <c r="AE73" s="65">
        <f t="shared" si="24"/>
        <v>13830.045375000002</v>
      </c>
      <c r="AF73" s="65"/>
      <c r="AG73" s="65"/>
      <c r="AH73" s="65"/>
      <c r="AI73" s="66">
        <f t="shared" si="25"/>
        <v>766.20749999999862</v>
      </c>
      <c r="AK73" s="65">
        <f t="shared" si="14"/>
        <v>13830.045375000002</v>
      </c>
    </row>
    <row r="74" spans="1:40" x14ac:dyDescent="0.3">
      <c r="A74">
        <v>72</v>
      </c>
      <c r="B74" t="s">
        <v>186</v>
      </c>
      <c r="C74" t="s">
        <v>85</v>
      </c>
      <c r="D74" t="s">
        <v>82</v>
      </c>
      <c r="E74" t="s">
        <v>236</v>
      </c>
      <c r="F74" t="s">
        <v>84</v>
      </c>
      <c r="G74" s="22">
        <v>135611603</v>
      </c>
      <c r="H74" s="30">
        <v>8349</v>
      </c>
      <c r="I74" t="s">
        <v>80</v>
      </c>
      <c r="J74" t="s">
        <v>267</v>
      </c>
      <c r="K74" s="32">
        <v>1000000</v>
      </c>
      <c r="L74" s="16">
        <v>0.03</v>
      </c>
      <c r="M74" s="19">
        <f t="shared" si="15"/>
        <v>30000</v>
      </c>
      <c r="N74" s="19">
        <v>2500</v>
      </c>
      <c r="O74" s="20">
        <f t="shared" si="16"/>
        <v>32500</v>
      </c>
      <c r="P74" s="21">
        <f t="shared" si="17"/>
        <v>5850</v>
      </c>
      <c r="Q74" s="20">
        <f t="shared" si="18"/>
        <v>38350</v>
      </c>
      <c r="R74" s="21">
        <f t="shared" si="19"/>
        <v>1625</v>
      </c>
      <c r="S74" s="21">
        <f t="shared" si="20"/>
        <v>36725</v>
      </c>
      <c r="T74" s="21"/>
      <c r="U74" s="21"/>
      <c r="V74" s="21"/>
      <c r="W74" t="s">
        <v>88</v>
      </c>
      <c r="X74" t="s">
        <v>87</v>
      </c>
      <c r="Y74" t="s">
        <v>85</v>
      </c>
      <c r="Z74" s="64">
        <v>2.8500000000000001E-2</v>
      </c>
      <c r="AA74" s="65">
        <f t="shared" si="21"/>
        <v>28500</v>
      </c>
      <c r="AB74" s="65">
        <v>0</v>
      </c>
      <c r="AC74" s="65">
        <f t="shared" si="22"/>
        <v>28500</v>
      </c>
      <c r="AD74" s="65">
        <f t="shared" si="23"/>
        <v>1425</v>
      </c>
      <c r="AE74" s="65">
        <f t="shared" si="24"/>
        <v>27075</v>
      </c>
      <c r="AF74" s="65"/>
      <c r="AG74" s="65"/>
      <c r="AH74" s="65"/>
      <c r="AI74" s="66">
        <f t="shared" si="25"/>
        <v>4000</v>
      </c>
      <c r="AJ74" s="22">
        <v>27075</v>
      </c>
      <c r="AK74" s="65">
        <f t="shared" si="14"/>
        <v>0</v>
      </c>
      <c r="AL74" s="60">
        <v>44908</v>
      </c>
      <c r="AM74" s="22" t="s">
        <v>398</v>
      </c>
      <c r="AN74" s="24" t="s">
        <v>406</v>
      </c>
    </row>
    <row r="75" spans="1:40" x14ac:dyDescent="0.3">
      <c r="A75">
        <v>73</v>
      </c>
      <c r="B75" t="s">
        <v>186</v>
      </c>
      <c r="C75" t="s">
        <v>85</v>
      </c>
      <c r="D75" t="s">
        <v>82</v>
      </c>
      <c r="E75" t="s">
        <v>236</v>
      </c>
      <c r="F75" t="s">
        <v>84</v>
      </c>
      <c r="G75" s="22">
        <v>135271398</v>
      </c>
      <c r="H75" s="30">
        <v>8337</v>
      </c>
      <c r="I75" t="s">
        <v>195</v>
      </c>
      <c r="J75" t="s">
        <v>267</v>
      </c>
      <c r="K75" s="32">
        <v>700000</v>
      </c>
      <c r="L75" s="16">
        <v>0.03</v>
      </c>
      <c r="M75" s="19">
        <f t="shared" si="15"/>
        <v>21000</v>
      </c>
      <c r="N75" s="19">
        <v>0</v>
      </c>
      <c r="O75" s="20">
        <f t="shared" si="16"/>
        <v>21000</v>
      </c>
      <c r="P75" s="21">
        <f t="shared" si="17"/>
        <v>3780</v>
      </c>
      <c r="Q75" s="20">
        <f t="shared" si="18"/>
        <v>24780</v>
      </c>
      <c r="R75" s="21">
        <f t="shared" si="19"/>
        <v>1050</v>
      </c>
      <c r="S75" s="21">
        <f t="shared" si="20"/>
        <v>23730</v>
      </c>
      <c r="T75" s="21"/>
      <c r="U75" s="21"/>
      <c r="V75" s="21"/>
      <c r="W75" t="s">
        <v>264</v>
      </c>
      <c r="Z75" s="64">
        <v>0</v>
      </c>
      <c r="AA75" s="65">
        <f t="shared" si="21"/>
        <v>0</v>
      </c>
      <c r="AB75" s="65">
        <v>0</v>
      </c>
      <c r="AC75" s="65">
        <f t="shared" si="22"/>
        <v>0</v>
      </c>
      <c r="AD75" s="65">
        <f t="shared" si="23"/>
        <v>0</v>
      </c>
      <c r="AE75" s="65">
        <f t="shared" si="24"/>
        <v>0</v>
      </c>
      <c r="AF75" s="65"/>
      <c r="AG75" s="65"/>
      <c r="AH75" s="65"/>
      <c r="AI75" s="66">
        <v>0</v>
      </c>
      <c r="AK75" s="65">
        <f t="shared" si="14"/>
        <v>0</v>
      </c>
    </row>
    <row r="76" spans="1:40" x14ac:dyDescent="0.3">
      <c r="A76">
        <v>74</v>
      </c>
      <c r="B76" t="s">
        <v>190</v>
      </c>
      <c r="C76" t="s">
        <v>85</v>
      </c>
      <c r="D76" t="s">
        <v>82</v>
      </c>
      <c r="E76" t="s">
        <v>236</v>
      </c>
      <c r="F76" t="s">
        <v>84</v>
      </c>
      <c r="G76" s="22">
        <v>135836752</v>
      </c>
      <c r="H76" s="30">
        <v>8357</v>
      </c>
      <c r="I76" t="s">
        <v>196</v>
      </c>
      <c r="J76" t="s">
        <v>267</v>
      </c>
      <c r="K76" s="32">
        <v>500000</v>
      </c>
      <c r="L76" s="16">
        <v>0.03</v>
      </c>
      <c r="M76" s="19">
        <f t="shared" si="15"/>
        <v>15000</v>
      </c>
      <c r="N76" s="19">
        <v>0</v>
      </c>
      <c r="O76" s="20">
        <f t="shared" si="16"/>
        <v>15000</v>
      </c>
      <c r="P76" s="21">
        <f t="shared" si="17"/>
        <v>2700</v>
      </c>
      <c r="Q76" s="20">
        <f t="shared" si="18"/>
        <v>17700</v>
      </c>
      <c r="R76" s="21">
        <f t="shared" si="19"/>
        <v>750</v>
      </c>
      <c r="S76" s="21">
        <f t="shared" si="20"/>
        <v>16950</v>
      </c>
      <c r="T76" s="21"/>
      <c r="U76" s="21"/>
      <c r="V76" s="21"/>
      <c r="W76" t="s">
        <v>331</v>
      </c>
      <c r="X76" t="s">
        <v>366</v>
      </c>
      <c r="Y76" t="s">
        <v>85</v>
      </c>
      <c r="Z76" s="64">
        <v>2.8500000000000001E-2</v>
      </c>
      <c r="AA76" s="65">
        <f t="shared" si="21"/>
        <v>14250</v>
      </c>
      <c r="AB76" s="65">
        <v>0</v>
      </c>
      <c r="AC76" s="65">
        <f t="shared" si="22"/>
        <v>14250</v>
      </c>
      <c r="AD76" s="65">
        <f t="shared" si="23"/>
        <v>712.5</v>
      </c>
      <c r="AE76" s="65">
        <f t="shared" si="24"/>
        <v>13537.5</v>
      </c>
      <c r="AF76" s="65"/>
      <c r="AG76" s="65"/>
      <c r="AH76" s="65"/>
      <c r="AI76" s="66">
        <f t="shared" si="25"/>
        <v>750</v>
      </c>
      <c r="AK76" s="65">
        <f t="shared" si="14"/>
        <v>13537.5</v>
      </c>
    </row>
    <row r="77" spans="1:40" x14ac:dyDescent="0.3">
      <c r="A77">
        <v>75</v>
      </c>
      <c r="B77" t="s">
        <v>186</v>
      </c>
      <c r="C77" t="s">
        <v>85</v>
      </c>
      <c r="D77" t="s">
        <v>82</v>
      </c>
      <c r="E77" t="s">
        <v>236</v>
      </c>
      <c r="F77" t="s">
        <v>84</v>
      </c>
      <c r="G77" s="22">
        <v>135661040</v>
      </c>
      <c r="H77" s="30">
        <v>8361</v>
      </c>
      <c r="I77" t="s">
        <v>79</v>
      </c>
      <c r="J77" t="s">
        <v>267</v>
      </c>
      <c r="K77" s="32">
        <v>300000</v>
      </c>
      <c r="L77" s="16">
        <v>0.03</v>
      </c>
      <c r="M77" s="19">
        <f t="shared" si="15"/>
        <v>9000</v>
      </c>
      <c r="N77" s="19">
        <v>0</v>
      </c>
      <c r="O77" s="20">
        <f t="shared" si="16"/>
        <v>9000</v>
      </c>
      <c r="P77" s="21">
        <f t="shared" si="17"/>
        <v>1620</v>
      </c>
      <c r="Q77" s="20">
        <f t="shared" si="18"/>
        <v>10620</v>
      </c>
      <c r="R77" s="21">
        <f t="shared" si="19"/>
        <v>450</v>
      </c>
      <c r="S77" s="21">
        <f t="shared" si="20"/>
        <v>10170</v>
      </c>
      <c r="T77" s="21"/>
      <c r="U77" s="21"/>
      <c r="V77" s="21"/>
      <c r="W77" t="s">
        <v>88</v>
      </c>
      <c r="X77" t="s">
        <v>87</v>
      </c>
      <c r="Y77" t="s">
        <v>85</v>
      </c>
      <c r="Z77" s="64">
        <v>2.8500000000000001E-2</v>
      </c>
      <c r="AA77" s="65">
        <f t="shared" si="21"/>
        <v>8550</v>
      </c>
      <c r="AB77" s="65">
        <v>0</v>
      </c>
      <c r="AC77" s="65">
        <f t="shared" si="22"/>
        <v>8550</v>
      </c>
      <c r="AD77" s="65">
        <f t="shared" si="23"/>
        <v>427.5</v>
      </c>
      <c r="AE77" s="65">
        <f t="shared" si="24"/>
        <v>8122.5</v>
      </c>
      <c r="AF77" s="65"/>
      <c r="AG77" s="65"/>
      <c r="AH77" s="65"/>
      <c r="AI77" s="66">
        <f t="shared" si="25"/>
        <v>450</v>
      </c>
      <c r="AJ77" s="22">
        <v>8122.5</v>
      </c>
      <c r="AK77" s="65">
        <f t="shared" si="14"/>
        <v>0</v>
      </c>
      <c r="AL77" s="60">
        <v>44908</v>
      </c>
      <c r="AM77" s="22" t="s">
        <v>398</v>
      </c>
      <c r="AN77" s="24" t="s">
        <v>406</v>
      </c>
    </row>
    <row r="78" spans="1:40" x14ac:dyDescent="0.3">
      <c r="A78">
        <v>76</v>
      </c>
      <c r="B78" t="s">
        <v>190</v>
      </c>
      <c r="C78" t="s">
        <v>85</v>
      </c>
      <c r="D78" t="s">
        <v>82</v>
      </c>
      <c r="E78" t="s">
        <v>236</v>
      </c>
      <c r="F78" t="s">
        <v>84</v>
      </c>
      <c r="G78" s="22">
        <v>135605328</v>
      </c>
      <c r="H78" s="30">
        <v>8347</v>
      </c>
      <c r="I78" t="s">
        <v>197</v>
      </c>
      <c r="J78" t="s">
        <v>267</v>
      </c>
      <c r="K78" s="32">
        <v>485239</v>
      </c>
      <c r="L78" s="16">
        <v>0.03</v>
      </c>
      <c r="M78" s="19">
        <f t="shared" si="15"/>
        <v>14557.17</v>
      </c>
      <c r="N78" s="19">
        <v>0</v>
      </c>
      <c r="O78" s="20">
        <f t="shared" si="16"/>
        <v>14557.17</v>
      </c>
      <c r="P78" s="21">
        <f t="shared" si="17"/>
        <v>2620.2905999999998</v>
      </c>
      <c r="Q78" s="20">
        <f t="shared" si="18"/>
        <v>17177.460599999999</v>
      </c>
      <c r="R78" s="21">
        <f t="shared" si="19"/>
        <v>727.85850000000005</v>
      </c>
      <c r="S78" s="21">
        <f t="shared" si="20"/>
        <v>16449.6021</v>
      </c>
      <c r="T78" s="21"/>
      <c r="U78" s="21"/>
      <c r="V78" s="21"/>
      <c r="W78" t="s">
        <v>331</v>
      </c>
      <c r="X78" t="s">
        <v>366</v>
      </c>
      <c r="Y78" t="s">
        <v>85</v>
      </c>
      <c r="Z78" s="64">
        <v>2.8500000000000001E-2</v>
      </c>
      <c r="AA78" s="65">
        <f t="shared" si="21"/>
        <v>13829.3115</v>
      </c>
      <c r="AB78" s="65">
        <v>0</v>
      </c>
      <c r="AC78" s="65">
        <f t="shared" si="22"/>
        <v>13829.3115</v>
      </c>
      <c r="AD78" s="65">
        <f t="shared" si="23"/>
        <v>691.46557500000006</v>
      </c>
      <c r="AE78" s="65">
        <f t="shared" si="24"/>
        <v>13137.845925</v>
      </c>
      <c r="AF78" s="65"/>
      <c r="AG78" s="65"/>
      <c r="AH78" s="65"/>
      <c r="AI78" s="66">
        <f t="shared" si="25"/>
        <v>727.85850000000028</v>
      </c>
      <c r="AK78" s="65">
        <f t="shared" si="14"/>
        <v>13137.845925</v>
      </c>
    </row>
    <row r="79" spans="1:40" x14ac:dyDescent="0.3">
      <c r="A79">
        <v>77</v>
      </c>
      <c r="B79" t="s">
        <v>77</v>
      </c>
      <c r="C79" t="s">
        <v>85</v>
      </c>
      <c r="D79" t="s">
        <v>82</v>
      </c>
      <c r="E79" t="s">
        <v>236</v>
      </c>
      <c r="F79" t="s">
        <v>84</v>
      </c>
      <c r="G79" s="22">
        <v>135839724</v>
      </c>
      <c r="H79" s="30">
        <v>8351</v>
      </c>
      <c r="I79" t="s">
        <v>198</v>
      </c>
      <c r="J79" t="s">
        <v>267</v>
      </c>
      <c r="K79" s="32">
        <v>352195</v>
      </c>
      <c r="L79" s="16">
        <v>0.03</v>
      </c>
      <c r="M79" s="19">
        <f t="shared" si="15"/>
        <v>10565.85</v>
      </c>
      <c r="N79" s="19">
        <v>880</v>
      </c>
      <c r="O79" s="20">
        <f t="shared" si="16"/>
        <v>11445.85</v>
      </c>
      <c r="P79" s="21">
        <f t="shared" si="17"/>
        <v>2060.2530000000002</v>
      </c>
      <c r="Q79" s="20">
        <f t="shared" si="18"/>
        <v>13506.103000000001</v>
      </c>
      <c r="R79" s="21">
        <f t="shared" si="19"/>
        <v>572.29250000000002</v>
      </c>
      <c r="S79" s="21">
        <f t="shared" si="20"/>
        <v>12933.810500000001</v>
      </c>
      <c r="T79" s="21"/>
      <c r="U79" s="21"/>
      <c r="V79" s="21"/>
      <c r="W79" t="s">
        <v>88</v>
      </c>
      <c r="X79" t="s">
        <v>87</v>
      </c>
      <c r="Y79" t="s">
        <v>85</v>
      </c>
      <c r="Z79" s="64">
        <v>2.8500000000000001E-2</v>
      </c>
      <c r="AA79" s="65">
        <f t="shared" si="21"/>
        <v>10037.557500000001</v>
      </c>
      <c r="AB79" s="65">
        <v>0</v>
      </c>
      <c r="AC79" s="65">
        <f t="shared" si="22"/>
        <v>10037.557500000001</v>
      </c>
      <c r="AD79" s="65">
        <f t="shared" si="23"/>
        <v>501.87787500000007</v>
      </c>
      <c r="AE79" s="65">
        <f t="shared" si="24"/>
        <v>9535.6796250000007</v>
      </c>
      <c r="AF79" s="65"/>
      <c r="AG79" s="65"/>
      <c r="AH79" s="65"/>
      <c r="AI79" s="66">
        <f t="shared" si="25"/>
        <v>1408.2924999999996</v>
      </c>
      <c r="AJ79" s="22">
        <v>9535.6796250000007</v>
      </c>
      <c r="AK79" s="65">
        <f t="shared" si="14"/>
        <v>0</v>
      </c>
      <c r="AL79" s="60">
        <v>44908</v>
      </c>
      <c r="AM79" s="22" t="s">
        <v>398</v>
      </c>
      <c r="AN79" s="24" t="s">
        <v>406</v>
      </c>
    </row>
    <row r="80" spans="1:40" x14ac:dyDescent="0.3">
      <c r="A80">
        <v>78</v>
      </c>
      <c r="B80" t="s">
        <v>186</v>
      </c>
      <c r="C80" t="s">
        <v>85</v>
      </c>
      <c r="D80" t="s">
        <v>234</v>
      </c>
      <c r="E80" t="s">
        <v>236</v>
      </c>
      <c r="F80" t="s">
        <v>84</v>
      </c>
      <c r="G80" s="22">
        <v>135131708</v>
      </c>
      <c r="H80" s="30">
        <v>8340</v>
      </c>
      <c r="I80" t="s">
        <v>199</v>
      </c>
      <c r="J80" t="s">
        <v>267</v>
      </c>
      <c r="K80" s="32">
        <v>1262338</v>
      </c>
      <c r="L80" s="16">
        <v>0.03</v>
      </c>
      <c r="M80" s="19">
        <f t="shared" si="15"/>
        <v>37870.14</v>
      </c>
      <c r="N80" s="19">
        <v>0</v>
      </c>
      <c r="O80" s="20">
        <f t="shared" si="16"/>
        <v>37870.14</v>
      </c>
      <c r="P80" s="21">
        <f t="shared" si="17"/>
        <v>6816.6251999999995</v>
      </c>
      <c r="Q80" s="20">
        <f t="shared" si="18"/>
        <v>44686.765200000002</v>
      </c>
      <c r="R80" s="21">
        <f t="shared" si="19"/>
        <v>1893.5070000000001</v>
      </c>
      <c r="S80" s="21">
        <f t="shared" si="20"/>
        <v>42793.258200000004</v>
      </c>
      <c r="T80" s="21"/>
      <c r="U80" s="21"/>
      <c r="V80" s="21"/>
      <c r="W80" t="s">
        <v>264</v>
      </c>
      <c r="Z80" s="64">
        <v>0</v>
      </c>
      <c r="AA80" s="65">
        <f t="shared" si="21"/>
        <v>0</v>
      </c>
      <c r="AB80" s="65">
        <v>0</v>
      </c>
      <c r="AC80" s="65">
        <f t="shared" si="22"/>
        <v>0</v>
      </c>
      <c r="AD80" s="65">
        <f t="shared" si="23"/>
        <v>0</v>
      </c>
      <c r="AE80" s="65">
        <f t="shared" si="24"/>
        <v>0</v>
      </c>
      <c r="AF80" s="65"/>
      <c r="AG80" s="65"/>
      <c r="AH80" s="65"/>
      <c r="AI80" s="66">
        <v>0</v>
      </c>
      <c r="AK80" s="65">
        <f t="shared" si="14"/>
        <v>0</v>
      </c>
    </row>
    <row r="81" spans="1:40" x14ac:dyDescent="0.3">
      <c r="A81">
        <v>79</v>
      </c>
      <c r="B81" t="s">
        <v>186</v>
      </c>
      <c r="C81" t="s">
        <v>85</v>
      </c>
      <c r="D81" t="s">
        <v>234</v>
      </c>
      <c r="E81" t="s">
        <v>236</v>
      </c>
      <c r="F81" t="s">
        <v>84</v>
      </c>
      <c r="G81" s="22">
        <v>135968382</v>
      </c>
      <c r="H81" s="30">
        <v>8359</v>
      </c>
      <c r="I81" t="s">
        <v>200</v>
      </c>
      <c r="J81" t="s">
        <v>267</v>
      </c>
      <c r="K81" s="32">
        <v>1017771</v>
      </c>
      <c r="L81" s="16">
        <v>0.03</v>
      </c>
      <c r="M81" s="19">
        <f t="shared" si="15"/>
        <v>30533.129999999997</v>
      </c>
      <c r="N81" s="19">
        <v>0</v>
      </c>
      <c r="O81" s="20">
        <f t="shared" si="16"/>
        <v>30533.129999999997</v>
      </c>
      <c r="P81" s="21">
        <f t="shared" si="17"/>
        <v>5495.9633999999996</v>
      </c>
      <c r="Q81" s="20">
        <f t="shared" si="18"/>
        <v>36029.093399999998</v>
      </c>
      <c r="R81" s="21">
        <f t="shared" si="19"/>
        <v>1526.6565000000001</v>
      </c>
      <c r="S81" s="21">
        <f t="shared" si="20"/>
        <v>34502.436900000001</v>
      </c>
      <c r="T81" s="21"/>
      <c r="U81" s="21"/>
      <c r="V81" s="21"/>
      <c r="W81" t="s">
        <v>337</v>
      </c>
      <c r="X81" t="s">
        <v>338</v>
      </c>
      <c r="Y81" t="s">
        <v>85</v>
      </c>
      <c r="Z81" s="64">
        <v>2.5000000000000001E-2</v>
      </c>
      <c r="AA81" s="65">
        <f t="shared" si="21"/>
        <v>25444.275000000001</v>
      </c>
      <c r="AB81" s="65">
        <v>0</v>
      </c>
      <c r="AC81" s="65">
        <f t="shared" si="22"/>
        <v>25444.275000000001</v>
      </c>
      <c r="AD81" s="65">
        <f t="shared" si="23"/>
        <v>1272.2137500000001</v>
      </c>
      <c r="AE81" s="65">
        <f t="shared" si="24"/>
        <v>24172.061250000002</v>
      </c>
      <c r="AF81" s="65"/>
      <c r="AG81" s="65"/>
      <c r="AH81" s="65"/>
      <c r="AI81" s="66">
        <f t="shared" si="25"/>
        <v>5088.8549999999959</v>
      </c>
      <c r="AJ81" s="22">
        <v>24172.061250000002</v>
      </c>
      <c r="AK81" s="65">
        <f t="shared" si="14"/>
        <v>0</v>
      </c>
      <c r="AL81" s="60">
        <v>44908</v>
      </c>
      <c r="AM81" s="22" t="s">
        <v>409</v>
      </c>
      <c r="AN81" s="24" t="s">
        <v>410</v>
      </c>
    </row>
    <row r="82" spans="1:40" x14ac:dyDescent="0.3">
      <c r="A82">
        <v>80</v>
      </c>
      <c r="B82" t="s">
        <v>186</v>
      </c>
      <c r="C82" t="s">
        <v>85</v>
      </c>
      <c r="D82" t="s">
        <v>234</v>
      </c>
      <c r="E82" t="s">
        <v>236</v>
      </c>
      <c r="F82" t="s">
        <v>84</v>
      </c>
      <c r="G82" s="22">
        <v>135329533</v>
      </c>
      <c r="H82" s="30">
        <v>8340</v>
      </c>
      <c r="I82" t="s">
        <v>201</v>
      </c>
      <c r="J82" t="s">
        <v>267</v>
      </c>
      <c r="K82" s="32">
        <v>2000000</v>
      </c>
      <c r="L82" s="16">
        <v>0.03</v>
      </c>
      <c r="M82" s="19">
        <f t="shared" si="15"/>
        <v>60000</v>
      </c>
      <c r="N82" s="19">
        <v>0</v>
      </c>
      <c r="O82" s="20">
        <f t="shared" si="16"/>
        <v>60000</v>
      </c>
      <c r="P82" s="21">
        <f t="shared" si="17"/>
        <v>10800</v>
      </c>
      <c r="Q82" s="20">
        <f t="shared" si="18"/>
        <v>70800</v>
      </c>
      <c r="R82" s="21">
        <f t="shared" si="19"/>
        <v>3000</v>
      </c>
      <c r="S82" s="21">
        <f t="shared" si="20"/>
        <v>67800</v>
      </c>
      <c r="T82" s="21"/>
      <c r="U82" s="21"/>
      <c r="V82" s="21"/>
      <c r="W82" t="s">
        <v>264</v>
      </c>
      <c r="Z82" s="64">
        <v>0</v>
      </c>
      <c r="AA82" s="65">
        <f t="shared" si="21"/>
        <v>0</v>
      </c>
      <c r="AB82" s="65">
        <v>0</v>
      </c>
      <c r="AC82" s="65">
        <f t="shared" si="22"/>
        <v>0</v>
      </c>
      <c r="AD82" s="65">
        <f t="shared" si="23"/>
        <v>0</v>
      </c>
      <c r="AE82" s="65">
        <f t="shared" si="24"/>
        <v>0</v>
      </c>
      <c r="AF82" s="65"/>
      <c r="AG82" s="65"/>
      <c r="AH82" s="65"/>
      <c r="AI82" s="66">
        <v>0</v>
      </c>
      <c r="AK82" s="65">
        <f t="shared" si="14"/>
        <v>0</v>
      </c>
    </row>
    <row r="83" spans="1:40" x14ac:dyDescent="0.3">
      <c r="A83">
        <v>81</v>
      </c>
      <c r="B83" t="s">
        <v>86</v>
      </c>
      <c r="C83" t="s">
        <v>373</v>
      </c>
      <c r="D83" t="s">
        <v>82</v>
      </c>
      <c r="E83" t="s">
        <v>237</v>
      </c>
      <c r="F83" t="s">
        <v>231</v>
      </c>
      <c r="G83" s="22" t="s">
        <v>215</v>
      </c>
      <c r="H83" s="30">
        <v>44847</v>
      </c>
      <c r="I83" t="s">
        <v>238</v>
      </c>
      <c r="J83" t="s">
        <v>203</v>
      </c>
      <c r="K83" s="32">
        <v>254524</v>
      </c>
      <c r="L83" s="25">
        <v>2.5000000000000001E-2</v>
      </c>
      <c r="M83" s="19">
        <f t="shared" ref="M83:M108" si="26">K83*L83</f>
        <v>6363.1</v>
      </c>
      <c r="N83" s="19">
        <v>0</v>
      </c>
      <c r="O83" s="20">
        <f t="shared" ref="O83:O106" si="27">M83+N83</f>
        <v>6363.1</v>
      </c>
      <c r="P83" s="21">
        <f t="shared" si="17"/>
        <v>1145.3579999999999</v>
      </c>
      <c r="Q83" s="20">
        <f t="shared" ref="Q83:Q106" si="28">O83+P83</f>
        <v>7508.4580000000005</v>
      </c>
      <c r="R83" s="21">
        <f t="shared" ref="R83:R106" si="29">O83*5%</f>
        <v>318.15500000000003</v>
      </c>
      <c r="S83" s="21">
        <f t="shared" ref="S83:S106" si="30">Q83-R83</f>
        <v>7190.3030000000008</v>
      </c>
      <c r="T83" s="21"/>
      <c r="U83" s="21"/>
      <c r="V83" s="21"/>
      <c r="W83" t="s">
        <v>264</v>
      </c>
      <c r="Z83" s="64">
        <v>0</v>
      </c>
      <c r="AA83" s="65">
        <f t="shared" si="21"/>
        <v>0</v>
      </c>
      <c r="AB83" s="65">
        <v>0</v>
      </c>
      <c r="AC83" s="65">
        <f t="shared" si="22"/>
        <v>0</v>
      </c>
      <c r="AD83" s="65">
        <f t="shared" si="23"/>
        <v>0</v>
      </c>
      <c r="AE83" s="65">
        <f t="shared" si="24"/>
        <v>0</v>
      </c>
      <c r="AF83" s="65"/>
      <c r="AG83" s="65"/>
      <c r="AH83" s="65"/>
      <c r="AI83" s="66">
        <v>0</v>
      </c>
      <c r="AK83" s="65">
        <f t="shared" si="14"/>
        <v>0</v>
      </c>
    </row>
    <row r="84" spans="1:40" x14ac:dyDescent="0.3">
      <c r="A84">
        <v>82</v>
      </c>
      <c r="B84" t="s">
        <v>86</v>
      </c>
      <c r="C84" t="s">
        <v>85</v>
      </c>
      <c r="D84" t="s">
        <v>82</v>
      </c>
      <c r="E84" t="s">
        <v>237</v>
      </c>
      <c r="F84" t="s">
        <v>231</v>
      </c>
      <c r="G84" s="22" t="s">
        <v>216</v>
      </c>
      <c r="H84" s="30">
        <v>44872</v>
      </c>
      <c r="I84" t="s">
        <v>239</v>
      </c>
      <c r="J84" t="s">
        <v>204</v>
      </c>
      <c r="K84" s="32">
        <v>700000</v>
      </c>
      <c r="L84" s="25">
        <v>0.03</v>
      </c>
      <c r="M84" s="19">
        <f t="shared" si="26"/>
        <v>21000</v>
      </c>
      <c r="N84" s="19">
        <v>0</v>
      </c>
      <c r="O84" s="20">
        <f t="shared" si="27"/>
        <v>21000</v>
      </c>
      <c r="P84" s="21">
        <f t="shared" si="17"/>
        <v>3780</v>
      </c>
      <c r="Q84" s="20">
        <f t="shared" si="28"/>
        <v>24780</v>
      </c>
      <c r="R84" s="21">
        <f t="shared" si="29"/>
        <v>1050</v>
      </c>
      <c r="S84" s="21">
        <f t="shared" si="30"/>
        <v>23730</v>
      </c>
      <c r="T84" s="21">
        <v>19950</v>
      </c>
      <c r="U84" s="21">
        <v>3780</v>
      </c>
      <c r="V84" s="13">
        <v>44908</v>
      </c>
      <c r="W84" t="s">
        <v>339</v>
      </c>
      <c r="X84" t="s">
        <v>340</v>
      </c>
      <c r="Y84" t="s">
        <v>260</v>
      </c>
      <c r="Z84" s="64">
        <v>2.5000000000000001E-2</v>
      </c>
      <c r="AA84" s="65">
        <f t="shared" si="21"/>
        <v>17500</v>
      </c>
      <c r="AB84" s="65">
        <v>0</v>
      </c>
      <c r="AC84" s="65">
        <f t="shared" si="22"/>
        <v>17500</v>
      </c>
      <c r="AD84" s="65">
        <f t="shared" si="23"/>
        <v>875</v>
      </c>
      <c r="AE84" s="65">
        <f t="shared" si="24"/>
        <v>16625</v>
      </c>
      <c r="AF84" s="65"/>
      <c r="AG84" s="65"/>
      <c r="AH84" s="65"/>
      <c r="AI84" s="66">
        <f t="shared" si="25"/>
        <v>3500</v>
      </c>
      <c r="AK84" s="65">
        <f t="shared" si="14"/>
        <v>16625</v>
      </c>
    </row>
    <row r="85" spans="1:40" x14ac:dyDescent="0.3">
      <c r="A85">
        <v>83</v>
      </c>
      <c r="B85" t="s">
        <v>86</v>
      </c>
      <c r="C85" t="s">
        <v>260</v>
      </c>
      <c r="D85" t="s">
        <v>82</v>
      </c>
      <c r="E85" t="s">
        <v>237</v>
      </c>
      <c r="F85" t="s">
        <v>231</v>
      </c>
      <c r="G85" s="22" t="s">
        <v>217</v>
      </c>
      <c r="H85" s="30">
        <v>44875</v>
      </c>
      <c r="I85" t="s">
        <v>240</v>
      </c>
      <c r="J85" t="s">
        <v>205</v>
      </c>
      <c r="K85" s="32">
        <v>150000</v>
      </c>
      <c r="L85" s="25">
        <v>3.2500000000000001E-2</v>
      </c>
      <c r="M85" s="19">
        <f t="shared" si="26"/>
        <v>4875</v>
      </c>
      <c r="N85" s="19">
        <v>0</v>
      </c>
      <c r="O85" s="20">
        <f t="shared" si="27"/>
        <v>4875</v>
      </c>
      <c r="P85" s="21">
        <f t="shared" si="17"/>
        <v>877.5</v>
      </c>
      <c r="Q85" s="20">
        <f t="shared" si="28"/>
        <v>5752.5</v>
      </c>
      <c r="R85" s="21">
        <f t="shared" si="29"/>
        <v>243.75</v>
      </c>
      <c r="S85" s="21">
        <f t="shared" si="30"/>
        <v>5508.75</v>
      </c>
      <c r="T85" s="21"/>
      <c r="U85" s="21"/>
      <c r="V85" s="21"/>
      <c r="W85" t="s">
        <v>341</v>
      </c>
      <c r="X85" t="s">
        <v>342</v>
      </c>
      <c r="Y85" t="s">
        <v>260</v>
      </c>
      <c r="Z85" s="64">
        <v>0</v>
      </c>
      <c r="AA85" s="65">
        <f t="shared" si="21"/>
        <v>0</v>
      </c>
      <c r="AB85" s="65">
        <v>0</v>
      </c>
      <c r="AC85" s="65">
        <f t="shared" si="22"/>
        <v>0</v>
      </c>
      <c r="AD85" s="65">
        <f t="shared" si="23"/>
        <v>0</v>
      </c>
      <c r="AE85" s="65">
        <f t="shared" si="24"/>
        <v>0</v>
      </c>
      <c r="AF85" s="65"/>
      <c r="AG85" s="65"/>
      <c r="AH85" s="65"/>
      <c r="AI85" s="66">
        <v>0</v>
      </c>
      <c r="AK85" s="65">
        <f t="shared" ref="AK85:AK105" si="31">AE85-AJ85</f>
        <v>0</v>
      </c>
    </row>
    <row r="86" spans="1:40" x14ac:dyDescent="0.3">
      <c r="A86">
        <v>84</v>
      </c>
      <c r="B86" t="s">
        <v>86</v>
      </c>
      <c r="C86" t="s">
        <v>85</v>
      </c>
      <c r="D86" t="s">
        <v>82</v>
      </c>
      <c r="E86" t="s">
        <v>237</v>
      </c>
      <c r="F86" t="s">
        <v>231</v>
      </c>
      <c r="G86" s="23" t="s">
        <v>229</v>
      </c>
      <c r="H86" s="30">
        <v>44875</v>
      </c>
      <c r="I86" t="s">
        <v>241</v>
      </c>
      <c r="J86" t="s">
        <v>206</v>
      </c>
      <c r="K86" s="32">
        <v>162525</v>
      </c>
      <c r="L86" s="25">
        <v>3.6999999999999998E-2</v>
      </c>
      <c r="M86" s="19">
        <f t="shared" si="26"/>
        <v>6013.4249999999993</v>
      </c>
      <c r="N86" s="19">
        <v>0</v>
      </c>
      <c r="O86" s="20">
        <f t="shared" si="27"/>
        <v>6013.4249999999993</v>
      </c>
      <c r="P86" s="21">
        <f t="shared" si="17"/>
        <v>1082.4164999999998</v>
      </c>
      <c r="Q86" s="20">
        <f t="shared" si="28"/>
        <v>7095.8414999999986</v>
      </c>
      <c r="R86" s="21">
        <f t="shared" si="29"/>
        <v>300.67124999999999</v>
      </c>
      <c r="S86" s="21">
        <f t="shared" si="30"/>
        <v>6795.1702499999983</v>
      </c>
      <c r="T86" s="21">
        <v>5712.753749999998</v>
      </c>
      <c r="U86" s="21">
        <v>1082.4165000000003</v>
      </c>
      <c r="V86" s="13">
        <v>44908</v>
      </c>
      <c r="W86" t="s">
        <v>370</v>
      </c>
      <c r="X86" t="s">
        <v>371</v>
      </c>
      <c r="Y86" t="s">
        <v>85</v>
      </c>
      <c r="Z86" s="64">
        <v>0.03</v>
      </c>
      <c r="AA86" s="65">
        <f t="shared" si="21"/>
        <v>4875.75</v>
      </c>
      <c r="AB86" s="65">
        <v>0</v>
      </c>
      <c r="AC86" s="65">
        <f t="shared" si="22"/>
        <v>4875.75</v>
      </c>
      <c r="AD86" s="65">
        <f t="shared" si="23"/>
        <v>243.78750000000002</v>
      </c>
      <c r="AE86" s="65">
        <f t="shared" si="24"/>
        <v>4631.9624999999996</v>
      </c>
      <c r="AF86" s="65"/>
      <c r="AG86" s="65"/>
      <c r="AH86" s="65"/>
      <c r="AI86" s="66">
        <f>O86-AA86-AF86</f>
        <v>1137.6749999999993</v>
      </c>
      <c r="AK86" s="65">
        <f t="shared" si="31"/>
        <v>4631.9624999999996</v>
      </c>
    </row>
    <row r="87" spans="1:40" x14ac:dyDescent="0.3">
      <c r="A87">
        <v>85</v>
      </c>
      <c r="B87" t="s">
        <v>86</v>
      </c>
      <c r="C87" t="s">
        <v>260</v>
      </c>
      <c r="D87" t="s">
        <v>82</v>
      </c>
      <c r="E87" t="s">
        <v>237</v>
      </c>
      <c r="F87" t="s">
        <v>232</v>
      </c>
      <c r="G87" s="22" t="s">
        <v>218</v>
      </c>
      <c r="H87" s="30">
        <v>44874</v>
      </c>
      <c r="I87" t="s">
        <v>242</v>
      </c>
      <c r="J87" t="s">
        <v>207</v>
      </c>
      <c r="K87" s="32">
        <v>250000</v>
      </c>
      <c r="L87" s="25">
        <v>0.02</v>
      </c>
      <c r="M87" s="19">
        <f t="shared" si="26"/>
        <v>5000</v>
      </c>
      <c r="N87" s="19">
        <v>0</v>
      </c>
      <c r="O87" s="20">
        <f t="shared" si="27"/>
        <v>5000</v>
      </c>
      <c r="P87" s="21">
        <f t="shared" si="17"/>
        <v>900</v>
      </c>
      <c r="Q87" s="20">
        <f t="shared" si="28"/>
        <v>5900</v>
      </c>
      <c r="R87" s="21">
        <f t="shared" si="29"/>
        <v>250</v>
      </c>
      <c r="S87" s="21">
        <f t="shared" si="30"/>
        <v>5650</v>
      </c>
      <c r="T87" s="21"/>
      <c r="U87" s="21"/>
      <c r="V87" s="21"/>
      <c r="W87" t="s">
        <v>335</v>
      </c>
      <c r="X87" t="s">
        <v>336</v>
      </c>
      <c r="Y87" t="s">
        <v>85</v>
      </c>
      <c r="Z87" s="64">
        <v>0</v>
      </c>
      <c r="AA87" s="65">
        <f t="shared" si="21"/>
        <v>0</v>
      </c>
      <c r="AB87" s="65">
        <v>0</v>
      </c>
      <c r="AC87" s="65">
        <f t="shared" si="22"/>
        <v>0</v>
      </c>
      <c r="AD87" s="65">
        <f t="shared" si="23"/>
        <v>0</v>
      </c>
      <c r="AE87" s="65">
        <f t="shared" si="24"/>
        <v>0</v>
      </c>
      <c r="AF87" s="65"/>
      <c r="AG87" s="65"/>
      <c r="AH87" s="65"/>
      <c r="AI87" s="66">
        <v>0</v>
      </c>
      <c r="AK87" s="65">
        <f t="shared" si="31"/>
        <v>0</v>
      </c>
    </row>
    <row r="88" spans="1:40" x14ac:dyDescent="0.3">
      <c r="A88">
        <v>86</v>
      </c>
      <c r="B88" t="s">
        <v>86</v>
      </c>
      <c r="C88" t="s">
        <v>85</v>
      </c>
      <c r="D88" t="s">
        <v>82</v>
      </c>
      <c r="E88" t="s">
        <v>237</v>
      </c>
      <c r="F88" t="s">
        <v>231</v>
      </c>
      <c r="G88" s="22" t="s">
        <v>219</v>
      </c>
      <c r="H88" s="30">
        <v>44874</v>
      </c>
      <c r="I88" t="s">
        <v>242</v>
      </c>
      <c r="J88" t="s">
        <v>208</v>
      </c>
      <c r="K88" s="32">
        <v>404371</v>
      </c>
      <c r="L88" s="25">
        <v>3.2000000000000001E-2</v>
      </c>
      <c r="M88" s="19">
        <f t="shared" si="26"/>
        <v>12939.871999999999</v>
      </c>
      <c r="N88" s="19">
        <v>0</v>
      </c>
      <c r="O88" s="20">
        <f t="shared" si="27"/>
        <v>12939.871999999999</v>
      </c>
      <c r="P88" s="21">
        <f t="shared" si="17"/>
        <v>2329.1769599999998</v>
      </c>
      <c r="Q88" s="20">
        <f t="shared" si="28"/>
        <v>15269.04896</v>
      </c>
      <c r="R88" s="21">
        <f t="shared" si="29"/>
        <v>646.99360000000001</v>
      </c>
      <c r="S88" s="21">
        <f t="shared" si="30"/>
        <v>14622.05536</v>
      </c>
      <c r="T88" s="21">
        <v>12292.878400000001</v>
      </c>
      <c r="U88" s="21">
        <v>2329.1769599999989</v>
      </c>
      <c r="V88" s="13">
        <v>44908</v>
      </c>
      <c r="W88" t="s">
        <v>335</v>
      </c>
      <c r="X88" t="s">
        <v>336</v>
      </c>
      <c r="Y88" t="s">
        <v>85</v>
      </c>
      <c r="Z88" s="64">
        <v>0.02</v>
      </c>
      <c r="AA88" s="65">
        <f t="shared" si="21"/>
        <v>8087.42</v>
      </c>
      <c r="AB88" s="65">
        <v>0</v>
      </c>
      <c r="AC88" s="65">
        <f t="shared" si="22"/>
        <v>8087.42</v>
      </c>
      <c r="AD88" s="65">
        <f t="shared" si="23"/>
        <v>404.37100000000004</v>
      </c>
      <c r="AE88" s="65">
        <f t="shared" si="24"/>
        <v>7683.049</v>
      </c>
      <c r="AF88" s="65"/>
      <c r="AG88" s="65"/>
      <c r="AH88" s="65"/>
      <c r="AI88" s="66">
        <f t="shared" ref="AI88:AI90" si="32">O88-AA88-AF88</f>
        <v>4852.4519999999993</v>
      </c>
      <c r="AK88" s="65">
        <f t="shared" si="31"/>
        <v>7683.049</v>
      </c>
    </row>
    <row r="89" spans="1:40" x14ac:dyDescent="0.3">
      <c r="A89">
        <v>87</v>
      </c>
      <c r="B89" t="s">
        <v>86</v>
      </c>
      <c r="C89" t="s">
        <v>85</v>
      </c>
      <c r="D89" t="s">
        <v>82</v>
      </c>
      <c r="E89" t="s">
        <v>237</v>
      </c>
      <c r="F89" t="s">
        <v>231</v>
      </c>
      <c r="G89" s="22" t="s">
        <v>220</v>
      </c>
      <c r="H89" s="30">
        <v>44870</v>
      </c>
      <c r="I89" t="s">
        <v>243</v>
      </c>
      <c r="J89" t="s">
        <v>207</v>
      </c>
      <c r="K89" s="32">
        <v>300000</v>
      </c>
      <c r="L89" s="25">
        <v>0.03</v>
      </c>
      <c r="M89" s="19">
        <f t="shared" si="26"/>
        <v>9000</v>
      </c>
      <c r="N89" s="19">
        <v>0</v>
      </c>
      <c r="O89" s="20">
        <f t="shared" si="27"/>
        <v>9000</v>
      </c>
      <c r="P89" s="21">
        <f t="shared" si="17"/>
        <v>1620</v>
      </c>
      <c r="Q89" s="20">
        <f t="shared" si="28"/>
        <v>10620</v>
      </c>
      <c r="R89" s="21">
        <f t="shared" si="29"/>
        <v>450</v>
      </c>
      <c r="S89" s="21">
        <f t="shared" si="30"/>
        <v>10170</v>
      </c>
      <c r="T89" s="21">
        <v>8550</v>
      </c>
      <c r="U89" s="21">
        <v>1620</v>
      </c>
      <c r="V89" s="13">
        <v>44908</v>
      </c>
      <c r="W89" t="s">
        <v>362</v>
      </c>
      <c r="X89" t="s">
        <v>343</v>
      </c>
      <c r="Y89" t="s">
        <v>85</v>
      </c>
      <c r="Z89" s="64">
        <v>2.8499999999999998E-2</v>
      </c>
      <c r="AA89" s="65">
        <f t="shared" si="21"/>
        <v>8550</v>
      </c>
      <c r="AB89" s="65">
        <v>0</v>
      </c>
      <c r="AC89" s="65">
        <f t="shared" si="22"/>
        <v>8550</v>
      </c>
      <c r="AD89" s="65">
        <f t="shared" si="23"/>
        <v>427.5</v>
      </c>
      <c r="AE89" s="65">
        <f t="shared" si="24"/>
        <v>8122.5</v>
      </c>
      <c r="AF89" s="65"/>
      <c r="AG89" s="65"/>
      <c r="AH89" s="65"/>
      <c r="AI89" s="66">
        <f t="shared" si="32"/>
        <v>450</v>
      </c>
      <c r="AK89" s="65">
        <f t="shared" si="31"/>
        <v>8122.5</v>
      </c>
    </row>
    <row r="90" spans="1:40" x14ac:dyDescent="0.3">
      <c r="A90">
        <v>88</v>
      </c>
      <c r="B90" t="s">
        <v>86</v>
      </c>
      <c r="C90" t="s">
        <v>85</v>
      </c>
      <c r="D90" t="s">
        <v>82</v>
      </c>
      <c r="E90" t="s">
        <v>237</v>
      </c>
      <c r="F90" t="s">
        <v>231</v>
      </c>
      <c r="G90" s="22">
        <v>7735043318</v>
      </c>
      <c r="H90" s="30">
        <v>44880</v>
      </c>
      <c r="I90" t="s">
        <v>244</v>
      </c>
      <c r="J90" t="s">
        <v>209</v>
      </c>
      <c r="K90" s="32">
        <v>75000</v>
      </c>
      <c r="L90" s="25">
        <v>0.05</v>
      </c>
      <c r="M90" s="19">
        <f t="shared" si="26"/>
        <v>3750</v>
      </c>
      <c r="N90" s="19">
        <v>0</v>
      </c>
      <c r="O90" s="20">
        <f t="shared" si="27"/>
        <v>3750</v>
      </c>
      <c r="P90" s="21">
        <f t="shared" si="17"/>
        <v>675</v>
      </c>
      <c r="Q90" s="20">
        <f t="shared" si="28"/>
        <v>4425</v>
      </c>
      <c r="R90" s="21">
        <f t="shared" si="29"/>
        <v>187.5</v>
      </c>
      <c r="S90" s="21">
        <f t="shared" si="30"/>
        <v>4237.5</v>
      </c>
      <c r="T90" s="21">
        <v>3562.5</v>
      </c>
      <c r="U90" s="21">
        <v>675</v>
      </c>
      <c r="V90" s="13">
        <v>44908</v>
      </c>
      <c r="W90" t="s">
        <v>344</v>
      </c>
      <c r="X90" t="s">
        <v>345</v>
      </c>
      <c r="Y90" t="s">
        <v>260</v>
      </c>
      <c r="Z90" s="64">
        <v>4.3999999999999997E-2</v>
      </c>
      <c r="AA90" s="65">
        <f t="shared" si="21"/>
        <v>3300</v>
      </c>
      <c r="AB90" s="65">
        <v>0</v>
      </c>
      <c r="AC90" s="65">
        <f t="shared" si="22"/>
        <v>3300</v>
      </c>
      <c r="AD90" s="65">
        <f t="shared" si="23"/>
        <v>165</v>
      </c>
      <c r="AE90" s="65">
        <f t="shared" si="24"/>
        <v>3135</v>
      </c>
      <c r="AF90" s="65"/>
      <c r="AG90" s="65"/>
      <c r="AH90" s="65"/>
      <c r="AI90" s="66">
        <f t="shared" si="32"/>
        <v>450</v>
      </c>
      <c r="AK90" s="65">
        <f t="shared" si="31"/>
        <v>3135</v>
      </c>
    </row>
    <row r="91" spans="1:40" x14ac:dyDescent="0.3">
      <c r="A91">
        <v>89</v>
      </c>
      <c r="B91" t="s">
        <v>86</v>
      </c>
      <c r="C91" t="s">
        <v>260</v>
      </c>
      <c r="D91" t="s">
        <v>82</v>
      </c>
      <c r="E91" t="s">
        <v>237</v>
      </c>
      <c r="F91" t="s">
        <v>231</v>
      </c>
      <c r="G91" s="22" t="s">
        <v>221</v>
      </c>
      <c r="H91" s="30">
        <v>44880</v>
      </c>
      <c r="I91" t="s">
        <v>245</v>
      </c>
      <c r="J91" t="s">
        <v>205</v>
      </c>
      <c r="K91" s="32">
        <v>34000</v>
      </c>
      <c r="L91" s="25">
        <v>3.2500000000000001E-2</v>
      </c>
      <c r="M91" s="19">
        <f t="shared" si="26"/>
        <v>1105</v>
      </c>
      <c r="N91" s="19">
        <v>0</v>
      </c>
      <c r="O91" s="20">
        <f t="shared" si="27"/>
        <v>1105</v>
      </c>
      <c r="P91" s="21">
        <f t="shared" si="17"/>
        <v>198.9</v>
      </c>
      <c r="Q91" s="20">
        <f t="shared" si="28"/>
        <v>1303.9000000000001</v>
      </c>
      <c r="R91" s="21">
        <f t="shared" si="29"/>
        <v>55.25</v>
      </c>
      <c r="S91" s="21">
        <f t="shared" si="30"/>
        <v>1248.6500000000001</v>
      </c>
      <c r="T91" s="21"/>
      <c r="U91" s="21"/>
      <c r="V91" s="21"/>
      <c r="W91" t="s">
        <v>341</v>
      </c>
      <c r="X91" t="s">
        <v>342</v>
      </c>
      <c r="Y91" t="s">
        <v>260</v>
      </c>
      <c r="Z91" s="64">
        <v>0</v>
      </c>
      <c r="AA91" s="65">
        <f t="shared" si="21"/>
        <v>0</v>
      </c>
      <c r="AB91" s="65">
        <v>0</v>
      </c>
      <c r="AC91" s="65">
        <f t="shared" si="22"/>
        <v>0</v>
      </c>
      <c r="AD91" s="65">
        <f t="shared" si="23"/>
        <v>0</v>
      </c>
      <c r="AE91" s="65">
        <f t="shared" si="24"/>
        <v>0</v>
      </c>
      <c r="AF91" s="65"/>
      <c r="AG91" s="65"/>
      <c r="AH91" s="65"/>
      <c r="AI91" s="66">
        <v>0</v>
      </c>
      <c r="AK91" s="65">
        <f t="shared" si="31"/>
        <v>0</v>
      </c>
    </row>
    <row r="92" spans="1:40" x14ac:dyDescent="0.3">
      <c r="A92">
        <v>90</v>
      </c>
      <c r="B92" t="s">
        <v>86</v>
      </c>
      <c r="C92" t="s">
        <v>85</v>
      </c>
      <c r="D92" t="s">
        <v>82</v>
      </c>
      <c r="E92" t="s">
        <v>237</v>
      </c>
      <c r="F92" t="s">
        <v>231</v>
      </c>
      <c r="G92" s="22">
        <v>147540460</v>
      </c>
      <c r="H92" s="30">
        <v>44895</v>
      </c>
      <c r="I92" t="s">
        <v>246</v>
      </c>
      <c r="J92" t="s">
        <v>208</v>
      </c>
      <c r="K92" s="32">
        <v>1100000</v>
      </c>
      <c r="L92" s="25">
        <v>3.2000000000000001E-2</v>
      </c>
      <c r="M92" s="19">
        <f t="shared" si="26"/>
        <v>35200</v>
      </c>
      <c r="N92" s="19">
        <v>0</v>
      </c>
      <c r="O92" s="20">
        <f t="shared" si="27"/>
        <v>35200</v>
      </c>
      <c r="P92" s="21">
        <f t="shared" si="17"/>
        <v>6336</v>
      </c>
      <c r="Q92" s="20">
        <f t="shared" si="28"/>
        <v>41536</v>
      </c>
      <c r="R92" s="21">
        <f t="shared" si="29"/>
        <v>1760</v>
      </c>
      <c r="S92" s="21">
        <f t="shared" si="30"/>
        <v>39776</v>
      </c>
      <c r="T92" s="21">
        <v>33440</v>
      </c>
      <c r="U92" s="21">
        <v>6336</v>
      </c>
      <c r="V92" s="13">
        <v>44908</v>
      </c>
      <c r="W92" t="s">
        <v>346</v>
      </c>
      <c r="X92" t="s">
        <v>347</v>
      </c>
      <c r="Y92" t="s">
        <v>85</v>
      </c>
      <c r="Z92" s="64">
        <v>1.4090909090909091E-2</v>
      </c>
      <c r="AA92" s="65">
        <f t="shared" si="21"/>
        <v>15500</v>
      </c>
      <c r="AB92" s="65">
        <v>0</v>
      </c>
      <c r="AC92" s="65">
        <f t="shared" si="22"/>
        <v>15500</v>
      </c>
      <c r="AD92" s="65">
        <v>0</v>
      </c>
      <c r="AE92" s="65">
        <f t="shared" si="24"/>
        <v>15500</v>
      </c>
      <c r="AF92" s="65"/>
      <c r="AG92" s="65"/>
      <c r="AH92" s="65"/>
      <c r="AI92" s="66">
        <f t="shared" ref="AI92:AI101" si="33">O92-AA92-AF92</f>
        <v>19700</v>
      </c>
      <c r="AJ92" s="22">
        <v>15500</v>
      </c>
      <c r="AK92" s="65">
        <f t="shared" si="31"/>
        <v>0</v>
      </c>
    </row>
    <row r="93" spans="1:40" x14ac:dyDescent="0.3">
      <c r="A93">
        <v>91</v>
      </c>
      <c r="B93" t="s">
        <v>86</v>
      </c>
      <c r="C93" t="s">
        <v>85</v>
      </c>
      <c r="D93" t="s">
        <v>82</v>
      </c>
      <c r="E93" t="s">
        <v>237</v>
      </c>
      <c r="F93" t="s">
        <v>231</v>
      </c>
      <c r="G93" s="22">
        <v>7991664727</v>
      </c>
      <c r="H93" s="30">
        <v>44877</v>
      </c>
      <c r="I93" t="s">
        <v>247</v>
      </c>
      <c r="J93" t="s">
        <v>209</v>
      </c>
      <c r="K93" s="32">
        <v>100000</v>
      </c>
      <c r="L93" s="25">
        <v>0.05</v>
      </c>
      <c r="M93" s="19">
        <f t="shared" si="26"/>
        <v>5000</v>
      </c>
      <c r="N93" s="19">
        <v>0</v>
      </c>
      <c r="O93" s="20">
        <f t="shared" si="27"/>
        <v>5000</v>
      </c>
      <c r="P93" s="21">
        <f t="shared" si="17"/>
        <v>900</v>
      </c>
      <c r="Q93" s="20">
        <f t="shared" si="28"/>
        <v>5900</v>
      </c>
      <c r="R93" s="21">
        <f t="shared" si="29"/>
        <v>250</v>
      </c>
      <c r="S93" s="21">
        <f t="shared" si="30"/>
        <v>5650</v>
      </c>
      <c r="T93" s="21">
        <v>4750</v>
      </c>
      <c r="U93" s="21">
        <v>900</v>
      </c>
      <c r="V93" s="13">
        <v>44908</v>
      </c>
      <c r="W93" t="s">
        <v>348</v>
      </c>
      <c r="X93" t="s">
        <v>349</v>
      </c>
      <c r="Y93" t="s">
        <v>260</v>
      </c>
      <c r="Z93" s="64">
        <v>4.3999999999999997E-2</v>
      </c>
      <c r="AA93" s="65">
        <f t="shared" si="21"/>
        <v>4400</v>
      </c>
      <c r="AB93" s="65">
        <v>0</v>
      </c>
      <c r="AC93" s="65">
        <f t="shared" si="22"/>
        <v>4400</v>
      </c>
      <c r="AD93" s="65">
        <f t="shared" si="23"/>
        <v>220</v>
      </c>
      <c r="AE93" s="65">
        <f t="shared" si="24"/>
        <v>4180</v>
      </c>
      <c r="AF93" s="65"/>
      <c r="AG93" s="65"/>
      <c r="AH93" s="65"/>
      <c r="AI93" s="66">
        <f t="shared" si="33"/>
        <v>600</v>
      </c>
      <c r="AK93" s="65">
        <f t="shared" si="31"/>
        <v>4180</v>
      </c>
    </row>
    <row r="94" spans="1:40" x14ac:dyDescent="0.3">
      <c r="A94">
        <v>92</v>
      </c>
      <c r="B94" t="s">
        <v>86</v>
      </c>
      <c r="C94" t="s">
        <v>85</v>
      </c>
      <c r="D94" t="s">
        <v>82</v>
      </c>
      <c r="E94" t="s">
        <v>237</v>
      </c>
      <c r="F94" t="s">
        <v>231</v>
      </c>
      <c r="G94" s="22">
        <v>1818293551</v>
      </c>
      <c r="H94" s="30">
        <v>44880</v>
      </c>
      <c r="I94" t="s">
        <v>244</v>
      </c>
      <c r="J94" t="s">
        <v>210</v>
      </c>
      <c r="K94" s="32">
        <v>192000</v>
      </c>
      <c r="L94" s="25">
        <v>0.03</v>
      </c>
      <c r="M94" s="19">
        <f t="shared" si="26"/>
        <v>5760</v>
      </c>
      <c r="N94" s="19">
        <v>0</v>
      </c>
      <c r="O94" s="20">
        <f t="shared" si="27"/>
        <v>5760</v>
      </c>
      <c r="P94" s="21">
        <f t="shared" si="17"/>
        <v>1036.8</v>
      </c>
      <c r="Q94" s="20">
        <f t="shared" si="28"/>
        <v>6796.8</v>
      </c>
      <c r="R94" s="21">
        <f t="shared" si="29"/>
        <v>288</v>
      </c>
      <c r="S94" s="21">
        <f t="shared" si="30"/>
        <v>6508.8</v>
      </c>
      <c r="T94" s="21">
        <v>5472</v>
      </c>
      <c r="U94" s="21">
        <v>1036.8000000000002</v>
      </c>
      <c r="V94" s="13">
        <v>44908</v>
      </c>
      <c r="W94" t="s">
        <v>344</v>
      </c>
      <c r="X94" t="s">
        <v>345</v>
      </c>
      <c r="Y94" t="s">
        <v>260</v>
      </c>
      <c r="Z94" s="64">
        <v>2.5999999999999999E-2</v>
      </c>
      <c r="AA94" s="65">
        <f t="shared" si="21"/>
        <v>4992</v>
      </c>
      <c r="AB94" s="65">
        <v>0</v>
      </c>
      <c r="AC94" s="65">
        <f t="shared" si="22"/>
        <v>4992</v>
      </c>
      <c r="AD94" s="65">
        <f t="shared" si="23"/>
        <v>249.60000000000002</v>
      </c>
      <c r="AE94" s="65">
        <f t="shared" si="24"/>
        <v>4742.3999999999996</v>
      </c>
      <c r="AF94" s="65"/>
      <c r="AG94" s="65"/>
      <c r="AH94" s="65"/>
      <c r="AI94" s="66">
        <f t="shared" si="33"/>
        <v>768</v>
      </c>
      <c r="AK94" s="65">
        <f t="shared" si="31"/>
        <v>4742.3999999999996</v>
      </c>
    </row>
    <row r="95" spans="1:40" x14ac:dyDescent="0.3">
      <c r="A95">
        <v>93</v>
      </c>
      <c r="B95" t="s">
        <v>86</v>
      </c>
      <c r="C95" t="s">
        <v>85</v>
      </c>
      <c r="D95" t="s">
        <v>82</v>
      </c>
      <c r="E95" t="s">
        <v>237</v>
      </c>
      <c r="F95" t="s">
        <v>231</v>
      </c>
      <c r="G95" s="22" t="s">
        <v>222</v>
      </c>
      <c r="H95" s="30">
        <v>44894</v>
      </c>
      <c r="I95" t="s">
        <v>248</v>
      </c>
      <c r="J95" t="s">
        <v>211</v>
      </c>
      <c r="K95" s="32">
        <v>151995</v>
      </c>
      <c r="L95" s="25">
        <v>0.03</v>
      </c>
      <c r="M95" s="19">
        <f t="shared" si="26"/>
        <v>4559.8499999999995</v>
      </c>
      <c r="N95" s="19">
        <v>0</v>
      </c>
      <c r="O95" s="20">
        <f t="shared" si="27"/>
        <v>4559.8499999999995</v>
      </c>
      <c r="P95" s="21">
        <f t="shared" si="17"/>
        <v>820.77299999999991</v>
      </c>
      <c r="Q95" s="20">
        <f t="shared" si="28"/>
        <v>5380.6229999999996</v>
      </c>
      <c r="R95" s="21">
        <f t="shared" si="29"/>
        <v>227.99249999999998</v>
      </c>
      <c r="S95" s="21">
        <f t="shared" si="30"/>
        <v>5152.6304999999993</v>
      </c>
      <c r="T95" s="21">
        <v>4331.8574999999992</v>
      </c>
      <c r="U95" s="21">
        <v>820.77300000000014</v>
      </c>
      <c r="V95" s="13">
        <v>44908</v>
      </c>
      <c r="W95" t="s">
        <v>350</v>
      </c>
      <c r="X95" t="s">
        <v>351</v>
      </c>
      <c r="Y95" t="s">
        <v>260</v>
      </c>
      <c r="Z95" s="64">
        <v>2.5999999999999999E-2</v>
      </c>
      <c r="AA95" s="65">
        <f t="shared" si="21"/>
        <v>3951.87</v>
      </c>
      <c r="AB95" s="65">
        <v>0</v>
      </c>
      <c r="AC95" s="65">
        <f t="shared" si="22"/>
        <v>3951.87</v>
      </c>
      <c r="AD95" s="65">
        <f t="shared" si="23"/>
        <v>197.59350000000001</v>
      </c>
      <c r="AE95" s="65">
        <f t="shared" si="24"/>
        <v>3754.2764999999999</v>
      </c>
      <c r="AF95" s="65"/>
      <c r="AG95" s="65"/>
      <c r="AH95" s="65"/>
      <c r="AI95" s="66">
        <f t="shared" si="33"/>
        <v>607.97999999999956</v>
      </c>
      <c r="AK95" s="65">
        <f t="shared" si="31"/>
        <v>3754.2764999999999</v>
      </c>
    </row>
    <row r="96" spans="1:40" x14ac:dyDescent="0.3">
      <c r="A96">
        <v>94</v>
      </c>
      <c r="B96" t="s">
        <v>86</v>
      </c>
      <c r="C96" t="s">
        <v>85</v>
      </c>
      <c r="D96" t="s">
        <v>82</v>
      </c>
      <c r="E96" t="s">
        <v>237</v>
      </c>
      <c r="F96" t="s">
        <v>231</v>
      </c>
      <c r="G96" s="22">
        <v>395418646</v>
      </c>
      <c r="H96" s="30">
        <v>44884</v>
      </c>
      <c r="I96" t="s">
        <v>249</v>
      </c>
      <c r="J96" t="s">
        <v>212</v>
      </c>
      <c r="K96" s="32">
        <v>231240</v>
      </c>
      <c r="L96" s="25">
        <v>3.2000000000000001E-2</v>
      </c>
      <c r="M96" s="19">
        <f t="shared" si="26"/>
        <v>7399.68</v>
      </c>
      <c r="N96" s="19">
        <v>0</v>
      </c>
      <c r="O96" s="20">
        <f t="shared" si="27"/>
        <v>7399.68</v>
      </c>
      <c r="P96" s="21">
        <f t="shared" si="17"/>
        <v>1331.9423999999999</v>
      </c>
      <c r="Q96" s="20">
        <f t="shared" si="28"/>
        <v>8731.6224000000002</v>
      </c>
      <c r="R96" s="21">
        <f t="shared" si="29"/>
        <v>369.98400000000004</v>
      </c>
      <c r="S96" s="21">
        <f t="shared" si="30"/>
        <v>8361.6383999999998</v>
      </c>
      <c r="T96" s="21">
        <v>7029.6959999999999</v>
      </c>
      <c r="U96" s="21">
        <v>1331.9423999999999</v>
      </c>
      <c r="V96" s="13">
        <v>44908</v>
      </c>
      <c r="W96" t="s">
        <v>352</v>
      </c>
      <c r="X96" t="s">
        <v>353</v>
      </c>
      <c r="Y96" t="s">
        <v>260</v>
      </c>
      <c r="Z96" s="64">
        <v>2.5000000000000001E-2</v>
      </c>
      <c r="AA96" s="65">
        <f t="shared" si="21"/>
        <v>5781</v>
      </c>
      <c r="AB96" s="65">
        <v>0</v>
      </c>
      <c r="AC96" s="65">
        <f t="shared" si="22"/>
        <v>5781</v>
      </c>
      <c r="AD96" s="65">
        <f t="shared" si="23"/>
        <v>289.05</v>
      </c>
      <c r="AE96" s="65">
        <f t="shared" si="24"/>
        <v>5491.95</v>
      </c>
      <c r="AF96" s="65"/>
      <c r="AG96" s="65"/>
      <c r="AH96" s="65"/>
      <c r="AI96" s="66">
        <f t="shared" si="33"/>
        <v>1618.6800000000003</v>
      </c>
      <c r="AK96" s="65">
        <f t="shared" si="31"/>
        <v>5491.95</v>
      </c>
    </row>
    <row r="97" spans="1:40" x14ac:dyDescent="0.3">
      <c r="A97">
        <v>95</v>
      </c>
      <c r="B97" t="s">
        <v>86</v>
      </c>
      <c r="C97" t="s">
        <v>85</v>
      </c>
      <c r="D97" t="s">
        <v>82</v>
      </c>
      <c r="E97" t="s">
        <v>237</v>
      </c>
      <c r="F97" t="s">
        <v>231</v>
      </c>
      <c r="G97" s="22" t="s">
        <v>223</v>
      </c>
      <c r="H97" s="30">
        <v>44886</v>
      </c>
      <c r="I97" t="s">
        <v>250</v>
      </c>
      <c r="J97" t="s">
        <v>203</v>
      </c>
      <c r="K97" s="32">
        <v>102710</v>
      </c>
      <c r="L97" s="25">
        <v>4.2500000000000003E-2</v>
      </c>
      <c r="M97" s="19">
        <f t="shared" si="26"/>
        <v>4365.1750000000002</v>
      </c>
      <c r="N97" s="19">
        <v>0</v>
      </c>
      <c r="O97" s="20">
        <f t="shared" si="27"/>
        <v>4365.1750000000002</v>
      </c>
      <c r="P97" s="21">
        <f t="shared" si="17"/>
        <v>785.73149999999998</v>
      </c>
      <c r="Q97" s="20">
        <f t="shared" si="28"/>
        <v>5150.9065000000001</v>
      </c>
      <c r="R97" s="21">
        <f t="shared" si="29"/>
        <v>218.25875000000002</v>
      </c>
      <c r="S97" s="21">
        <f t="shared" si="30"/>
        <v>4932.6477500000001</v>
      </c>
      <c r="T97" s="21">
        <v>4146.9162500000002</v>
      </c>
      <c r="U97" s="21">
        <v>785.73149999999987</v>
      </c>
      <c r="V97" s="13">
        <v>44908</v>
      </c>
      <c r="W97" t="s">
        <v>339</v>
      </c>
      <c r="X97" t="s">
        <v>340</v>
      </c>
      <c r="Y97" t="s">
        <v>260</v>
      </c>
      <c r="Z97" s="64">
        <v>2.5000000000000001E-2</v>
      </c>
      <c r="AA97" s="65">
        <f t="shared" si="21"/>
        <v>2567.75</v>
      </c>
      <c r="AB97" s="65">
        <v>0</v>
      </c>
      <c r="AC97" s="65">
        <f t="shared" si="22"/>
        <v>2567.75</v>
      </c>
      <c r="AD97" s="65">
        <f t="shared" si="23"/>
        <v>128.38750000000002</v>
      </c>
      <c r="AE97" s="65">
        <f t="shared" si="24"/>
        <v>2439.3625000000002</v>
      </c>
      <c r="AF97" s="65"/>
      <c r="AG97" s="65"/>
      <c r="AH97" s="65"/>
      <c r="AI97" s="66">
        <f t="shared" si="33"/>
        <v>1797.4250000000002</v>
      </c>
      <c r="AK97" s="65">
        <f t="shared" si="31"/>
        <v>2439.3625000000002</v>
      </c>
    </row>
    <row r="98" spans="1:40" x14ac:dyDescent="0.3">
      <c r="A98">
        <v>96</v>
      </c>
      <c r="B98" t="s">
        <v>86</v>
      </c>
      <c r="C98" t="s">
        <v>85</v>
      </c>
      <c r="D98" t="s">
        <v>82</v>
      </c>
      <c r="E98" t="s">
        <v>237</v>
      </c>
      <c r="F98" t="s">
        <v>231</v>
      </c>
      <c r="G98" s="22">
        <v>395609247</v>
      </c>
      <c r="H98" s="30">
        <v>44886</v>
      </c>
      <c r="I98" t="s">
        <v>251</v>
      </c>
      <c r="J98" t="s">
        <v>212</v>
      </c>
      <c r="K98" s="32">
        <v>442366</v>
      </c>
      <c r="L98" s="25">
        <v>3.2000000000000001E-2</v>
      </c>
      <c r="M98" s="19">
        <f t="shared" si="26"/>
        <v>14155.712</v>
      </c>
      <c r="N98" s="19">
        <v>0</v>
      </c>
      <c r="O98" s="20">
        <f t="shared" si="27"/>
        <v>14155.712</v>
      </c>
      <c r="P98" s="21">
        <f t="shared" si="17"/>
        <v>2548.0281599999998</v>
      </c>
      <c r="Q98" s="20">
        <f t="shared" si="28"/>
        <v>16703.740160000001</v>
      </c>
      <c r="R98" s="21">
        <f t="shared" si="29"/>
        <v>707.78560000000004</v>
      </c>
      <c r="S98" s="21">
        <f t="shared" si="30"/>
        <v>15995.954560000002</v>
      </c>
      <c r="T98" s="21">
        <v>13447.926400000002</v>
      </c>
      <c r="U98" s="21">
        <v>2548.0281599999998</v>
      </c>
      <c r="V98" s="13">
        <v>44908</v>
      </c>
      <c r="W98" t="s">
        <v>354</v>
      </c>
      <c r="X98" t="s">
        <v>355</v>
      </c>
      <c r="Y98" t="s">
        <v>260</v>
      </c>
      <c r="Z98" s="64">
        <v>2.5000000000000001E-2</v>
      </c>
      <c r="AA98" s="65">
        <f t="shared" si="21"/>
        <v>11059.150000000001</v>
      </c>
      <c r="AB98" s="65">
        <v>0</v>
      </c>
      <c r="AC98" s="65">
        <f t="shared" si="22"/>
        <v>11059.150000000001</v>
      </c>
      <c r="AD98" s="65">
        <f t="shared" si="23"/>
        <v>552.9575000000001</v>
      </c>
      <c r="AE98" s="65">
        <f t="shared" si="24"/>
        <v>10506.192500000001</v>
      </c>
      <c r="AF98" s="65"/>
      <c r="AG98" s="65"/>
      <c r="AH98" s="65"/>
      <c r="AI98" s="66">
        <f t="shared" si="33"/>
        <v>3096.5619999999981</v>
      </c>
      <c r="AK98" s="65">
        <f t="shared" si="31"/>
        <v>10506.192500000001</v>
      </c>
    </row>
    <row r="99" spans="1:40" x14ac:dyDescent="0.3">
      <c r="A99">
        <v>97</v>
      </c>
      <c r="B99" t="s">
        <v>86</v>
      </c>
      <c r="C99" t="s">
        <v>85</v>
      </c>
      <c r="D99" t="s">
        <v>82</v>
      </c>
      <c r="E99" t="s">
        <v>237</v>
      </c>
      <c r="F99" t="s">
        <v>231</v>
      </c>
      <c r="G99" s="22">
        <v>8291258071</v>
      </c>
      <c r="H99" s="30">
        <v>44895</v>
      </c>
      <c r="I99" t="s">
        <v>252</v>
      </c>
      <c r="J99" t="s">
        <v>209</v>
      </c>
      <c r="K99" s="32">
        <v>75000</v>
      </c>
      <c r="L99" s="25">
        <v>0.05</v>
      </c>
      <c r="M99" s="19">
        <f t="shared" si="26"/>
        <v>3750</v>
      </c>
      <c r="N99" s="19">
        <v>0</v>
      </c>
      <c r="O99" s="20">
        <f t="shared" si="27"/>
        <v>3750</v>
      </c>
      <c r="P99" s="21">
        <f t="shared" si="17"/>
        <v>675</v>
      </c>
      <c r="Q99" s="20">
        <f t="shared" si="28"/>
        <v>4425</v>
      </c>
      <c r="R99" s="21">
        <f t="shared" si="29"/>
        <v>187.5</v>
      </c>
      <c r="S99" s="21">
        <f t="shared" si="30"/>
        <v>4237.5</v>
      </c>
      <c r="T99" s="21">
        <v>3562.5</v>
      </c>
      <c r="U99" s="21">
        <v>675</v>
      </c>
      <c r="V99" s="13">
        <v>44908</v>
      </c>
      <c r="W99" t="s">
        <v>356</v>
      </c>
      <c r="X99" t="s">
        <v>357</v>
      </c>
      <c r="Y99" t="s">
        <v>85</v>
      </c>
      <c r="Z99" s="64">
        <v>2.9000000000000001E-2</v>
      </c>
      <c r="AA99" s="65">
        <f t="shared" si="21"/>
        <v>2175</v>
      </c>
      <c r="AB99" s="65">
        <v>0</v>
      </c>
      <c r="AC99" s="65">
        <f t="shared" si="22"/>
        <v>2175</v>
      </c>
      <c r="AD99" s="65">
        <f t="shared" si="23"/>
        <v>108.75</v>
      </c>
      <c r="AE99" s="65">
        <f t="shared" si="24"/>
        <v>2066.25</v>
      </c>
      <c r="AF99" s="65"/>
      <c r="AG99" s="65"/>
      <c r="AH99" s="65"/>
      <c r="AI99" s="66">
        <f t="shared" si="33"/>
        <v>1575</v>
      </c>
      <c r="AK99" s="65">
        <f t="shared" si="31"/>
        <v>2066.25</v>
      </c>
    </row>
    <row r="100" spans="1:40" x14ac:dyDescent="0.3">
      <c r="A100">
        <v>98</v>
      </c>
      <c r="B100" t="s">
        <v>86</v>
      </c>
      <c r="C100" t="s">
        <v>85</v>
      </c>
      <c r="D100" t="s">
        <v>82</v>
      </c>
      <c r="E100" t="s">
        <v>237</v>
      </c>
      <c r="F100" t="s">
        <v>231</v>
      </c>
      <c r="G100" s="22" t="s">
        <v>224</v>
      </c>
      <c r="H100" s="30">
        <v>44895</v>
      </c>
      <c r="I100" t="s">
        <v>252</v>
      </c>
      <c r="J100" t="s">
        <v>203</v>
      </c>
      <c r="K100" s="32">
        <v>210000</v>
      </c>
      <c r="L100" s="25">
        <v>4.2500000000000003E-2</v>
      </c>
      <c r="M100" s="19">
        <f t="shared" si="26"/>
        <v>8925</v>
      </c>
      <c r="N100" s="19">
        <v>0</v>
      </c>
      <c r="O100" s="20">
        <f t="shared" si="27"/>
        <v>8925</v>
      </c>
      <c r="P100" s="21">
        <f t="shared" si="17"/>
        <v>1606.5</v>
      </c>
      <c r="Q100" s="20">
        <f t="shared" si="28"/>
        <v>10531.5</v>
      </c>
      <c r="R100" s="21">
        <f t="shared" si="29"/>
        <v>446.25</v>
      </c>
      <c r="S100" s="21">
        <f t="shared" si="30"/>
        <v>10085.25</v>
      </c>
      <c r="T100" s="21">
        <v>8478.75</v>
      </c>
      <c r="U100" s="21">
        <v>1606.5</v>
      </c>
      <c r="V100" s="13">
        <v>44908</v>
      </c>
      <c r="W100" t="s">
        <v>356</v>
      </c>
      <c r="X100" t="s">
        <v>357</v>
      </c>
      <c r="Y100" t="s">
        <v>85</v>
      </c>
      <c r="Z100" s="64">
        <v>2.9000000000000001E-2</v>
      </c>
      <c r="AA100" s="65">
        <f t="shared" si="21"/>
        <v>6090</v>
      </c>
      <c r="AB100" s="65">
        <v>0</v>
      </c>
      <c r="AC100" s="65">
        <f t="shared" si="22"/>
        <v>6090</v>
      </c>
      <c r="AD100" s="65">
        <f t="shared" si="23"/>
        <v>304.5</v>
      </c>
      <c r="AE100" s="65">
        <f t="shared" si="24"/>
        <v>5785.5</v>
      </c>
      <c r="AF100" s="65"/>
      <c r="AG100" s="65"/>
      <c r="AH100" s="65"/>
      <c r="AI100" s="66">
        <f t="shared" si="33"/>
        <v>2835</v>
      </c>
      <c r="AK100" s="65">
        <f t="shared" si="31"/>
        <v>5785.5</v>
      </c>
    </row>
    <row r="101" spans="1:40" x14ac:dyDescent="0.3">
      <c r="A101">
        <v>99</v>
      </c>
      <c r="B101" t="s">
        <v>86</v>
      </c>
      <c r="C101" t="s">
        <v>85</v>
      </c>
      <c r="D101" t="s">
        <v>82</v>
      </c>
      <c r="E101" t="s">
        <v>237</v>
      </c>
      <c r="F101" t="s">
        <v>231</v>
      </c>
      <c r="G101" s="22" t="s">
        <v>225</v>
      </c>
      <c r="H101" s="30">
        <v>44892</v>
      </c>
      <c r="I101" t="s">
        <v>253</v>
      </c>
      <c r="J101" t="s">
        <v>203</v>
      </c>
      <c r="K101" s="32">
        <v>239561</v>
      </c>
      <c r="L101" s="25">
        <v>4.2500000000000003E-2</v>
      </c>
      <c r="M101" s="19">
        <f t="shared" si="26"/>
        <v>10181.342500000001</v>
      </c>
      <c r="N101" s="19">
        <v>0</v>
      </c>
      <c r="O101" s="20">
        <f t="shared" si="27"/>
        <v>10181.342500000001</v>
      </c>
      <c r="P101" s="21">
        <f t="shared" si="17"/>
        <v>1832.64165</v>
      </c>
      <c r="Q101" s="20">
        <f t="shared" si="28"/>
        <v>12013.98415</v>
      </c>
      <c r="R101" s="21">
        <f t="shared" si="29"/>
        <v>509.06712500000003</v>
      </c>
      <c r="S101" s="21">
        <f t="shared" si="30"/>
        <v>11504.917025000001</v>
      </c>
      <c r="T101" s="21">
        <v>9672.2753750000011</v>
      </c>
      <c r="U101" s="21">
        <v>1832.6416499999996</v>
      </c>
      <c r="V101" s="13">
        <v>44908</v>
      </c>
      <c r="W101" t="s">
        <v>358</v>
      </c>
      <c r="X101" t="s">
        <v>359</v>
      </c>
      <c r="Y101" t="s">
        <v>85</v>
      </c>
      <c r="Z101" s="64">
        <v>3.2500000000000001E-2</v>
      </c>
      <c r="AA101" s="65">
        <f t="shared" si="21"/>
        <v>7785.7325000000001</v>
      </c>
      <c r="AB101" s="65">
        <v>0</v>
      </c>
      <c r="AC101" s="65">
        <f t="shared" si="22"/>
        <v>7785.7325000000001</v>
      </c>
      <c r="AD101" s="65">
        <f t="shared" si="23"/>
        <v>389.28662500000002</v>
      </c>
      <c r="AE101" s="65">
        <f t="shared" si="24"/>
        <v>7396.4458750000003</v>
      </c>
      <c r="AF101" s="65"/>
      <c r="AG101" s="65"/>
      <c r="AH101" s="65"/>
      <c r="AI101" s="66">
        <f t="shared" si="33"/>
        <v>2395.6100000000006</v>
      </c>
      <c r="AK101" s="65">
        <f t="shared" si="31"/>
        <v>7396.4458750000003</v>
      </c>
    </row>
    <row r="102" spans="1:40" s="37" customFormat="1" x14ac:dyDescent="0.3">
      <c r="A102" s="37">
        <v>100</v>
      </c>
      <c r="B102" s="37" t="s">
        <v>86</v>
      </c>
      <c r="C102" s="37" t="s">
        <v>260</v>
      </c>
      <c r="D102" s="37" t="s">
        <v>82</v>
      </c>
      <c r="E102" s="37" t="s">
        <v>237</v>
      </c>
      <c r="F102" s="37" t="s">
        <v>231</v>
      </c>
      <c r="G102" s="38" t="s">
        <v>226</v>
      </c>
      <c r="H102" s="41">
        <v>44895</v>
      </c>
      <c r="I102" s="37" t="s">
        <v>254</v>
      </c>
      <c r="J102" s="37" t="s">
        <v>208</v>
      </c>
      <c r="K102" s="39">
        <v>454917</v>
      </c>
      <c r="L102" s="77">
        <v>2.9000000000000001E-2</v>
      </c>
      <c r="M102" s="42">
        <f t="shared" si="26"/>
        <v>13192.593000000001</v>
      </c>
      <c r="N102" s="42">
        <v>0</v>
      </c>
      <c r="O102" s="43">
        <f t="shared" si="27"/>
        <v>13192.593000000001</v>
      </c>
      <c r="P102" s="44">
        <f t="shared" si="17"/>
        <v>2374.6667400000001</v>
      </c>
      <c r="Q102" s="43">
        <f t="shared" si="28"/>
        <v>15567.259740000001</v>
      </c>
      <c r="R102" s="44">
        <f t="shared" si="29"/>
        <v>659.62965000000008</v>
      </c>
      <c r="S102" s="44">
        <f t="shared" si="30"/>
        <v>14907.630090000001</v>
      </c>
      <c r="T102" s="44"/>
      <c r="U102" s="44"/>
      <c r="V102" s="44"/>
      <c r="W102" s="37" t="s">
        <v>360</v>
      </c>
      <c r="X102" s="37" t="s">
        <v>361</v>
      </c>
      <c r="Y102" s="37" t="s">
        <v>85</v>
      </c>
      <c r="Z102" s="78">
        <v>0</v>
      </c>
      <c r="AA102" s="68">
        <f t="shared" si="21"/>
        <v>0</v>
      </c>
      <c r="AB102" s="68">
        <v>0</v>
      </c>
      <c r="AC102" s="68">
        <f t="shared" si="22"/>
        <v>0</v>
      </c>
      <c r="AD102" s="68">
        <f t="shared" si="23"/>
        <v>0</v>
      </c>
      <c r="AE102" s="68">
        <f t="shared" si="24"/>
        <v>0</v>
      </c>
      <c r="AF102" s="68"/>
      <c r="AG102" s="68"/>
      <c r="AH102" s="68"/>
      <c r="AI102" s="79">
        <v>0</v>
      </c>
      <c r="AJ102" s="38"/>
      <c r="AK102" s="68">
        <f t="shared" si="31"/>
        <v>0</v>
      </c>
      <c r="AL102" s="61"/>
      <c r="AM102" s="38"/>
      <c r="AN102" s="61"/>
    </row>
    <row r="103" spans="1:40" x14ac:dyDescent="0.3">
      <c r="A103">
        <v>101</v>
      </c>
      <c r="B103" t="s">
        <v>86</v>
      </c>
      <c r="C103" t="s">
        <v>85</v>
      </c>
      <c r="D103" t="s">
        <v>82</v>
      </c>
      <c r="E103" t="s">
        <v>237</v>
      </c>
      <c r="F103" t="s">
        <v>233</v>
      </c>
      <c r="G103" s="22" t="s">
        <v>227</v>
      </c>
      <c r="H103" s="30" t="s">
        <v>86</v>
      </c>
      <c r="I103" t="s">
        <v>255</v>
      </c>
      <c r="J103" t="s">
        <v>213</v>
      </c>
      <c r="K103" s="32">
        <v>301796</v>
      </c>
      <c r="L103" s="25">
        <v>0.03</v>
      </c>
      <c r="M103" s="19">
        <f t="shared" si="26"/>
        <v>9053.8799999999992</v>
      </c>
      <c r="N103" s="19">
        <v>0</v>
      </c>
      <c r="O103" s="20">
        <f t="shared" si="27"/>
        <v>9053.8799999999992</v>
      </c>
      <c r="P103" s="21">
        <f t="shared" si="17"/>
        <v>1629.6983999999998</v>
      </c>
      <c r="Q103" s="20">
        <f t="shared" si="28"/>
        <v>10683.578399999999</v>
      </c>
      <c r="R103" s="21">
        <f t="shared" si="29"/>
        <v>452.69399999999996</v>
      </c>
      <c r="S103" s="21">
        <f t="shared" si="30"/>
        <v>10230.884399999999</v>
      </c>
      <c r="T103" s="21"/>
      <c r="U103" s="21"/>
      <c r="V103" s="21"/>
      <c r="W103" t="s">
        <v>331</v>
      </c>
      <c r="X103" t="s">
        <v>366</v>
      </c>
      <c r="Y103" t="s">
        <v>85</v>
      </c>
      <c r="Z103" s="64">
        <v>2.8499999999999998E-2</v>
      </c>
      <c r="AA103" s="65">
        <f t="shared" si="21"/>
        <v>8601.1859999999997</v>
      </c>
      <c r="AB103" s="65">
        <v>0</v>
      </c>
      <c r="AC103" s="65">
        <f t="shared" si="22"/>
        <v>8601.1859999999997</v>
      </c>
      <c r="AD103" s="65">
        <f t="shared" si="23"/>
        <v>430.05930000000001</v>
      </c>
      <c r="AE103" s="65">
        <f t="shared" si="24"/>
        <v>8171.1266999999998</v>
      </c>
      <c r="AF103" s="65"/>
      <c r="AG103" s="65"/>
      <c r="AH103" s="65"/>
      <c r="AI103" s="66">
        <f t="shared" ref="AI103:AI105" si="34">O103-AA103-AF103</f>
        <v>452.69399999999951</v>
      </c>
      <c r="AK103" s="65">
        <f t="shared" si="31"/>
        <v>8171.1266999999998</v>
      </c>
    </row>
    <row r="104" spans="1:40" x14ac:dyDescent="0.3">
      <c r="A104">
        <v>102</v>
      </c>
      <c r="B104" t="s">
        <v>86</v>
      </c>
      <c r="C104" t="s">
        <v>85</v>
      </c>
      <c r="D104" t="s">
        <v>82</v>
      </c>
      <c r="E104" t="s">
        <v>237</v>
      </c>
      <c r="F104" t="s">
        <v>233</v>
      </c>
      <c r="G104" s="22" t="s">
        <v>228</v>
      </c>
      <c r="H104" s="30" t="s">
        <v>86</v>
      </c>
      <c r="I104" t="s">
        <v>256</v>
      </c>
      <c r="J104" t="s">
        <v>209</v>
      </c>
      <c r="K104" s="32">
        <v>500000</v>
      </c>
      <c r="L104" s="25">
        <v>5.2499999999999998E-2</v>
      </c>
      <c r="M104" s="19">
        <f t="shared" si="26"/>
        <v>26250</v>
      </c>
      <c r="N104" s="19">
        <v>0</v>
      </c>
      <c r="O104" s="20">
        <f t="shared" si="27"/>
        <v>26250</v>
      </c>
      <c r="P104" s="21">
        <f t="shared" si="17"/>
        <v>4725</v>
      </c>
      <c r="Q104" s="20">
        <f t="shared" si="28"/>
        <v>30975</v>
      </c>
      <c r="R104" s="21">
        <f t="shared" si="29"/>
        <v>1312.5</v>
      </c>
      <c r="S104" s="21">
        <f t="shared" si="30"/>
        <v>29662.5</v>
      </c>
      <c r="T104" s="21"/>
      <c r="U104" s="21"/>
      <c r="V104" s="21"/>
      <c r="W104" t="s">
        <v>331</v>
      </c>
      <c r="X104" t="s">
        <v>366</v>
      </c>
      <c r="Y104" t="s">
        <v>85</v>
      </c>
      <c r="Z104" s="64">
        <v>4.9874999999999996E-2</v>
      </c>
      <c r="AA104" s="65">
        <f t="shared" si="21"/>
        <v>24937.499999999996</v>
      </c>
      <c r="AB104" s="65">
        <v>0</v>
      </c>
      <c r="AC104" s="65">
        <f t="shared" si="22"/>
        <v>24937.499999999996</v>
      </c>
      <c r="AD104" s="65">
        <f t="shared" si="23"/>
        <v>1246.875</v>
      </c>
      <c r="AE104" s="65">
        <f t="shared" si="24"/>
        <v>23690.624999999996</v>
      </c>
      <c r="AF104" s="65"/>
      <c r="AG104" s="65"/>
      <c r="AH104" s="65"/>
      <c r="AI104" s="66">
        <f t="shared" si="34"/>
        <v>1312.5000000000036</v>
      </c>
      <c r="AK104" s="65">
        <f t="shared" si="31"/>
        <v>23690.624999999996</v>
      </c>
    </row>
    <row r="105" spans="1:40" x14ac:dyDescent="0.3">
      <c r="A105">
        <v>103</v>
      </c>
      <c r="B105" t="s">
        <v>86</v>
      </c>
      <c r="C105" t="s">
        <v>85</v>
      </c>
      <c r="D105" t="s">
        <v>82</v>
      </c>
      <c r="E105" t="s">
        <v>237</v>
      </c>
      <c r="F105" t="s">
        <v>233</v>
      </c>
      <c r="G105" s="22">
        <v>1198887568</v>
      </c>
      <c r="H105" s="30" t="s">
        <v>86</v>
      </c>
      <c r="I105" t="s">
        <v>257</v>
      </c>
      <c r="J105" t="s">
        <v>210</v>
      </c>
      <c r="K105" s="32">
        <v>246607</v>
      </c>
      <c r="L105" s="25">
        <v>3.5000000000000003E-2</v>
      </c>
      <c r="M105" s="19">
        <f t="shared" si="26"/>
        <v>8631.2450000000008</v>
      </c>
      <c r="N105" s="19">
        <v>0</v>
      </c>
      <c r="O105" s="20">
        <f t="shared" si="27"/>
        <v>8631.2450000000008</v>
      </c>
      <c r="P105" s="21">
        <f t="shared" si="17"/>
        <v>1553.6241</v>
      </c>
      <c r="Q105" s="20">
        <f t="shared" si="28"/>
        <v>10184.8691</v>
      </c>
      <c r="R105" s="21">
        <f t="shared" si="29"/>
        <v>431.56225000000006</v>
      </c>
      <c r="S105" s="21">
        <f t="shared" si="30"/>
        <v>9753.306849999999</v>
      </c>
      <c r="T105" s="21"/>
      <c r="U105" s="21"/>
      <c r="V105" s="21"/>
      <c r="W105" t="s">
        <v>331</v>
      </c>
      <c r="X105" t="s">
        <v>366</v>
      </c>
      <c r="Y105" t="s">
        <v>85</v>
      </c>
      <c r="Z105" s="64">
        <v>3.3250000000000002E-2</v>
      </c>
      <c r="AA105" s="65">
        <f t="shared" si="21"/>
        <v>8199.6827499999999</v>
      </c>
      <c r="AB105" s="65">
        <v>0</v>
      </c>
      <c r="AC105" s="65">
        <f t="shared" si="22"/>
        <v>8199.6827499999999</v>
      </c>
      <c r="AD105" s="65">
        <f t="shared" si="23"/>
        <v>409.98413750000003</v>
      </c>
      <c r="AE105" s="65">
        <f t="shared" si="24"/>
        <v>7789.6986125000003</v>
      </c>
      <c r="AF105" s="65"/>
      <c r="AG105" s="65"/>
      <c r="AH105" s="65"/>
      <c r="AI105" s="66">
        <f t="shared" si="34"/>
        <v>431.56225000000086</v>
      </c>
      <c r="AK105" s="65">
        <f t="shared" si="31"/>
        <v>7789.6986125000003</v>
      </c>
    </row>
    <row r="106" spans="1:40" x14ac:dyDescent="0.3">
      <c r="A106">
        <v>104</v>
      </c>
      <c r="B106" t="s">
        <v>86</v>
      </c>
      <c r="C106" t="s">
        <v>260</v>
      </c>
      <c r="D106" t="s">
        <v>82</v>
      </c>
      <c r="E106" t="s">
        <v>237</v>
      </c>
      <c r="F106" t="s">
        <v>303</v>
      </c>
      <c r="G106" s="22" t="s">
        <v>86</v>
      </c>
      <c r="H106" s="30">
        <v>44879</v>
      </c>
      <c r="I106" t="s">
        <v>258</v>
      </c>
      <c r="J106" t="s">
        <v>214</v>
      </c>
      <c r="K106" s="32">
        <v>200000</v>
      </c>
      <c r="L106" s="25">
        <v>0.03</v>
      </c>
      <c r="M106" s="19">
        <f t="shared" si="26"/>
        <v>6000</v>
      </c>
      <c r="N106" s="19">
        <v>0</v>
      </c>
      <c r="O106" s="20">
        <f t="shared" si="27"/>
        <v>6000</v>
      </c>
      <c r="P106" s="21">
        <f t="shared" si="17"/>
        <v>1080</v>
      </c>
      <c r="Q106" s="20">
        <f t="shared" si="28"/>
        <v>7080</v>
      </c>
      <c r="R106" s="21">
        <f t="shared" si="29"/>
        <v>300</v>
      </c>
      <c r="S106" s="21">
        <f t="shared" si="30"/>
        <v>6780</v>
      </c>
      <c r="T106" s="21"/>
      <c r="U106" s="21"/>
      <c r="V106" s="21"/>
      <c r="W106" t="s">
        <v>264</v>
      </c>
      <c r="Z106" s="64">
        <v>0</v>
      </c>
      <c r="AA106" s="65">
        <f t="shared" si="21"/>
        <v>0</v>
      </c>
      <c r="AB106" s="65">
        <v>0</v>
      </c>
      <c r="AC106" s="65">
        <f t="shared" si="22"/>
        <v>0</v>
      </c>
      <c r="AD106" s="65">
        <f t="shared" si="23"/>
        <v>0</v>
      </c>
      <c r="AE106" s="65">
        <f t="shared" si="24"/>
        <v>0</v>
      </c>
      <c r="AF106" s="65"/>
      <c r="AG106" s="65"/>
      <c r="AH106" s="65"/>
      <c r="AI106" s="66">
        <v>0</v>
      </c>
      <c r="AK106" s="65">
        <f>AE106-AJ106</f>
        <v>0</v>
      </c>
    </row>
    <row r="107" spans="1:40" s="37" customFormat="1" x14ac:dyDescent="0.3">
      <c r="A107" s="37">
        <v>105</v>
      </c>
      <c r="B107" s="37" t="s">
        <v>77</v>
      </c>
      <c r="C107" t="s">
        <v>260</v>
      </c>
      <c r="D107" s="37" t="s">
        <v>82</v>
      </c>
      <c r="E107" s="37" t="s">
        <v>237</v>
      </c>
      <c r="F107" s="37" t="s">
        <v>231</v>
      </c>
      <c r="G107" s="38" t="s">
        <v>86</v>
      </c>
      <c r="H107" s="41">
        <v>44895</v>
      </c>
      <c r="I107" s="37" t="s">
        <v>332</v>
      </c>
      <c r="J107" s="37" t="s">
        <v>206</v>
      </c>
      <c r="K107" s="39">
        <v>528000</v>
      </c>
      <c r="L107" s="40">
        <v>2.8000000000000001E-2</v>
      </c>
      <c r="M107" s="37">
        <f t="shared" si="26"/>
        <v>14784</v>
      </c>
      <c r="N107" s="42">
        <v>0</v>
      </c>
      <c r="O107" s="43">
        <f>M107+N107</f>
        <v>14784</v>
      </c>
      <c r="P107" s="44">
        <f>O107*18%</f>
        <v>2661.12</v>
      </c>
      <c r="Q107" s="43">
        <f>O107+P107</f>
        <v>17445.12</v>
      </c>
      <c r="R107" s="44">
        <f>O107*5%</f>
        <v>739.2</v>
      </c>
      <c r="S107" s="44">
        <f>Q107-R107</f>
        <v>16705.919999999998</v>
      </c>
      <c r="T107" s="44"/>
      <c r="U107" s="44"/>
      <c r="V107" s="44"/>
      <c r="W107" s="37" t="s">
        <v>362</v>
      </c>
      <c r="X107" s="37" t="s">
        <v>343</v>
      </c>
      <c r="Y107" s="37" t="s">
        <v>85</v>
      </c>
      <c r="Z107" s="64">
        <v>0</v>
      </c>
      <c r="AA107" s="65">
        <f t="shared" si="21"/>
        <v>0</v>
      </c>
      <c r="AB107" s="65">
        <v>0</v>
      </c>
      <c r="AC107" s="65">
        <f t="shared" si="22"/>
        <v>0</v>
      </c>
      <c r="AD107" s="65">
        <f t="shared" si="23"/>
        <v>0</v>
      </c>
      <c r="AE107" s="65">
        <f t="shared" si="24"/>
        <v>0</v>
      </c>
      <c r="AF107" s="68"/>
      <c r="AG107" s="68"/>
      <c r="AH107" s="68"/>
      <c r="AI107" s="66">
        <v>0</v>
      </c>
      <c r="AJ107" s="38"/>
      <c r="AK107" s="65">
        <f>AE107-AJ107</f>
        <v>0</v>
      </c>
      <c r="AL107" s="61"/>
      <c r="AM107" s="38"/>
      <c r="AN107" s="61"/>
    </row>
    <row r="108" spans="1:40" s="37" customFormat="1" x14ac:dyDescent="0.3">
      <c r="A108" s="37">
        <v>106</v>
      </c>
      <c r="B108" s="37" t="s">
        <v>77</v>
      </c>
      <c r="C108" s="37" t="s">
        <v>260</v>
      </c>
      <c r="D108" s="37" t="s">
        <v>82</v>
      </c>
      <c r="E108" s="37" t="s">
        <v>237</v>
      </c>
      <c r="F108" s="37" t="s">
        <v>232</v>
      </c>
      <c r="G108" s="37">
        <v>2210280217</v>
      </c>
      <c r="H108" s="41">
        <v>44869</v>
      </c>
      <c r="I108" s="37" t="s">
        <v>372</v>
      </c>
      <c r="J108" s="37" t="s">
        <v>373</v>
      </c>
      <c r="K108" s="39">
        <v>470000</v>
      </c>
      <c r="L108" s="40">
        <v>2.5000000000000001E-2</v>
      </c>
      <c r="M108" s="42">
        <f t="shared" si="26"/>
        <v>11750</v>
      </c>
      <c r="N108" s="42">
        <v>0</v>
      </c>
      <c r="O108" s="43">
        <f>M108+N108</f>
        <v>11750</v>
      </c>
      <c r="P108" s="44">
        <f>O108*18%</f>
        <v>2115</v>
      </c>
      <c r="Q108" s="43">
        <f>O108+P108</f>
        <v>13865</v>
      </c>
      <c r="R108" s="44">
        <f>O108*5%</f>
        <v>587.5</v>
      </c>
      <c r="S108" s="44">
        <f>Q108-R108</f>
        <v>13277.5</v>
      </c>
      <c r="T108" s="44"/>
      <c r="U108" s="44"/>
      <c r="V108" s="44"/>
      <c r="W108" s="37" t="s">
        <v>364</v>
      </c>
      <c r="X108" s="37" t="s">
        <v>365</v>
      </c>
      <c r="Y108" s="37" t="s">
        <v>85</v>
      </c>
      <c r="Z108" s="64">
        <v>0</v>
      </c>
      <c r="AA108" s="65">
        <f t="shared" si="21"/>
        <v>0</v>
      </c>
      <c r="AB108" s="65">
        <v>0</v>
      </c>
      <c r="AC108" s="65">
        <f t="shared" si="22"/>
        <v>0</v>
      </c>
      <c r="AD108" s="65">
        <f t="shared" si="23"/>
        <v>0</v>
      </c>
      <c r="AE108" s="65">
        <f t="shared" si="24"/>
        <v>0</v>
      </c>
      <c r="AF108" s="68"/>
      <c r="AG108" s="68"/>
      <c r="AH108" s="68"/>
      <c r="AI108" s="66">
        <v>0</v>
      </c>
      <c r="AJ108" s="38"/>
      <c r="AK108" s="65">
        <f>AE108-AJ108</f>
        <v>0</v>
      </c>
      <c r="AL108" s="61"/>
      <c r="AM108" s="38"/>
      <c r="AN108" s="61"/>
    </row>
    <row r="109" spans="1:40" s="54" customFormat="1" x14ac:dyDescent="0.3">
      <c r="A109" s="54">
        <v>107</v>
      </c>
      <c r="B109" s="54" t="s">
        <v>76</v>
      </c>
      <c r="C109" s="54" t="s">
        <v>85</v>
      </c>
      <c r="D109" s="54" t="s">
        <v>82</v>
      </c>
      <c r="E109" s="54" t="s">
        <v>237</v>
      </c>
      <c r="F109" s="54" t="s">
        <v>233</v>
      </c>
      <c r="G109" s="54">
        <v>135051299</v>
      </c>
      <c r="H109" s="55" t="s">
        <v>86</v>
      </c>
      <c r="I109" s="54" t="s">
        <v>391</v>
      </c>
      <c r="J109" s="54" t="s">
        <v>267</v>
      </c>
      <c r="K109" s="53">
        <v>900000</v>
      </c>
      <c r="L109" s="80">
        <v>3.1E-2</v>
      </c>
      <c r="M109" s="81">
        <f t="shared" ref="M109:M111" si="35">K109*L109</f>
        <v>27900</v>
      </c>
      <c r="N109" s="81">
        <v>0</v>
      </c>
      <c r="O109" s="82">
        <f t="shared" ref="O109:O111" si="36">M109+N109</f>
        <v>27900</v>
      </c>
      <c r="P109" s="83">
        <f t="shared" ref="P109:P111" si="37">O109*18%</f>
        <v>5022</v>
      </c>
      <c r="Q109" s="82">
        <f t="shared" ref="Q109:Q111" si="38">O109+P109</f>
        <v>32922</v>
      </c>
      <c r="R109" s="83">
        <f t="shared" ref="R109:R111" si="39">O109*5%</f>
        <v>1395</v>
      </c>
      <c r="S109" s="83">
        <f t="shared" ref="S109:S111" si="40">Q109-R109</f>
        <v>31527</v>
      </c>
      <c r="T109" s="83"/>
      <c r="U109" s="83"/>
      <c r="V109" s="83"/>
      <c r="W109" s="54" t="s">
        <v>331</v>
      </c>
      <c r="X109" s="54" t="s">
        <v>366</v>
      </c>
      <c r="Y109" s="54" t="s">
        <v>85</v>
      </c>
      <c r="Z109" s="84">
        <v>2.9449999999999997E-2</v>
      </c>
      <c r="AA109" s="85">
        <f t="shared" si="21"/>
        <v>26504.999999999996</v>
      </c>
      <c r="AB109" s="85">
        <v>0</v>
      </c>
      <c r="AC109" s="85">
        <f t="shared" si="22"/>
        <v>26504.999999999996</v>
      </c>
      <c r="AD109" s="85">
        <f t="shared" si="23"/>
        <v>1325.25</v>
      </c>
      <c r="AE109" s="85">
        <f t="shared" si="24"/>
        <v>25179.749999999996</v>
      </c>
      <c r="AF109" s="85"/>
      <c r="AG109" s="85"/>
      <c r="AH109" s="85"/>
      <c r="AI109" s="86">
        <f t="shared" ref="AI109:AI111" si="41">O109-AA109-AF109</f>
        <v>1395.0000000000036</v>
      </c>
      <c r="AJ109" s="55"/>
      <c r="AK109" s="85">
        <f t="shared" ref="AK109:AK111" si="42">AE109-AJ109</f>
        <v>25179.749999999996</v>
      </c>
      <c r="AL109" s="87"/>
      <c r="AM109" s="55"/>
      <c r="AN109" s="87"/>
    </row>
    <row r="110" spans="1:40" s="54" customFormat="1" x14ac:dyDescent="0.3">
      <c r="A110" s="54">
        <v>108</v>
      </c>
      <c r="B110" s="54" t="s">
        <v>76</v>
      </c>
      <c r="C110" s="54" t="s">
        <v>85</v>
      </c>
      <c r="D110" s="54" t="s">
        <v>82</v>
      </c>
      <c r="E110" s="54" t="s">
        <v>237</v>
      </c>
      <c r="F110" s="54" t="s">
        <v>233</v>
      </c>
      <c r="G110" s="54">
        <v>135763889</v>
      </c>
      <c r="H110" s="55" t="s">
        <v>86</v>
      </c>
      <c r="I110" s="54" t="s">
        <v>392</v>
      </c>
      <c r="J110" s="54" t="s">
        <v>267</v>
      </c>
      <c r="K110" s="53">
        <v>1488475</v>
      </c>
      <c r="L110" s="80">
        <v>3.3500000000000002E-2</v>
      </c>
      <c r="M110" s="81">
        <f t="shared" si="35"/>
        <v>49863.912500000006</v>
      </c>
      <c r="N110" s="81">
        <v>0</v>
      </c>
      <c r="O110" s="82">
        <f t="shared" si="36"/>
        <v>49863.912500000006</v>
      </c>
      <c r="P110" s="83">
        <f t="shared" si="37"/>
        <v>8975.50425</v>
      </c>
      <c r="Q110" s="82">
        <f t="shared" si="38"/>
        <v>58839.416750000004</v>
      </c>
      <c r="R110" s="83">
        <f t="shared" si="39"/>
        <v>2493.1956250000003</v>
      </c>
      <c r="S110" s="83">
        <f t="shared" si="40"/>
        <v>56346.221125000004</v>
      </c>
      <c r="T110" s="83"/>
      <c r="U110" s="83"/>
      <c r="V110" s="83"/>
      <c r="W110" s="54" t="s">
        <v>331</v>
      </c>
      <c r="X110" s="54" t="s">
        <v>366</v>
      </c>
      <c r="Y110" s="54" t="s">
        <v>85</v>
      </c>
      <c r="Z110" s="84">
        <v>3.1824999999999999E-2</v>
      </c>
      <c r="AA110" s="85">
        <f t="shared" si="21"/>
        <v>47370.716874999998</v>
      </c>
      <c r="AB110" s="85">
        <v>0</v>
      </c>
      <c r="AC110" s="85">
        <f t="shared" si="22"/>
        <v>47370.716874999998</v>
      </c>
      <c r="AD110" s="85">
        <f t="shared" si="23"/>
        <v>2368.5358437499999</v>
      </c>
      <c r="AE110" s="85">
        <f t="shared" si="24"/>
        <v>45002.181031250002</v>
      </c>
      <c r="AF110" s="85"/>
      <c r="AG110" s="85"/>
      <c r="AH110" s="85"/>
      <c r="AI110" s="86">
        <f t="shared" si="41"/>
        <v>2493.1956250000076</v>
      </c>
      <c r="AJ110" s="55"/>
      <c r="AK110" s="85">
        <f t="shared" si="42"/>
        <v>45002.181031250002</v>
      </c>
      <c r="AL110" s="87"/>
      <c r="AM110" s="55"/>
      <c r="AN110" s="87"/>
    </row>
    <row r="111" spans="1:40" s="54" customFormat="1" x14ac:dyDescent="0.3">
      <c r="A111" s="54">
        <v>109</v>
      </c>
      <c r="B111" s="54" t="s">
        <v>76</v>
      </c>
      <c r="C111" s="54" t="s">
        <v>85</v>
      </c>
      <c r="D111" s="54" t="s">
        <v>82</v>
      </c>
      <c r="E111" s="54" t="s">
        <v>237</v>
      </c>
      <c r="F111" s="54" t="s">
        <v>233</v>
      </c>
      <c r="G111" s="54">
        <v>135079060</v>
      </c>
      <c r="H111" s="55" t="s">
        <v>86</v>
      </c>
      <c r="I111" s="54" t="s">
        <v>393</v>
      </c>
      <c r="J111" s="54" t="s">
        <v>267</v>
      </c>
      <c r="K111" s="53">
        <v>200000</v>
      </c>
      <c r="L111" s="80">
        <v>3.1E-2</v>
      </c>
      <c r="M111" s="81">
        <f t="shared" si="35"/>
        <v>6200</v>
      </c>
      <c r="N111" s="81">
        <v>0</v>
      </c>
      <c r="O111" s="82">
        <f t="shared" si="36"/>
        <v>6200</v>
      </c>
      <c r="P111" s="83">
        <f t="shared" si="37"/>
        <v>1116</v>
      </c>
      <c r="Q111" s="82">
        <f t="shared" si="38"/>
        <v>7316</v>
      </c>
      <c r="R111" s="83">
        <f t="shared" si="39"/>
        <v>310</v>
      </c>
      <c r="S111" s="83">
        <f t="shared" si="40"/>
        <v>7006</v>
      </c>
      <c r="T111" s="83"/>
      <c r="U111" s="83"/>
      <c r="V111" s="83"/>
      <c r="W111" s="54" t="s">
        <v>331</v>
      </c>
      <c r="X111" s="54" t="s">
        <v>366</v>
      </c>
      <c r="Y111" s="54" t="s">
        <v>85</v>
      </c>
      <c r="Z111" s="84">
        <v>2.9449999999999997E-2</v>
      </c>
      <c r="AA111" s="85">
        <f t="shared" si="21"/>
        <v>5889.9999999999991</v>
      </c>
      <c r="AB111" s="85">
        <v>0</v>
      </c>
      <c r="AC111" s="85">
        <f t="shared" si="22"/>
        <v>5889.9999999999991</v>
      </c>
      <c r="AD111" s="85">
        <f t="shared" si="23"/>
        <v>294.49999999999994</v>
      </c>
      <c r="AE111" s="85">
        <f t="shared" si="24"/>
        <v>5595.4999999999991</v>
      </c>
      <c r="AF111" s="85"/>
      <c r="AG111" s="85"/>
      <c r="AH111" s="85"/>
      <c r="AI111" s="86">
        <f t="shared" si="41"/>
        <v>310.00000000000091</v>
      </c>
      <c r="AJ111" s="55"/>
      <c r="AK111" s="85">
        <f t="shared" si="42"/>
        <v>5595.4999999999991</v>
      </c>
      <c r="AL111" s="87"/>
      <c r="AM111" s="55"/>
      <c r="AN111" s="87"/>
    </row>
    <row r="113" spans="14:23" x14ac:dyDescent="0.3">
      <c r="N113" s="25"/>
    </row>
    <row r="114" spans="14:23" x14ac:dyDescent="0.3">
      <c r="W114" s="21"/>
    </row>
  </sheetData>
  <pageMargins left="0.7" right="0.7" top="0.75" bottom="0.75" header="0.3" footer="0.3"/>
  <ignoredErrors>
    <ignoredError sqref="P3:P83 P85:P10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30B01-835A-4D54-9F51-A3629A96D51C}">
  <sheetPr>
    <pageSetUpPr fitToPage="1"/>
  </sheetPr>
  <dimension ref="B2:U14"/>
  <sheetViews>
    <sheetView workbookViewId="0">
      <selection activeCell="G6" sqref="G6"/>
    </sheetView>
  </sheetViews>
  <sheetFormatPr defaultRowHeight="14.4" x14ac:dyDescent="0.3"/>
  <cols>
    <col min="2" max="2" width="21.33203125" bestFit="1" customWidth="1"/>
    <col min="3" max="3" width="6.109375" bestFit="1" customWidth="1"/>
    <col min="4" max="4" width="11.5546875" bestFit="1" customWidth="1"/>
    <col min="5" max="6" width="9" bestFit="1" customWidth="1"/>
    <col min="7" max="7" width="7.44140625" bestFit="1" customWidth="1"/>
    <col min="8" max="8" width="9" bestFit="1" customWidth="1"/>
    <col min="9" max="9" width="13.33203125" bestFit="1" customWidth="1"/>
    <col min="11" max="11" width="18.6640625" bestFit="1" customWidth="1"/>
    <col min="12" max="12" width="15.109375" bestFit="1" customWidth="1"/>
    <col min="13" max="13" width="6.109375" bestFit="1" customWidth="1"/>
    <col min="14" max="14" width="11.5546875" bestFit="1" customWidth="1"/>
    <col min="15" max="16" width="9" bestFit="1" customWidth="1"/>
    <col min="17" max="17" width="7.44140625" bestFit="1" customWidth="1"/>
    <col min="18" max="18" width="9" bestFit="1" customWidth="1"/>
    <col min="19" max="19" width="9" customWidth="1"/>
    <col min="20" max="21" width="13.33203125" bestFit="1" customWidth="1"/>
  </cols>
  <sheetData>
    <row r="2" spans="2:21" ht="18" x14ac:dyDescent="0.35">
      <c r="K2" s="133" t="s">
        <v>424</v>
      </c>
      <c r="L2" s="133"/>
      <c r="M2" s="133"/>
      <c r="N2" s="133"/>
      <c r="O2" s="133"/>
      <c r="P2" s="133"/>
      <c r="Q2" s="133"/>
      <c r="R2" s="133"/>
      <c r="S2" s="133"/>
      <c r="T2" s="133"/>
      <c r="U2" s="133"/>
    </row>
    <row r="3" spans="2:21" ht="15" thickBot="1" x14ac:dyDescent="0.35">
      <c r="B3" s="33" t="s">
        <v>417</v>
      </c>
      <c r="C3" t="s">
        <v>281</v>
      </c>
      <c r="D3" t="s">
        <v>420</v>
      </c>
      <c r="E3" t="s">
        <v>421</v>
      </c>
      <c r="F3" t="s">
        <v>422</v>
      </c>
      <c r="G3" t="s">
        <v>380</v>
      </c>
      <c r="H3" t="s">
        <v>381</v>
      </c>
      <c r="I3" t="s">
        <v>423</v>
      </c>
      <c r="K3" s="50" t="s">
        <v>417</v>
      </c>
      <c r="L3" s="50" t="s">
        <v>271</v>
      </c>
      <c r="M3" s="50" t="s">
        <v>281</v>
      </c>
      <c r="N3" s="50" t="s">
        <v>420</v>
      </c>
      <c r="O3" s="50" t="s">
        <v>421</v>
      </c>
      <c r="P3" s="50" t="s">
        <v>422</v>
      </c>
      <c r="Q3" s="50" t="s">
        <v>380</v>
      </c>
      <c r="R3" s="50" t="s">
        <v>381</v>
      </c>
      <c r="S3" s="50" t="s">
        <v>48</v>
      </c>
      <c r="T3" s="50" t="s">
        <v>451</v>
      </c>
      <c r="U3" s="50" t="s">
        <v>423</v>
      </c>
    </row>
    <row r="4" spans="2:21" ht="15" thickTop="1" x14ac:dyDescent="0.3">
      <c r="B4" s="24" t="s">
        <v>85</v>
      </c>
      <c r="C4">
        <v>11</v>
      </c>
      <c r="D4" s="21">
        <v>10555084</v>
      </c>
      <c r="E4" s="21">
        <v>292902.52299999999</v>
      </c>
      <c r="F4" s="21">
        <v>241297.08419999998</v>
      </c>
      <c r="G4" s="21">
        <v>12064.85421</v>
      </c>
      <c r="H4" s="21">
        <v>229232.22998999996</v>
      </c>
      <c r="I4" s="21">
        <v>51605.438800000004</v>
      </c>
      <c r="K4" s="72" t="s">
        <v>318</v>
      </c>
      <c r="L4" s="35" t="s">
        <v>311</v>
      </c>
      <c r="M4" s="35">
        <v>2</v>
      </c>
      <c r="N4" s="45">
        <v>2217310</v>
      </c>
      <c r="O4" s="45">
        <v>103437.008</v>
      </c>
      <c r="P4" s="45">
        <v>55432.75</v>
      </c>
      <c r="Q4" s="45">
        <v>2771.6374999999998</v>
      </c>
      <c r="R4" s="45">
        <v>52661.112500000003</v>
      </c>
      <c r="S4" s="45"/>
      <c r="T4" s="45">
        <f>R4-S4</f>
        <v>52661.112500000003</v>
      </c>
      <c r="U4" s="45">
        <v>13324.631999999998</v>
      </c>
    </row>
    <row r="5" spans="2:21" x14ac:dyDescent="0.3">
      <c r="B5" s="34" t="s">
        <v>318</v>
      </c>
      <c r="C5">
        <v>2</v>
      </c>
      <c r="D5" s="21">
        <v>2217310</v>
      </c>
      <c r="E5" s="21">
        <v>73437.008000000002</v>
      </c>
      <c r="F5" s="21">
        <v>55432.75</v>
      </c>
      <c r="G5" s="21">
        <v>2771.6374999999998</v>
      </c>
      <c r="H5" s="21">
        <v>52661.112500000003</v>
      </c>
      <c r="I5" s="21">
        <v>18004.258000000002</v>
      </c>
      <c r="K5" s="72" t="s">
        <v>320</v>
      </c>
      <c r="L5" s="35" t="s">
        <v>313</v>
      </c>
      <c r="M5" s="35">
        <v>2</v>
      </c>
      <c r="N5" s="45">
        <v>1292681</v>
      </c>
      <c r="O5" s="45">
        <v>33592.313500000004</v>
      </c>
      <c r="P5" s="45">
        <v>30737.0092</v>
      </c>
      <c r="Q5" s="45">
        <v>1536.8504600000001</v>
      </c>
      <c r="R5" s="45">
        <v>29200.158739999999</v>
      </c>
      <c r="S5" s="45">
        <v>29200.158739999999</v>
      </c>
      <c r="T5" s="45">
        <f t="shared" ref="T5:T11" si="0">R5-S5</f>
        <v>0</v>
      </c>
      <c r="U5" s="45">
        <v>2855.3042999999998</v>
      </c>
    </row>
    <row r="6" spans="2:21" x14ac:dyDescent="0.3">
      <c r="B6" s="34" t="s">
        <v>320</v>
      </c>
      <c r="C6">
        <v>2</v>
      </c>
      <c r="D6" s="21">
        <v>1292681</v>
      </c>
      <c r="E6" s="21">
        <v>33592.313500000004</v>
      </c>
      <c r="F6" s="21">
        <v>30737.0092</v>
      </c>
      <c r="G6" s="21">
        <v>1536.8504600000001</v>
      </c>
      <c r="H6" s="21">
        <v>29200.158739999999</v>
      </c>
      <c r="I6" s="21">
        <v>2855.3042999999998</v>
      </c>
      <c r="K6" s="72" t="s">
        <v>319</v>
      </c>
      <c r="L6" s="35" t="s">
        <v>312</v>
      </c>
      <c r="M6" s="35">
        <v>2</v>
      </c>
      <c r="N6" s="45">
        <v>2300000</v>
      </c>
      <c r="O6" s="45">
        <v>69960</v>
      </c>
      <c r="P6" s="45">
        <v>62500</v>
      </c>
      <c r="Q6" s="45">
        <v>3125</v>
      </c>
      <c r="R6" s="45">
        <v>59375</v>
      </c>
      <c r="S6" s="45"/>
      <c r="T6" s="45">
        <f t="shared" si="0"/>
        <v>59375</v>
      </c>
      <c r="U6" s="45">
        <v>7460</v>
      </c>
    </row>
    <row r="7" spans="2:21" x14ac:dyDescent="0.3">
      <c r="B7" s="34" t="s">
        <v>319</v>
      </c>
      <c r="C7">
        <v>2</v>
      </c>
      <c r="D7" s="21">
        <v>2300000</v>
      </c>
      <c r="E7" s="21">
        <v>69960</v>
      </c>
      <c r="F7" s="21">
        <v>62500</v>
      </c>
      <c r="G7" s="21">
        <v>3125</v>
      </c>
      <c r="H7" s="21">
        <v>59375</v>
      </c>
      <c r="I7" s="21">
        <v>7460</v>
      </c>
      <c r="K7" s="72" t="s">
        <v>321</v>
      </c>
      <c r="L7" s="35" t="s">
        <v>314</v>
      </c>
      <c r="M7" s="35">
        <v>1</v>
      </c>
      <c r="N7" s="45">
        <v>575426</v>
      </c>
      <c r="O7" s="45">
        <v>16687.353999999999</v>
      </c>
      <c r="P7" s="45">
        <v>14385.650000000001</v>
      </c>
      <c r="Q7" s="45">
        <v>719.28250000000014</v>
      </c>
      <c r="R7" s="45">
        <v>13666.367500000002</v>
      </c>
      <c r="S7" s="45"/>
      <c r="T7" s="45">
        <f t="shared" si="0"/>
        <v>13666.367500000002</v>
      </c>
      <c r="U7" s="45">
        <v>2301.7039999999979</v>
      </c>
    </row>
    <row r="8" spans="2:21" x14ac:dyDescent="0.3">
      <c r="B8" s="34" t="s">
        <v>321</v>
      </c>
      <c r="C8">
        <v>1</v>
      </c>
      <c r="D8" s="21">
        <v>575426</v>
      </c>
      <c r="E8" s="21">
        <v>16687.353999999999</v>
      </c>
      <c r="F8" s="21">
        <v>14385.650000000001</v>
      </c>
      <c r="G8" s="21">
        <v>719.28250000000014</v>
      </c>
      <c r="H8" s="21">
        <v>13666.367500000002</v>
      </c>
      <c r="I8" s="21">
        <v>2301.7039999999979</v>
      </c>
      <c r="K8" s="72" t="s">
        <v>322</v>
      </c>
      <c r="L8" s="35" t="s">
        <v>315</v>
      </c>
      <c r="M8" s="35">
        <v>1</v>
      </c>
      <c r="N8" s="45">
        <v>450000</v>
      </c>
      <c r="O8" s="45">
        <v>13500</v>
      </c>
      <c r="P8" s="45">
        <v>11250</v>
      </c>
      <c r="Q8" s="45">
        <v>562.5</v>
      </c>
      <c r="R8" s="45">
        <v>10687.5</v>
      </c>
      <c r="S8" s="45"/>
      <c r="T8" s="45">
        <f t="shared" si="0"/>
        <v>10687.5</v>
      </c>
      <c r="U8" s="45">
        <v>2250</v>
      </c>
    </row>
    <row r="9" spans="2:21" x14ac:dyDescent="0.3">
      <c r="B9" s="34" t="s">
        <v>322</v>
      </c>
      <c r="C9">
        <v>1</v>
      </c>
      <c r="D9" s="21">
        <v>450000</v>
      </c>
      <c r="E9" s="21">
        <v>13500</v>
      </c>
      <c r="F9" s="21">
        <v>11250</v>
      </c>
      <c r="G9" s="21">
        <v>562.5</v>
      </c>
      <c r="H9" s="21">
        <v>10687.5</v>
      </c>
      <c r="I9" s="21">
        <v>2250</v>
      </c>
      <c r="K9" s="72" t="s">
        <v>325</v>
      </c>
      <c r="L9" s="35" t="s">
        <v>326</v>
      </c>
      <c r="M9" s="35">
        <v>1</v>
      </c>
      <c r="N9" s="45">
        <v>519667</v>
      </c>
      <c r="O9" s="45">
        <v>22085.8475</v>
      </c>
      <c r="P9" s="45">
        <v>12991.675000000001</v>
      </c>
      <c r="Q9" s="45">
        <v>649.58375000000012</v>
      </c>
      <c r="R9" s="45">
        <v>12342.091250000001</v>
      </c>
      <c r="S9" s="45">
        <v>12342.091250000001</v>
      </c>
      <c r="T9" s="45">
        <f t="shared" si="0"/>
        <v>0</v>
      </c>
      <c r="U9" s="45">
        <v>9094.1724999999988</v>
      </c>
    </row>
    <row r="10" spans="2:21" x14ac:dyDescent="0.3">
      <c r="B10" s="34" t="s">
        <v>325</v>
      </c>
      <c r="C10">
        <v>1</v>
      </c>
      <c r="D10" s="21">
        <v>519667</v>
      </c>
      <c r="E10" s="21">
        <v>22085.8475</v>
      </c>
      <c r="F10" s="21">
        <v>12991.675000000001</v>
      </c>
      <c r="G10" s="21">
        <v>649.58375000000012</v>
      </c>
      <c r="H10" s="21">
        <v>12342.091250000001</v>
      </c>
      <c r="I10" s="21">
        <v>9094.1724999999988</v>
      </c>
      <c r="K10" s="72" t="s">
        <v>317</v>
      </c>
      <c r="L10" s="35" t="s">
        <v>310</v>
      </c>
      <c r="M10" s="35">
        <v>1</v>
      </c>
      <c r="N10" s="45">
        <v>200000</v>
      </c>
      <c r="O10" s="45">
        <v>6640</v>
      </c>
      <c r="P10" s="45">
        <v>6000</v>
      </c>
      <c r="Q10" s="45">
        <v>300</v>
      </c>
      <c r="R10" s="45">
        <v>5700</v>
      </c>
      <c r="S10" s="45"/>
      <c r="T10" s="45">
        <f t="shared" si="0"/>
        <v>5700</v>
      </c>
      <c r="U10" s="45">
        <v>640</v>
      </c>
    </row>
    <row r="11" spans="2:21" x14ac:dyDescent="0.3">
      <c r="B11" s="34" t="s">
        <v>317</v>
      </c>
      <c r="C11">
        <v>1</v>
      </c>
      <c r="D11" s="21">
        <v>200000</v>
      </c>
      <c r="E11" s="21">
        <v>6640</v>
      </c>
      <c r="F11" s="21">
        <v>6000</v>
      </c>
      <c r="G11" s="21">
        <v>300</v>
      </c>
      <c r="H11" s="21">
        <v>5700</v>
      </c>
      <c r="I11" s="21">
        <v>640</v>
      </c>
      <c r="K11" s="72" t="s">
        <v>418</v>
      </c>
      <c r="L11" s="35" t="s">
        <v>419</v>
      </c>
      <c r="M11" s="35">
        <v>1</v>
      </c>
      <c r="N11" s="45">
        <v>3000000</v>
      </c>
      <c r="O11" s="45">
        <v>57000</v>
      </c>
      <c r="P11" s="45">
        <v>48000</v>
      </c>
      <c r="Q11" s="45">
        <v>2400</v>
      </c>
      <c r="R11" s="45">
        <v>45600</v>
      </c>
      <c r="S11" s="45"/>
      <c r="T11" s="45">
        <f t="shared" si="0"/>
        <v>45600</v>
      </c>
      <c r="U11" s="45">
        <v>9000</v>
      </c>
    </row>
    <row r="12" spans="2:21" ht="15" thickBot="1" x14ac:dyDescent="0.35">
      <c r="B12" s="34" t="s">
        <v>418</v>
      </c>
      <c r="C12">
        <v>1</v>
      </c>
      <c r="D12" s="21">
        <v>3000000</v>
      </c>
      <c r="E12" s="21">
        <v>57000</v>
      </c>
      <c r="F12" s="21">
        <v>48000</v>
      </c>
      <c r="G12" s="21">
        <v>2400</v>
      </c>
      <c r="H12" s="21">
        <v>45600</v>
      </c>
      <c r="I12" s="21">
        <v>9000</v>
      </c>
      <c r="K12" s="69" t="s">
        <v>379</v>
      </c>
      <c r="L12" s="69"/>
      <c r="M12" s="70">
        <v>11</v>
      </c>
      <c r="N12" s="71">
        <v>10555084</v>
      </c>
      <c r="O12" s="71">
        <v>288222.89699999994</v>
      </c>
      <c r="P12" s="71">
        <v>241297.08419999998</v>
      </c>
      <c r="Q12" s="71">
        <v>12064.85421</v>
      </c>
      <c r="R12" s="71">
        <v>229232.22998999996</v>
      </c>
      <c r="S12" s="71">
        <f>SUM(S4:S11)</f>
        <v>41542.249989999997</v>
      </c>
      <c r="T12" s="71">
        <f>SUM(T4:T11)</f>
        <v>187689.98</v>
      </c>
      <c r="U12" s="71">
        <v>46925.8128</v>
      </c>
    </row>
    <row r="13" spans="2:21" ht="15" thickTop="1" x14ac:dyDescent="0.3">
      <c r="B13" s="24" t="s">
        <v>260</v>
      </c>
      <c r="C13">
        <v>2</v>
      </c>
      <c r="D13" s="21">
        <v>6000000</v>
      </c>
      <c r="E13" s="21">
        <v>167500</v>
      </c>
      <c r="F13" s="21">
        <v>0</v>
      </c>
      <c r="G13" s="21">
        <v>0</v>
      </c>
      <c r="H13" s="21">
        <v>0</v>
      </c>
      <c r="I13" s="21">
        <v>0</v>
      </c>
    </row>
    <row r="14" spans="2:21" x14ac:dyDescent="0.3">
      <c r="B14" s="24" t="s">
        <v>274</v>
      </c>
      <c r="C14">
        <v>13</v>
      </c>
      <c r="D14" s="21">
        <v>16555084</v>
      </c>
      <c r="E14" s="21">
        <v>460402.52299999999</v>
      </c>
      <c r="F14" s="21">
        <v>241297.08419999998</v>
      </c>
      <c r="G14" s="21">
        <v>12064.85421</v>
      </c>
      <c r="H14" s="21">
        <v>229232.22998999996</v>
      </c>
      <c r="I14" s="21">
        <v>51605.438800000004</v>
      </c>
    </row>
  </sheetData>
  <mergeCells count="1">
    <mergeCell ref="K2:U2"/>
  </mergeCells>
  <pageMargins left="0.17" right="0.21" top="0.75" bottom="0.75" header="0.3" footer="0.3"/>
  <pageSetup scale="45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FA753-377C-4953-8272-5D3EF01765F5}">
  <sheetPr>
    <pageSetUpPr fitToPage="1"/>
  </sheetPr>
  <dimension ref="A2:H30"/>
  <sheetViews>
    <sheetView workbookViewId="0">
      <selection activeCell="D12" sqref="D12"/>
    </sheetView>
  </sheetViews>
  <sheetFormatPr defaultRowHeight="14.4" x14ac:dyDescent="0.3"/>
  <cols>
    <col min="1" max="1" width="21.44140625" bestFit="1" customWidth="1"/>
    <col min="2" max="2" width="6.109375" bestFit="1" customWidth="1"/>
    <col min="3" max="3" width="11.5546875" bestFit="1" customWidth="1"/>
    <col min="4" max="4" width="9" bestFit="1" customWidth="1"/>
    <col min="5" max="5" width="9.44140625" bestFit="1" customWidth="1"/>
    <col min="6" max="6" width="10.6640625" bestFit="1" customWidth="1"/>
    <col min="7" max="7" width="8.44140625" bestFit="1" customWidth="1"/>
    <col min="8" max="8" width="10" bestFit="1" customWidth="1"/>
  </cols>
  <sheetData>
    <row r="2" spans="1:8" ht="18" x14ac:dyDescent="0.35">
      <c r="A2" s="133" t="s">
        <v>442</v>
      </c>
      <c r="B2" s="133"/>
      <c r="C2" s="133"/>
      <c r="D2" s="133"/>
      <c r="E2" s="133"/>
      <c r="F2" s="133"/>
      <c r="G2" s="133"/>
      <c r="H2" s="133"/>
    </row>
    <row r="3" spans="1:8" x14ac:dyDescent="0.3">
      <c r="A3" s="33" t="s">
        <v>259</v>
      </c>
      <c r="B3" t="s">
        <v>85</v>
      </c>
    </row>
    <row r="5" spans="1:8" x14ac:dyDescent="0.3">
      <c r="A5" s="111" t="s">
        <v>280</v>
      </c>
      <c r="B5" s="106" t="s">
        <v>281</v>
      </c>
      <c r="C5" s="106" t="s">
        <v>439</v>
      </c>
      <c r="D5" s="106" t="s">
        <v>421</v>
      </c>
      <c r="E5" s="106" t="s">
        <v>431</v>
      </c>
      <c r="F5" s="106" t="s">
        <v>440</v>
      </c>
      <c r="G5" s="106" t="s">
        <v>432</v>
      </c>
      <c r="H5" s="106" t="s">
        <v>23</v>
      </c>
    </row>
    <row r="6" spans="1:8" x14ac:dyDescent="0.3">
      <c r="A6" s="24" t="s">
        <v>328</v>
      </c>
      <c r="B6">
        <v>1</v>
      </c>
      <c r="C6" s="21">
        <v>3000000</v>
      </c>
      <c r="D6" s="21">
        <v>57000</v>
      </c>
      <c r="E6" s="21">
        <v>10260</v>
      </c>
      <c r="F6" s="21">
        <v>67260</v>
      </c>
      <c r="G6" s="21">
        <v>2850</v>
      </c>
      <c r="H6" s="21">
        <v>64410</v>
      </c>
    </row>
    <row r="7" spans="1:8" x14ac:dyDescent="0.3">
      <c r="A7" s="34" t="s">
        <v>330</v>
      </c>
      <c r="B7">
        <v>1</v>
      </c>
      <c r="C7" s="21">
        <v>3000000</v>
      </c>
      <c r="D7" s="21">
        <v>57000</v>
      </c>
      <c r="E7" s="21">
        <v>10260</v>
      </c>
      <c r="F7" s="21">
        <v>67260</v>
      </c>
      <c r="G7" s="21">
        <v>2850</v>
      </c>
      <c r="H7" s="21">
        <v>64410</v>
      </c>
    </row>
    <row r="8" spans="1:8" x14ac:dyDescent="0.3">
      <c r="A8" s="24" t="s">
        <v>231</v>
      </c>
      <c r="B8">
        <v>3</v>
      </c>
      <c r="C8" s="21">
        <v>3287348</v>
      </c>
      <c r="D8" s="21">
        <v>107803.16100000001</v>
      </c>
      <c r="E8" s="21">
        <v>19404.56898</v>
      </c>
      <c r="F8" s="21">
        <v>127207.72998</v>
      </c>
      <c r="G8" s="21">
        <v>5390.15805</v>
      </c>
      <c r="H8" s="21">
        <v>121817.57193000001</v>
      </c>
    </row>
    <row r="9" spans="1:8" x14ac:dyDescent="0.3">
      <c r="A9" s="34" t="s">
        <v>308</v>
      </c>
      <c r="B9">
        <v>1</v>
      </c>
      <c r="C9" s="21">
        <v>2000000</v>
      </c>
      <c r="D9" s="21">
        <v>60000</v>
      </c>
      <c r="E9" s="21">
        <v>10800</v>
      </c>
      <c r="F9" s="21">
        <v>70800</v>
      </c>
      <c r="G9" s="21">
        <v>3000</v>
      </c>
      <c r="H9" s="21">
        <v>67800</v>
      </c>
    </row>
    <row r="10" spans="1:8" x14ac:dyDescent="0.3">
      <c r="A10" s="34" t="s">
        <v>206</v>
      </c>
      <c r="B10">
        <v>1</v>
      </c>
      <c r="C10" s="21">
        <v>767681</v>
      </c>
      <c r="D10" s="21">
        <v>25717.3135</v>
      </c>
      <c r="E10" s="21">
        <v>4629.11643</v>
      </c>
      <c r="F10" s="21">
        <v>30346.429929999998</v>
      </c>
      <c r="G10" s="21">
        <v>1285.865675</v>
      </c>
      <c r="H10" s="21">
        <v>29060.564254999998</v>
      </c>
    </row>
    <row r="11" spans="1:8" x14ac:dyDescent="0.3">
      <c r="A11" s="34" t="s">
        <v>203</v>
      </c>
      <c r="B11">
        <v>1</v>
      </c>
      <c r="C11" s="21">
        <v>519667</v>
      </c>
      <c r="D11" s="21">
        <v>22085.8475</v>
      </c>
      <c r="E11" s="21">
        <v>3975.45255</v>
      </c>
      <c r="F11" s="21">
        <v>26061.300049999998</v>
      </c>
      <c r="G11" s="21">
        <v>1104.292375</v>
      </c>
      <c r="H11" s="21">
        <v>24957.007674999997</v>
      </c>
    </row>
    <row r="12" spans="1:8" x14ac:dyDescent="0.3">
      <c r="A12" s="24" t="s">
        <v>302</v>
      </c>
      <c r="B12">
        <v>1</v>
      </c>
      <c r="C12" s="21">
        <v>1017310</v>
      </c>
      <c r="D12" s="21">
        <v>37437.008000000002</v>
      </c>
      <c r="E12" s="21">
        <v>6738.6614399999999</v>
      </c>
      <c r="F12" s="21">
        <v>44175.669439999998</v>
      </c>
      <c r="G12" s="21">
        <v>1871.8504000000003</v>
      </c>
      <c r="H12" s="21">
        <v>42303.819039999995</v>
      </c>
    </row>
    <row r="13" spans="1:8" x14ac:dyDescent="0.3">
      <c r="A13" s="34" t="s">
        <v>206</v>
      </c>
      <c r="B13">
        <v>1</v>
      </c>
      <c r="C13" s="21">
        <v>1017310</v>
      </c>
      <c r="D13" s="21">
        <v>37437.008000000002</v>
      </c>
      <c r="E13" s="21">
        <v>6738.6614399999999</v>
      </c>
      <c r="F13" s="21">
        <v>44175.669439999998</v>
      </c>
      <c r="G13" s="21">
        <v>1871.8504000000003</v>
      </c>
      <c r="H13" s="21">
        <v>42303.819039999995</v>
      </c>
    </row>
    <row r="14" spans="1:8" x14ac:dyDescent="0.3">
      <c r="A14" s="24" t="s">
        <v>303</v>
      </c>
      <c r="B14">
        <v>3</v>
      </c>
      <c r="C14" s="21">
        <v>2175000</v>
      </c>
      <c r="D14" s="21">
        <v>57375</v>
      </c>
      <c r="E14" s="21">
        <v>10327.5</v>
      </c>
      <c r="F14" s="21">
        <v>67702.5</v>
      </c>
      <c r="G14" s="21">
        <v>2868.75</v>
      </c>
      <c r="H14" s="21">
        <v>64833.75</v>
      </c>
    </row>
    <row r="15" spans="1:8" x14ac:dyDescent="0.3">
      <c r="A15" s="34" t="s">
        <v>316</v>
      </c>
      <c r="B15">
        <v>1</v>
      </c>
      <c r="C15" s="21">
        <v>525000</v>
      </c>
      <c r="D15" s="21">
        <v>7875</v>
      </c>
      <c r="E15" s="21">
        <v>1417.5</v>
      </c>
      <c r="F15" s="21">
        <v>9292.5</v>
      </c>
      <c r="G15" s="21">
        <v>393.75</v>
      </c>
      <c r="H15" s="21">
        <v>8898.75</v>
      </c>
    </row>
    <row r="16" spans="1:8" x14ac:dyDescent="0.3">
      <c r="A16" s="34" t="s">
        <v>309</v>
      </c>
      <c r="B16">
        <v>2</v>
      </c>
      <c r="C16" s="21">
        <v>1650000</v>
      </c>
      <c r="D16" s="21">
        <v>49500</v>
      </c>
      <c r="E16" s="21">
        <v>8910</v>
      </c>
      <c r="F16" s="21">
        <v>58410</v>
      </c>
      <c r="G16" s="21">
        <v>2475</v>
      </c>
      <c r="H16" s="21">
        <v>55935</v>
      </c>
    </row>
    <row r="17" spans="1:8" x14ac:dyDescent="0.3">
      <c r="A17" s="24" t="s">
        <v>301</v>
      </c>
      <c r="B17">
        <v>2</v>
      </c>
      <c r="C17" s="21">
        <v>500000</v>
      </c>
      <c r="D17" s="21">
        <v>16600</v>
      </c>
      <c r="E17" s="21">
        <v>2988</v>
      </c>
      <c r="F17" s="21">
        <v>19588</v>
      </c>
      <c r="G17" s="21">
        <v>830</v>
      </c>
      <c r="H17" s="21">
        <v>18758</v>
      </c>
    </row>
    <row r="18" spans="1:8" x14ac:dyDescent="0.3">
      <c r="A18" s="34" t="s">
        <v>306</v>
      </c>
      <c r="B18">
        <v>2</v>
      </c>
      <c r="C18" s="21">
        <v>500000</v>
      </c>
      <c r="D18" s="21">
        <v>16600</v>
      </c>
      <c r="E18" s="21">
        <v>2988</v>
      </c>
      <c r="F18" s="21">
        <v>19588</v>
      </c>
      <c r="G18" s="21">
        <v>830</v>
      </c>
      <c r="H18" s="21">
        <v>18758</v>
      </c>
    </row>
    <row r="19" spans="1:8" x14ac:dyDescent="0.3">
      <c r="A19" s="24" t="s">
        <v>304</v>
      </c>
      <c r="B19">
        <v>1</v>
      </c>
      <c r="C19" s="21">
        <v>575426</v>
      </c>
      <c r="D19" s="21">
        <v>16687.353999999999</v>
      </c>
      <c r="E19" s="21">
        <v>3003.72372</v>
      </c>
      <c r="F19" s="21">
        <v>19691.077720000001</v>
      </c>
      <c r="G19" s="21">
        <v>834.36770000000001</v>
      </c>
      <c r="H19" s="21">
        <v>18856.710020000002</v>
      </c>
    </row>
    <row r="20" spans="1:8" x14ac:dyDescent="0.3">
      <c r="A20" s="34" t="s">
        <v>308</v>
      </c>
      <c r="B20">
        <v>1</v>
      </c>
      <c r="C20" s="21">
        <v>575426</v>
      </c>
      <c r="D20" s="21">
        <v>16687.353999999999</v>
      </c>
      <c r="E20" s="21">
        <v>3003.72372</v>
      </c>
      <c r="F20" s="21">
        <v>19691.077720000001</v>
      </c>
      <c r="G20" s="21">
        <v>834.36770000000001</v>
      </c>
      <c r="H20" s="21">
        <v>18856.710020000002</v>
      </c>
    </row>
    <row r="21" spans="1:8" x14ac:dyDescent="0.3">
      <c r="A21" s="24" t="s">
        <v>274</v>
      </c>
      <c r="B21">
        <v>11</v>
      </c>
      <c r="C21" s="21">
        <v>10555084</v>
      </c>
      <c r="D21" s="21">
        <v>292902.52299999999</v>
      </c>
      <c r="E21" s="21">
        <v>52722.454140000009</v>
      </c>
      <c r="F21" s="21">
        <v>345624.97713999997</v>
      </c>
      <c r="G21" s="21">
        <v>14645.126150000002</v>
      </c>
      <c r="H21" s="21">
        <v>330979.85099000001</v>
      </c>
    </row>
    <row r="24" spans="1:8" x14ac:dyDescent="0.3">
      <c r="A24" s="33" t="s">
        <v>259</v>
      </c>
      <c r="B24" t="s">
        <v>260</v>
      </c>
    </row>
    <row r="26" spans="1:8" x14ac:dyDescent="0.3">
      <c r="A26" s="111" t="s">
        <v>441</v>
      </c>
      <c r="B26" s="106" t="s">
        <v>281</v>
      </c>
      <c r="C26" s="106" t="s">
        <v>439</v>
      </c>
      <c r="D26" s="106" t="s">
        <v>421</v>
      </c>
      <c r="E26" s="106" t="s">
        <v>431</v>
      </c>
      <c r="F26" s="106" t="s">
        <v>440</v>
      </c>
      <c r="G26" s="106" t="s">
        <v>432</v>
      </c>
      <c r="H26" s="106" t="s">
        <v>23</v>
      </c>
    </row>
    <row r="27" spans="1:8" x14ac:dyDescent="0.3">
      <c r="A27" s="24" t="s">
        <v>231</v>
      </c>
      <c r="B27">
        <v>2</v>
      </c>
      <c r="C27" s="21">
        <v>6000000</v>
      </c>
      <c r="D27" s="21">
        <v>167500</v>
      </c>
      <c r="E27" s="21">
        <v>30150</v>
      </c>
      <c r="F27" s="21">
        <v>197650</v>
      </c>
      <c r="G27" s="21">
        <v>8375</v>
      </c>
      <c r="H27" s="21">
        <v>189275</v>
      </c>
    </row>
    <row r="28" spans="1:8" x14ac:dyDescent="0.3">
      <c r="A28" s="34" t="s">
        <v>334</v>
      </c>
      <c r="B28">
        <v>1</v>
      </c>
      <c r="C28" s="21">
        <v>5000000</v>
      </c>
      <c r="D28" s="21">
        <v>137500</v>
      </c>
      <c r="E28" s="21">
        <v>24750</v>
      </c>
      <c r="F28" s="21">
        <v>162250</v>
      </c>
      <c r="G28" s="21">
        <v>6875</v>
      </c>
      <c r="H28" s="21">
        <v>155375</v>
      </c>
    </row>
    <row r="29" spans="1:8" x14ac:dyDescent="0.3">
      <c r="A29" s="34" t="s">
        <v>307</v>
      </c>
      <c r="B29">
        <v>1</v>
      </c>
      <c r="C29" s="21">
        <v>1000000</v>
      </c>
      <c r="D29" s="21">
        <v>30000</v>
      </c>
      <c r="E29" s="21">
        <v>5400</v>
      </c>
      <c r="F29" s="21">
        <v>35400</v>
      </c>
      <c r="G29" s="21">
        <v>1500</v>
      </c>
      <c r="H29" s="21">
        <v>33900</v>
      </c>
    </row>
    <row r="30" spans="1:8" x14ac:dyDescent="0.3">
      <c r="A30" s="24" t="s">
        <v>274</v>
      </c>
      <c r="B30">
        <v>2</v>
      </c>
      <c r="C30" s="21">
        <v>6000000</v>
      </c>
      <c r="D30" s="21">
        <v>167500</v>
      </c>
      <c r="E30" s="21">
        <v>30150</v>
      </c>
      <c r="F30" s="21">
        <v>197650</v>
      </c>
      <c r="G30" s="21">
        <v>8375</v>
      </c>
      <c r="H30" s="21">
        <v>189275</v>
      </c>
    </row>
  </sheetData>
  <mergeCells count="1">
    <mergeCell ref="A2:H2"/>
  </mergeCells>
  <pageMargins left="0.2" right="0.17" top="0.75" bottom="0.75" header="0.3" footer="0.3"/>
  <pageSetup scale="70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E4EAE-E38A-4E20-AED7-3F43CC119560}">
  <sheetPr filterMode="1"/>
  <dimension ref="A1:AD102"/>
  <sheetViews>
    <sheetView workbookViewId="0">
      <selection activeCell="B2" sqref="B2"/>
    </sheetView>
  </sheetViews>
  <sheetFormatPr defaultRowHeight="14.4" x14ac:dyDescent="0.3"/>
  <cols>
    <col min="1" max="1" width="5.5546875" bestFit="1" customWidth="1"/>
    <col min="2" max="2" width="11" bestFit="1" customWidth="1"/>
    <col min="3" max="3" width="11" customWidth="1"/>
    <col min="4" max="4" width="12.33203125" bestFit="1" customWidth="1"/>
    <col min="5" max="5" width="16.21875" bestFit="1" customWidth="1"/>
    <col min="6" max="6" width="7.6640625" bestFit="1" customWidth="1"/>
    <col min="7" max="7" width="11.33203125" bestFit="1" customWidth="1"/>
    <col min="8" max="8" width="10.6640625" bestFit="1" customWidth="1"/>
    <col min="9" max="9" width="40.88671875" bestFit="1" customWidth="1"/>
    <col min="10" max="10" width="12.88671875" style="22" bestFit="1" customWidth="1"/>
    <col min="11" max="11" width="27.6640625" bestFit="1" customWidth="1"/>
    <col min="12" max="12" width="13.88671875" bestFit="1" customWidth="1"/>
    <col min="13" max="13" width="12.88671875" bestFit="1" customWidth="1"/>
    <col min="14" max="14" width="6" style="16" bestFit="1" customWidth="1"/>
    <col min="15" max="15" width="11.21875" bestFit="1" customWidth="1"/>
    <col min="16" max="16" width="10.109375" bestFit="1" customWidth="1"/>
    <col min="17" max="17" width="11.21875" bestFit="1" customWidth="1"/>
    <col min="18" max="18" width="10.33203125" bestFit="1" customWidth="1"/>
    <col min="19" max="19" width="11.21875" bestFit="1" customWidth="1"/>
    <col min="20" max="20" width="10.109375" bestFit="1" customWidth="1"/>
    <col min="21" max="21" width="13.5546875" bestFit="1" customWidth="1"/>
    <col min="22" max="22" width="19.44140625" customWidth="1"/>
    <col min="23" max="23" width="15.109375" bestFit="1" customWidth="1"/>
    <col min="24" max="24" width="6" bestFit="1" customWidth="1"/>
    <col min="25" max="25" width="11.21875" bestFit="1" customWidth="1"/>
    <col min="26" max="26" width="10.33203125" bestFit="1" customWidth="1"/>
    <col min="27" max="27" width="11.21875" bestFit="1" customWidth="1"/>
    <col min="28" max="28" width="9.33203125" bestFit="1" customWidth="1"/>
    <col min="29" max="29" width="11.21875" bestFit="1" customWidth="1"/>
    <col min="30" max="30" width="10.109375" bestFit="1" customWidth="1"/>
  </cols>
  <sheetData>
    <row r="1" spans="1:30" s="17" customFormat="1" ht="15.6" x14ac:dyDescent="0.3">
      <c r="J1" s="28"/>
      <c r="M1" s="17">
        <f>SUBTOTAL(9,M3:M1048576)</f>
        <v>3217310</v>
      </c>
      <c r="N1" s="26"/>
      <c r="O1" s="17">
        <f t="shared" ref="O1:U1" si="0">SUBTOTAL(9,O3:O1048576)</f>
        <v>103437.008</v>
      </c>
      <c r="P1" s="17">
        <f t="shared" si="0"/>
        <v>0</v>
      </c>
      <c r="Q1" s="17">
        <f t="shared" si="0"/>
        <v>103437.008</v>
      </c>
      <c r="R1" s="17">
        <f t="shared" si="0"/>
        <v>18618.66144</v>
      </c>
      <c r="S1" s="17">
        <f t="shared" si="0"/>
        <v>122055.66944</v>
      </c>
      <c r="T1" s="17">
        <f t="shared" si="0"/>
        <v>5171.8504000000003</v>
      </c>
      <c r="U1" s="17">
        <f t="shared" si="0"/>
        <v>116883.81904</v>
      </c>
      <c r="Y1" s="17">
        <f t="shared" ref="Y1:AD1" si="1">SUBTOTAL(9,Y3:Y1048576)</f>
        <v>55432.75</v>
      </c>
      <c r="Z1" s="17">
        <f t="shared" si="1"/>
        <v>0</v>
      </c>
      <c r="AA1" s="17">
        <f t="shared" si="1"/>
        <v>55432.75</v>
      </c>
      <c r="AB1" s="17">
        <f t="shared" si="1"/>
        <v>2771.6374999999998</v>
      </c>
      <c r="AC1" s="17">
        <f t="shared" si="1"/>
        <v>52661.112500000003</v>
      </c>
      <c r="AD1" s="17">
        <f t="shared" si="1"/>
        <v>18004.258000000002</v>
      </c>
    </row>
    <row r="2" spans="1:30" s="18" customFormat="1" ht="28.8" x14ac:dyDescent="0.3">
      <c r="A2" s="18" t="s">
        <v>89</v>
      </c>
      <c r="B2" s="31" t="s">
        <v>1</v>
      </c>
      <c r="C2" s="31" t="s">
        <v>2</v>
      </c>
      <c r="D2" s="18" t="s">
        <v>5</v>
      </c>
      <c r="E2" s="31" t="s">
        <v>259</v>
      </c>
      <c r="F2" s="18" t="s">
        <v>9</v>
      </c>
      <c r="G2" s="18" t="s">
        <v>90</v>
      </c>
      <c r="H2" s="18" t="s">
        <v>230</v>
      </c>
      <c r="I2" s="18" t="s">
        <v>91</v>
      </c>
      <c r="J2" s="29" t="s">
        <v>92</v>
      </c>
      <c r="K2" s="18" t="s">
        <v>8</v>
      </c>
      <c r="L2" s="18" t="s">
        <v>202</v>
      </c>
      <c r="M2" s="18" t="s">
        <v>272</v>
      </c>
      <c r="N2" s="27" t="s">
        <v>93</v>
      </c>
      <c r="O2" s="18" t="s">
        <v>94</v>
      </c>
      <c r="P2" s="18" t="s">
        <v>95</v>
      </c>
      <c r="Q2" s="18" t="s">
        <v>96</v>
      </c>
      <c r="R2" s="18" t="s">
        <v>97</v>
      </c>
      <c r="S2" s="18" t="s">
        <v>98</v>
      </c>
      <c r="T2" s="18" t="s">
        <v>99</v>
      </c>
      <c r="U2" s="18" t="s">
        <v>100</v>
      </c>
      <c r="V2" s="18" t="s">
        <v>33</v>
      </c>
      <c r="W2" s="18" t="s">
        <v>271</v>
      </c>
      <c r="X2" s="18" t="s">
        <v>261</v>
      </c>
      <c r="Y2" s="18" t="s">
        <v>268</v>
      </c>
      <c r="Z2" s="18" t="s">
        <v>97</v>
      </c>
      <c r="AA2" s="18" t="s">
        <v>98</v>
      </c>
      <c r="AB2" s="18" t="s">
        <v>99</v>
      </c>
      <c r="AC2" s="18" t="s">
        <v>269</v>
      </c>
      <c r="AD2" s="18" t="s">
        <v>270</v>
      </c>
    </row>
    <row r="3" spans="1:30" hidden="1" x14ac:dyDescent="0.3">
      <c r="A3">
        <v>1</v>
      </c>
      <c r="B3" t="s">
        <v>289</v>
      </c>
      <c r="C3" s="12">
        <v>44866</v>
      </c>
      <c r="D3" t="s">
        <v>299</v>
      </c>
      <c r="E3" t="s">
        <v>85</v>
      </c>
      <c r="F3" t="s">
        <v>234</v>
      </c>
      <c r="G3" t="s">
        <v>236</v>
      </c>
      <c r="H3" t="s">
        <v>301</v>
      </c>
      <c r="I3" s="22" t="s">
        <v>305</v>
      </c>
      <c r="J3" s="30">
        <v>44872</v>
      </c>
      <c r="K3" t="s">
        <v>282</v>
      </c>
      <c r="L3" t="s">
        <v>306</v>
      </c>
      <c r="M3" s="32">
        <v>200000</v>
      </c>
      <c r="N3" s="16">
        <v>3.32E-2</v>
      </c>
      <c r="O3" s="36">
        <f t="shared" ref="O3:O14" si="2">M3*N3</f>
        <v>6640</v>
      </c>
      <c r="P3" s="36">
        <v>0</v>
      </c>
      <c r="Q3" s="20">
        <f t="shared" ref="Q3:Q12" si="3">O3+P3</f>
        <v>6640</v>
      </c>
      <c r="R3" s="21">
        <f t="shared" ref="R3:R14" si="4">Q3*18%</f>
        <v>1195.2</v>
      </c>
      <c r="S3" s="20">
        <f t="shared" ref="S3:S12" si="5">Q3+R3</f>
        <v>7835.2</v>
      </c>
      <c r="T3" s="21">
        <f t="shared" ref="T3:T12" si="6">Q3*5%</f>
        <v>332</v>
      </c>
      <c r="U3" s="21">
        <f t="shared" ref="U3:U12" si="7">S3-T3</f>
        <v>7503.2</v>
      </c>
      <c r="V3" t="s">
        <v>317</v>
      </c>
      <c r="W3" t="s">
        <v>310</v>
      </c>
      <c r="X3" s="25">
        <v>0.03</v>
      </c>
      <c r="Y3" s="21">
        <f t="shared" ref="Y3:Y14" si="8">M3*X3</f>
        <v>6000</v>
      </c>
      <c r="Z3" s="21">
        <v>0</v>
      </c>
      <c r="AA3" s="21">
        <f t="shared" ref="AA3:AA14" si="9">Y3+Z3</f>
        <v>6000</v>
      </c>
      <c r="AB3" s="21">
        <f t="shared" ref="AB3:AB12" si="10">Y3*5%</f>
        <v>300</v>
      </c>
      <c r="AC3" s="21">
        <f t="shared" ref="AC3:AC12" si="11">AA3-AB3</f>
        <v>5700</v>
      </c>
      <c r="AD3" s="20">
        <f t="shared" ref="AD3:AD14" si="12">Q3-Y3</f>
        <v>640</v>
      </c>
    </row>
    <row r="4" spans="1:30" x14ac:dyDescent="0.3">
      <c r="A4">
        <v>2</v>
      </c>
      <c r="B4" t="s">
        <v>290</v>
      </c>
      <c r="C4" s="12">
        <v>44866</v>
      </c>
      <c r="D4" t="s">
        <v>76</v>
      </c>
      <c r="E4" t="s">
        <v>260</v>
      </c>
      <c r="F4" t="s">
        <v>234</v>
      </c>
      <c r="G4" t="s">
        <v>236</v>
      </c>
      <c r="H4" t="s">
        <v>231</v>
      </c>
      <c r="I4" s="22" t="s">
        <v>86</v>
      </c>
      <c r="J4" s="30">
        <v>44887</v>
      </c>
      <c r="K4" t="s">
        <v>283</v>
      </c>
      <c r="L4" t="s">
        <v>307</v>
      </c>
      <c r="M4" s="32">
        <v>1000000</v>
      </c>
      <c r="N4" s="16">
        <v>0.03</v>
      </c>
      <c r="O4" s="36">
        <f t="shared" si="2"/>
        <v>30000</v>
      </c>
      <c r="P4" s="36">
        <v>0</v>
      </c>
      <c r="Q4" s="20">
        <f t="shared" si="3"/>
        <v>30000</v>
      </c>
      <c r="R4" s="21">
        <f t="shared" si="4"/>
        <v>5400</v>
      </c>
      <c r="S4" s="20">
        <f t="shared" si="5"/>
        <v>35400</v>
      </c>
      <c r="T4" s="21">
        <f t="shared" si="6"/>
        <v>1500</v>
      </c>
      <c r="U4" s="21">
        <f t="shared" si="7"/>
        <v>33900</v>
      </c>
      <c r="V4" t="s">
        <v>318</v>
      </c>
      <c r="W4" t="s">
        <v>311</v>
      </c>
      <c r="X4" s="25">
        <v>0</v>
      </c>
      <c r="Y4" s="21">
        <f t="shared" si="8"/>
        <v>0</v>
      </c>
      <c r="Z4" s="21">
        <f t="shared" ref="Z4" si="13">Y4*18%</f>
        <v>0</v>
      </c>
      <c r="AA4" s="21">
        <f t="shared" si="9"/>
        <v>0</v>
      </c>
      <c r="AB4" s="21">
        <f t="shared" si="10"/>
        <v>0</v>
      </c>
      <c r="AC4" s="21">
        <f t="shared" si="11"/>
        <v>0</v>
      </c>
      <c r="AD4" s="20">
        <v>0</v>
      </c>
    </row>
    <row r="5" spans="1:30" x14ac:dyDescent="0.3">
      <c r="A5">
        <v>3</v>
      </c>
      <c r="B5" t="s">
        <v>291</v>
      </c>
      <c r="C5" s="12">
        <v>44866</v>
      </c>
      <c r="D5" t="s">
        <v>76</v>
      </c>
      <c r="E5" t="s">
        <v>85</v>
      </c>
      <c r="F5" t="s">
        <v>234</v>
      </c>
      <c r="G5" t="s">
        <v>236</v>
      </c>
      <c r="H5" t="s">
        <v>302</v>
      </c>
      <c r="I5" s="22" t="s">
        <v>86</v>
      </c>
      <c r="J5" s="30">
        <v>44887</v>
      </c>
      <c r="K5" t="s">
        <v>283</v>
      </c>
      <c r="L5" t="s">
        <v>206</v>
      </c>
      <c r="M5" s="32">
        <v>1017310</v>
      </c>
      <c r="N5" s="16">
        <v>3.6799999999999999E-2</v>
      </c>
      <c r="O5" s="36">
        <f t="shared" si="2"/>
        <v>37437.008000000002</v>
      </c>
      <c r="P5" s="36">
        <v>0</v>
      </c>
      <c r="Q5" s="20">
        <f t="shared" si="3"/>
        <v>37437.008000000002</v>
      </c>
      <c r="R5" s="21">
        <f t="shared" si="4"/>
        <v>6738.6614399999999</v>
      </c>
      <c r="S5" s="20">
        <f t="shared" si="5"/>
        <v>44175.669439999998</v>
      </c>
      <c r="T5" s="21">
        <f t="shared" si="6"/>
        <v>1871.8504000000003</v>
      </c>
      <c r="U5" s="21">
        <f t="shared" si="7"/>
        <v>42303.819039999995</v>
      </c>
      <c r="V5" t="s">
        <v>318</v>
      </c>
      <c r="W5" t="s">
        <v>311</v>
      </c>
      <c r="X5" s="25">
        <v>2.5000000000000001E-2</v>
      </c>
      <c r="Y5" s="21">
        <f t="shared" si="8"/>
        <v>25432.75</v>
      </c>
      <c r="Z5" s="21">
        <v>0</v>
      </c>
      <c r="AA5" s="21">
        <f t="shared" si="9"/>
        <v>25432.75</v>
      </c>
      <c r="AB5" s="21">
        <f t="shared" si="10"/>
        <v>1271.6375</v>
      </c>
      <c r="AC5" s="21">
        <f t="shared" si="11"/>
        <v>24161.112499999999</v>
      </c>
      <c r="AD5" s="20">
        <f t="shared" si="12"/>
        <v>12004.258000000002</v>
      </c>
    </row>
    <row r="6" spans="1:30" hidden="1" x14ac:dyDescent="0.3">
      <c r="A6">
        <v>4</v>
      </c>
      <c r="B6" t="s">
        <v>292</v>
      </c>
      <c r="C6" s="12">
        <v>44866</v>
      </c>
      <c r="D6" t="s">
        <v>76</v>
      </c>
      <c r="E6" t="s">
        <v>85</v>
      </c>
      <c r="F6" t="s">
        <v>234</v>
      </c>
      <c r="G6" t="s">
        <v>236</v>
      </c>
      <c r="H6" t="s">
        <v>231</v>
      </c>
      <c r="I6" s="22" t="s">
        <v>86</v>
      </c>
      <c r="J6" s="30">
        <v>44893</v>
      </c>
      <c r="K6" t="s">
        <v>284</v>
      </c>
      <c r="L6" t="s">
        <v>308</v>
      </c>
      <c r="M6" s="32">
        <v>2000000</v>
      </c>
      <c r="N6" s="16">
        <v>0.03</v>
      </c>
      <c r="O6" s="36">
        <f t="shared" si="2"/>
        <v>60000</v>
      </c>
      <c r="P6" s="36">
        <v>0</v>
      </c>
      <c r="Q6" s="20">
        <f t="shared" si="3"/>
        <v>60000</v>
      </c>
      <c r="R6" s="21">
        <f t="shared" si="4"/>
        <v>10800</v>
      </c>
      <c r="S6" s="20">
        <f t="shared" si="5"/>
        <v>70800</v>
      </c>
      <c r="T6" s="21">
        <f t="shared" si="6"/>
        <v>3000</v>
      </c>
      <c r="U6" s="21">
        <f t="shared" si="7"/>
        <v>67800</v>
      </c>
      <c r="V6" t="s">
        <v>319</v>
      </c>
      <c r="W6" s="25" t="s">
        <v>312</v>
      </c>
      <c r="X6" s="25">
        <v>2.75E-2</v>
      </c>
      <c r="Y6" s="21">
        <f t="shared" si="8"/>
        <v>55000</v>
      </c>
      <c r="Z6" s="21">
        <v>0</v>
      </c>
      <c r="AA6" s="21">
        <f t="shared" si="9"/>
        <v>55000</v>
      </c>
      <c r="AB6" s="21">
        <f t="shared" si="10"/>
        <v>2750</v>
      </c>
      <c r="AC6" s="21">
        <f t="shared" si="11"/>
        <v>52250</v>
      </c>
      <c r="AD6" s="20">
        <f t="shared" si="12"/>
        <v>5000</v>
      </c>
    </row>
    <row r="7" spans="1:30" x14ac:dyDescent="0.3">
      <c r="A7">
        <v>5</v>
      </c>
      <c r="B7" t="s">
        <v>293</v>
      </c>
      <c r="C7" s="12">
        <v>44866</v>
      </c>
      <c r="D7" t="s">
        <v>76</v>
      </c>
      <c r="E7" t="s">
        <v>85</v>
      </c>
      <c r="F7" t="s">
        <v>234</v>
      </c>
      <c r="G7" t="s">
        <v>236</v>
      </c>
      <c r="H7" t="s">
        <v>303</v>
      </c>
      <c r="I7" s="22" t="s">
        <v>86</v>
      </c>
      <c r="J7" s="30">
        <v>44887</v>
      </c>
      <c r="K7" t="s">
        <v>283</v>
      </c>
      <c r="L7" t="s">
        <v>309</v>
      </c>
      <c r="M7" s="32">
        <v>1200000</v>
      </c>
      <c r="N7" s="16">
        <v>0.03</v>
      </c>
      <c r="O7" s="36">
        <f t="shared" si="2"/>
        <v>36000</v>
      </c>
      <c r="P7" s="36">
        <v>0</v>
      </c>
      <c r="Q7" s="20">
        <f t="shared" si="3"/>
        <v>36000</v>
      </c>
      <c r="R7" s="21">
        <f t="shared" si="4"/>
        <v>6480</v>
      </c>
      <c r="S7" s="20">
        <f t="shared" si="5"/>
        <v>42480</v>
      </c>
      <c r="T7" s="21">
        <f t="shared" si="6"/>
        <v>1800</v>
      </c>
      <c r="U7" s="21">
        <f t="shared" si="7"/>
        <v>40680</v>
      </c>
      <c r="V7" t="s">
        <v>318</v>
      </c>
      <c r="W7" t="s">
        <v>311</v>
      </c>
      <c r="X7" s="25">
        <v>2.5000000000000001E-2</v>
      </c>
      <c r="Y7" s="21">
        <f t="shared" si="8"/>
        <v>30000</v>
      </c>
      <c r="Z7" s="21">
        <v>0</v>
      </c>
      <c r="AA7" s="21">
        <f t="shared" si="9"/>
        <v>30000</v>
      </c>
      <c r="AB7" s="21">
        <f t="shared" si="10"/>
        <v>1500</v>
      </c>
      <c r="AC7" s="21">
        <f t="shared" si="11"/>
        <v>28500</v>
      </c>
      <c r="AD7" s="20">
        <f t="shared" si="12"/>
        <v>6000</v>
      </c>
    </row>
    <row r="8" spans="1:30" hidden="1" x14ac:dyDescent="0.3">
      <c r="A8">
        <v>6</v>
      </c>
      <c r="B8" t="s">
        <v>294</v>
      </c>
      <c r="C8" s="12">
        <v>44866</v>
      </c>
      <c r="D8" t="s">
        <v>76</v>
      </c>
      <c r="E8" t="s">
        <v>85</v>
      </c>
      <c r="F8" t="s">
        <v>234</v>
      </c>
      <c r="G8" t="s">
        <v>236</v>
      </c>
      <c r="H8" t="s">
        <v>231</v>
      </c>
      <c r="I8" s="22" t="s">
        <v>86</v>
      </c>
      <c r="J8" s="30">
        <v>44888</v>
      </c>
      <c r="K8" t="s">
        <v>285</v>
      </c>
      <c r="L8" t="s">
        <v>206</v>
      </c>
      <c r="M8" s="32">
        <v>767681</v>
      </c>
      <c r="N8" s="16">
        <v>3.3500000000000002E-2</v>
      </c>
      <c r="O8" s="36">
        <f t="shared" si="2"/>
        <v>25717.3135</v>
      </c>
      <c r="P8" s="36">
        <v>0</v>
      </c>
      <c r="Q8" s="20">
        <f t="shared" si="3"/>
        <v>25717.3135</v>
      </c>
      <c r="R8" s="21">
        <f t="shared" si="4"/>
        <v>4629.11643</v>
      </c>
      <c r="S8" s="20">
        <f t="shared" si="5"/>
        <v>30346.429929999998</v>
      </c>
      <c r="T8" s="21">
        <f t="shared" si="6"/>
        <v>1285.865675</v>
      </c>
      <c r="U8" s="21">
        <f t="shared" si="7"/>
        <v>29060.564254999998</v>
      </c>
      <c r="V8" t="s">
        <v>320</v>
      </c>
      <c r="W8" t="s">
        <v>313</v>
      </c>
      <c r="X8" s="25">
        <v>3.32E-2</v>
      </c>
      <c r="Y8" s="21">
        <f t="shared" si="8"/>
        <v>25487.0092</v>
      </c>
      <c r="Z8" s="21">
        <v>0</v>
      </c>
      <c r="AA8" s="21">
        <f t="shared" si="9"/>
        <v>25487.0092</v>
      </c>
      <c r="AB8" s="21">
        <f t="shared" si="10"/>
        <v>1274.3504600000001</v>
      </c>
      <c r="AC8" s="21">
        <f t="shared" si="11"/>
        <v>24212.658739999999</v>
      </c>
      <c r="AD8" s="20">
        <f t="shared" si="12"/>
        <v>230.30429999999978</v>
      </c>
    </row>
    <row r="9" spans="1:30" hidden="1" x14ac:dyDescent="0.3">
      <c r="A9">
        <v>7</v>
      </c>
      <c r="B9" t="s">
        <v>295</v>
      </c>
      <c r="C9" s="12">
        <v>44866</v>
      </c>
      <c r="D9" t="s">
        <v>300</v>
      </c>
      <c r="E9" t="s">
        <v>85</v>
      </c>
      <c r="F9" t="s">
        <v>234</v>
      </c>
      <c r="G9" t="s">
        <v>236</v>
      </c>
      <c r="H9" t="s">
        <v>304</v>
      </c>
      <c r="I9" s="22" t="s">
        <v>86</v>
      </c>
      <c r="J9" s="30">
        <v>44894</v>
      </c>
      <c r="K9" t="s">
        <v>286</v>
      </c>
      <c r="L9" t="s">
        <v>308</v>
      </c>
      <c r="M9" s="32">
        <v>575426</v>
      </c>
      <c r="N9" s="16">
        <v>2.9000000000000001E-2</v>
      </c>
      <c r="O9" s="36">
        <f t="shared" si="2"/>
        <v>16687.353999999999</v>
      </c>
      <c r="P9" s="36">
        <v>0</v>
      </c>
      <c r="Q9" s="20">
        <f t="shared" si="3"/>
        <v>16687.353999999999</v>
      </c>
      <c r="R9" s="21">
        <f t="shared" si="4"/>
        <v>3003.72372</v>
      </c>
      <c r="S9" s="20">
        <f t="shared" si="5"/>
        <v>19691.077720000001</v>
      </c>
      <c r="T9" s="21">
        <f t="shared" si="6"/>
        <v>834.36770000000001</v>
      </c>
      <c r="U9" s="21">
        <f t="shared" si="7"/>
        <v>18856.710020000002</v>
      </c>
      <c r="V9" t="s">
        <v>321</v>
      </c>
      <c r="W9" t="s">
        <v>314</v>
      </c>
      <c r="X9" s="25">
        <v>2.5000000000000001E-2</v>
      </c>
      <c r="Y9" s="21">
        <f t="shared" si="8"/>
        <v>14385.650000000001</v>
      </c>
      <c r="Z9" s="21">
        <v>0</v>
      </c>
      <c r="AA9" s="21">
        <f t="shared" si="9"/>
        <v>14385.650000000001</v>
      </c>
      <c r="AB9" s="21">
        <f t="shared" si="10"/>
        <v>719.28250000000014</v>
      </c>
      <c r="AC9" s="21">
        <f t="shared" si="11"/>
        <v>13666.367500000002</v>
      </c>
      <c r="AD9" s="20">
        <f t="shared" si="12"/>
        <v>2301.7039999999979</v>
      </c>
    </row>
    <row r="10" spans="1:30" hidden="1" x14ac:dyDescent="0.3">
      <c r="A10">
        <v>9</v>
      </c>
      <c r="B10" t="s">
        <v>296</v>
      </c>
      <c r="C10" s="12">
        <v>44866</v>
      </c>
      <c r="D10" t="s">
        <v>76</v>
      </c>
      <c r="E10" t="s">
        <v>85</v>
      </c>
      <c r="F10" t="s">
        <v>234</v>
      </c>
      <c r="G10" t="s">
        <v>236</v>
      </c>
      <c r="H10" t="s">
        <v>303</v>
      </c>
      <c r="I10" s="22" t="s">
        <v>86</v>
      </c>
      <c r="J10" s="30">
        <v>44896</v>
      </c>
      <c r="K10" t="s">
        <v>285</v>
      </c>
      <c r="L10" t="s">
        <v>316</v>
      </c>
      <c r="M10" s="32">
        <v>525000</v>
      </c>
      <c r="N10" s="16">
        <v>1.4999999999999999E-2</v>
      </c>
      <c r="O10" s="36">
        <f t="shared" si="2"/>
        <v>7875</v>
      </c>
      <c r="P10" s="36">
        <v>0</v>
      </c>
      <c r="Q10" s="20">
        <f t="shared" si="3"/>
        <v>7875</v>
      </c>
      <c r="R10" s="21">
        <f t="shared" si="4"/>
        <v>1417.5</v>
      </c>
      <c r="S10" s="20">
        <f t="shared" si="5"/>
        <v>9292.5</v>
      </c>
      <c r="T10" s="21">
        <f t="shared" si="6"/>
        <v>393.75</v>
      </c>
      <c r="U10" s="21">
        <f t="shared" si="7"/>
        <v>8898.75</v>
      </c>
      <c r="V10" t="s">
        <v>320</v>
      </c>
      <c r="W10" t="s">
        <v>313</v>
      </c>
      <c r="X10" s="25">
        <v>0.01</v>
      </c>
      <c r="Y10" s="21">
        <f t="shared" si="8"/>
        <v>5250</v>
      </c>
      <c r="Z10" s="21">
        <v>0</v>
      </c>
      <c r="AA10" s="21">
        <f t="shared" si="9"/>
        <v>5250</v>
      </c>
      <c r="AB10" s="21">
        <f t="shared" si="10"/>
        <v>262.5</v>
      </c>
      <c r="AC10" s="21">
        <f t="shared" si="11"/>
        <v>4987.5</v>
      </c>
      <c r="AD10" s="20">
        <f t="shared" si="12"/>
        <v>2625</v>
      </c>
    </row>
    <row r="11" spans="1:30" hidden="1" x14ac:dyDescent="0.3">
      <c r="A11">
        <v>10</v>
      </c>
      <c r="B11" t="s">
        <v>297</v>
      </c>
      <c r="C11" s="12">
        <v>44866</v>
      </c>
      <c r="D11" t="s">
        <v>76</v>
      </c>
      <c r="E11" t="s">
        <v>85</v>
      </c>
      <c r="F11" t="s">
        <v>234</v>
      </c>
      <c r="G11" t="s">
        <v>236</v>
      </c>
      <c r="H11" t="s">
        <v>301</v>
      </c>
      <c r="I11" s="22" t="s">
        <v>86</v>
      </c>
      <c r="J11" s="30">
        <v>44898</v>
      </c>
      <c r="K11" t="s">
        <v>287</v>
      </c>
      <c r="L11" t="s">
        <v>306</v>
      </c>
      <c r="M11" s="32">
        <v>300000</v>
      </c>
      <c r="N11" s="16">
        <v>3.32E-2</v>
      </c>
      <c r="O11" s="36">
        <f t="shared" si="2"/>
        <v>9960</v>
      </c>
      <c r="P11" s="36">
        <v>0</v>
      </c>
      <c r="Q11" s="20">
        <f t="shared" si="3"/>
        <v>9960</v>
      </c>
      <c r="R11" s="21">
        <f t="shared" si="4"/>
        <v>1792.8</v>
      </c>
      <c r="S11" s="20">
        <f t="shared" si="5"/>
        <v>11752.8</v>
      </c>
      <c r="T11" s="21">
        <f t="shared" si="6"/>
        <v>498</v>
      </c>
      <c r="U11" s="21">
        <f t="shared" si="7"/>
        <v>11254.8</v>
      </c>
      <c r="V11" t="s">
        <v>319</v>
      </c>
      <c r="W11" t="s">
        <v>312</v>
      </c>
      <c r="X11" s="25">
        <v>2.5000000000000001E-2</v>
      </c>
      <c r="Y11" s="21">
        <f t="shared" si="8"/>
        <v>7500</v>
      </c>
      <c r="Z11" s="21">
        <v>0</v>
      </c>
      <c r="AA11" s="21">
        <f t="shared" si="9"/>
        <v>7500</v>
      </c>
      <c r="AB11" s="21">
        <f t="shared" si="10"/>
        <v>375</v>
      </c>
      <c r="AC11" s="21">
        <f t="shared" si="11"/>
        <v>7125</v>
      </c>
      <c r="AD11" s="20">
        <f t="shared" si="12"/>
        <v>2460</v>
      </c>
    </row>
    <row r="12" spans="1:30" hidden="1" x14ac:dyDescent="0.3">
      <c r="A12">
        <v>11</v>
      </c>
      <c r="B12" t="s">
        <v>298</v>
      </c>
      <c r="C12" s="12">
        <v>44866</v>
      </c>
      <c r="D12" t="s">
        <v>76</v>
      </c>
      <c r="E12" t="s">
        <v>85</v>
      </c>
      <c r="F12" t="s">
        <v>234</v>
      </c>
      <c r="G12" t="s">
        <v>236</v>
      </c>
      <c r="H12" t="s">
        <v>303</v>
      </c>
      <c r="I12" s="22" t="s">
        <v>86</v>
      </c>
      <c r="J12" s="30">
        <v>44900</v>
      </c>
      <c r="K12" t="s">
        <v>288</v>
      </c>
      <c r="L12" t="s">
        <v>309</v>
      </c>
      <c r="M12" s="32">
        <v>450000</v>
      </c>
      <c r="N12" s="16">
        <v>0.03</v>
      </c>
      <c r="O12" s="36">
        <f t="shared" si="2"/>
        <v>13500</v>
      </c>
      <c r="P12" s="36">
        <v>0</v>
      </c>
      <c r="Q12" s="20">
        <f t="shared" si="3"/>
        <v>13500</v>
      </c>
      <c r="R12" s="21">
        <f t="shared" si="4"/>
        <v>2430</v>
      </c>
      <c r="S12" s="20">
        <f t="shared" si="5"/>
        <v>15930</v>
      </c>
      <c r="T12" s="21">
        <f t="shared" si="6"/>
        <v>675</v>
      </c>
      <c r="U12" s="21">
        <f t="shared" si="7"/>
        <v>15255</v>
      </c>
      <c r="V12" t="s">
        <v>322</v>
      </c>
      <c r="W12" t="s">
        <v>315</v>
      </c>
      <c r="X12" s="25">
        <v>2.5000000000000001E-2</v>
      </c>
      <c r="Y12" s="21">
        <f t="shared" si="8"/>
        <v>11250</v>
      </c>
      <c r="Z12" s="21">
        <v>0</v>
      </c>
      <c r="AA12" s="21">
        <f t="shared" si="9"/>
        <v>11250</v>
      </c>
      <c r="AB12" s="21">
        <f t="shared" si="10"/>
        <v>562.5</v>
      </c>
      <c r="AC12" s="21">
        <f t="shared" si="11"/>
        <v>10687.5</v>
      </c>
      <c r="AD12" s="20">
        <f t="shared" si="12"/>
        <v>2250</v>
      </c>
    </row>
    <row r="13" spans="1:30" hidden="1" x14ac:dyDescent="0.3">
      <c r="A13">
        <v>12</v>
      </c>
      <c r="B13" t="s">
        <v>86</v>
      </c>
      <c r="C13" s="12">
        <v>44835</v>
      </c>
      <c r="D13" t="s">
        <v>76</v>
      </c>
      <c r="E13" t="s">
        <v>85</v>
      </c>
      <c r="F13" t="s">
        <v>234</v>
      </c>
      <c r="G13" t="s">
        <v>236</v>
      </c>
      <c r="H13" t="s">
        <v>231</v>
      </c>
      <c r="I13" s="22" t="s">
        <v>323</v>
      </c>
      <c r="J13" s="30">
        <v>44854</v>
      </c>
      <c r="K13" t="s">
        <v>324</v>
      </c>
      <c r="L13" t="s">
        <v>203</v>
      </c>
      <c r="M13" s="32">
        <v>519667</v>
      </c>
      <c r="N13" s="16">
        <v>4.2500000000000003E-2</v>
      </c>
      <c r="O13" s="36">
        <f t="shared" si="2"/>
        <v>22085.8475</v>
      </c>
      <c r="P13" s="36">
        <v>0</v>
      </c>
      <c r="Q13" s="20">
        <f>O13+P13</f>
        <v>22085.8475</v>
      </c>
      <c r="R13" s="21">
        <f t="shared" si="4"/>
        <v>3975.45255</v>
      </c>
      <c r="S13" s="20">
        <f>Q13+R13</f>
        <v>26061.300049999998</v>
      </c>
      <c r="T13" s="21">
        <f>Q13*5%</f>
        <v>1104.292375</v>
      </c>
      <c r="U13" s="21">
        <f>S13-T13</f>
        <v>24957.007674999997</v>
      </c>
      <c r="V13" t="s">
        <v>325</v>
      </c>
      <c r="W13" t="s">
        <v>326</v>
      </c>
      <c r="X13" s="25">
        <v>2.5000000000000001E-2</v>
      </c>
      <c r="Y13" s="21">
        <f t="shared" si="8"/>
        <v>12991.675000000001</v>
      </c>
      <c r="Z13" s="21">
        <v>0</v>
      </c>
      <c r="AA13" s="21">
        <f t="shared" si="9"/>
        <v>12991.675000000001</v>
      </c>
      <c r="AB13" s="21">
        <f>Y13*5%</f>
        <v>649.58375000000012</v>
      </c>
      <c r="AC13" s="21">
        <f>AA13-AB13</f>
        <v>12342.091250000001</v>
      </c>
      <c r="AD13" s="20">
        <f t="shared" si="12"/>
        <v>9094.1724999999988</v>
      </c>
    </row>
    <row r="14" spans="1:30" hidden="1" x14ac:dyDescent="0.3">
      <c r="A14">
        <v>13</v>
      </c>
      <c r="B14" t="s">
        <v>327</v>
      </c>
      <c r="C14" s="12">
        <v>44835</v>
      </c>
      <c r="D14" t="s">
        <v>76</v>
      </c>
      <c r="E14" t="s">
        <v>85</v>
      </c>
      <c r="F14" t="s">
        <v>234</v>
      </c>
      <c r="G14" t="s">
        <v>236</v>
      </c>
      <c r="H14" t="s">
        <v>328</v>
      </c>
      <c r="I14" s="22" t="s">
        <v>86</v>
      </c>
      <c r="J14" s="30">
        <v>44865</v>
      </c>
      <c r="K14" t="s">
        <v>329</v>
      </c>
      <c r="L14" t="s">
        <v>330</v>
      </c>
      <c r="M14" s="32">
        <v>3000000</v>
      </c>
      <c r="N14" s="16">
        <v>1.9E-2</v>
      </c>
      <c r="O14" s="36">
        <f t="shared" si="2"/>
        <v>57000</v>
      </c>
      <c r="P14" s="36">
        <v>0</v>
      </c>
      <c r="Q14" s="20">
        <f>O14+P14</f>
        <v>57000</v>
      </c>
      <c r="R14" s="21">
        <f t="shared" si="4"/>
        <v>10260</v>
      </c>
      <c r="S14" s="20">
        <f>Q14+R14</f>
        <v>67260</v>
      </c>
      <c r="T14" s="21">
        <f>Q14*5%</f>
        <v>2850</v>
      </c>
      <c r="U14" s="21">
        <f>S14-T14</f>
        <v>64410</v>
      </c>
      <c r="V14" t="s">
        <v>418</v>
      </c>
      <c r="W14" t="s">
        <v>419</v>
      </c>
      <c r="X14" s="25">
        <v>1.6E-2</v>
      </c>
      <c r="Y14" s="21">
        <f t="shared" si="8"/>
        <v>48000</v>
      </c>
      <c r="Z14" s="21">
        <v>0</v>
      </c>
      <c r="AA14" s="21">
        <f t="shared" si="9"/>
        <v>48000</v>
      </c>
      <c r="AB14" s="21">
        <f>Y14*5%</f>
        <v>2400</v>
      </c>
      <c r="AC14" s="21">
        <f>AA14-AB14</f>
        <v>45600</v>
      </c>
      <c r="AD14" s="20">
        <f t="shared" si="12"/>
        <v>9000</v>
      </c>
    </row>
    <row r="15" spans="1:30" hidden="1" x14ac:dyDescent="0.3">
      <c r="A15">
        <v>14</v>
      </c>
      <c r="E15" t="s">
        <v>260</v>
      </c>
      <c r="F15" t="s">
        <v>234</v>
      </c>
      <c r="H15" t="s">
        <v>231</v>
      </c>
      <c r="I15" s="22"/>
      <c r="J15" s="30"/>
      <c r="K15" t="s">
        <v>333</v>
      </c>
      <c r="L15" t="s">
        <v>334</v>
      </c>
      <c r="M15" s="32">
        <v>5000000</v>
      </c>
      <c r="N15" s="16">
        <v>2.75E-2</v>
      </c>
      <c r="O15" s="36">
        <f t="shared" ref="O15" si="14">M15*N15</f>
        <v>137500</v>
      </c>
      <c r="P15" s="36">
        <v>0</v>
      </c>
      <c r="Q15" s="20">
        <f t="shared" ref="Q15" si="15">O15+P15</f>
        <v>137500</v>
      </c>
      <c r="R15" s="21">
        <f t="shared" ref="R15" si="16">Q15*18%</f>
        <v>24750</v>
      </c>
      <c r="S15" s="20">
        <f t="shared" ref="S15" si="17">Q15+R15</f>
        <v>162250</v>
      </c>
      <c r="T15" s="21">
        <f t="shared" ref="T15" si="18">Q15*5%</f>
        <v>6875</v>
      </c>
      <c r="U15" s="21">
        <f t="shared" ref="U15" si="19">S15-T15</f>
        <v>155375</v>
      </c>
      <c r="V15" t="s">
        <v>362</v>
      </c>
      <c r="X15" s="25"/>
      <c r="Y15" s="21"/>
      <c r="Z15" s="21"/>
      <c r="AA15" s="21"/>
      <c r="AB15" s="21"/>
      <c r="AC15" s="21"/>
      <c r="AD15" s="20"/>
    </row>
    <row r="16" spans="1:30" x14ac:dyDescent="0.3">
      <c r="I16" s="22"/>
      <c r="J16" s="30"/>
      <c r="M16" s="32"/>
      <c r="O16" s="19"/>
      <c r="P16" s="19"/>
      <c r="Q16" s="20"/>
      <c r="R16" s="21"/>
      <c r="S16" s="20"/>
      <c r="T16" s="21"/>
      <c r="U16" s="21"/>
      <c r="X16" s="25"/>
      <c r="Y16" s="21"/>
      <c r="Z16" s="21"/>
      <c r="AA16" s="21"/>
      <c r="AB16" s="21"/>
      <c r="AC16" s="21"/>
      <c r="AD16" s="20"/>
    </row>
    <row r="17" spans="9:30" x14ac:dyDescent="0.3">
      <c r="I17" s="22"/>
      <c r="J17" s="30"/>
      <c r="M17" s="32"/>
      <c r="O17" s="19"/>
      <c r="P17" s="19"/>
      <c r="Q17" s="20"/>
      <c r="R17" s="21"/>
      <c r="S17" s="20"/>
      <c r="T17" s="21"/>
      <c r="U17" s="21"/>
      <c r="X17" s="25"/>
      <c r="Y17" s="21"/>
      <c r="Z17" s="21"/>
      <c r="AA17" s="21"/>
      <c r="AB17" s="21"/>
      <c r="AC17" s="21"/>
      <c r="AD17" s="20"/>
    </row>
    <row r="18" spans="9:30" x14ac:dyDescent="0.3">
      <c r="I18" s="22"/>
      <c r="J18" s="30"/>
      <c r="M18" s="32"/>
      <c r="O18" s="19"/>
      <c r="P18" s="19"/>
      <c r="Q18" s="20"/>
      <c r="R18" s="21"/>
      <c r="S18" s="20"/>
      <c r="T18" s="21"/>
      <c r="U18" s="21"/>
      <c r="X18" s="25"/>
      <c r="Y18" s="21"/>
      <c r="Z18" s="21"/>
      <c r="AA18" s="21"/>
      <c r="AB18" s="21"/>
      <c r="AC18" s="21"/>
      <c r="AD18" s="20"/>
    </row>
    <row r="19" spans="9:30" x14ac:dyDescent="0.3">
      <c r="I19" s="22"/>
      <c r="J19" s="30"/>
      <c r="L19" s="32"/>
      <c r="M19" s="32"/>
      <c r="O19" s="19"/>
      <c r="P19" s="19"/>
      <c r="Q19" s="20"/>
      <c r="R19" s="21"/>
      <c r="S19" s="20"/>
      <c r="T19" s="21"/>
      <c r="U19" s="21"/>
      <c r="X19" s="25"/>
      <c r="Y19" s="21"/>
      <c r="Z19" s="21"/>
      <c r="AA19" s="21"/>
      <c r="AB19" s="21"/>
      <c r="AC19" s="21"/>
      <c r="AD19" s="20"/>
    </row>
    <row r="20" spans="9:30" x14ac:dyDescent="0.3">
      <c r="I20" s="22"/>
      <c r="J20" s="30"/>
      <c r="M20" s="32"/>
      <c r="O20" s="19"/>
      <c r="P20" s="19"/>
      <c r="Q20" s="20"/>
      <c r="R20" s="21"/>
      <c r="S20" s="20"/>
      <c r="T20" s="21"/>
      <c r="U20" s="21"/>
      <c r="X20" s="25"/>
      <c r="Y20" s="21"/>
      <c r="Z20" s="21"/>
      <c r="AA20" s="21"/>
      <c r="AB20" s="21"/>
      <c r="AC20" s="21"/>
      <c r="AD20" s="20"/>
    </row>
    <row r="21" spans="9:30" x14ac:dyDescent="0.3">
      <c r="I21" s="22"/>
      <c r="J21" s="30"/>
      <c r="M21" s="32"/>
      <c r="O21" s="19"/>
      <c r="P21" s="19"/>
      <c r="Q21" s="20"/>
      <c r="R21" s="21"/>
      <c r="S21" s="20"/>
      <c r="T21" s="21"/>
      <c r="U21" s="21"/>
      <c r="X21" s="25"/>
      <c r="Y21" s="21"/>
      <c r="Z21" s="21"/>
      <c r="AA21" s="21"/>
      <c r="AB21" s="21"/>
      <c r="AC21" s="21"/>
      <c r="AD21" s="20"/>
    </row>
    <row r="22" spans="9:30" x14ac:dyDescent="0.3">
      <c r="I22" s="22"/>
      <c r="J22" s="30"/>
      <c r="M22" s="32"/>
      <c r="O22" s="19"/>
      <c r="P22" s="19"/>
      <c r="Q22" s="20"/>
      <c r="R22" s="21"/>
      <c r="S22" s="20"/>
      <c r="T22" s="21"/>
      <c r="U22" s="21"/>
      <c r="X22" s="25"/>
      <c r="Y22" s="21"/>
      <c r="Z22" s="21"/>
      <c r="AA22" s="21"/>
      <c r="AB22" s="21"/>
      <c r="AC22" s="21"/>
      <c r="AD22" s="20"/>
    </row>
    <row r="23" spans="9:30" x14ac:dyDescent="0.3">
      <c r="I23" s="22"/>
      <c r="J23" s="30"/>
      <c r="M23" s="32"/>
      <c r="O23" s="19"/>
      <c r="P23" s="19"/>
      <c r="Q23" s="20"/>
      <c r="R23" s="21"/>
      <c r="S23" s="20"/>
      <c r="T23" s="21"/>
      <c r="U23" s="21"/>
      <c r="X23" s="25"/>
      <c r="Y23" s="21"/>
      <c r="Z23" s="21"/>
      <c r="AA23" s="21"/>
      <c r="AB23" s="21"/>
      <c r="AC23" s="21"/>
      <c r="AD23" s="20"/>
    </row>
    <row r="24" spans="9:30" x14ac:dyDescent="0.3">
      <c r="I24" s="22"/>
      <c r="J24" s="30"/>
      <c r="M24" s="32"/>
      <c r="O24" s="19"/>
      <c r="P24" s="19"/>
      <c r="Q24" s="20"/>
      <c r="R24" s="21"/>
      <c r="S24" s="20"/>
      <c r="T24" s="21"/>
      <c r="U24" s="21"/>
      <c r="X24" s="25"/>
      <c r="Y24" s="21"/>
      <c r="Z24" s="21"/>
      <c r="AA24" s="21"/>
      <c r="AB24" s="21"/>
      <c r="AC24" s="21"/>
      <c r="AD24" s="20"/>
    </row>
    <row r="25" spans="9:30" x14ac:dyDescent="0.3">
      <c r="I25" s="22"/>
      <c r="J25" s="30"/>
      <c r="M25" s="32"/>
      <c r="O25" s="19"/>
      <c r="P25" s="19"/>
      <c r="Q25" s="20"/>
      <c r="R25" s="21"/>
      <c r="S25" s="20"/>
      <c r="T25" s="21"/>
      <c r="U25" s="21"/>
      <c r="X25" s="25"/>
      <c r="Y25" s="21"/>
      <c r="Z25" s="21"/>
      <c r="AA25" s="21"/>
      <c r="AB25" s="21"/>
      <c r="AC25" s="21"/>
      <c r="AD25" s="20"/>
    </row>
    <row r="26" spans="9:30" x14ac:dyDescent="0.3">
      <c r="I26" s="22"/>
      <c r="J26" s="30"/>
      <c r="M26" s="32"/>
      <c r="O26" s="19"/>
      <c r="P26" s="19"/>
      <c r="Q26" s="20"/>
      <c r="R26" s="21"/>
      <c r="S26" s="20"/>
      <c r="T26" s="21"/>
      <c r="U26" s="21"/>
      <c r="X26" s="25"/>
      <c r="Y26" s="21"/>
      <c r="Z26" s="21"/>
      <c r="AA26" s="21"/>
      <c r="AB26" s="21"/>
      <c r="AC26" s="21"/>
      <c r="AD26" s="20"/>
    </row>
    <row r="27" spans="9:30" x14ac:dyDescent="0.3">
      <c r="I27" s="22"/>
      <c r="J27" s="30"/>
      <c r="M27" s="32"/>
      <c r="O27" s="19"/>
      <c r="P27" s="19"/>
      <c r="Q27" s="20"/>
      <c r="R27" s="21"/>
      <c r="S27" s="20"/>
      <c r="T27" s="21"/>
      <c r="U27" s="21"/>
      <c r="X27" s="25"/>
      <c r="Y27" s="21"/>
      <c r="Z27" s="21"/>
      <c r="AA27" s="21"/>
      <c r="AB27" s="21"/>
      <c r="AC27" s="21"/>
      <c r="AD27" s="20"/>
    </row>
    <row r="28" spans="9:30" x14ac:dyDescent="0.3">
      <c r="I28" s="22"/>
      <c r="J28" s="30"/>
      <c r="M28" s="32"/>
      <c r="O28" s="19"/>
      <c r="P28" s="19"/>
      <c r="Q28" s="20"/>
      <c r="R28" s="21"/>
      <c r="S28" s="20"/>
      <c r="T28" s="21"/>
      <c r="U28" s="21"/>
      <c r="X28" s="25"/>
      <c r="Y28" s="21"/>
      <c r="Z28" s="21"/>
      <c r="AA28" s="21"/>
      <c r="AB28" s="21"/>
      <c r="AC28" s="21"/>
      <c r="AD28" s="20"/>
    </row>
    <row r="29" spans="9:30" x14ac:dyDescent="0.3">
      <c r="I29" s="22"/>
      <c r="J29" s="30"/>
      <c r="M29" s="32"/>
      <c r="O29" s="19"/>
      <c r="P29" s="19"/>
      <c r="Q29" s="20"/>
      <c r="R29" s="21"/>
      <c r="S29" s="20"/>
      <c r="T29" s="21"/>
      <c r="U29" s="21"/>
      <c r="X29" s="25"/>
      <c r="Y29" s="21"/>
      <c r="Z29" s="21"/>
      <c r="AA29" s="21"/>
      <c r="AB29" s="21"/>
      <c r="AC29" s="21"/>
      <c r="AD29" s="20"/>
    </row>
    <row r="30" spans="9:30" x14ac:dyDescent="0.3">
      <c r="I30" s="22"/>
      <c r="J30" s="30"/>
      <c r="M30" s="32"/>
      <c r="O30" s="19"/>
      <c r="P30" s="19"/>
      <c r="Q30" s="20"/>
      <c r="R30" s="21"/>
      <c r="S30" s="20"/>
      <c r="T30" s="21"/>
      <c r="U30" s="21"/>
      <c r="X30" s="25"/>
      <c r="Y30" s="21"/>
      <c r="Z30" s="21"/>
      <c r="AA30" s="21"/>
      <c r="AB30" s="21"/>
      <c r="AC30" s="21"/>
      <c r="AD30" s="20"/>
    </row>
    <row r="31" spans="9:30" x14ac:dyDescent="0.3">
      <c r="I31" s="22"/>
      <c r="J31" s="30"/>
      <c r="M31" s="32"/>
      <c r="O31" s="19"/>
      <c r="P31" s="19"/>
      <c r="Q31" s="20"/>
      <c r="R31" s="21"/>
      <c r="S31" s="20"/>
      <c r="T31" s="21"/>
      <c r="U31" s="21"/>
      <c r="X31" s="25"/>
      <c r="Y31" s="21"/>
      <c r="Z31" s="21"/>
      <c r="AA31" s="21"/>
      <c r="AB31" s="21"/>
      <c r="AC31" s="21"/>
      <c r="AD31" s="20"/>
    </row>
    <row r="32" spans="9:30" x14ac:dyDescent="0.3">
      <c r="I32" s="22"/>
      <c r="J32" s="30"/>
      <c r="M32" s="32"/>
      <c r="O32" s="19"/>
      <c r="P32" s="19"/>
      <c r="Q32" s="20"/>
      <c r="R32" s="21"/>
      <c r="S32" s="20"/>
      <c r="T32" s="21"/>
      <c r="U32" s="21"/>
      <c r="X32" s="25"/>
      <c r="Y32" s="21"/>
      <c r="Z32" s="21"/>
      <c r="AA32" s="21"/>
      <c r="AB32" s="21"/>
      <c r="AC32" s="21"/>
      <c r="AD32" s="20"/>
    </row>
    <row r="33" spans="9:30" x14ac:dyDescent="0.3">
      <c r="I33" s="22"/>
      <c r="J33" s="30"/>
      <c r="M33" s="32"/>
      <c r="O33" s="19"/>
      <c r="P33" s="19"/>
      <c r="Q33" s="20"/>
      <c r="R33" s="21"/>
      <c r="S33" s="20"/>
      <c r="T33" s="21"/>
      <c r="U33" s="21"/>
      <c r="X33" s="25"/>
      <c r="Y33" s="21"/>
      <c r="Z33" s="21"/>
      <c r="AA33" s="21"/>
      <c r="AB33" s="21"/>
      <c r="AC33" s="21"/>
      <c r="AD33" s="20"/>
    </row>
    <row r="34" spans="9:30" x14ac:dyDescent="0.3">
      <c r="I34" s="22"/>
      <c r="J34" s="30"/>
      <c r="M34" s="32"/>
      <c r="O34" s="19"/>
      <c r="P34" s="19"/>
      <c r="Q34" s="20"/>
      <c r="R34" s="21"/>
      <c r="S34" s="20"/>
      <c r="T34" s="21"/>
      <c r="U34" s="21"/>
      <c r="X34" s="25"/>
      <c r="Y34" s="21"/>
      <c r="Z34" s="21"/>
      <c r="AA34" s="21"/>
      <c r="AB34" s="21"/>
      <c r="AC34" s="21"/>
      <c r="AD34" s="20"/>
    </row>
    <row r="35" spans="9:30" x14ac:dyDescent="0.3">
      <c r="I35" s="22"/>
      <c r="J35" s="30"/>
      <c r="M35" s="32"/>
      <c r="O35" s="19"/>
      <c r="P35" s="19"/>
      <c r="Q35" s="20"/>
      <c r="R35" s="21"/>
      <c r="S35" s="20"/>
      <c r="T35" s="21"/>
      <c r="U35" s="21"/>
      <c r="X35" s="25"/>
      <c r="Y35" s="21"/>
      <c r="Z35" s="21"/>
      <c r="AA35" s="21"/>
      <c r="AB35" s="21"/>
      <c r="AC35" s="21"/>
      <c r="AD35" s="20"/>
    </row>
    <row r="36" spans="9:30" x14ac:dyDescent="0.3">
      <c r="I36" s="22"/>
      <c r="J36" s="30"/>
      <c r="M36" s="32"/>
      <c r="O36" s="19"/>
      <c r="P36" s="19"/>
      <c r="Q36" s="20"/>
      <c r="R36" s="21"/>
      <c r="S36" s="20"/>
      <c r="T36" s="21"/>
      <c r="U36" s="21"/>
      <c r="X36" s="25"/>
      <c r="Y36" s="21"/>
      <c r="Z36" s="21"/>
      <c r="AA36" s="21"/>
      <c r="AB36" s="21"/>
      <c r="AC36" s="21"/>
      <c r="AD36" s="20"/>
    </row>
    <row r="37" spans="9:30" x14ac:dyDescent="0.3">
      <c r="I37" s="22"/>
      <c r="J37" s="30"/>
      <c r="M37" s="32"/>
      <c r="O37" s="19"/>
      <c r="P37" s="19"/>
      <c r="Q37" s="20"/>
      <c r="R37" s="21"/>
      <c r="S37" s="20"/>
      <c r="T37" s="21"/>
      <c r="U37" s="21"/>
      <c r="X37" s="25"/>
      <c r="Y37" s="21"/>
      <c r="Z37" s="21"/>
      <c r="AA37" s="21"/>
      <c r="AB37" s="21"/>
      <c r="AC37" s="21"/>
      <c r="AD37" s="20"/>
    </row>
    <row r="38" spans="9:30" x14ac:dyDescent="0.3">
      <c r="I38" s="22"/>
      <c r="J38" s="30"/>
      <c r="M38" s="32"/>
      <c r="O38" s="19"/>
      <c r="P38" s="19"/>
      <c r="Q38" s="20"/>
      <c r="R38" s="21"/>
      <c r="S38" s="20"/>
      <c r="T38" s="21"/>
      <c r="U38" s="21"/>
      <c r="X38" s="25"/>
      <c r="Y38" s="21"/>
      <c r="Z38" s="21"/>
      <c r="AA38" s="21"/>
      <c r="AB38" s="21"/>
      <c r="AC38" s="21"/>
      <c r="AD38" s="20"/>
    </row>
    <row r="39" spans="9:30" x14ac:dyDescent="0.3">
      <c r="I39" s="22"/>
      <c r="J39" s="30"/>
      <c r="M39" s="32"/>
      <c r="O39" s="19"/>
      <c r="P39" s="19"/>
      <c r="Q39" s="20"/>
      <c r="R39" s="21"/>
      <c r="S39" s="20"/>
      <c r="T39" s="21"/>
      <c r="U39" s="21"/>
      <c r="X39" s="25"/>
      <c r="Y39" s="21"/>
      <c r="Z39" s="21"/>
      <c r="AA39" s="21"/>
      <c r="AB39" s="21"/>
      <c r="AC39" s="21"/>
      <c r="AD39" s="20"/>
    </row>
    <row r="40" spans="9:30" x14ac:dyDescent="0.3">
      <c r="I40" s="22"/>
      <c r="J40" s="30"/>
      <c r="M40" s="32"/>
      <c r="O40" s="19"/>
      <c r="P40" s="19"/>
      <c r="Q40" s="20"/>
      <c r="R40" s="21"/>
      <c r="S40" s="20"/>
      <c r="T40" s="21"/>
      <c r="U40" s="21"/>
      <c r="X40" s="25"/>
      <c r="Y40" s="21"/>
      <c r="Z40" s="21"/>
      <c r="AA40" s="21"/>
      <c r="AB40" s="21"/>
      <c r="AC40" s="21"/>
      <c r="AD40" s="20"/>
    </row>
    <row r="41" spans="9:30" x14ac:dyDescent="0.3">
      <c r="I41" s="22"/>
      <c r="J41" s="30"/>
      <c r="M41" s="32"/>
      <c r="O41" s="19"/>
      <c r="P41" s="19"/>
      <c r="Q41" s="20"/>
      <c r="R41" s="21"/>
      <c r="S41" s="20"/>
      <c r="T41" s="21"/>
      <c r="U41" s="21"/>
      <c r="X41" s="25"/>
      <c r="Y41" s="21"/>
      <c r="Z41" s="21"/>
      <c r="AA41" s="21"/>
      <c r="AB41" s="21"/>
      <c r="AC41" s="21"/>
      <c r="AD41" s="20"/>
    </row>
    <row r="42" spans="9:30" x14ac:dyDescent="0.3">
      <c r="I42" s="22"/>
      <c r="J42" s="30"/>
      <c r="M42" s="32"/>
      <c r="O42" s="19"/>
      <c r="P42" s="19"/>
      <c r="Q42" s="20"/>
      <c r="R42" s="21"/>
      <c r="S42" s="20"/>
      <c r="T42" s="21"/>
      <c r="U42" s="21"/>
      <c r="X42" s="25"/>
      <c r="Y42" s="21"/>
      <c r="Z42" s="21"/>
      <c r="AA42" s="21"/>
      <c r="AB42" s="21"/>
      <c r="AC42" s="21"/>
      <c r="AD42" s="20"/>
    </row>
    <row r="43" spans="9:30" x14ac:dyDescent="0.3">
      <c r="I43" s="22"/>
      <c r="J43" s="30"/>
      <c r="M43" s="32"/>
      <c r="O43" s="19"/>
      <c r="P43" s="19"/>
      <c r="Q43" s="20"/>
      <c r="R43" s="21"/>
      <c r="S43" s="20"/>
      <c r="T43" s="21"/>
      <c r="U43" s="21"/>
      <c r="X43" s="25"/>
      <c r="Y43" s="21"/>
      <c r="Z43" s="21"/>
      <c r="AA43" s="21"/>
      <c r="AB43" s="21"/>
      <c r="AC43" s="21"/>
      <c r="AD43" s="20"/>
    </row>
    <row r="44" spans="9:30" x14ac:dyDescent="0.3">
      <c r="I44" s="22"/>
      <c r="J44" s="30"/>
      <c r="M44" s="32"/>
      <c r="O44" s="19"/>
      <c r="P44" s="19"/>
      <c r="Q44" s="20"/>
      <c r="R44" s="21"/>
      <c r="S44" s="20"/>
      <c r="T44" s="21"/>
      <c r="U44" s="21"/>
      <c r="X44" s="25"/>
      <c r="Y44" s="21"/>
      <c r="Z44" s="21"/>
      <c r="AA44" s="21"/>
      <c r="AB44" s="21"/>
      <c r="AC44" s="21"/>
      <c r="AD44" s="20"/>
    </row>
    <row r="45" spans="9:30" x14ac:dyDescent="0.3">
      <c r="I45" s="22"/>
      <c r="J45" s="30"/>
      <c r="M45" s="32"/>
      <c r="O45" s="19"/>
      <c r="P45" s="19"/>
      <c r="Q45" s="20"/>
      <c r="R45" s="21"/>
      <c r="S45" s="20"/>
      <c r="T45" s="21"/>
      <c r="U45" s="21"/>
      <c r="X45" s="25"/>
      <c r="Y45" s="21"/>
      <c r="Z45" s="21"/>
      <c r="AA45" s="21"/>
      <c r="AB45" s="21"/>
      <c r="AC45" s="21"/>
      <c r="AD45" s="20"/>
    </row>
    <row r="46" spans="9:30" x14ac:dyDescent="0.3">
      <c r="I46" s="22"/>
      <c r="J46" s="30"/>
      <c r="M46" s="32"/>
      <c r="O46" s="19"/>
      <c r="P46" s="19"/>
      <c r="Q46" s="20"/>
      <c r="R46" s="21"/>
      <c r="S46" s="20"/>
      <c r="T46" s="21"/>
      <c r="U46" s="21"/>
      <c r="X46" s="25"/>
      <c r="Y46" s="21"/>
      <c r="Z46" s="21"/>
      <c r="AA46" s="21"/>
      <c r="AB46" s="21"/>
      <c r="AC46" s="21"/>
      <c r="AD46" s="20"/>
    </row>
    <row r="47" spans="9:30" x14ac:dyDescent="0.3">
      <c r="I47" s="22"/>
      <c r="J47" s="30"/>
      <c r="M47" s="32"/>
      <c r="O47" s="19"/>
      <c r="P47" s="19"/>
      <c r="Q47" s="20"/>
      <c r="R47" s="21"/>
      <c r="S47" s="20"/>
      <c r="T47" s="21"/>
      <c r="U47" s="21"/>
      <c r="X47" s="25"/>
      <c r="Y47" s="21"/>
      <c r="Z47" s="21"/>
      <c r="AA47" s="21"/>
      <c r="AB47" s="21"/>
      <c r="AC47" s="21"/>
      <c r="AD47" s="20"/>
    </row>
    <row r="48" spans="9:30" x14ac:dyDescent="0.3">
      <c r="I48" s="22"/>
      <c r="J48" s="30"/>
      <c r="M48" s="32"/>
      <c r="O48" s="19"/>
      <c r="P48" s="19"/>
      <c r="Q48" s="20"/>
      <c r="R48" s="21"/>
      <c r="S48" s="20"/>
      <c r="T48" s="21"/>
      <c r="U48" s="21"/>
      <c r="X48" s="25"/>
      <c r="Y48" s="21"/>
      <c r="Z48" s="21"/>
      <c r="AA48" s="21"/>
      <c r="AB48" s="21"/>
      <c r="AC48" s="21"/>
      <c r="AD48" s="20"/>
    </row>
    <row r="49" spans="9:30" x14ac:dyDescent="0.3">
      <c r="I49" s="22"/>
      <c r="J49" s="30"/>
      <c r="M49" s="32"/>
      <c r="O49" s="19"/>
      <c r="P49" s="19"/>
      <c r="Q49" s="20"/>
      <c r="R49" s="21"/>
      <c r="S49" s="20"/>
      <c r="T49" s="21"/>
      <c r="U49" s="21"/>
      <c r="X49" s="25"/>
      <c r="Y49" s="21"/>
      <c r="Z49" s="21"/>
      <c r="AA49" s="21"/>
      <c r="AB49" s="21"/>
      <c r="AC49" s="21"/>
      <c r="AD49" s="20"/>
    </row>
    <row r="50" spans="9:30" x14ac:dyDescent="0.3">
      <c r="I50" s="22"/>
      <c r="J50" s="30"/>
      <c r="M50" s="32"/>
      <c r="O50" s="19"/>
      <c r="P50" s="19"/>
      <c r="Q50" s="20"/>
      <c r="R50" s="21"/>
      <c r="S50" s="20"/>
      <c r="T50" s="21"/>
      <c r="U50" s="21"/>
      <c r="X50" s="25"/>
      <c r="Y50" s="21"/>
      <c r="Z50" s="21"/>
      <c r="AA50" s="21"/>
      <c r="AB50" s="21"/>
      <c r="AC50" s="21"/>
      <c r="AD50" s="20"/>
    </row>
    <row r="51" spans="9:30" x14ac:dyDescent="0.3">
      <c r="I51" s="22"/>
      <c r="J51" s="30"/>
      <c r="M51" s="32"/>
      <c r="O51" s="19"/>
      <c r="P51" s="19"/>
      <c r="Q51" s="20"/>
      <c r="R51" s="21"/>
      <c r="S51" s="20"/>
      <c r="T51" s="21"/>
      <c r="U51" s="21"/>
      <c r="X51" s="25"/>
      <c r="Y51" s="21"/>
      <c r="Z51" s="21"/>
      <c r="AA51" s="21"/>
      <c r="AB51" s="21"/>
      <c r="AC51" s="21"/>
      <c r="AD51" s="20"/>
    </row>
    <row r="52" spans="9:30" x14ac:dyDescent="0.3">
      <c r="I52" s="22"/>
      <c r="J52" s="30"/>
      <c r="M52" s="32"/>
      <c r="O52" s="19"/>
      <c r="P52" s="19"/>
      <c r="Q52" s="20"/>
      <c r="R52" s="21"/>
      <c r="S52" s="20"/>
      <c r="T52" s="21"/>
      <c r="U52" s="21"/>
      <c r="X52" s="25"/>
      <c r="Y52" s="21"/>
      <c r="Z52" s="21"/>
      <c r="AA52" s="21"/>
      <c r="AB52" s="21"/>
      <c r="AC52" s="21"/>
      <c r="AD52" s="20"/>
    </row>
    <row r="53" spans="9:30" x14ac:dyDescent="0.3">
      <c r="I53" s="22"/>
      <c r="J53" s="30"/>
      <c r="M53" s="32"/>
      <c r="O53" s="19"/>
      <c r="P53" s="19"/>
      <c r="Q53" s="20"/>
      <c r="R53" s="21"/>
      <c r="S53" s="20"/>
      <c r="T53" s="21"/>
      <c r="U53" s="21"/>
      <c r="X53" s="25"/>
      <c r="Y53" s="21"/>
      <c r="Z53" s="21"/>
      <c r="AA53" s="21"/>
      <c r="AB53" s="21"/>
      <c r="AC53" s="21"/>
      <c r="AD53" s="20"/>
    </row>
    <row r="54" spans="9:30" x14ac:dyDescent="0.3">
      <c r="I54" s="22"/>
      <c r="J54" s="30"/>
      <c r="M54" s="32"/>
      <c r="O54" s="19"/>
      <c r="P54" s="19"/>
      <c r="Q54" s="20"/>
      <c r="R54" s="21"/>
      <c r="S54" s="20"/>
      <c r="T54" s="21"/>
      <c r="U54" s="21"/>
      <c r="X54" s="25"/>
      <c r="Y54" s="21"/>
      <c r="Z54" s="21"/>
      <c r="AA54" s="21"/>
      <c r="AB54" s="21"/>
      <c r="AC54" s="21"/>
      <c r="AD54" s="20"/>
    </row>
    <row r="55" spans="9:30" x14ac:dyDescent="0.3">
      <c r="I55" s="22"/>
      <c r="J55" s="30"/>
      <c r="M55" s="32"/>
      <c r="O55" s="19"/>
      <c r="P55" s="19"/>
      <c r="Q55" s="20"/>
      <c r="R55" s="21"/>
      <c r="S55" s="20"/>
      <c r="T55" s="21"/>
      <c r="U55" s="21"/>
      <c r="X55" s="25"/>
      <c r="Y55" s="21"/>
      <c r="Z55" s="21"/>
      <c r="AA55" s="21"/>
      <c r="AB55" s="21"/>
      <c r="AC55" s="21"/>
      <c r="AD55" s="20"/>
    </row>
    <row r="56" spans="9:30" x14ac:dyDescent="0.3">
      <c r="I56" s="22"/>
      <c r="J56" s="30"/>
      <c r="M56" s="32"/>
      <c r="O56" s="19"/>
      <c r="P56" s="19"/>
      <c r="Q56" s="20"/>
      <c r="R56" s="21"/>
      <c r="S56" s="20"/>
      <c r="T56" s="21"/>
      <c r="U56" s="21"/>
      <c r="X56" s="25"/>
      <c r="Y56" s="21"/>
      <c r="Z56" s="21"/>
      <c r="AA56" s="21"/>
      <c r="AB56" s="21"/>
      <c r="AC56" s="21"/>
      <c r="AD56" s="20"/>
    </row>
    <row r="57" spans="9:30" x14ac:dyDescent="0.3">
      <c r="I57" s="22"/>
      <c r="J57" s="30"/>
      <c r="M57" s="32"/>
      <c r="O57" s="19"/>
      <c r="P57" s="19"/>
      <c r="Q57" s="20"/>
      <c r="R57" s="21"/>
      <c r="S57" s="20"/>
      <c r="T57" s="21"/>
      <c r="U57" s="21"/>
      <c r="X57" s="25"/>
      <c r="Y57" s="21"/>
      <c r="Z57" s="21"/>
      <c r="AA57" s="21"/>
      <c r="AB57" s="21"/>
      <c r="AC57" s="21"/>
      <c r="AD57" s="20"/>
    </row>
    <row r="58" spans="9:30" x14ac:dyDescent="0.3">
      <c r="I58" s="22"/>
      <c r="J58" s="30"/>
      <c r="M58" s="32"/>
      <c r="O58" s="19"/>
      <c r="P58" s="19"/>
      <c r="Q58" s="20"/>
      <c r="R58" s="21"/>
      <c r="S58" s="20"/>
      <c r="T58" s="21"/>
      <c r="U58" s="21"/>
      <c r="X58" s="25"/>
      <c r="Y58" s="21"/>
      <c r="Z58" s="21"/>
      <c r="AA58" s="21"/>
      <c r="AB58" s="21"/>
      <c r="AC58" s="21"/>
      <c r="AD58" s="20"/>
    </row>
    <row r="59" spans="9:30" x14ac:dyDescent="0.3">
      <c r="I59" s="22"/>
      <c r="J59" s="30"/>
      <c r="M59" s="32"/>
      <c r="O59" s="19"/>
      <c r="P59" s="19"/>
      <c r="Q59" s="20"/>
      <c r="R59" s="21"/>
      <c r="S59" s="20"/>
      <c r="T59" s="21"/>
      <c r="U59" s="21"/>
      <c r="X59" s="25"/>
      <c r="Y59" s="21"/>
      <c r="Z59" s="21"/>
      <c r="AA59" s="21"/>
      <c r="AB59" s="21"/>
      <c r="AC59" s="21"/>
      <c r="AD59" s="20"/>
    </row>
    <row r="60" spans="9:30" x14ac:dyDescent="0.3">
      <c r="I60" s="22"/>
      <c r="J60" s="30"/>
      <c r="M60" s="32"/>
      <c r="O60" s="19"/>
      <c r="P60" s="19"/>
      <c r="Q60" s="20"/>
      <c r="R60" s="21"/>
      <c r="S60" s="20"/>
      <c r="T60" s="21"/>
      <c r="U60" s="21"/>
      <c r="X60" s="25"/>
      <c r="Y60" s="21"/>
      <c r="Z60" s="21"/>
      <c r="AA60" s="21"/>
      <c r="AB60" s="21"/>
      <c r="AC60" s="21"/>
      <c r="AD60" s="20"/>
    </row>
    <row r="61" spans="9:30" x14ac:dyDescent="0.3">
      <c r="I61" s="22"/>
      <c r="J61" s="30"/>
      <c r="M61" s="32"/>
      <c r="O61" s="19"/>
      <c r="P61" s="19"/>
      <c r="Q61" s="20"/>
      <c r="R61" s="21"/>
      <c r="S61" s="20"/>
      <c r="T61" s="21"/>
      <c r="U61" s="21"/>
      <c r="X61" s="25"/>
      <c r="Y61" s="21"/>
      <c r="Z61" s="21"/>
      <c r="AA61" s="21"/>
      <c r="AB61" s="21"/>
      <c r="AC61" s="21"/>
      <c r="AD61" s="20"/>
    </row>
    <row r="62" spans="9:30" x14ac:dyDescent="0.3">
      <c r="I62" s="22"/>
      <c r="J62" s="30"/>
      <c r="M62" s="32"/>
      <c r="O62" s="19"/>
      <c r="P62" s="19"/>
      <c r="Q62" s="20"/>
      <c r="R62" s="21"/>
      <c r="S62" s="20"/>
      <c r="T62" s="21"/>
      <c r="U62" s="21"/>
      <c r="X62" s="25"/>
      <c r="Y62" s="21"/>
      <c r="Z62" s="21"/>
      <c r="AA62" s="21"/>
      <c r="AB62" s="21"/>
      <c r="AC62" s="21"/>
      <c r="AD62" s="20"/>
    </row>
    <row r="63" spans="9:30" x14ac:dyDescent="0.3">
      <c r="I63" s="22"/>
      <c r="J63" s="30"/>
      <c r="M63" s="32"/>
      <c r="O63" s="19"/>
      <c r="P63" s="19"/>
      <c r="Q63" s="20"/>
      <c r="R63" s="21"/>
      <c r="S63" s="20"/>
      <c r="T63" s="21"/>
      <c r="U63" s="21"/>
      <c r="X63" s="25"/>
      <c r="Y63" s="21"/>
      <c r="Z63" s="21"/>
      <c r="AA63" s="21"/>
      <c r="AB63" s="21"/>
      <c r="AC63" s="21"/>
      <c r="AD63" s="20"/>
    </row>
    <row r="64" spans="9:30" x14ac:dyDescent="0.3">
      <c r="I64" s="22"/>
      <c r="J64" s="30"/>
      <c r="M64" s="32"/>
      <c r="O64" s="19"/>
      <c r="P64" s="19"/>
      <c r="Q64" s="20"/>
      <c r="R64" s="21"/>
      <c r="S64" s="20"/>
      <c r="T64" s="21"/>
      <c r="U64" s="21"/>
      <c r="X64" s="25"/>
      <c r="Y64" s="21"/>
      <c r="Z64" s="21"/>
      <c r="AA64" s="21"/>
      <c r="AB64" s="21"/>
      <c r="AC64" s="21"/>
      <c r="AD64" s="20"/>
    </row>
    <row r="65" spans="9:30" x14ac:dyDescent="0.3">
      <c r="I65" s="22"/>
      <c r="J65" s="30"/>
      <c r="M65" s="32"/>
      <c r="O65" s="19"/>
      <c r="P65" s="19"/>
      <c r="Q65" s="20"/>
      <c r="R65" s="21"/>
      <c r="S65" s="20"/>
      <c r="T65" s="21"/>
      <c r="U65" s="21"/>
      <c r="X65" s="25"/>
      <c r="Y65" s="21"/>
      <c r="Z65" s="21"/>
      <c r="AA65" s="21"/>
      <c r="AB65" s="21"/>
      <c r="AC65" s="21"/>
      <c r="AD65" s="20"/>
    </row>
    <row r="66" spans="9:30" x14ac:dyDescent="0.3">
      <c r="I66" s="22"/>
      <c r="J66" s="30"/>
      <c r="M66" s="32"/>
      <c r="O66" s="19"/>
      <c r="P66" s="19"/>
      <c r="Q66" s="20"/>
      <c r="R66" s="21"/>
      <c r="S66" s="20"/>
      <c r="T66" s="21"/>
      <c r="U66" s="21"/>
      <c r="X66" s="25"/>
      <c r="Y66" s="21"/>
      <c r="Z66" s="21"/>
      <c r="AA66" s="21"/>
      <c r="AB66" s="21"/>
      <c r="AC66" s="21"/>
      <c r="AD66" s="20"/>
    </row>
    <row r="67" spans="9:30" x14ac:dyDescent="0.3">
      <c r="I67" s="22"/>
      <c r="J67" s="30"/>
      <c r="M67" s="32"/>
      <c r="O67" s="19"/>
      <c r="P67" s="19"/>
      <c r="Q67" s="20"/>
      <c r="R67" s="21"/>
      <c r="S67" s="20"/>
      <c r="T67" s="21"/>
      <c r="U67" s="21"/>
      <c r="X67" s="25"/>
      <c r="Y67" s="21"/>
      <c r="Z67" s="21"/>
      <c r="AA67" s="21"/>
      <c r="AB67" s="21"/>
      <c r="AC67" s="21"/>
      <c r="AD67" s="20"/>
    </row>
    <row r="68" spans="9:30" x14ac:dyDescent="0.3">
      <c r="I68" s="22"/>
      <c r="J68" s="30"/>
      <c r="M68" s="32"/>
      <c r="O68" s="19"/>
      <c r="P68" s="19"/>
      <c r="Q68" s="20"/>
      <c r="R68" s="21"/>
      <c r="S68" s="20"/>
      <c r="T68" s="21"/>
      <c r="U68" s="21"/>
      <c r="X68" s="25"/>
      <c r="Y68" s="21"/>
      <c r="Z68" s="21"/>
      <c r="AA68" s="21"/>
      <c r="AB68" s="21"/>
      <c r="AC68" s="21"/>
      <c r="AD68" s="20"/>
    </row>
    <row r="69" spans="9:30" x14ac:dyDescent="0.3">
      <c r="I69" s="22"/>
      <c r="J69" s="30"/>
      <c r="M69" s="32"/>
      <c r="O69" s="19"/>
      <c r="P69" s="19"/>
      <c r="Q69" s="20"/>
      <c r="R69" s="21"/>
      <c r="S69" s="20"/>
      <c r="T69" s="21"/>
      <c r="U69" s="21"/>
      <c r="X69" s="25"/>
      <c r="Y69" s="21"/>
      <c r="Z69" s="21"/>
      <c r="AA69" s="21"/>
      <c r="AB69" s="21"/>
      <c r="AC69" s="21"/>
      <c r="AD69" s="20"/>
    </row>
    <row r="70" spans="9:30" x14ac:dyDescent="0.3">
      <c r="I70" s="22"/>
      <c r="J70" s="30"/>
      <c r="M70" s="32"/>
      <c r="O70" s="19"/>
      <c r="P70" s="19"/>
      <c r="Q70" s="20"/>
      <c r="R70" s="21"/>
      <c r="S70" s="20"/>
      <c r="T70" s="21"/>
      <c r="U70" s="21"/>
      <c r="X70" s="25"/>
      <c r="Y70" s="21"/>
      <c r="Z70" s="21"/>
      <c r="AA70" s="21"/>
      <c r="AB70" s="21"/>
      <c r="AC70" s="21"/>
      <c r="AD70" s="20"/>
    </row>
    <row r="71" spans="9:30" x14ac:dyDescent="0.3">
      <c r="I71" s="22"/>
      <c r="J71" s="30"/>
      <c r="M71" s="32"/>
      <c r="O71" s="19"/>
      <c r="P71" s="19"/>
      <c r="Q71" s="20"/>
      <c r="R71" s="21"/>
      <c r="S71" s="20"/>
      <c r="T71" s="21"/>
      <c r="U71" s="21"/>
      <c r="X71" s="25"/>
      <c r="Y71" s="21"/>
      <c r="Z71" s="21"/>
      <c r="AA71" s="21"/>
      <c r="AB71" s="21"/>
      <c r="AC71" s="21"/>
      <c r="AD71" s="20"/>
    </row>
    <row r="72" spans="9:30" x14ac:dyDescent="0.3">
      <c r="I72" s="22"/>
      <c r="J72" s="30"/>
      <c r="M72" s="32"/>
      <c r="O72" s="19"/>
      <c r="P72" s="19"/>
      <c r="Q72" s="20"/>
      <c r="R72" s="21"/>
      <c r="S72" s="20"/>
      <c r="T72" s="21"/>
      <c r="U72" s="21"/>
      <c r="X72" s="25"/>
      <c r="Y72" s="21"/>
      <c r="Z72" s="21"/>
      <c r="AA72" s="21"/>
      <c r="AB72" s="21"/>
      <c r="AC72" s="21"/>
      <c r="AD72" s="20"/>
    </row>
    <row r="73" spans="9:30" x14ac:dyDescent="0.3">
      <c r="I73" s="22"/>
      <c r="J73" s="30"/>
      <c r="M73" s="32"/>
      <c r="O73" s="19"/>
      <c r="P73" s="19"/>
      <c r="Q73" s="20"/>
      <c r="R73" s="21"/>
      <c r="S73" s="20"/>
      <c r="T73" s="21"/>
      <c r="U73" s="21"/>
      <c r="X73" s="25"/>
      <c r="Y73" s="21"/>
      <c r="Z73" s="21"/>
      <c r="AA73" s="21"/>
      <c r="AB73" s="21"/>
      <c r="AC73" s="21"/>
      <c r="AD73" s="20"/>
    </row>
    <row r="74" spans="9:30" x14ac:dyDescent="0.3">
      <c r="I74" s="22"/>
      <c r="J74" s="30"/>
      <c r="M74" s="32"/>
      <c r="O74" s="19"/>
      <c r="P74" s="19"/>
      <c r="Q74" s="20"/>
      <c r="R74" s="21"/>
      <c r="S74" s="20"/>
      <c r="T74" s="21"/>
      <c r="U74" s="21"/>
      <c r="X74" s="25"/>
      <c r="Y74" s="21"/>
      <c r="Z74" s="21"/>
      <c r="AA74" s="21"/>
      <c r="AB74" s="21"/>
      <c r="AC74" s="21"/>
      <c r="AD74" s="20"/>
    </row>
    <row r="75" spans="9:30" x14ac:dyDescent="0.3">
      <c r="I75" s="22"/>
      <c r="J75" s="30"/>
      <c r="M75" s="32"/>
      <c r="O75" s="19"/>
      <c r="P75" s="19"/>
      <c r="Q75" s="20"/>
      <c r="R75" s="21"/>
      <c r="S75" s="20"/>
      <c r="T75" s="21"/>
      <c r="U75" s="21"/>
      <c r="X75" s="25"/>
      <c r="Y75" s="21"/>
      <c r="Z75" s="21"/>
      <c r="AA75" s="21"/>
      <c r="AB75" s="21"/>
      <c r="AC75" s="21"/>
      <c r="AD75" s="20"/>
    </row>
    <row r="76" spans="9:30" x14ac:dyDescent="0.3">
      <c r="I76" s="22"/>
      <c r="J76" s="30"/>
      <c r="M76" s="32"/>
      <c r="O76" s="19"/>
      <c r="P76" s="19"/>
      <c r="Q76" s="20"/>
      <c r="R76" s="21"/>
      <c r="S76" s="20"/>
      <c r="T76" s="21"/>
      <c r="U76" s="21"/>
      <c r="X76" s="25"/>
      <c r="Y76" s="21"/>
      <c r="Z76" s="21"/>
      <c r="AA76" s="21"/>
      <c r="AB76" s="21"/>
      <c r="AC76" s="21"/>
      <c r="AD76" s="20"/>
    </row>
    <row r="77" spans="9:30" x14ac:dyDescent="0.3">
      <c r="I77" s="22"/>
      <c r="J77" s="30"/>
      <c r="M77" s="32"/>
      <c r="O77" s="19"/>
      <c r="P77" s="19"/>
      <c r="Q77" s="20"/>
      <c r="R77" s="21"/>
      <c r="S77" s="20"/>
      <c r="T77" s="21"/>
      <c r="U77" s="21"/>
      <c r="X77" s="25"/>
      <c r="Y77" s="21"/>
      <c r="Z77" s="21"/>
      <c r="AA77" s="21"/>
      <c r="AB77" s="21"/>
      <c r="AC77" s="21"/>
      <c r="AD77" s="20"/>
    </row>
    <row r="78" spans="9:30" x14ac:dyDescent="0.3">
      <c r="I78" s="22"/>
      <c r="J78" s="30"/>
      <c r="M78" s="32"/>
      <c r="O78" s="19"/>
      <c r="P78" s="19"/>
      <c r="Q78" s="20"/>
      <c r="R78" s="21"/>
      <c r="S78" s="20"/>
      <c r="T78" s="21"/>
      <c r="U78" s="21"/>
      <c r="X78" s="25"/>
      <c r="Y78" s="21"/>
      <c r="Z78" s="21"/>
      <c r="AA78" s="21"/>
      <c r="AB78" s="21"/>
      <c r="AC78" s="21"/>
      <c r="AD78" s="20"/>
    </row>
    <row r="79" spans="9:30" x14ac:dyDescent="0.3">
      <c r="I79" s="22"/>
      <c r="J79" s="30"/>
      <c r="M79" s="32"/>
      <c r="N79" s="25"/>
      <c r="O79" s="19"/>
      <c r="P79" s="19"/>
      <c r="Q79" s="20"/>
      <c r="R79" s="21"/>
      <c r="S79" s="20"/>
      <c r="T79" s="21"/>
      <c r="U79" s="21"/>
      <c r="X79" s="25"/>
      <c r="Y79" s="21"/>
      <c r="Z79" s="21"/>
      <c r="AA79" s="21"/>
      <c r="AB79" s="21"/>
      <c r="AC79" s="21"/>
      <c r="AD79" s="20"/>
    </row>
    <row r="80" spans="9:30" x14ac:dyDescent="0.3">
      <c r="I80" s="22"/>
      <c r="J80" s="30"/>
      <c r="M80" s="32"/>
      <c r="N80" s="25"/>
      <c r="O80" s="19"/>
      <c r="P80" s="19"/>
      <c r="Q80" s="20"/>
      <c r="R80" s="21"/>
      <c r="S80" s="20"/>
      <c r="T80" s="21"/>
      <c r="U80" s="21"/>
      <c r="X80" s="25"/>
      <c r="Y80" s="21"/>
      <c r="Z80" s="21"/>
      <c r="AA80" s="21"/>
      <c r="AB80" s="21"/>
      <c r="AC80" s="21"/>
      <c r="AD80" s="20"/>
    </row>
    <row r="81" spans="9:30" x14ac:dyDescent="0.3">
      <c r="I81" s="22"/>
      <c r="J81" s="30"/>
      <c r="M81" s="32"/>
      <c r="N81" s="25"/>
      <c r="O81" s="19"/>
      <c r="P81" s="19"/>
      <c r="Q81" s="20"/>
      <c r="R81" s="21"/>
      <c r="S81" s="20"/>
      <c r="T81" s="21"/>
      <c r="U81" s="21"/>
      <c r="X81" s="25"/>
      <c r="Y81" s="21"/>
      <c r="Z81" s="21"/>
      <c r="AA81" s="21"/>
      <c r="AB81" s="21"/>
      <c r="AC81" s="21"/>
      <c r="AD81" s="20"/>
    </row>
    <row r="82" spans="9:30" x14ac:dyDescent="0.3">
      <c r="I82" s="23"/>
      <c r="J82" s="30"/>
      <c r="M82" s="32"/>
      <c r="N82" s="25"/>
      <c r="O82" s="19"/>
      <c r="P82" s="19"/>
      <c r="Q82" s="20"/>
      <c r="R82" s="21"/>
      <c r="S82" s="20"/>
      <c r="T82" s="21"/>
      <c r="U82" s="21"/>
      <c r="X82" s="25"/>
      <c r="Y82" s="21"/>
      <c r="Z82" s="21"/>
      <c r="AA82" s="21"/>
      <c r="AB82" s="21"/>
      <c r="AC82" s="21"/>
      <c r="AD82" s="20"/>
    </row>
    <row r="83" spans="9:30" x14ac:dyDescent="0.3">
      <c r="I83" s="22"/>
      <c r="J83" s="30"/>
      <c r="M83" s="32"/>
      <c r="N83" s="25"/>
      <c r="O83" s="19"/>
      <c r="P83" s="19"/>
      <c r="Q83" s="20"/>
      <c r="R83" s="21"/>
      <c r="S83" s="20"/>
      <c r="T83" s="21"/>
      <c r="U83" s="21"/>
      <c r="X83" s="25"/>
      <c r="Y83" s="21"/>
      <c r="Z83" s="21"/>
      <c r="AA83" s="21"/>
      <c r="AB83" s="21"/>
      <c r="AC83" s="21"/>
      <c r="AD83" s="20"/>
    </row>
    <row r="84" spans="9:30" x14ac:dyDescent="0.3">
      <c r="I84" s="22"/>
      <c r="J84" s="30"/>
      <c r="M84" s="32"/>
      <c r="N84" s="25"/>
      <c r="O84" s="19"/>
      <c r="P84" s="19"/>
      <c r="Q84" s="20"/>
      <c r="R84" s="21"/>
      <c r="S84" s="20"/>
      <c r="T84" s="21"/>
      <c r="U84" s="21"/>
      <c r="X84" s="25"/>
      <c r="Y84" s="21"/>
      <c r="Z84" s="21"/>
      <c r="AA84" s="21"/>
      <c r="AB84" s="21"/>
      <c r="AC84" s="21"/>
      <c r="AD84" s="20"/>
    </row>
    <row r="85" spans="9:30" x14ac:dyDescent="0.3">
      <c r="I85" s="22"/>
      <c r="J85" s="30"/>
      <c r="M85" s="32"/>
      <c r="N85" s="25"/>
      <c r="O85" s="19"/>
      <c r="P85" s="19"/>
      <c r="Q85" s="20"/>
      <c r="R85" s="21"/>
      <c r="S85" s="20"/>
      <c r="T85" s="21"/>
      <c r="U85" s="21"/>
      <c r="X85" s="25"/>
      <c r="Y85" s="21"/>
      <c r="Z85" s="21"/>
      <c r="AA85" s="21"/>
      <c r="AB85" s="21"/>
      <c r="AC85" s="21"/>
      <c r="AD85" s="20"/>
    </row>
    <row r="86" spans="9:30" x14ac:dyDescent="0.3">
      <c r="I86" s="22"/>
      <c r="J86" s="30"/>
      <c r="M86" s="32"/>
      <c r="N86" s="25"/>
      <c r="O86" s="19"/>
      <c r="P86" s="19"/>
      <c r="Q86" s="20"/>
      <c r="R86" s="21"/>
      <c r="S86" s="20"/>
      <c r="T86" s="21"/>
      <c r="U86" s="21"/>
      <c r="X86" s="25"/>
      <c r="Y86" s="21"/>
      <c r="Z86" s="21"/>
      <c r="AA86" s="21"/>
      <c r="AB86" s="21"/>
      <c r="AC86" s="21"/>
      <c r="AD86" s="20"/>
    </row>
    <row r="87" spans="9:30" x14ac:dyDescent="0.3">
      <c r="I87" s="22"/>
      <c r="J87" s="30"/>
      <c r="M87" s="32"/>
      <c r="N87" s="25"/>
      <c r="O87" s="19"/>
      <c r="P87" s="19"/>
      <c r="Q87" s="20"/>
      <c r="R87" s="21"/>
      <c r="S87" s="20"/>
      <c r="T87" s="21"/>
      <c r="U87" s="21"/>
      <c r="X87" s="25"/>
      <c r="Y87" s="21"/>
      <c r="Z87" s="21"/>
      <c r="AA87" s="21"/>
      <c r="AB87" s="21"/>
      <c r="AC87" s="21"/>
      <c r="AD87" s="20"/>
    </row>
    <row r="88" spans="9:30" x14ac:dyDescent="0.3">
      <c r="I88" s="22"/>
      <c r="J88" s="30"/>
      <c r="M88" s="32"/>
      <c r="N88" s="25"/>
      <c r="O88" s="19"/>
      <c r="P88" s="19"/>
      <c r="Q88" s="20"/>
      <c r="R88" s="21"/>
      <c r="S88" s="20"/>
      <c r="T88" s="21"/>
      <c r="U88" s="21"/>
      <c r="X88" s="25"/>
      <c r="Y88" s="21"/>
      <c r="Z88" s="21"/>
      <c r="AA88" s="21"/>
      <c r="AB88" s="21"/>
      <c r="AC88" s="21"/>
      <c r="AD88" s="20"/>
    </row>
    <row r="89" spans="9:30" x14ac:dyDescent="0.3">
      <c r="I89" s="22"/>
      <c r="J89" s="30"/>
      <c r="M89" s="32"/>
      <c r="N89" s="25"/>
      <c r="O89" s="19"/>
      <c r="P89" s="19"/>
      <c r="Q89" s="20"/>
      <c r="R89" s="21"/>
      <c r="S89" s="20"/>
      <c r="T89" s="21"/>
      <c r="U89" s="21"/>
      <c r="X89" s="25"/>
      <c r="Y89" s="21"/>
      <c r="Z89" s="21"/>
      <c r="AA89" s="21"/>
      <c r="AB89" s="21"/>
      <c r="AC89" s="21"/>
      <c r="AD89" s="20"/>
    </row>
    <row r="90" spans="9:30" x14ac:dyDescent="0.3">
      <c r="I90" s="22"/>
      <c r="J90" s="30"/>
      <c r="M90" s="32"/>
      <c r="N90" s="25"/>
      <c r="O90" s="19"/>
      <c r="P90" s="19"/>
      <c r="Q90" s="20"/>
      <c r="R90" s="21"/>
      <c r="S90" s="20"/>
      <c r="T90" s="21"/>
      <c r="U90" s="21"/>
      <c r="X90" s="25"/>
      <c r="Y90" s="21"/>
      <c r="Z90" s="21"/>
      <c r="AA90" s="21"/>
      <c r="AB90" s="21"/>
      <c r="AC90" s="21"/>
      <c r="AD90" s="20"/>
    </row>
    <row r="91" spans="9:30" x14ac:dyDescent="0.3">
      <c r="I91" s="22"/>
      <c r="J91" s="30"/>
      <c r="M91" s="32"/>
      <c r="N91" s="25"/>
      <c r="O91" s="19"/>
      <c r="P91" s="19"/>
      <c r="Q91" s="20"/>
      <c r="R91" s="21"/>
      <c r="S91" s="20"/>
      <c r="T91" s="21"/>
      <c r="U91" s="21"/>
      <c r="X91" s="25"/>
      <c r="Y91" s="21"/>
      <c r="Z91" s="21"/>
      <c r="AA91" s="21"/>
      <c r="AB91" s="21"/>
      <c r="AC91" s="21"/>
      <c r="AD91" s="20"/>
    </row>
    <row r="92" spans="9:30" x14ac:dyDescent="0.3">
      <c r="I92" s="22"/>
      <c r="J92" s="30"/>
      <c r="M92" s="32"/>
      <c r="N92" s="25"/>
      <c r="O92" s="19"/>
      <c r="P92" s="19"/>
      <c r="Q92" s="20"/>
      <c r="R92" s="21"/>
      <c r="S92" s="20"/>
      <c r="T92" s="21"/>
      <c r="U92" s="21"/>
      <c r="X92" s="25"/>
      <c r="Y92" s="21"/>
      <c r="Z92" s="21"/>
      <c r="AA92" s="21"/>
      <c r="AB92" s="21"/>
      <c r="AC92" s="21"/>
      <c r="AD92" s="20"/>
    </row>
    <row r="93" spans="9:30" x14ac:dyDescent="0.3">
      <c r="I93" s="22"/>
      <c r="J93" s="30"/>
      <c r="M93" s="32"/>
      <c r="N93" s="25"/>
      <c r="O93" s="19"/>
      <c r="P93" s="19"/>
      <c r="Q93" s="20"/>
      <c r="R93" s="21"/>
      <c r="S93" s="20"/>
      <c r="T93" s="21"/>
      <c r="U93" s="21"/>
      <c r="X93" s="25"/>
      <c r="Y93" s="21"/>
      <c r="Z93" s="21"/>
      <c r="AA93" s="21"/>
      <c r="AB93" s="21"/>
      <c r="AC93" s="21"/>
      <c r="AD93" s="20"/>
    </row>
    <row r="94" spans="9:30" x14ac:dyDescent="0.3">
      <c r="I94" s="22"/>
      <c r="J94" s="30"/>
      <c r="M94" s="32"/>
      <c r="N94" s="25"/>
      <c r="O94" s="19"/>
      <c r="P94" s="19"/>
      <c r="Q94" s="20"/>
      <c r="R94" s="21"/>
      <c r="S94" s="20"/>
      <c r="T94" s="21"/>
      <c r="U94" s="21"/>
      <c r="X94" s="25"/>
      <c r="Y94" s="21"/>
      <c r="Z94" s="21"/>
      <c r="AA94" s="21"/>
      <c r="AB94" s="21"/>
      <c r="AC94" s="21"/>
      <c r="AD94" s="20"/>
    </row>
    <row r="95" spans="9:30" x14ac:dyDescent="0.3">
      <c r="I95" s="22"/>
      <c r="J95" s="30"/>
      <c r="M95" s="32"/>
      <c r="N95" s="25"/>
      <c r="O95" s="19"/>
      <c r="P95" s="19"/>
      <c r="Q95" s="20"/>
      <c r="R95" s="21"/>
      <c r="S95" s="20"/>
      <c r="T95" s="21"/>
      <c r="U95" s="21"/>
      <c r="X95" s="25"/>
      <c r="Y95" s="21"/>
      <c r="Z95" s="21"/>
      <c r="AA95" s="21"/>
      <c r="AB95" s="21"/>
      <c r="AC95" s="21"/>
      <c r="AD95" s="20"/>
    </row>
    <row r="96" spans="9:30" x14ac:dyDescent="0.3">
      <c r="I96" s="22"/>
      <c r="J96" s="30"/>
      <c r="M96" s="32"/>
      <c r="N96" s="25"/>
      <c r="O96" s="19"/>
      <c r="P96" s="19"/>
      <c r="Q96" s="20"/>
      <c r="R96" s="21"/>
      <c r="S96" s="20"/>
      <c r="T96" s="21"/>
      <c r="U96" s="21"/>
      <c r="X96" s="25"/>
      <c r="Y96" s="21"/>
      <c r="Z96" s="21"/>
      <c r="AA96" s="21"/>
      <c r="AB96" s="21"/>
      <c r="AC96" s="21"/>
      <c r="AD96" s="20"/>
    </row>
    <row r="97" spans="9:30" x14ac:dyDescent="0.3">
      <c r="I97" s="22"/>
      <c r="J97" s="30"/>
      <c r="M97" s="32"/>
      <c r="N97" s="25"/>
      <c r="O97" s="19"/>
      <c r="P97" s="19"/>
      <c r="Q97" s="20"/>
      <c r="R97" s="21"/>
      <c r="S97" s="20"/>
      <c r="T97" s="21"/>
      <c r="U97" s="21"/>
      <c r="X97" s="25"/>
      <c r="Y97" s="21"/>
      <c r="Z97" s="21"/>
      <c r="AA97" s="21"/>
      <c r="AB97" s="21"/>
      <c r="AC97" s="21"/>
      <c r="AD97" s="20"/>
    </row>
    <row r="98" spans="9:30" x14ac:dyDescent="0.3">
      <c r="I98" s="22"/>
      <c r="J98" s="30"/>
      <c r="M98" s="32"/>
      <c r="N98" s="25"/>
      <c r="O98" s="19"/>
      <c r="P98" s="19"/>
      <c r="Q98" s="20"/>
      <c r="R98" s="21"/>
      <c r="S98" s="20"/>
      <c r="T98" s="21"/>
      <c r="U98" s="21"/>
      <c r="X98" s="25"/>
      <c r="Y98" s="21"/>
      <c r="Z98" s="21"/>
      <c r="AA98" s="21"/>
      <c r="AB98" s="21"/>
      <c r="AC98" s="21"/>
      <c r="AD98" s="20"/>
    </row>
    <row r="99" spans="9:30" x14ac:dyDescent="0.3">
      <c r="I99" s="22"/>
      <c r="J99" s="30"/>
      <c r="M99" s="32"/>
      <c r="N99" s="25"/>
      <c r="O99" s="19"/>
      <c r="P99" s="19"/>
      <c r="Q99" s="20"/>
      <c r="R99" s="21"/>
      <c r="S99" s="20"/>
      <c r="T99" s="21"/>
      <c r="U99" s="21"/>
      <c r="X99" s="25"/>
      <c r="Y99" s="21"/>
      <c r="Z99" s="21"/>
      <c r="AA99" s="21"/>
      <c r="AB99" s="21"/>
      <c r="AC99" s="21"/>
      <c r="AD99" s="20"/>
    </row>
    <row r="100" spans="9:30" x14ac:dyDescent="0.3">
      <c r="I100" s="22"/>
      <c r="J100" s="30"/>
      <c r="M100" s="32"/>
      <c r="N100" s="25"/>
      <c r="O100" s="19"/>
      <c r="P100" s="19"/>
      <c r="Q100" s="20"/>
      <c r="R100" s="21"/>
      <c r="S100" s="20"/>
      <c r="T100" s="21"/>
      <c r="U100" s="21"/>
      <c r="X100" s="25"/>
      <c r="Y100" s="21"/>
      <c r="Z100" s="21"/>
      <c r="AA100" s="21"/>
      <c r="AB100" s="21"/>
      <c r="AC100" s="21"/>
      <c r="AD100" s="20"/>
    </row>
    <row r="101" spans="9:30" x14ac:dyDescent="0.3">
      <c r="I101" s="22"/>
      <c r="J101" s="30"/>
      <c r="M101" s="32"/>
      <c r="N101" s="25"/>
      <c r="O101" s="19"/>
      <c r="P101" s="19"/>
      <c r="Q101" s="20"/>
      <c r="R101" s="21"/>
      <c r="S101" s="20"/>
      <c r="T101" s="21"/>
      <c r="U101" s="21"/>
      <c r="X101" s="25"/>
      <c r="Y101" s="21"/>
      <c r="Z101" s="21"/>
      <c r="AA101" s="21"/>
      <c r="AB101" s="21"/>
      <c r="AC101" s="21"/>
      <c r="AD101" s="20"/>
    </row>
    <row r="102" spans="9:30" x14ac:dyDescent="0.3">
      <c r="I102" s="22"/>
      <c r="J102" s="30"/>
      <c r="M102" s="32"/>
      <c r="N102" s="25"/>
      <c r="O102" s="19"/>
      <c r="P102" s="19"/>
      <c r="Q102" s="20"/>
      <c r="R102" s="21"/>
      <c r="S102" s="20"/>
      <c r="T102" s="21"/>
      <c r="U102" s="21"/>
      <c r="X102" s="25"/>
      <c r="Y102" s="21"/>
      <c r="Z102" s="21"/>
      <c r="AA102" s="21"/>
      <c r="AB102" s="21"/>
      <c r="AC102" s="21"/>
      <c r="AD102" s="20"/>
    </row>
  </sheetData>
  <autoFilter ref="A2:AD15" xr:uid="{0FCE4EAE-E38A-4E20-AED7-3F43CC119560}">
    <filterColumn colId="21">
      <filters>
        <filter val="Dharmesh Mistry"/>
      </filters>
    </filterColumn>
  </autoFilter>
  <pageMargins left="0.7" right="0.7" top="0.75" bottom="0.75" header="0.3" footer="0.3"/>
  <pageSetup orientation="portrait" r:id="rId1"/>
  <ignoredErrors>
    <ignoredError sqref="R3:R9 R13:R14 R10:R12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76FD3-E3A5-438B-9624-757E30DBC938}">
  <sheetPr>
    <pageSetUpPr fitToPage="1"/>
  </sheetPr>
  <dimension ref="A1:K3"/>
  <sheetViews>
    <sheetView workbookViewId="0">
      <selection sqref="A1:K3"/>
    </sheetView>
  </sheetViews>
  <sheetFormatPr defaultRowHeight="14.4" x14ac:dyDescent="0.3"/>
  <cols>
    <col min="1" max="1" width="5.5546875" bestFit="1" customWidth="1"/>
    <col min="2" max="2" width="10" bestFit="1" customWidth="1"/>
    <col min="3" max="3" width="14.77734375" bestFit="1" customWidth="1"/>
    <col min="4" max="4" width="11.44140625" bestFit="1" customWidth="1"/>
    <col min="5" max="5" width="5.44140625" bestFit="1" customWidth="1"/>
    <col min="6" max="6" width="7.5546875" bestFit="1" customWidth="1"/>
    <col min="7" max="7" width="9.88671875" bestFit="1" customWidth="1"/>
    <col min="8" max="8" width="8.88671875" bestFit="1" customWidth="1"/>
    <col min="9" max="9" width="11.21875" bestFit="1" customWidth="1"/>
    <col min="10" max="10" width="8.88671875" bestFit="1" customWidth="1"/>
    <col min="11" max="11" width="9.88671875" bestFit="1" customWidth="1"/>
  </cols>
  <sheetData>
    <row r="1" spans="1:11" x14ac:dyDescent="0.3">
      <c r="A1" s="138" t="s">
        <v>452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</row>
    <row r="2" spans="1:11" x14ac:dyDescent="0.3">
      <c r="A2" s="115" t="s">
        <v>89</v>
      </c>
      <c r="B2" s="115" t="s">
        <v>91</v>
      </c>
      <c r="C2" s="115" t="s">
        <v>8</v>
      </c>
      <c r="D2" s="115" t="s">
        <v>444</v>
      </c>
      <c r="E2" s="115" t="s">
        <v>445</v>
      </c>
      <c r="F2" s="115" t="s">
        <v>446</v>
      </c>
      <c r="G2" s="115" t="s">
        <v>447</v>
      </c>
      <c r="H2" s="115" t="s">
        <v>448</v>
      </c>
      <c r="I2" s="115" t="s">
        <v>449</v>
      </c>
      <c r="J2" s="116" t="s">
        <v>432</v>
      </c>
      <c r="K2" s="115" t="s">
        <v>381</v>
      </c>
    </row>
    <row r="3" spans="1:11" x14ac:dyDescent="0.3">
      <c r="A3" s="117">
        <v>1</v>
      </c>
      <c r="B3" s="117">
        <v>136623039</v>
      </c>
      <c r="C3" s="117" t="s">
        <v>450</v>
      </c>
      <c r="D3" s="118">
        <v>1500321</v>
      </c>
      <c r="E3" s="117" t="s">
        <v>267</v>
      </c>
      <c r="F3" s="119">
        <v>0.03</v>
      </c>
      <c r="G3" s="120">
        <f>D3*F3</f>
        <v>45009.63</v>
      </c>
      <c r="H3" s="121">
        <v>2.5999999999999999E-2</v>
      </c>
      <c r="I3" s="120">
        <f>D3*H3</f>
        <v>39008.345999999998</v>
      </c>
      <c r="J3" s="120">
        <f>I3*5%</f>
        <v>1950.4173000000001</v>
      </c>
      <c r="K3" s="120">
        <f>I3-J3</f>
        <v>37057.928699999997</v>
      </c>
    </row>
  </sheetData>
  <mergeCells count="1">
    <mergeCell ref="A1:K1"/>
  </mergeCells>
  <hyperlinks>
    <hyperlink ref="J2" r:id="rId1" xr:uid="{2B70F476-FFBF-40E1-89BF-6885634ABAA4}"/>
  </hyperlinks>
  <pageMargins left="0.7" right="0.7" top="0.75" bottom="0.75" header="0.3" footer="0.3"/>
  <pageSetup scale="87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PL PO Sheet</vt:lpstr>
      <vt:lpstr>PL PI Sheet</vt:lpstr>
      <vt:lpstr>PL Nov-22</vt:lpstr>
      <vt:lpstr>BL PO Sheet</vt:lpstr>
      <vt:lpstr>BL PI Sheet</vt:lpstr>
      <vt:lpstr>BL Nov-22</vt:lpstr>
      <vt:lpstr>Spot 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Erevbay Accounts</cp:lastModifiedBy>
  <cp:lastPrinted>2022-12-17T05:47:37Z</cp:lastPrinted>
  <dcterms:created xsi:type="dcterms:W3CDTF">2022-12-12T08:50:43Z</dcterms:created>
  <dcterms:modified xsi:type="dcterms:W3CDTF">2022-12-19T14:42:31Z</dcterms:modified>
</cp:coreProperties>
</file>