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5-2-23/"/>
    </mc:Choice>
  </mc:AlternateContent>
  <xr:revisionPtr revIDLastSave="1149" documentId="13_ncr:1_{6D57434D-4827-4797-B107-F3B8480B89E7}" xr6:coauthVersionLast="47" xr6:coauthVersionMax="47" xr10:uidLastSave="{2E5F5420-3C62-4706-82D5-59A2D78E1530}"/>
  <bookViews>
    <workbookView xWindow="-120" yWindow="-120" windowWidth="20730" windowHeight="11040" activeTab="2" xr2:uid="{00000000-000D-0000-FFFF-FFFF00000000}"/>
  </bookViews>
  <sheets>
    <sheet name="PIVOT" sheetId="17" r:id="rId1"/>
    <sheet name="Data" sheetId="2" r:id="rId2"/>
    <sheet name="Slot" sheetId="16" r:id="rId3"/>
    <sheet name="Adv" sheetId="14" r:id="rId4"/>
  </sheets>
  <externalReferences>
    <externalReference r:id="rId5"/>
  </externalReferences>
  <definedNames>
    <definedName name="_xlnm._FilterDatabase" localSheetId="3" hidden="1">Adv!$A$1:$F$8</definedName>
    <definedName name="_xlnm._FilterDatabase" localSheetId="2" hidden="1">Slot!$A$1:$Y$67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2" l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K67" i="16"/>
  <c r="I67" i="16"/>
  <c r="G66" i="16" l="1"/>
  <c r="D66" i="16"/>
  <c r="G65" i="16"/>
  <c r="D65" i="16"/>
  <c r="G64" i="16"/>
  <c r="D64" i="16"/>
  <c r="G63" i="16"/>
  <c r="D63" i="16"/>
  <c r="G62" i="16"/>
  <c r="D62" i="16"/>
  <c r="G61" i="16"/>
  <c r="D61" i="16"/>
  <c r="G60" i="16"/>
  <c r="D60" i="16"/>
  <c r="G59" i="16"/>
  <c r="D59" i="16"/>
  <c r="G58" i="16"/>
  <c r="D58" i="16"/>
  <c r="G57" i="16"/>
  <c r="D57" i="16"/>
  <c r="G56" i="16"/>
  <c r="D56" i="16"/>
  <c r="G55" i="16"/>
  <c r="D55" i="16"/>
  <c r="G54" i="16"/>
  <c r="D54" i="16"/>
  <c r="G53" i="16"/>
  <c r="D53" i="16"/>
  <c r="G52" i="16"/>
  <c r="D52" i="16"/>
  <c r="G51" i="16"/>
  <c r="D51" i="16"/>
  <c r="G50" i="16"/>
  <c r="D50" i="16"/>
  <c r="G49" i="16"/>
  <c r="D49" i="16"/>
  <c r="G48" i="16"/>
  <c r="D48" i="16"/>
  <c r="G47" i="16"/>
  <c r="D47" i="16"/>
  <c r="G46" i="16"/>
  <c r="D46" i="16"/>
  <c r="G45" i="16"/>
  <c r="D45" i="16"/>
  <c r="G44" i="16"/>
  <c r="D44" i="16"/>
  <c r="G43" i="16"/>
  <c r="D43" i="16"/>
  <c r="G42" i="16"/>
  <c r="D42" i="16"/>
  <c r="G41" i="16"/>
  <c r="D41" i="16"/>
  <c r="G40" i="16"/>
  <c r="D40" i="16"/>
  <c r="G39" i="16"/>
  <c r="D39" i="16"/>
  <c r="G38" i="16"/>
  <c r="D38" i="16"/>
  <c r="G37" i="16"/>
  <c r="D37" i="16"/>
  <c r="G36" i="16"/>
  <c r="D36" i="16"/>
  <c r="G35" i="16"/>
  <c r="D35" i="16"/>
  <c r="G34" i="16"/>
  <c r="D34" i="16"/>
  <c r="G33" i="16"/>
  <c r="D33" i="16"/>
  <c r="G32" i="16"/>
  <c r="D32" i="16"/>
  <c r="G31" i="16"/>
  <c r="D31" i="16"/>
  <c r="G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G23" i="16"/>
  <c r="D23" i="16"/>
  <c r="G22" i="16"/>
  <c r="D22" i="16"/>
  <c r="G21" i="16"/>
  <c r="D21" i="16"/>
  <c r="G20" i="16"/>
  <c r="D20" i="16"/>
  <c r="G19" i="16"/>
  <c r="D19" i="16"/>
  <c r="G18" i="16"/>
  <c r="D18" i="16"/>
  <c r="G17" i="16"/>
  <c r="D17" i="16"/>
  <c r="G16" i="16"/>
  <c r="D16" i="16"/>
  <c r="G15" i="16"/>
  <c r="D15" i="16"/>
  <c r="G14" i="16"/>
  <c r="D14" i="16"/>
  <c r="G13" i="16"/>
  <c r="D13" i="16"/>
  <c r="G12" i="16"/>
  <c r="D12" i="16"/>
  <c r="G11" i="16"/>
  <c r="D11" i="16"/>
  <c r="G10" i="16"/>
  <c r="D10" i="16"/>
  <c r="G9" i="16"/>
  <c r="D9" i="16"/>
  <c r="G8" i="16"/>
  <c r="D8" i="16"/>
  <c r="G7" i="16"/>
  <c r="D7" i="16"/>
  <c r="G6" i="16"/>
  <c r="D6" i="16"/>
  <c r="G5" i="16"/>
  <c r="D5" i="16"/>
  <c r="G4" i="16"/>
  <c r="D4" i="16"/>
  <c r="G3" i="16"/>
  <c r="D3" i="16"/>
  <c r="G2" i="16"/>
  <c r="D2" i="16"/>
  <c r="H41" i="16" l="1"/>
  <c r="H57" i="16"/>
  <c r="H50" i="16"/>
  <c r="H66" i="16"/>
  <c r="H40" i="16"/>
  <c r="H44" i="16"/>
  <c r="H48" i="16"/>
  <c r="G67" i="16"/>
  <c r="D67" i="16"/>
  <c r="H9" i="16"/>
  <c r="H17" i="16"/>
  <c r="H25" i="16"/>
  <c r="H33" i="16"/>
  <c r="H52" i="16"/>
  <c r="H60" i="16"/>
  <c r="H64" i="16"/>
  <c r="H56" i="16"/>
  <c r="H42" i="16"/>
  <c r="H58" i="16"/>
  <c r="H51" i="16"/>
  <c r="H6" i="16"/>
  <c r="H14" i="16"/>
  <c r="H22" i="16"/>
  <c r="H30" i="16"/>
  <c r="H38" i="16"/>
  <c r="H65" i="16"/>
  <c r="H3" i="16"/>
  <c r="M3" i="16" s="1"/>
  <c r="H11" i="16"/>
  <c r="H19" i="16"/>
  <c r="H27" i="16"/>
  <c r="H35" i="16"/>
  <c r="H49" i="16"/>
  <c r="H59" i="16"/>
  <c r="H43" i="16"/>
  <c r="H46" i="16"/>
  <c r="H54" i="16"/>
  <c r="H62" i="16"/>
  <c r="H7" i="16"/>
  <c r="M7" i="16" s="1"/>
  <c r="H15" i="16"/>
  <c r="H23" i="16"/>
  <c r="H31" i="16"/>
  <c r="H39" i="16"/>
  <c r="H47" i="16"/>
  <c r="H55" i="16"/>
  <c r="H63" i="16"/>
  <c r="H2" i="16"/>
  <c r="H4" i="16"/>
  <c r="H12" i="16"/>
  <c r="H20" i="16"/>
  <c r="H28" i="16"/>
  <c r="H36" i="16"/>
  <c r="H10" i="16"/>
  <c r="H18" i="16"/>
  <c r="H26" i="16"/>
  <c r="H34" i="16"/>
  <c r="H13" i="16"/>
  <c r="H21" i="16"/>
  <c r="H29" i="16"/>
  <c r="H37" i="16"/>
  <c r="H45" i="16"/>
  <c r="H53" i="16"/>
  <c r="H61" i="16"/>
  <c r="H5" i="16"/>
  <c r="H8" i="16"/>
  <c r="M8" i="16" s="1"/>
  <c r="H16" i="16"/>
  <c r="H24" i="16"/>
  <c r="H32" i="16"/>
  <c r="M60" i="16" l="1"/>
  <c r="M23" i="16"/>
  <c r="M5" i="16"/>
  <c r="M35" i="16"/>
  <c r="M61" i="16"/>
  <c r="M52" i="16"/>
  <c r="M53" i="16"/>
  <c r="M18" i="16"/>
  <c r="M63" i="16"/>
  <c r="M62" i="16"/>
  <c r="M19" i="16"/>
  <c r="M6" i="16"/>
  <c r="M33" i="16"/>
  <c r="M40" i="16"/>
  <c r="M13" i="16"/>
  <c r="M30" i="16"/>
  <c r="M22" i="16"/>
  <c r="M26" i="16"/>
  <c r="M54" i="16"/>
  <c r="M66" i="16"/>
  <c r="M44" i="16"/>
  <c r="M55" i="16"/>
  <c r="M51" i="16"/>
  <c r="M32" i="16"/>
  <c r="M36" i="16"/>
  <c r="M46" i="16"/>
  <c r="M58" i="16"/>
  <c r="M17" i="16"/>
  <c r="M50" i="16"/>
  <c r="M12" i="16"/>
  <c r="M64" i="16"/>
  <c r="M34" i="16"/>
  <c r="M14" i="16"/>
  <c r="M10" i="16"/>
  <c r="M25" i="16"/>
  <c r="M37" i="16"/>
  <c r="M47" i="16"/>
  <c r="M24" i="16"/>
  <c r="M29" i="16"/>
  <c r="M28" i="16"/>
  <c r="M39" i="16"/>
  <c r="M43" i="16"/>
  <c r="M65" i="16"/>
  <c r="M42" i="16"/>
  <c r="M9" i="16"/>
  <c r="M57" i="16"/>
  <c r="M49" i="16"/>
  <c r="M15" i="16"/>
  <c r="M48" i="16"/>
  <c r="M27" i="16"/>
  <c r="M45" i="16"/>
  <c r="M11" i="16"/>
  <c r="M16" i="16"/>
  <c r="M21" i="16"/>
  <c r="M20" i="16"/>
  <c r="M31" i="16"/>
  <c r="M59" i="16"/>
  <c r="M38" i="16"/>
  <c r="M56" i="16"/>
  <c r="M41" i="16"/>
  <c r="H67" i="16"/>
  <c r="M4" i="16" l="1"/>
  <c r="M394" i="2"/>
  <c r="N394" i="2"/>
  <c r="V394" i="2"/>
  <c r="X394" i="2" s="1"/>
  <c r="M393" i="2"/>
  <c r="N393" i="2"/>
  <c r="V393" i="2"/>
  <c r="X393" i="2" s="1"/>
  <c r="I7" i="17" l="1"/>
  <c r="H10" i="17"/>
  <c r="H9" i="17"/>
  <c r="H8" i="17"/>
  <c r="H7" i="17"/>
  <c r="M392" i="2" l="1"/>
  <c r="N392" i="2"/>
  <c r="T392" i="2"/>
  <c r="V392" i="2" l="1"/>
  <c r="W392" i="2" s="1"/>
  <c r="X392" i="2" s="1"/>
  <c r="AD253" i="2" l="1"/>
  <c r="M253" i="2"/>
  <c r="N253" i="2"/>
  <c r="T253" i="2"/>
  <c r="V253" i="2" l="1"/>
  <c r="X253" i="2" s="1"/>
  <c r="M391" i="2" l="1"/>
  <c r="N391" i="2"/>
  <c r="T391" i="2"/>
  <c r="V391" i="2" l="1"/>
  <c r="W391" i="2" s="1"/>
  <c r="X391" i="2" l="1"/>
  <c r="T229" i="2"/>
  <c r="AD229" i="2"/>
  <c r="M390" i="2"/>
  <c r="N390" i="2"/>
  <c r="T390" i="2"/>
  <c r="M389" i="2"/>
  <c r="N389" i="2"/>
  <c r="T389" i="2"/>
  <c r="M388" i="2"/>
  <c r="N388" i="2"/>
  <c r="T388" i="2"/>
  <c r="M387" i="2"/>
  <c r="N387" i="2"/>
  <c r="T387" i="2"/>
  <c r="M386" i="2"/>
  <c r="N386" i="2"/>
  <c r="T386" i="2"/>
  <c r="M385" i="2"/>
  <c r="N385" i="2"/>
  <c r="T385" i="2"/>
  <c r="M384" i="2"/>
  <c r="N384" i="2"/>
  <c r="T384" i="2"/>
  <c r="M383" i="2"/>
  <c r="N383" i="2"/>
  <c r="T383" i="2"/>
  <c r="M382" i="2"/>
  <c r="N382" i="2"/>
  <c r="T382" i="2"/>
  <c r="M381" i="2"/>
  <c r="N381" i="2"/>
  <c r="T381" i="2"/>
  <c r="M380" i="2"/>
  <c r="N380" i="2"/>
  <c r="T380" i="2"/>
  <c r="M378" i="2"/>
  <c r="M379" i="2"/>
  <c r="N378" i="2"/>
  <c r="N379" i="2"/>
  <c r="T378" i="2"/>
  <c r="T379" i="2"/>
  <c r="M377" i="2"/>
  <c r="N377" i="2"/>
  <c r="T377" i="2"/>
  <c r="M376" i="2"/>
  <c r="N376" i="2"/>
  <c r="T376" i="2"/>
  <c r="M375" i="2"/>
  <c r="N375" i="2"/>
  <c r="T375" i="2"/>
  <c r="M374" i="2"/>
  <c r="N374" i="2"/>
  <c r="T374" i="2"/>
  <c r="M373" i="2"/>
  <c r="N373" i="2"/>
  <c r="T373" i="2"/>
  <c r="M372" i="2"/>
  <c r="N372" i="2"/>
  <c r="T372" i="2"/>
  <c r="M371" i="2"/>
  <c r="N371" i="2"/>
  <c r="T371" i="2"/>
  <c r="M370" i="2"/>
  <c r="N370" i="2"/>
  <c r="T370" i="2"/>
  <c r="M369" i="2"/>
  <c r="N369" i="2"/>
  <c r="T369" i="2"/>
  <c r="M367" i="2"/>
  <c r="M368" i="2"/>
  <c r="N367" i="2"/>
  <c r="N368" i="2"/>
  <c r="T367" i="2"/>
  <c r="T368" i="2"/>
  <c r="M366" i="2"/>
  <c r="N366" i="2"/>
  <c r="T366" i="2"/>
  <c r="M365" i="2"/>
  <c r="N365" i="2"/>
  <c r="T365" i="2"/>
  <c r="M364" i="2"/>
  <c r="N364" i="2"/>
  <c r="T364" i="2"/>
  <c r="M363" i="2"/>
  <c r="N363" i="2"/>
  <c r="T363" i="2"/>
  <c r="M362" i="2"/>
  <c r="N362" i="2"/>
  <c r="T362" i="2"/>
  <c r="M361" i="2"/>
  <c r="N361" i="2"/>
  <c r="T361" i="2"/>
  <c r="M360" i="2"/>
  <c r="N360" i="2"/>
  <c r="T360" i="2"/>
  <c r="M359" i="2"/>
  <c r="N359" i="2"/>
  <c r="T359" i="2"/>
  <c r="M358" i="2"/>
  <c r="N358" i="2"/>
  <c r="T358" i="2"/>
  <c r="M357" i="2"/>
  <c r="N357" i="2"/>
  <c r="T357" i="2"/>
  <c r="M356" i="2"/>
  <c r="N356" i="2"/>
  <c r="T356" i="2"/>
  <c r="M355" i="2"/>
  <c r="N355" i="2"/>
  <c r="T355" i="2"/>
  <c r="M354" i="2"/>
  <c r="N354" i="2"/>
  <c r="T354" i="2"/>
  <c r="M353" i="2"/>
  <c r="N353" i="2"/>
  <c r="T353" i="2"/>
  <c r="M352" i="2"/>
  <c r="N352" i="2"/>
  <c r="T352" i="2"/>
  <c r="M351" i="2"/>
  <c r="N351" i="2"/>
  <c r="T351" i="2"/>
  <c r="M350" i="2"/>
  <c r="N350" i="2"/>
  <c r="T350" i="2"/>
  <c r="M349" i="2"/>
  <c r="N349" i="2"/>
  <c r="T349" i="2"/>
  <c r="M348" i="2"/>
  <c r="N348" i="2"/>
  <c r="T348" i="2"/>
  <c r="M347" i="2"/>
  <c r="N347" i="2"/>
  <c r="T347" i="2"/>
  <c r="M346" i="2"/>
  <c r="N346" i="2"/>
  <c r="T346" i="2"/>
  <c r="M345" i="2"/>
  <c r="N345" i="2"/>
  <c r="T345" i="2"/>
  <c r="V346" i="2" l="1"/>
  <c r="V347" i="2"/>
  <c r="V348" i="2"/>
  <c r="V349" i="2"/>
  <c r="W349" i="2" s="1"/>
  <c r="V351" i="2"/>
  <c r="W351" i="2" s="1"/>
  <c r="V352" i="2"/>
  <c r="W352" i="2" s="1"/>
  <c r="V353" i="2"/>
  <c r="W353" i="2" s="1"/>
  <c r="V354" i="2"/>
  <c r="W354" i="2" s="1"/>
  <c r="V355" i="2"/>
  <c r="V356" i="2"/>
  <c r="V357" i="2"/>
  <c r="V358" i="2"/>
  <c r="W358" i="2" s="1"/>
  <c r="V359" i="2"/>
  <c r="V360" i="2"/>
  <c r="W360" i="2" s="1"/>
  <c r="V361" i="2"/>
  <c r="W361" i="2" s="1"/>
  <c r="V362" i="2"/>
  <c r="W362" i="2" s="1"/>
  <c r="V363" i="2"/>
  <c r="V364" i="2"/>
  <c r="V365" i="2"/>
  <c r="V366" i="2"/>
  <c r="V367" i="2"/>
  <c r="W367" i="2" s="1"/>
  <c r="V369" i="2"/>
  <c r="W369" i="2" s="1"/>
  <c r="V370" i="2"/>
  <c r="W370" i="2" s="1"/>
  <c r="V371" i="2"/>
  <c r="V372" i="2"/>
  <c r="V373" i="2"/>
  <c r="W373" i="2" s="1"/>
  <c r="V375" i="2"/>
  <c r="V376" i="2"/>
  <c r="V377" i="2"/>
  <c r="V378" i="2"/>
  <c r="V380" i="2"/>
  <c r="W380" i="2" s="1"/>
  <c r="V381" i="2"/>
  <c r="V382" i="2"/>
  <c r="V383" i="2"/>
  <c r="V384" i="2"/>
  <c r="V386" i="2"/>
  <c r="V387" i="2"/>
  <c r="W387" i="2" s="1"/>
  <c r="V388" i="2"/>
  <c r="W388" i="2" s="1"/>
  <c r="V389" i="2"/>
  <c r="W389" i="2" s="1"/>
  <c r="V390" i="2"/>
  <c r="V229" i="2"/>
  <c r="X229" i="2" s="1"/>
  <c r="V385" i="2"/>
  <c r="W385" i="2" s="1"/>
  <c r="V379" i="2"/>
  <c r="W379" i="2" s="1"/>
  <c r="V374" i="2"/>
  <c r="W374" i="2" s="1"/>
  <c r="V368" i="2"/>
  <c r="W368" i="2" s="1"/>
  <c r="V350" i="2"/>
  <c r="W350" i="2" s="1"/>
  <c r="V345" i="2"/>
  <c r="W345" i="2" s="1"/>
  <c r="W346" i="2" l="1"/>
  <c r="X346" i="2" s="1"/>
  <c r="W372" i="2"/>
  <c r="X372" i="2" s="1"/>
  <c r="W347" i="2"/>
  <c r="X347" i="2" s="1"/>
  <c r="W355" i="2"/>
  <c r="X355" i="2" s="1"/>
  <c r="X362" i="2"/>
  <c r="X354" i="2"/>
  <c r="W383" i="2"/>
  <c r="X383" i="2" s="1"/>
  <c r="W364" i="2"/>
  <c r="X364" i="2" s="1"/>
  <c r="X387" i="2"/>
  <c r="X353" i="2"/>
  <c r="W375" i="2"/>
  <c r="X375" i="2" s="1"/>
  <c r="W356" i="2"/>
  <c r="X356" i="2" s="1"/>
  <c r="W390" i="2"/>
  <c r="X390" i="2" s="1"/>
  <c r="W371" i="2"/>
  <c r="X371" i="2" s="1"/>
  <c r="W357" i="2"/>
  <c r="X357" i="2" s="1"/>
  <c r="X373" i="2"/>
  <c r="X389" i="2"/>
  <c r="X380" i="2"/>
  <c r="X370" i="2"/>
  <c r="X361" i="2"/>
  <c r="W381" i="2"/>
  <c r="X381" i="2" s="1"/>
  <c r="X388" i="2"/>
  <c r="X369" i="2"/>
  <c r="X360" i="2"/>
  <c r="X352" i="2"/>
  <c r="W378" i="2"/>
  <c r="X378" i="2" s="1"/>
  <c r="W386" i="2"/>
  <c r="X386" i="2" s="1"/>
  <c r="W382" i="2"/>
  <c r="X382" i="2" s="1"/>
  <c r="W363" i="2"/>
  <c r="X363" i="2" s="1"/>
  <c r="X367" i="2"/>
  <c r="X351" i="2"/>
  <c r="W359" i="2"/>
  <c r="X359" i="2" s="1"/>
  <c r="W377" i="2"/>
  <c r="X377" i="2" s="1"/>
  <c r="W384" i="2"/>
  <c r="X384" i="2" s="1"/>
  <c r="X358" i="2"/>
  <c r="X349" i="2"/>
  <c r="W365" i="2"/>
  <c r="X365" i="2" s="1"/>
  <c r="W348" i="2"/>
  <c r="X348" i="2" s="1"/>
  <c r="W366" i="2"/>
  <c r="X366" i="2" s="1"/>
  <c r="W376" i="2"/>
  <c r="X376" i="2" s="1"/>
  <c r="X350" i="2"/>
  <c r="X379" i="2"/>
  <c r="X345" i="2"/>
  <c r="X368" i="2"/>
  <c r="X374" i="2"/>
  <c r="X385" i="2"/>
  <c r="M344" i="2"/>
  <c r="N344" i="2"/>
  <c r="T344" i="2"/>
  <c r="V344" i="2" l="1"/>
  <c r="X344" i="2" s="1"/>
  <c r="T13" i="2"/>
  <c r="T343" i="2"/>
  <c r="T342" i="2"/>
  <c r="T300" i="2"/>
  <c r="T276" i="2"/>
  <c r="T338" i="2"/>
  <c r="T337" i="2"/>
  <c r="T282" i="2"/>
  <c r="T275" i="2"/>
  <c r="T297" i="2"/>
  <c r="T333" i="2"/>
  <c r="T295" i="2"/>
  <c r="T10" i="2"/>
  <c r="T331" i="2"/>
  <c r="T330" i="2"/>
  <c r="T7" i="2"/>
  <c r="T6" i="2"/>
  <c r="T251" i="2"/>
  <c r="T236" i="2"/>
  <c r="T250" i="2"/>
  <c r="T267" i="2"/>
  <c r="T233" i="2"/>
  <c r="T195" i="2"/>
  <c r="T249" i="2"/>
  <c r="T204" i="2"/>
  <c r="T206" i="2"/>
  <c r="T186" i="2"/>
  <c r="T198" i="2"/>
  <c r="T174" i="2"/>
  <c r="T217" i="2"/>
  <c r="T266" i="2"/>
  <c r="T184" i="2"/>
  <c r="T216" i="2"/>
  <c r="T173" i="2"/>
  <c r="T326" i="2"/>
  <c r="T161" i="2"/>
  <c r="T160" i="2"/>
  <c r="T172" i="2"/>
  <c r="T134" i="2"/>
  <c r="T121" i="2"/>
  <c r="T145" i="2"/>
  <c r="T132" i="2"/>
  <c r="T144" i="2"/>
  <c r="T130" i="2"/>
  <c r="T90" i="2"/>
  <c r="T116" i="2"/>
  <c r="T115" i="2"/>
  <c r="T142" i="2"/>
  <c r="T113" i="2"/>
  <c r="T111" i="2"/>
  <c r="T59" i="2"/>
  <c r="T58" i="2"/>
  <c r="T109" i="2"/>
  <c r="T108" i="2"/>
  <c r="T89" i="2"/>
  <c r="T105" i="2"/>
  <c r="T104" i="2"/>
  <c r="T102" i="2"/>
  <c r="T101" i="2"/>
  <c r="T4" i="2"/>
  <c r="T140" i="2"/>
  <c r="T3" i="2"/>
  <c r="T2" i="2"/>
  <c r="T324" i="2"/>
  <c r="T11" i="2"/>
  <c r="T100" i="2"/>
  <c r="T248" i="2"/>
  <c r="T45" i="2"/>
  <c r="T88" i="2"/>
  <c r="T68" i="2"/>
  <c r="T171" i="2"/>
  <c r="T66" i="2"/>
  <c r="T99" i="2"/>
  <c r="T65" i="2"/>
  <c r="T64" i="2"/>
  <c r="V109" i="2" l="1"/>
  <c r="X109" i="2" s="1"/>
  <c r="V99" i="2"/>
  <c r="X99" i="2" s="1"/>
  <c r="V121" i="2"/>
  <c r="X121" i="2" s="1"/>
  <c r="V90" i="2"/>
  <c r="X90" i="2" s="1"/>
  <c r="V172" i="2"/>
  <c r="X172" i="2" s="1"/>
  <c r="V111" i="2"/>
  <c r="X111" i="2" s="1"/>
  <c r="V144" i="2"/>
  <c r="X144" i="2" s="1"/>
  <c r="V89" i="2"/>
  <c r="X89" i="2" s="1"/>
  <c r="V142" i="2"/>
  <c r="X142" i="2" s="1"/>
  <c r="V88" i="2"/>
  <c r="X88" i="2" s="1"/>
  <c r="V248" i="2"/>
  <c r="X248" i="2" s="1"/>
  <c r="V171" i="2"/>
  <c r="X171" i="2" s="1"/>
  <c r="V68" i="2"/>
  <c r="X68" i="2" s="1"/>
  <c r="V101" i="2"/>
  <c r="X101" i="2" s="1"/>
  <c r="V64" i="2"/>
  <c r="X64" i="2" s="1"/>
  <c r="V65" i="2"/>
  <c r="X65" i="2" s="1"/>
  <c r="V66" i="2"/>
  <c r="X66" i="2" s="1"/>
  <c r="V3" i="2"/>
  <c r="X3" i="2" s="1"/>
  <c r="V140" i="2"/>
  <c r="X140" i="2" s="1"/>
  <c r="V100" i="2"/>
  <c r="X100" i="2" s="1"/>
  <c r="V11" i="2"/>
  <c r="X11" i="2" s="1"/>
  <c r="V2" i="2"/>
  <c r="X2" i="2" s="1"/>
  <c r="T106" i="2"/>
  <c r="T107" i="2"/>
  <c r="T143" i="2"/>
  <c r="T133" i="2"/>
  <c r="V195" i="2"/>
  <c r="X195" i="2" s="1"/>
  <c r="V250" i="2"/>
  <c r="X250" i="2" s="1"/>
  <c r="V330" i="2"/>
  <c r="X330" i="2" s="1"/>
  <c r="T332" i="2"/>
  <c r="V295" i="2"/>
  <c r="X295" i="2" s="1"/>
  <c r="V45" i="2"/>
  <c r="X45" i="2" s="1"/>
  <c r="V324" i="2"/>
  <c r="X324" i="2" s="1"/>
  <c r="V108" i="2"/>
  <c r="X108" i="2" s="1"/>
  <c r="V130" i="2"/>
  <c r="X130" i="2" s="1"/>
  <c r="T162" i="2"/>
  <c r="T230" i="2"/>
  <c r="T292" i="2"/>
  <c r="T327" i="2"/>
  <c r="V233" i="2"/>
  <c r="X233" i="2" s="1"/>
  <c r="T329" i="2"/>
  <c r="V275" i="2"/>
  <c r="X275" i="2" s="1"/>
  <c r="V338" i="2"/>
  <c r="X338" i="2" s="1"/>
  <c r="T5" i="2"/>
  <c r="T103" i="2"/>
  <c r="V104" i="2"/>
  <c r="X104" i="2" s="1"/>
  <c r="T110" i="2"/>
  <c r="V58" i="2"/>
  <c r="X58" i="2" s="1"/>
  <c r="T114" i="2"/>
  <c r="V115" i="2"/>
  <c r="X115" i="2" s="1"/>
  <c r="T131" i="2"/>
  <c r="V132" i="2"/>
  <c r="X132" i="2" s="1"/>
  <c r="V161" i="2"/>
  <c r="X161" i="2" s="1"/>
  <c r="V173" i="2"/>
  <c r="X173" i="2" s="1"/>
  <c r="V184" i="2"/>
  <c r="X184" i="2" s="1"/>
  <c r="V217" i="2"/>
  <c r="X217" i="2" s="1"/>
  <c r="V198" i="2"/>
  <c r="X198" i="2" s="1"/>
  <c r="V206" i="2"/>
  <c r="X206" i="2" s="1"/>
  <c r="V249" i="2"/>
  <c r="X249" i="2" s="1"/>
  <c r="V236" i="2"/>
  <c r="X236" i="2" s="1"/>
  <c r="T252" i="2"/>
  <c r="V7" i="2"/>
  <c r="X7" i="2" s="1"/>
  <c r="V333" i="2"/>
  <c r="X333" i="2" s="1"/>
  <c r="T334" i="2"/>
  <c r="V282" i="2"/>
  <c r="X282" i="2" s="1"/>
  <c r="V342" i="2"/>
  <c r="X342" i="2" s="1"/>
  <c r="V343" i="2"/>
  <c r="X343" i="2" s="1"/>
  <c r="T141" i="2"/>
  <c r="T112" i="2"/>
  <c r="V134" i="2"/>
  <c r="X134" i="2" s="1"/>
  <c r="T234" i="2"/>
  <c r="V113" i="2"/>
  <c r="X113" i="2" s="1"/>
  <c r="T146" i="2"/>
  <c r="T185" i="2"/>
  <c r="T218" i="2"/>
  <c r="T232" i="2"/>
  <c r="V6" i="2"/>
  <c r="X6" i="2" s="1"/>
  <c r="V331" i="2"/>
  <c r="X331" i="2" s="1"/>
  <c r="T335" i="2"/>
  <c r="V4" i="2"/>
  <c r="X4" i="2" s="1"/>
  <c r="T57" i="2"/>
  <c r="V102" i="2"/>
  <c r="X102" i="2" s="1"/>
  <c r="V105" i="2"/>
  <c r="X105" i="2" s="1"/>
  <c r="V59" i="2"/>
  <c r="X59" i="2" s="1"/>
  <c r="V116" i="2"/>
  <c r="X116" i="2" s="1"/>
  <c r="V145" i="2"/>
  <c r="X145" i="2" s="1"/>
  <c r="V267" i="2"/>
  <c r="X267" i="2" s="1"/>
  <c r="T294" i="2"/>
  <c r="V251" i="2"/>
  <c r="X251" i="2" s="1"/>
  <c r="V10" i="2"/>
  <c r="X10" i="2" s="1"/>
  <c r="T281" i="2"/>
  <c r="V297" i="2"/>
  <c r="X297" i="2" s="1"/>
  <c r="V276" i="2"/>
  <c r="X276" i="2" s="1"/>
  <c r="T340" i="2"/>
  <c r="T197" i="2"/>
  <c r="V337" i="2"/>
  <c r="X337" i="2" s="1"/>
  <c r="T339" i="2"/>
  <c r="V300" i="2"/>
  <c r="X300" i="2" s="1"/>
  <c r="V13" i="2"/>
  <c r="W13" i="2" s="1"/>
  <c r="T147" i="2"/>
  <c r="T325" i="2"/>
  <c r="T231" i="2"/>
  <c r="T291" i="2"/>
  <c r="T194" i="2"/>
  <c r="T163" i="2"/>
  <c r="T293" i="2"/>
  <c r="T199" i="2"/>
  <c r="T235" i="2"/>
  <c r="T328" i="2"/>
  <c r="T205" i="2"/>
  <c r="T8" i="2"/>
  <c r="T9" i="2"/>
  <c r="T296" i="2"/>
  <c r="T298" i="2"/>
  <c r="T336" i="2"/>
  <c r="T299" i="2"/>
  <c r="T341" i="2"/>
  <c r="T12" i="2"/>
  <c r="V160" i="2"/>
  <c r="X160" i="2" s="1"/>
  <c r="V326" i="2"/>
  <c r="X326" i="2" s="1"/>
  <c r="V216" i="2"/>
  <c r="X216" i="2" s="1"/>
  <c r="V266" i="2"/>
  <c r="X266" i="2" s="1"/>
  <c r="V174" i="2"/>
  <c r="X174" i="2" s="1"/>
  <c r="V186" i="2"/>
  <c r="X186" i="2" s="1"/>
  <c r="V204" i="2"/>
  <c r="X204" i="2" s="1"/>
  <c r="T159" i="2"/>
  <c r="X13" i="2" l="1"/>
  <c r="V232" i="2"/>
  <c r="X232" i="2" s="1"/>
  <c r="V5" i="2"/>
  <c r="X5" i="2" s="1"/>
  <c r="V199" i="2"/>
  <c r="X199" i="2" s="1"/>
  <c r="V252" i="2"/>
  <c r="X252" i="2" s="1"/>
  <c r="V131" i="2"/>
  <c r="X131" i="2" s="1"/>
  <c r="V114" i="2"/>
  <c r="X114" i="2" s="1"/>
  <c r="V110" i="2"/>
  <c r="X110" i="2" s="1"/>
  <c r="V103" i="2"/>
  <c r="X103" i="2" s="1"/>
  <c r="V292" i="2"/>
  <c r="X292" i="2" s="1"/>
  <c r="V162" i="2"/>
  <c r="X162" i="2" s="1"/>
  <c r="V107" i="2"/>
  <c r="X107" i="2" s="1"/>
  <c r="V143" i="2"/>
  <c r="X143" i="2" s="1"/>
  <c r="V336" i="2"/>
  <c r="X336" i="2" s="1"/>
  <c r="V8" i="2"/>
  <c r="X8" i="2" s="1"/>
  <c r="V163" i="2"/>
  <c r="X163" i="2" s="1"/>
  <c r="V325" i="2"/>
  <c r="X325" i="2" s="1"/>
  <c r="V197" i="2"/>
  <c r="X197" i="2" s="1"/>
  <c r="V294" i="2"/>
  <c r="X294" i="2" s="1"/>
  <c r="V57" i="2"/>
  <c r="X57" i="2" s="1"/>
  <c r="V335" i="2"/>
  <c r="X335" i="2" s="1"/>
  <c r="V218" i="2"/>
  <c r="X218" i="2" s="1"/>
  <c r="V146" i="2"/>
  <c r="X146" i="2" s="1"/>
  <c r="V234" i="2"/>
  <c r="X234" i="2" s="1"/>
  <c r="V185" i="2"/>
  <c r="X185" i="2" s="1"/>
  <c r="V341" i="2"/>
  <c r="X341" i="2" s="1"/>
  <c r="V296" i="2"/>
  <c r="X296" i="2" s="1"/>
  <c r="V328" i="2"/>
  <c r="X328" i="2" s="1"/>
  <c r="V291" i="2"/>
  <c r="X291" i="2" s="1"/>
  <c r="V339" i="2"/>
  <c r="X339" i="2" s="1"/>
  <c r="V340" i="2"/>
  <c r="X340" i="2" s="1"/>
  <c r="V112" i="2"/>
  <c r="X112" i="2" s="1"/>
  <c r="V12" i="2"/>
  <c r="V299" i="2"/>
  <c r="X299" i="2" s="1"/>
  <c r="V298" i="2"/>
  <c r="X298" i="2" s="1"/>
  <c r="V9" i="2"/>
  <c r="X9" i="2" s="1"/>
  <c r="V205" i="2"/>
  <c r="X205" i="2" s="1"/>
  <c r="V235" i="2"/>
  <c r="X235" i="2" s="1"/>
  <c r="V293" i="2"/>
  <c r="X293" i="2" s="1"/>
  <c r="V194" i="2"/>
  <c r="X194" i="2" s="1"/>
  <c r="V231" i="2"/>
  <c r="X231" i="2" s="1"/>
  <c r="V147" i="2"/>
  <c r="X147" i="2" s="1"/>
  <c r="V281" i="2"/>
  <c r="X281" i="2" s="1"/>
  <c r="V141" i="2"/>
  <c r="X141" i="2" s="1"/>
  <c r="V334" i="2"/>
  <c r="X334" i="2" s="1"/>
  <c r="V329" i="2"/>
  <c r="X329" i="2" s="1"/>
  <c r="V327" i="2"/>
  <c r="X327" i="2" s="1"/>
  <c r="V230" i="2"/>
  <c r="X230" i="2" s="1"/>
  <c r="V332" i="2"/>
  <c r="X332" i="2" s="1"/>
  <c r="V133" i="2"/>
  <c r="X133" i="2" s="1"/>
  <c r="V106" i="2"/>
  <c r="X106" i="2" s="1"/>
  <c r="V159" i="2"/>
  <c r="X159" i="2" s="1"/>
  <c r="W12" i="2" l="1"/>
  <c r="X12" i="2" s="1"/>
  <c r="AD62" i="2"/>
  <c r="AD51" i="2"/>
  <c r="AD34" i="2"/>
  <c r="AD25" i="2"/>
  <c r="AD52" i="2"/>
  <c r="AD63" i="2"/>
  <c r="AD53" i="2"/>
  <c r="AD41" i="2"/>
  <c r="AD26" i="2"/>
  <c r="AD81" i="2"/>
  <c r="AD168" i="2"/>
  <c r="AD126" i="2"/>
  <c r="AD97" i="2"/>
  <c r="AD54" i="2"/>
  <c r="AD35" i="2"/>
  <c r="AD55" i="2"/>
  <c r="AD42" i="2"/>
  <c r="AD43" i="2"/>
  <c r="AD36" i="2"/>
  <c r="AD44" i="2"/>
  <c r="AD56" i="2"/>
  <c r="AD82" i="2"/>
  <c r="AD30" i="2"/>
  <c r="AD67" i="2"/>
  <c r="AD83" i="2"/>
  <c r="AD98" i="2"/>
  <c r="AD127" i="2"/>
  <c r="AD84" i="2"/>
  <c r="AD85" i="2"/>
  <c r="AD315" i="2"/>
  <c r="AD138" i="2"/>
  <c r="AD156" i="2"/>
  <c r="AD286" i="2"/>
  <c r="AD287" i="2"/>
  <c r="AD120" i="2"/>
  <c r="AD215" i="2"/>
  <c r="AD128" i="2"/>
  <c r="AD139" i="2"/>
  <c r="AD316" i="2"/>
  <c r="AD317" i="2"/>
  <c r="AD150" i="2"/>
  <c r="AD169" i="2"/>
  <c r="AD170" i="2"/>
  <c r="AD157" i="2"/>
  <c r="AD288" i="2"/>
  <c r="AD225" i="2"/>
  <c r="AD196" i="2"/>
  <c r="AD181" i="2"/>
  <c r="AD182" i="2"/>
  <c r="AD272" i="2"/>
  <c r="AD192" i="2"/>
  <c r="AD183" i="2"/>
  <c r="AD201" i="2"/>
  <c r="AD259" i="2"/>
  <c r="AD193" i="2"/>
  <c r="AD260" i="2"/>
  <c r="AD202" i="2"/>
  <c r="AD226" i="2"/>
  <c r="AD129" i="2"/>
  <c r="AD240" i="2"/>
  <c r="AD203" i="2"/>
  <c r="AD241" i="2"/>
  <c r="AD289" i="2"/>
  <c r="AD242" i="2"/>
  <c r="AD243" i="2"/>
  <c r="AD244" i="2"/>
  <c r="AD245" i="2"/>
  <c r="AD227" i="2"/>
  <c r="AD228" i="2"/>
  <c r="AD254" i="2"/>
  <c r="AD246" i="2"/>
  <c r="AD290" i="2"/>
  <c r="AD261" i="2"/>
  <c r="AD318" i="2"/>
  <c r="AD247" i="2"/>
  <c r="AD273" i="2"/>
  <c r="AD319" i="2"/>
  <c r="AD320" i="2"/>
  <c r="AD262" i="2"/>
  <c r="AD263" i="2"/>
  <c r="AD264" i="2"/>
  <c r="AD265" i="2"/>
  <c r="AD321" i="2"/>
  <c r="AD322" i="2"/>
  <c r="AD323" i="2"/>
  <c r="AD37" i="2"/>
  <c r="AD86" i="2"/>
  <c r="AD87" i="2"/>
  <c r="AD274" i="2"/>
  <c r="AD158" i="2"/>
  <c r="AD15" i="2"/>
  <c r="AD17" i="2"/>
  <c r="AD16" i="2"/>
  <c r="AD24" i="2"/>
  <c r="AD18" i="2"/>
  <c r="AD19" i="2"/>
  <c r="AD23" i="2"/>
  <c r="AD20" i="2"/>
  <c r="AD21" i="2"/>
  <c r="AD22" i="2"/>
  <c r="AD14" i="2"/>
  <c r="T22" i="2"/>
  <c r="T19" i="2"/>
  <c r="T17" i="2"/>
  <c r="T87" i="2"/>
  <c r="T322" i="2"/>
  <c r="T263" i="2"/>
  <c r="T319" i="2"/>
  <c r="T261" i="2"/>
  <c r="T228" i="2"/>
  <c r="T243" i="2"/>
  <c r="T241" i="2"/>
  <c r="T226" i="2"/>
  <c r="T259" i="2"/>
  <c r="T272" i="2"/>
  <c r="T196" i="2"/>
  <c r="T170" i="2"/>
  <c r="T316" i="2"/>
  <c r="T84" i="2"/>
  <c r="T67" i="2"/>
  <c r="T42" i="2"/>
  <c r="T97" i="2"/>
  <c r="T81" i="2"/>
  <c r="T34" i="2"/>
  <c r="T286" i="2"/>
  <c r="T315" i="2"/>
  <c r="T51" i="2"/>
  <c r="T25" i="2"/>
  <c r="T63" i="2"/>
  <c r="T53" i="2"/>
  <c r="T26" i="2"/>
  <c r="T126" i="2"/>
  <c r="T54" i="2"/>
  <c r="T55" i="2"/>
  <c r="T36" i="2"/>
  <c r="T44" i="2"/>
  <c r="T56" i="2"/>
  <c r="T30" i="2"/>
  <c r="T83" i="2"/>
  <c r="T127" i="2"/>
  <c r="T85" i="2"/>
  <c r="T138" i="2"/>
  <c r="T156" i="2"/>
  <c r="T287" i="2"/>
  <c r="T120" i="2"/>
  <c r="T215" i="2"/>
  <c r="T139" i="2"/>
  <c r="T317" i="2"/>
  <c r="T150" i="2"/>
  <c r="T169" i="2"/>
  <c r="T157" i="2"/>
  <c r="T288" i="2"/>
  <c r="T225" i="2"/>
  <c r="T181" i="2"/>
  <c r="T182" i="2"/>
  <c r="T192" i="2"/>
  <c r="T183" i="2"/>
  <c r="T201" i="2"/>
  <c r="T193" i="2"/>
  <c r="T260" i="2"/>
  <c r="T202" i="2"/>
  <c r="T129" i="2"/>
  <c r="T240" i="2"/>
  <c r="T203" i="2"/>
  <c r="T289" i="2"/>
  <c r="T242" i="2"/>
  <c r="T244" i="2"/>
  <c r="T245" i="2"/>
  <c r="T227" i="2"/>
  <c r="T254" i="2"/>
  <c r="T246" i="2"/>
  <c r="T290" i="2"/>
  <c r="T318" i="2"/>
  <c r="T247" i="2"/>
  <c r="T273" i="2"/>
  <c r="T320" i="2"/>
  <c r="T262" i="2"/>
  <c r="T264" i="2"/>
  <c r="T265" i="2"/>
  <c r="T321" i="2"/>
  <c r="T323" i="2"/>
  <c r="T37" i="2"/>
  <c r="T86" i="2"/>
  <c r="T274" i="2"/>
  <c r="T158" i="2"/>
  <c r="T15" i="2"/>
  <c r="T16" i="2"/>
  <c r="T24" i="2"/>
  <c r="T18" i="2"/>
  <c r="T23" i="2"/>
  <c r="T20" i="2"/>
  <c r="T21" i="2"/>
  <c r="T14" i="2"/>
  <c r="V25" i="2" l="1"/>
  <c r="X25" i="2" s="1"/>
  <c r="V264" i="2"/>
  <c r="X264" i="2" s="1"/>
  <c r="V203" i="2"/>
  <c r="X203" i="2" s="1"/>
  <c r="V192" i="2"/>
  <c r="X192" i="2" s="1"/>
  <c r="V85" i="2"/>
  <c r="X85" i="2" s="1"/>
  <c r="V55" i="2"/>
  <c r="X55" i="2" s="1"/>
  <c r="V254" i="2"/>
  <c r="X254" i="2" s="1"/>
  <c r="V182" i="2"/>
  <c r="X182" i="2" s="1"/>
  <c r="V54" i="2"/>
  <c r="X54" i="2" s="1"/>
  <c r="V21" i="2"/>
  <c r="X21" i="2" s="1"/>
  <c r="V274" i="2"/>
  <c r="X274" i="2" s="1"/>
  <c r="V227" i="2"/>
  <c r="X227" i="2" s="1"/>
  <c r="V129" i="2"/>
  <c r="X129" i="2" s="1"/>
  <c r="V139" i="2"/>
  <c r="X139" i="2" s="1"/>
  <c r="V83" i="2"/>
  <c r="X83" i="2" s="1"/>
  <c r="V126" i="2"/>
  <c r="X126" i="2" s="1"/>
  <c r="V315" i="2"/>
  <c r="X315" i="2" s="1"/>
  <c r="V181" i="2"/>
  <c r="X181" i="2" s="1"/>
  <c r="V15" i="2"/>
  <c r="X15" i="2" s="1"/>
  <c r="V246" i="2"/>
  <c r="X246" i="2" s="1"/>
  <c r="V150" i="2"/>
  <c r="X150" i="2" s="1"/>
  <c r="V262" i="2"/>
  <c r="X262" i="2" s="1"/>
  <c r="V317" i="2"/>
  <c r="X317" i="2" s="1"/>
  <c r="V20" i="2"/>
  <c r="X20" i="2" s="1"/>
  <c r="V86" i="2"/>
  <c r="X86" i="2" s="1"/>
  <c r="V320" i="2"/>
  <c r="X320" i="2" s="1"/>
  <c r="V245" i="2"/>
  <c r="X245" i="2" s="1"/>
  <c r="V202" i="2"/>
  <c r="X202" i="2" s="1"/>
  <c r="V215" i="2"/>
  <c r="X215" i="2" s="1"/>
  <c r="V30" i="2"/>
  <c r="X30" i="2" s="1"/>
  <c r="V286" i="2"/>
  <c r="X286" i="2" s="1"/>
  <c r="V23" i="2"/>
  <c r="X23" i="2" s="1"/>
  <c r="V37" i="2"/>
  <c r="X37" i="2" s="1"/>
  <c r="V273" i="2"/>
  <c r="X273" i="2" s="1"/>
  <c r="V244" i="2"/>
  <c r="X244" i="2" s="1"/>
  <c r="V260" i="2"/>
  <c r="X260" i="2" s="1"/>
  <c r="V225" i="2"/>
  <c r="X225" i="2" s="1"/>
  <c r="V56" i="2"/>
  <c r="X56" i="2" s="1"/>
  <c r="V26" i="2"/>
  <c r="X26" i="2" s="1"/>
  <c r="V158" i="2"/>
  <c r="X158" i="2" s="1"/>
  <c r="V240" i="2"/>
  <c r="X240" i="2" s="1"/>
  <c r="V51" i="2"/>
  <c r="X51" i="2" s="1"/>
  <c r="V18" i="2"/>
  <c r="X18" i="2" s="1"/>
  <c r="V323" i="2"/>
  <c r="X323" i="2" s="1"/>
  <c r="V247" i="2"/>
  <c r="X247" i="2" s="1"/>
  <c r="V242" i="2"/>
  <c r="X242" i="2" s="1"/>
  <c r="V193" i="2"/>
  <c r="X193" i="2" s="1"/>
  <c r="V288" i="2"/>
  <c r="X288" i="2" s="1"/>
  <c r="V287" i="2"/>
  <c r="X287" i="2" s="1"/>
  <c r="V53" i="2"/>
  <c r="X53" i="2" s="1"/>
  <c r="V24" i="2"/>
  <c r="X24" i="2" s="1"/>
  <c r="V321" i="2"/>
  <c r="X321" i="2" s="1"/>
  <c r="V318" i="2"/>
  <c r="X318" i="2" s="1"/>
  <c r="V201" i="2"/>
  <c r="X201" i="2" s="1"/>
  <c r="V157" i="2"/>
  <c r="X157" i="2" s="1"/>
  <c r="V156" i="2"/>
  <c r="X156" i="2" s="1"/>
  <c r="V36" i="2"/>
  <c r="X36" i="2" s="1"/>
  <c r="V265" i="2"/>
  <c r="X265" i="2" s="1"/>
  <c r="V290" i="2"/>
  <c r="X290" i="2" s="1"/>
  <c r="V289" i="2"/>
  <c r="X289" i="2" s="1"/>
  <c r="V183" i="2"/>
  <c r="X183" i="2" s="1"/>
  <c r="V169" i="2"/>
  <c r="X169" i="2" s="1"/>
  <c r="V138" i="2"/>
  <c r="X138" i="2" s="1"/>
  <c r="V127" i="2"/>
  <c r="X127" i="2" s="1"/>
  <c r="V14" i="2"/>
  <c r="X14" i="2" s="1"/>
  <c r="V16" i="2"/>
  <c r="X16" i="2" s="1"/>
  <c r="V42" i="2"/>
  <c r="X42" i="2" s="1"/>
  <c r="T82" i="2"/>
  <c r="T98" i="2"/>
  <c r="V120" i="2"/>
  <c r="X120" i="2" s="1"/>
  <c r="V44" i="2"/>
  <c r="X44" i="2" s="1"/>
  <c r="V63" i="2"/>
  <c r="X63" i="2" s="1"/>
  <c r="V34" i="2"/>
  <c r="X34" i="2" s="1"/>
  <c r="T52" i="2"/>
  <c r="T168" i="2"/>
  <c r="V22" i="2"/>
  <c r="X22" i="2" s="1"/>
  <c r="V19" i="2"/>
  <c r="X19" i="2" s="1"/>
  <c r="V17" i="2"/>
  <c r="X17" i="2" s="1"/>
  <c r="V87" i="2"/>
  <c r="X87" i="2" s="1"/>
  <c r="V322" i="2"/>
  <c r="X322" i="2" s="1"/>
  <c r="V263" i="2"/>
  <c r="X263" i="2" s="1"/>
  <c r="V319" i="2"/>
  <c r="X319" i="2" s="1"/>
  <c r="V261" i="2"/>
  <c r="X261" i="2" s="1"/>
  <c r="V228" i="2"/>
  <c r="X228" i="2" s="1"/>
  <c r="V243" i="2"/>
  <c r="X243" i="2" s="1"/>
  <c r="V241" i="2"/>
  <c r="X241" i="2" s="1"/>
  <c r="V226" i="2"/>
  <c r="X226" i="2" s="1"/>
  <c r="V259" i="2"/>
  <c r="X259" i="2" s="1"/>
  <c r="V272" i="2"/>
  <c r="X272" i="2" s="1"/>
  <c r="V196" i="2"/>
  <c r="X196" i="2" s="1"/>
  <c r="V170" i="2"/>
  <c r="X170" i="2" s="1"/>
  <c r="V316" i="2"/>
  <c r="X316" i="2" s="1"/>
  <c r="V67" i="2"/>
  <c r="X67" i="2" s="1"/>
  <c r="V81" i="2"/>
  <c r="X81" i="2" s="1"/>
  <c r="T41" i="2"/>
  <c r="T35" i="2"/>
  <c r="T43" i="2"/>
  <c r="V84" i="2"/>
  <c r="X84" i="2" s="1"/>
  <c r="V97" i="2"/>
  <c r="X97" i="2" s="1"/>
  <c r="T128" i="2"/>
  <c r="T62" i="2"/>
  <c r="T38" i="2"/>
  <c r="V43" i="2" l="1"/>
  <c r="X43" i="2" s="1"/>
  <c r="V41" i="2"/>
  <c r="X41" i="2" s="1"/>
  <c r="V82" i="2"/>
  <c r="X82" i="2" s="1"/>
  <c r="V168" i="2"/>
  <c r="X168" i="2" s="1"/>
  <c r="V128" i="2"/>
  <c r="X128" i="2" s="1"/>
  <c r="V35" i="2"/>
  <c r="X35" i="2" s="1"/>
  <c r="V98" i="2"/>
  <c r="X98" i="2" s="1"/>
  <c r="V52" i="2"/>
  <c r="X52" i="2" s="1"/>
  <c r="V62" i="2"/>
  <c r="X62" i="2" s="1"/>
  <c r="V38" i="2"/>
  <c r="W38" i="2" s="1"/>
  <c r="X38" i="2" s="1"/>
  <c r="T27" i="2"/>
  <c r="T69" i="2"/>
  <c r="T164" i="2"/>
  <c r="T70" i="2"/>
  <c r="T117" i="2"/>
  <c r="T28" i="2"/>
  <c r="T31" i="2"/>
  <c r="T32" i="2"/>
  <c r="T33" i="2"/>
  <c r="T29" i="2"/>
  <c r="T39" i="2"/>
  <c r="T40" i="2"/>
  <c r="T46" i="2"/>
  <c r="T47" i="2"/>
  <c r="T48" i="2"/>
  <c r="T49" i="2"/>
  <c r="T71" i="2"/>
  <c r="T60" i="2"/>
  <c r="T72" i="2"/>
  <c r="T73" i="2"/>
  <c r="T61" i="2"/>
  <c r="T74" i="2"/>
  <c r="T75" i="2"/>
  <c r="T50" i="2"/>
  <c r="T76" i="2"/>
  <c r="T77" i="2"/>
  <c r="T91" i="2"/>
  <c r="T78" i="2"/>
  <c r="T79" i="2"/>
  <c r="T80" i="2"/>
  <c r="T92" i="2"/>
  <c r="T93" i="2"/>
  <c r="T94" i="2"/>
  <c r="T95" i="2"/>
  <c r="T118" i="2"/>
  <c r="T119" i="2"/>
  <c r="T96" i="2"/>
  <c r="T122" i="2"/>
  <c r="T123" i="2"/>
  <c r="T124" i="2"/>
  <c r="T135" i="2"/>
  <c r="T136" i="2"/>
  <c r="T148" i="2"/>
  <c r="T125" i="2"/>
  <c r="T137" i="2"/>
  <c r="T151" i="2"/>
  <c r="T149" i="2"/>
  <c r="T152" i="2"/>
  <c r="T165" i="2"/>
  <c r="T166" i="2"/>
  <c r="T175" i="2"/>
  <c r="T176" i="2"/>
  <c r="T153" i="2"/>
  <c r="T177" i="2"/>
  <c r="T178" i="2"/>
  <c r="T179" i="2"/>
  <c r="T180" i="2"/>
  <c r="T187" i="2"/>
  <c r="T188" i="2"/>
  <c r="T189" i="2"/>
  <c r="T154" i="2"/>
  <c r="T190" i="2"/>
  <c r="T207" i="2"/>
  <c r="T200" i="2"/>
  <c r="T191" i="2"/>
  <c r="T167" i="2"/>
  <c r="T208" i="2"/>
  <c r="T237" i="2"/>
  <c r="T238" i="2"/>
  <c r="T209" i="2"/>
  <c r="T210" i="2"/>
  <c r="T211" i="2"/>
  <c r="T212" i="2"/>
  <c r="T213" i="2"/>
  <c r="T214" i="2"/>
  <c r="T219" i="2"/>
  <c r="T255" i="2"/>
  <c r="T220" i="2"/>
  <c r="T221" i="2"/>
  <c r="T222" i="2"/>
  <c r="T223" i="2"/>
  <c r="T224" i="2"/>
  <c r="T239" i="2"/>
  <c r="T277" i="2"/>
  <c r="T278" i="2"/>
  <c r="T155" i="2"/>
  <c r="T279" i="2"/>
  <c r="T280" i="2"/>
  <c r="T301" i="2"/>
  <c r="T268" i="2"/>
  <c r="T302" i="2"/>
  <c r="T256" i="2"/>
  <c r="T303" i="2"/>
  <c r="T269" i="2"/>
  <c r="T270" i="2"/>
  <c r="T257" i="2"/>
  <c r="T271" i="2"/>
  <c r="T258" i="2"/>
  <c r="T304" i="2"/>
  <c r="T305" i="2"/>
  <c r="T306" i="2"/>
  <c r="T283" i="2"/>
  <c r="T307" i="2"/>
  <c r="T308" i="2"/>
  <c r="T284" i="2"/>
  <c r="T285" i="2"/>
  <c r="T309" i="2"/>
  <c r="T310" i="2"/>
  <c r="T311" i="2"/>
  <c r="T312" i="2"/>
  <c r="T313" i="2"/>
  <c r="T314" i="2"/>
  <c r="D76" i="16"/>
  <c r="V279" i="2" l="1"/>
  <c r="X279" i="2" s="1"/>
  <c r="V207" i="2"/>
  <c r="X207" i="2" s="1"/>
  <c r="V123" i="2"/>
  <c r="X123" i="2" s="1"/>
  <c r="V31" i="2"/>
  <c r="X31" i="2" s="1"/>
  <c r="V283" i="2"/>
  <c r="X283" i="2" s="1"/>
  <c r="V220" i="2"/>
  <c r="X220" i="2" s="1"/>
  <c r="V209" i="2"/>
  <c r="X209" i="2" s="1"/>
  <c r="V177" i="2"/>
  <c r="X177" i="2" s="1"/>
  <c r="V122" i="2"/>
  <c r="X122" i="2" s="1"/>
  <c r="V74" i="2"/>
  <c r="X74" i="2" s="1"/>
  <c r="V28" i="2"/>
  <c r="X28" i="2" s="1"/>
  <c r="V311" i="2"/>
  <c r="X311" i="2" s="1"/>
  <c r="V303" i="2"/>
  <c r="X303" i="2" s="1"/>
  <c r="V255" i="2"/>
  <c r="X255" i="2" s="1"/>
  <c r="V154" i="2"/>
  <c r="X154" i="2" s="1"/>
  <c r="V137" i="2"/>
  <c r="X137" i="2" s="1"/>
  <c r="V79" i="2"/>
  <c r="X79" i="2" s="1"/>
  <c r="V46" i="2"/>
  <c r="X46" i="2" s="1"/>
  <c r="V117" i="2"/>
  <c r="X117" i="2" s="1"/>
  <c r="V305" i="2"/>
  <c r="X305" i="2" s="1"/>
  <c r="V256" i="2"/>
  <c r="X256" i="2" s="1"/>
  <c r="V219" i="2"/>
  <c r="X219" i="2" s="1"/>
  <c r="V189" i="2"/>
  <c r="X189" i="2" s="1"/>
  <c r="V125" i="2"/>
  <c r="X125" i="2" s="1"/>
  <c r="V78" i="2"/>
  <c r="X78" i="2" s="1"/>
  <c r="V309" i="2"/>
  <c r="X309" i="2" s="1"/>
  <c r="V304" i="2"/>
  <c r="X304" i="2" s="1"/>
  <c r="V302" i="2"/>
  <c r="X302" i="2" s="1"/>
  <c r="V239" i="2"/>
  <c r="X239" i="2" s="1"/>
  <c r="V214" i="2"/>
  <c r="X214" i="2" s="1"/>
  <c r="V208" i="2"/>
  <c r="X208" i="2" s="1"/>
  <c r="V188" i="2"/>
  <c r="X188" i="2" s="1"/>
  <c r="V175" i="2"/>
  <c r="X175" i="2" s="1"/>
  <c r="V148" i="2"/>
  <c r="X148" i="2" s="1"/>
  <c r="V118" i="2"/>
  <c r="X118" i="2" s="1"/>
  <c r="V91" i="2"/>
  <c r="X91" i="2" s="1"/>
  <c r="V72" i="2"/>
  <c r="X72" i="2" s="1"/>
  <c r="V39" i="2"/>
  <c r="X39" i="2" s="1"/>
  <c r="V285" i="2"/>
  <c r="X285" i="2" s="1"/>
  <c r="V258" i="2"/>
  <c r="X258" i="2" s="1"/>
  <c r="V268" i="2"/>
  <c r="X268" i="2" s="1"/>
  <c r="V224" i="2"/>
  <c r="X224" i="2" s="1"/>
  <c r="V213" i="2"/>
  <c r="X213" i="2" s="1"/>
  <c r="V167" i="2"/>
  <c r="X167" i="2" s="1"/>
  <c r="V187" i="2"/>
  <c r="X187" i="2" s="1"/>
  <c r="V166" i="2"/>
  <c r="X166" i="2" s="1"/>
  <c r="V136" i="2"/>
  <c r="X136" i="2" s="1"/>
  <c r="V95" i="2"/>
  <c r="X95" i="2" s="1"/>
  <c r="V77" i="2"/>
  <c r="X77" i="2" s="1"/>
  <c r="V60" i="2"/>
  <c r="X60" i="2" s="1"/>
  <c r="V29" i="2"/>
  <c r="X29" i="2" s="1"/>
  <c r="V307" i="2"/>
  <c r="X307" i="2" s="1"/>
  <c r="V210" i="2"/>
  <c r="X210" i="2" s="1"/>
  <c r="V149" i="2"/>
  <c r="X149" i="2" s="1"/>
  <c r="V312" i="2"/>
  <c r="X312" i="2" s="1"/>
  <c r="V313" i="2"/>
  <c r="X313" i="2" s="1"/>
  <c r="V221" i="2"/>
  <c r="X221" i="2" s="1"/>
  <c r="V178" i="2"/>
  <c r="X178" i="2" s="1"/>
  <c r="V92" i="2"/>
  <c r="X92" i="2" s="1"/>
  <c r="V48" i="2"/>
  <c r="X48" i="2" s="1"/>
  <c r="V155" i="2"/>
  <c r="X155" i="2" s="1"/>
  <c r="V190" i="2"/>
  <c r="X190" i="2" s="1"/>
  <c r="V151" i="2"/>
  <c r="X151" i="2" s="1"/>
  <c r="V80" i="2"/>
  <c r="X80" i="2" s="1"/>
  <c r="V47" i="2"/>
  <c r="X47" i="2" s="1"/>
  <c r="V306" i="2"/>
  <c r="X306" i="2" s="1"/>
  <c r="V278" i="2"/>
  <c r="X278" i="2" s="1"/>
  <c r="V238" i="2"/>
  <c r="X238" i="2" s="1"/>
  <c r="V153" i="2"/>
  <c r="X153" i="2" s="1"/>
  <c r="V96" i="2"/>
  <c r="X96" i="2" s="1"/>
  <c r="V61" i="2"/>
  <c r="X61" i="2" s="1"/>
  <c r="V310" i="2"/>
  <c r="X310" i="2" s="1"/>
  <c r="V277" i="2"/>
  <c r="X277" i="2" s="1"/>
  <c r="V237" i="2"/>
  <c r="X237" i="2" s="1"/>
  <c r="V176" i="2"/>
  <c r="X176" i="2" s="1"/>
  <c r="V119" i="2"/>
  <c r="X119" i="2" s="1"/>
  <c r="V73" i="2"/>
  <c r="X73" i="2" s="1"/>
  <c r="V40" i="2"/>
  <c r="X40" i="2" s="1"/>
  <c r="V284" i="2"/>
  <c r="X284" i="2" s="1"/>
  <c r="V271" i="2"/>
  <c r="X271" i="2" s="1"/>
  <c r="V301" i="2"/>
  <c r="X301" i="2" s="1"/>
  <c r="V223" i="2"/>
  <c r="X223" i="2" s="1"/>
  <c r="V212" i="2"/>
  <c r="X212" i="2" s="1"/>
  <c r="V191" i="2"/>
  <c r="X191" i="2" s="1"/>
  <c r="V180" i="2"/>
  <c r="X180" i="2" s="1"/>
  <c r="V165" i="2"/>
  <c r="X165" i="2" s="1"/>
  <c r="V135" i="2"/>
  <c r="X135" i="2" s="1"/>
  <c r="V94" i="2"/>
  <c r="X94" i="2" s="1"/>
  <c r="V76" i="2"/>
  <c r="X76" i="2" s="1"/>
  <c r="V71" i="2"/>
  <c r="X71" i="2" s="1"/>
  <c r="V33" i="2"/>
  <c r="X33" i="2" s="1"/>
  <c r="V314" i="2"/>
  <c r="X314" i="2" s="1"/>
  <c r="V308" i="2"/>
  <c r="X308" i="2" s="1"/>
  <c r="V257" i="2"/>
  <c r="X257" i="2" s="1"/>
  <c r="V280" i="2"/>
  <c r="X280" i="2" s="1"/>
  <c r="V222" i="2"/>
  <c r="X222" i="2" s="1"/>
  <c r="V211" i="2"/>
  <c r="X211" i="2" s="1"/>
  <c r="V200" i="2"/>
  <c r="X200" i="2" s="1"/>
  <c r="V179" i="2"/>
  <c r="X179" i="2" s="1"/>
  <c r="V152" i="2"/>
  <c r="X152" i="2" s="1"/>
  <c r="V124" i="2"/>
  <c r="X124" i="2" s="1"/>
  <c r="V93" i="2"/>
  <c r="X93" i="2" s="1"/>
  <c r="V50" i="2"/>
  <c r="X50" i="2" s="1"/>
  <c r="V49" i="2"/>
  <c r="X49" i="2" s="1"/>
  <c r="V32" i="2"/>
  <c r="X32" i="2" s="1"/>
  <c r="V270" i="2"/>
  <c r="X270" i="2" s="1"/>
  <c r="V75" i="2"/>
  <c r="X75" i="2" s="1"/>
  <c r="V269" i="2"/>
  <c r="X269" i="2" s="1"/>
  <c r="V164" i="2"/>
  <c r="V70" i="2"/>
  <c r="W70" i="2" s="1"/>
  <c r="X70" i="2" s="1"/>
  <c r="V69" i="2"/>
  <c r="W69" i="2" s="1"/>
  <c r="X69" i="2" s="1"/>
  <c r="V27" i="2"/>
  <c r="W27" i="2" s="1"/>
  <c r="X27" i="2" s="1"/>
  <c r="W164" i="2" l="1"/>
  <c r="X164" i="2" s="1"/>
  <c r="H75" i="16"/>
  <c r="H74" i="16"/>
  <c r="H73" i="16"/>
  <c r="H72" i="16"/>
  <c r="H76" i="16" l="1"/>
  <c r="J67" i="16"/>
  <c r="L67" i="16"/>
  <c r="M2" i="16" l="1"/>
  <c r="M67" i="16" s="1"/>
</calcChain>
</file>

<file path=xl/sharedStrings.xml><?xml version="1.0" encoding="utf-8"?>
<sst xmlns="http://schemas.openxmlformats.org/spreadsheetml/2006/main" count="5299" uniqueCount="1587">
  <si>
    <t>Unique ID</t>
  </si>
  <si>
    <t>Application no</t>
  </si>
  <si>
    <t>Policy no</t>
  </si>
  <si>
    <t>RM Name</t>
  </si>
  <si>
    <t>Policy type</t>
  </si>
  <si>
    <t>ERB Status</t>
  </si>
  <si>
    <t>Customer Name</t>
  </si>
  <si>
    <t>Product</t>
  </si>
  <si>
    <t>Insurer / Company Name</t>
  </si>
  <si>
    <t>Plan Name / Fund Name</t>
  </si>
  <si>
    <t>Issued Date</t>
  </si>
  <si>
    <t>ERB
G. Premium</t>
  </si>
  <si>
    <t xml:space="preserve">OD NET PREMIUM </t>
  </si>
  <si>
    <t>TP PREMIUM</t>
  </si>
  <si>
    <t>ERB
N.Premium</t>
  </si>
  <si>
    <t>Cal Premium</t>
  </si>
  <si>
    <t>Finqy Partner ID</t>
  </si>
  <si>
    <t>Partner Name</t>
  </si>
  <si>
    <t>ERB 
Payout %</t>
  </si>
  <si>
    <t>ERB
Payout Amt</t>
  </si>
  <si>
    <t>TDS Rate</t>
  </si>
  <si>
    <t>TDS amt</t>
  </si>
  <si>
    <t>Payable</t>
  </si>
  <si>
    <t>Paid</t>
  </si>
  <si>
    <t>Advisor
Payout Date</t>
  </si>
  <si>
    <t>Reference No</t>
  </si>
  <si>
    <t>Ops Manager</t>
  </si>
  <si>
    <t>Payment Remark</t>
  </si>
  <si>
    <t>Remark</t>
  </si>
  <si>
    <t>Souvik Banik</t>
  </si>
  <si>
    <t>NA</t>
  </si>
  <si>
    <t>Sr.No</t>
  </si>
  <si>
    <t>Finqy ID</t>
  </si>
  <si>
    <t>Net Payout</t>
  </si>
  <si>
    <t>GST</t>
  </si>
  <si>
    <t>Recoveries/Advance</t>
  </si>
  <si>
    <t>TDS Amount</t>
  </si>
  <si>
    <t>Total Payable</t>
  </si>
  <si>
    <t>Pending</t>
  </si>
  <si>
    <t>SM</t>
  </si>
  <si>
    <t>Total</t>
  </si>
  <si>
    <t>Sr.no</t>
  </si>
  <si>
    <t>Opening Amt</t>
  </si>
  <si>
    <t xml:space="preserve"> Adj amt</t>
  </si>
  <si>
    <t>Balance</t>
  </si>
  <si>
    <t>INDIVIDUAL2993</t>
  </si>
  <si>
    <t>Advance/
Recovery</t>
  </si>
  <si>
    <t>Confirmation Status</t>
  </si>
  <si>
    <t>Confirmation Remark</t>
  </si>
  <si>
    <t>PPT</t>
  </si>
  <si>
    <t>New-Fresh</t>
  </si>
  <si>
    <t>Policy Issued</t>
  </si>
  <si>
    <t>Max</t>
  </si>
  <si>
    <t>INVT</t>
  </si>
  <si>
    <t>Bajaj Allianz</t>
  </si>
  <si>
    <t>PNB Metlife</t>
  </si>
  <si>
    <t>Guaranteed Future Plan</t>
  </si>
  <si>
    <t>Century Plan</t>
  </si>
  <si>
    <t xml:space="preserve">Saving Advantage Plan </t>
  </si>
  <si>
    <t>Future Generali</t>
  </si>
  <si>
    <t>Long Term Income plan</t>
  </si>
  <si>
    <t>-</t>
  </si>
  <si>
    <t>POS Goal Suraksha</t>
  </si>
  <si>
    <t>Assured Wealth Goal</t>
  </si>
  <si>
    <t>Flexi Income Goal</t>
  </si>
  <si>
    <t>Guaranteed Income Goal</t>
  </si>
  <si>
    <t>10</t>
  </si>
  <si>
    <t>12</t>
  </si>
  <si>
    <t>Freelook</t>
  </si>
  <si>
    <t>Decline</t>
  </si>
  <si>
    <t>Saving Advantage</t>
  </si>
  <si>
    <t>ANUPAM MAITY</t>
  </si>
  <si>
    <t>SA_INVT_17</t>
  </si>
  <si>
    <t>PO Reference Number</t>
  </si>
  <si>
    <t>PO Request Date</t>
  </si>
  <si>
    <t>Life2142</t>
  </si>
  <si>
    <t>Life Way Solutions</t>
  </si>
  <si>
    <t>INS PO Jan-23</t>
  </si>
  <si>
    <t>PO INS 35</t>
  </si>
  <si>
    <t>INDIVIDUAL1770</t>
  </si>
  <si>
    <t>Shanu Manna</t>
  </si>
  <si>
    <t>INFOVISION1451</t>
  </si>
  <si>
    <t>Infovision Marketing Services</t>
  </si>
  <si>
    <t>INDIVIDUAL3094</t>
  </si>
  <si>
    <t>Hina Chaudhary</t>
  </si>
  <si>
    <t xml:space="preserve">Slot 3
</t>
  </si>
  <si>
    <t>RINVT_623</t>
  </si>
  <si>
    <t>RINVT_404</t>
  </si>
  <si>
    <t>RINVT_661</t>
  </si>
  <si>
    <t>RINVT_770</t>
  </si>
  <si>
    <t>RINVT_705</t>
  </si>
  <si>
    <t>RINVT_385</t>
  </si>
  <si>
    <t>RINVT_634</t>
  </si>
  <si>
    <t>RINVT_578</t>
  </si>
  <si>
    <t>RINVT_649</t>
  </si>
  <si>
    <t>RINVT_635</t>
  </si>
  <si>
    <t>RINVT_352</t>
  </si>
  <si>
    <t>RINVT_652</t>
  </si>
  <si>
    <t>RINVT_673</t>
  </si>
  <si>
    <t>RINVT_676</t>
  </si>
  <si>
    <t>RINVT_663</t>
  </si>
  <si>
    <t>RINVT_662</t>
  </si>
  <si>
    <t>RINVT_572</t>
  </si>
  <si>
    <t>RINVT_701</t>
  </si>
  <si>
    <t>RINVT_691</t>
  </si>
  <si>
    <t>RINVT_687</t>
  </si>
  <si>
    <t>RINVT_689</t>
  </si>
  <si>
    <t>RINVT_690</t>
  </si>
  <si>
    <t>RINVT_592</t>
  </si>
  <si>
    <t>RINVT_583</t>
  </si>
  <si>
    <t>RINVT_654</t>
  </si>
  <si>
    <t>RINVT_664</t>
  </si>
  <si>
    <t>RINVT_665</t>
  </si>
  <si>
    <t>RINVT_740</t>
  </si>
  <si>
    <t>RINVT_650</t>
  </si>
  <si>
    <t>RINVT_625</t>
  </si>
  <si>
    <t>RINVT_651</t>
  </si>
  <si>
    <t>RINVT_688</t>
  </si>
  <si>
    <t>RINVT_675</t>
  </si>
  <si>
    <t>RINVT_660</t>
  </si>
  <si>
    <t>RINVT_677</t>
  </si>
  <si>
    <t>RINVT_704</t>
  </si>
  <si>
    <t>RINVT_714</t>
  </si>
  <si>
    <t>RINVT_700</t>
  </si>
  <si>
    <t>RINVT_742</t>
  </si>
  <si>
    <t>RINVT_738</t>
  </si>
  <si>
    <t>RINVT_728</t>
  </si>
  <si>
    <t>RINVT_754</t>
  </si>
  <si>
    <t>RINVT_739</t>
  </si>
  <si>
    <t>RINVT_744</t>
  </si>
  <si>
    <t>RINVT_674</t>
  </si>
  <si>
    <t>RINVT_702</t>
  </si>
  <si>
    <t>RINVT_753</t>
  </si>
  <si>
    <t>RINVT_726</t>
  </si>
  <si>
    <t>RINVT_355</t>
  </si>
  <si>
    <t>RINVT_768</t>
  </si>
  <si>
    <t>RINVT_755</t>
  </si>
  <si>
    <t>RINVT_785</t>
  </si>
  <si>
    <t>RINVT_786</t>
  </si>
  <si>
    <t>RINVT_741</t>
  </si>
  <si>
    <t>RINVT_763</t>
  </si>
  <si>
    <t>RINVT_727</t>
  </si>
  <si>
    <t>RINVT_759</t>
  </si>
  <si>
    <t>RINVT_767</t>
  </si>
  <si>
    <t>RINVT_703</t>
  </si>
  <si>
    <t>RINVT_795</t>
  </si>
  <si>
    <t>RINVT_758</t>
  </si>
  <si>
    <t>RINVT_745</t>
  </si>
  <si>
    <t>RINVT_764</t>
  </si>
  <si>
    <t>RINVT_797</t>
  </si>
  <si>
    <t>RINVT_813</t>
  </si>
  <si>
    <t>RINVT_773</t>
  </si>
  <si>
    <t>RINVT_678</t>
  </si>
  <si>
    <t>RINVT_826</t>
  </si>
  <si>
    <t>RINVT_845</t>
  </si>
  <si>
    <t>RINVT_846</t>
  </si>
  <si>
    <t>RINVT_811</t>
  </si>
  <si>
    <t>RINVT_830</t>
  </si>
  <si>
    <t>RINVT_824</t>
  </si>
  <si>
    <t>RINVT_796</t>
  </si>
  <si>
    <t>RINVT_756</t>
  </si>
  <si>
    <t>RINVT_760</t>
  </si>
  <si>
    <t>RINVT_827</t>
  </si>
  <si>
    <t>RINVT_814</t>
  </si>
  <si>
    <t>RINVT_835</t>
  </si>
  <si>
    <t>RINVT_828</t>
  </si>
  <si>
    <t>RINVT_792</t>
  </si>
  <si>
    <t>RINVT_774</t>
  </si>
  <si>
    <t>RINVT_784</t>
  </si>
  <si>
    <t>RINVT_834</t>
  </si>
  <si>
    <t>RINVT_893</t>
  </si>
  <si>
    <t>RINVT_888</t>
  </si>
  <si>
    <t>RINVT_529</t>
  </si>
  <si>
    <t>RINVT_771</t>
  </si>
  <si>
    <t>RINVT_783</t>
  </si>
  <si>
    <t>RINVT_882</t>
  </si>
  <si>
    <t>RINVT_872</t>
  </si>
  <si>
    <t>RINVT_860</t>
  </si>
  <si>
    <t>RINVT_847</t>
  </si>
  <si>
    <t>RINVT_829</t>
  </si>
  <si>
    <t>RINVT_849</t>
  </si>
  <si>
    <t>RINVT_864</t>
  </si>
  <si>
    <t>RINVT_861</t>
  </si>
  <si>
    <t>RINVT_862</t>
  </si>
  <si>
    <t>RINVT_793</t>
  </si>
  <si>
    <t>RINVT_889</t>
  </si>
  <si>
    <t>RINVT_897</t>
  </si>
  <si>
    <t>RINVT_902</t>
  </si>
  <si>
    <t>RINVT_875</t>
  </si>
  <si>
    <t>RINVT_910</t>
  </si>
  <si>
    <t>RINVT_794</t>
  </si>
  <si>
    <t>RINVT_812</t>
  </si>
  <si>
    <t>RINVT_863</t>
  </si>
  <si>
    <t>RINVT_894</t>
  </si>
  <si>
    <t>RINVT_895</t>
  </si>
  <si>
    <t>RINVT_901</t>
  </si>
  <si>
    <t>RINVT_890</t>
  </si>
  <si>
    <t>RINVT_848</t>
  </si>
  <si>
    <t>RINVT_873</t>
  </si>
  <si>
    <t>503-7773412</t>
  </si>
  <si>
    <t>Gaurav Raghav</t>
  </si>
  <si>
    <t>DECLINE</t>
  </si>
  <si>
    <t xml:space="preserve">Adarsh Kumar Dash </t>
  </si>
  <si>
    <t>Bharti Axa</t>
  </si>
  <si>
    <t xml:space="preserve">Elite Advantage </t>
  </si>
  <si>
    <t>Vinay Kumar B R</t>
  </si>
  <si>
    <t>503-7801114</t>
  </si>
  <si>
    <t>FREELOOK</t>
  </si>
  <si>
    <t>sunny shaw</t>
  </si>
  <si>
    <t>24750797</t>
  </si>
  <si>
    <t>GUNJAN SHAH</t>
  </si>
  <si>
    <t>MGFP</t>
  </si>
  <si>
    <t>santu santra</t>
  </si>
  <si>
    <t>503-6332277</t>
  </si>
  <si>
    <t>POLICY ISSUED</t>
  </si>
  <si>
    <t>Rajbir Singh</t>
  </si>
  <si>
    <t>Elite Advantage</t>
  </si>
  <si>
    <t>KRISHNADAS CHANDRAKANT BHONSALE</t>
  </si>
  <si>
    <t>Gulshan kumar singh</t>
  </si>
  <si>
    <t xml:space="preserve">Madhumeeta .Mrityunjay. Singh </t>
  </si>
  <si>
    <t>Rajesh Kumar Diwakar</t>
  </si>
  <si>
    <t>Lorence Pati</t>
  </si>
  <si>
    <t>Shubhangi N. Bhilkar</t>
  </si>
  <si>
    <t xml:space="preserve">Gulraiz Hasan Niazi </t>
  </si>
  <si>
    <t xml:space="preserve">Sachchida nand Sharma </t>
  </si>
  <si>
    <t xml:space="preserve">Ajay kumar Sharma </t>
  </si>
  <si>
    <t>Vikrant Mehra</t>
  </si>
  <si>
    <t xml:space="preserve"> ANJANI KUMAR DUBEY</t>
  </si>
  <si>
    <t>Krishanu Chowdhury</t>
  </si>
  <si>
    <t>Shanker Kumar Choudhary</t>
  </si>
  <si>
    <t xml:space="preserve">KULKARNI SACHIN GAJANAN </t>
  </si>
  <si>
    <t>BASAVARAJ BASAVARAJ</t>
  </si>
  <si>
    <t>Kamaal ashraf</t>
  </si>
  <si>
    <t>Chandanprakash Mahesh Choudhary</t>
  </si>
  <si>
    <t>503-7796280</t>
  </si>
  <si>
    <t xml:space="preserve">Shafi Kunuthuri </t>
  </si>
  <si>
    <t>503-7801189</t>
  </si>
  <si>
    <t>AMRIT KUMAR SAGAR</t>
  </si>
  <si>
    <t>503-7801544</t>
  </si>
  <si>
    <t>Gopal Mittal</t>
  </si>
  <si>
    <t xml:space="preserve">subir Ghosh </t>
  </si>
  <si>
    <t>503-7800942</t>
  </si>
  <si>
    <t>Prem Jatain</t>
  </si>
  <si>
    <t>503-7797031</t>
  </si>
  <si>
    <t>Chandrakant</t>
  </si>
  <si>
    <t>503-7801320</t>
  </si>
  <si>
    <t>Kavita Devi</t>
  </si>
  <si>
    <t>Jeet Ram</t>
  </si>
  <si>
    <t xml:space="preserve">ANKIT KUMAR RAWAT </t>
  </si>
  <si>
    <t>503-7806387</t>
  </si>
  <si>
    <t xml:space="preserve">Ramesh Kumar Sharma </t>
  </si>
  <si>
    <t>503-7813317</t>
  </si>
  <si>
    <t xml:space="preserve">Sanjay </t>
  </si>
  <si>
    <t xml:space="preserve">SATISH BHATU CHAUDHARI </t>
  </si>
  <si>
    <t>Md shadul haya</t>
  </si>
  <si>
    <t>Ajay Verma</t>
  </si>
  <si>
    <t xml:space="preserve"> Kishlaya Khare</t>
  </si>
  <si>
    <t xml:space="preserve">Rakesh Singh </t>
  </si>
  <si>
    <t>karan Singh</t>
  </si>
  <si>
    <t>Bikramjeet kumar</t>
  </si>
  <si>
    <t xml:space="preserve"> PALURI DURGA BALAJI </t>
  </si>
  <si>
    <t xml:space="preserve">Akshay Kumar janardan singh </t>
  </si>
  <si>
    <t>Pradeep Kumar Mahana</t>
  </si>
  <si>
    <t>503-7828570</t>
  </si>
  <si>
    <t xml:space="preserve">Dipak Kumar singh </t>
  </si>
  <si>
    <t>503-7823563</t>
  </si>
  <si>
    <t>Nirakar Barik</t>
  </si>
  <si>
    <t>503-7827622</t>
  </si>
  <si>
    <t xml:space="preserve">Ram Karan Yadav </t>
  </si>
  <si>
    <t>24682071</t>
  </si>
  <si>
    <t>Amitabh Kumar Sharma</t>
  </si>
  <si>
    <t>24750345</t>
  </si>
  <si>
    <t>Sparsh Magotra</t>
  </si>
  <si>
    <t>565366723</t>
  </si>
  <si>
    <t>24747989</t>
  </si>
  <si>
    <t xml:space="preserve"> MANOJ KUMAR JAIN </t>
  </si>
  <si>
    <t>24753626</t>
  </si>
  <si>
    <t>vikas shiv pujan sah</t>
  </si>
  <si>
    <t>24755693</t>
  </si>
  <si>
    <t>Ankur Pundeer</t>
  </si>
  <si>
    <t>503-7862314</t>
  </si>
  <si>
    <t>satpal</t>
  </si>
  <si>
    <t>24750020</t>
  </si>
  <si>
    <t xml:space="preserve">AJAHAR EKBAL SHEKH </t>
  </si>
  <si>
    <t>24755291</t>
  </si>
  <si>
    <t>Deepak Kumar</t>
  </si>
  <si>
    <t>503-7860003</t>
  </si>
  <si>
    <t>Gaurav</t>
  </si>
  <si>
    <t>503-7858320</t>
  </si>
  <si>
    <t>Swapnil Jain</t>
  </si>
  <si>
    <t>24742270</t>
  </si>
  <si>
    <t xml:space="preserve"> GAUTAM KUMAR</t>
  </si>
  <si>
    <t>24757036</t>
  </si>
  <si>
    <t>SUBHAJIT PANIGRAHI</t>
  </si>
  <si>
    <t>24757395</t>
  </si>
  <si>
    <t>chinawale Ramesh sharad</t>
  </si>
  <si>
    <t>24747662</t>
  </si>
  <si>
    <t>Ankit Mittal</t>
  </si>
  <si>
    <t>503-7860268</t>
  </si>
  <si>
    <t>padam</t>
  </si>
  <si>
    <t>503-7875332</t>
  </si>
  <si>
    <t>H S Prashant</t>
  </si>
  <si>
    <t>24761699</t>
  </si>
  <si>
    <t>Devendra Kumar Singh</t>
  </si>
  <si>
    <t>503-7867198</t>
  </si>
  <si>
    <t>ANIL PARMAR</t>
  </si>
  <si>
    <t>503-7805370</t>
  </si>
  <si>
    <t>Sandeep</t>
  </si>
  <si>
    <t>24762648</t>
  </si>
  <si>
    <t>ANAND YALLAPPA KADAKKl</t>
  </si>
  <si>
    <t>24767554</t>
  </si>
  <si>
    <t>Rahul Tripathi</t>
  </si>
  <si>
    <t>24767867</t>
  </si>
  <si>
    <t>NIKESH KUMAR SINGH</t>
  </si>
  <si>
    <t>24762707</t>
  </si>
  <si>
    <t>KRISHAN KUMAR</t>
  </si>
  <si>
    <t>24765204</t>
  </si>
  <si>
    <t>Silpa Sweta Jena</t>
  </si>
  <si>
    <t>24762699</t>
  </si>
  <si>
    <t>Katharotiya Umesh Ghanshyambhai</t>
  </si>
  <si>
    <t>24762553</t>
  </si>
  <si>
    <t>Manmay Kumar Dalei</t>
  </si>
  <si>
    <t>24764047</t>
  </si>
  <si>
    <t xml:space="preserve">Manoj Kumar Dubey </t>
  </si>
  <si>
    <t>24747788</t>
  </si>
  <si>
    <t>prem sarojanand</t>
  </si>
  <si>
    <t>24767149</t>
  </si>
  <si>
    <t>Manoj Kumar Behura</t>
  </si>
  <si>
    <t>503-7893988</t>
  </si>
  <si>
    <t>Prem Kumar</t>
  </si>
  <si>
    <t>24767156</t>
  </si>
  <si>
    <t>Rakesh Kumar</t>
  </si>
  <si>
    <t>24766992</t>
  </si>
  <si>
    <t>SHOBHIT P MESHRAM</t>
  </si>
  <si>
    <t>24766983</t>
  </si>
  <si>
    <t xml:space="preserve">NIKHIL KALAL </t>
  </si>
  <si>
    <t>24766836</t>
  </si>
  <si>
    <t xml:space="preserve">ALISHA GANTAYAT </t>
  </si>
  <si>
    <t>24764997</t>
  </si>
  <si>
    <t>Sunny Kumar</t>
  </si>
  <si>
    <t>503-7890240</t>
  </si>
  <si>
    <t>Satya Narayana v</t>
  </si>
  <si>
    <t>Secure Income Plan</t>
  </si>
  <si>
    <t>24773700</t>
  </si>
  <si>
    <t>Shubham Gautam</t>
  </si>
  <si>
    <t>24773597</t>
  </si>
  <si>
    <t>KULKARNI SACHIN GAJANAN</t>
  </si>
  <si>
    <t>503-7734380</t>
  </si>
  <si>
    <t>Jayant Gotkhindi</t>
  </si>
  <si>
    <t>24751799</t>
  </si>
  <si>
    <t>GOLAM RASUL KIBRIA</t>
  </si>
  <si>
    <t>24755633</t>
  </si>
  <si>
    <t>ANOOP KUMAR P A</t>
  </si>
  <si>
    <t>24765159</t>
  </si>
  <si>
    <t>Santosh kumar sah</t>
  </si>
  <si>
    <t>24771789</t>
  </si>
  <si>
    <t xml:space="preserve">vinit Kumar saxena </t>
  </si>
  <si>
    <t>503-7908646</t>
  </si>
  <si>
    <t xml:space="preserve">Om Prakash Malviya </t>
  </si>
  <si>
    <t>503-7895942</t>
  </si>
  <si>
    <t xml:space="preserve">Irfanulla P </t>
  </si>
  <si>
    <t>24772265</t>
  </si>
  <si>
    <t>vishal Nana Bhalerao</t>
  </si>
  <si>
    <t>24771616</t>
  </si>
  <si>
    <t xml:space="preserve"> Amit Kashyap</t>
  </si>
  <si>
    <t>24770248</t>
  </si>
  <si>
    <t xml:space="preserve">vainik prakashbhai kakadiya </t>
  </si>
  <si>
    <t>24771189</t>
  </si>
  <si>
    <t>NARAYAN LAL NAGDA</t>
  </si>
  <si>
    <t>24771809</t>
  </si>
  <si>
    <t xml:space="preserve"> Shubham Kushwah </t>
  </si>
  <si>
    <t>503-7892519</t>
  </si>
  <si>
    <t>Monika jain</t>
  </si>
  <si>
    <t>24775922</t>
  </si>
  <si>
    <t>Rasmi Ranjan Pattanayak</t>
  </si>
  <si>
    <t xml:space="preserve">Parveen Kumar </t>
  </si>
  <si>
    <t>503-7921003</t>
  </si>
  <si>
    <t xml:space="preserve">SAURABH TIWARI </t>
  </si>
  <si>
    <t>503-7891750</t>
  </si>
  <si>
    <t>ABHIJIT BARVAH</t>
  </si>
  <si>
    <t>24777330</t>
  </si>
  <si>
    <t xml:space="preserve">Kriti Kumari </t>
  </si>
  <si>
    <t>24756799</t>
  </si>
  <si>
    <t>Bhushan Dilip Dashpute</t>
  </si>
  <si>
    <t>503-7880993</t>
  </si>
  <si>
    <t>Vinay B Negur</t>
  </si>
  <si>
    <t>503-7912663</t>
  </si>
  <si>
    <t xml:space="preserve">Joy Sarkar </t>
  </si>
  <si>
    <t>24777332</t>
  </si>
  <si>
    <t>PRAVESH VERMA</t>
  </si>
  <si>
    <t>503-7913695</t>
  </si>
  <si>
    <t>Hoshiar Singh Berwal</t>
  </si>
  <si>
    <t>503-7916540</t>
  </si>
  <si>
    <t>503-7912275</t>
  </si>
  <si>
    <t>Nitin</t>
  </si>
  <si>
    <t>503-7900254</t>
  </si>
  <si>
    <t>Munish Kumar</t>
  </si>
  <si>
    <t>503-7909719</t>
  </si>
  <si>
    <t xml:space="preserve">Sumeet singh saluja </t>
  </si>
  <si>
    <t>INDIVIDUAL1977</t>
  </si>
  <si>
    <t>Kavita</t>
  </si>
  <si>
    <t>INDIVIDUAL1554</t>
  </si>
  <si>
    <t>Ajay Kumar Yadav</t>
  </si>
  <si>
    <t>INDIVIDUAL1670</t>
  </si>
  <si>
    <t>Deepa Joshi</t>
  </si>
  <si>
    <t>Deepa joshi</t>
  </si>
  <si>
    <t>AJAY KUMAR YADAV</t>
  </si>
  <si>
    <t>UNIQUE1407</t>
  </si>
  <si>
    <t>Unique Vision Marketing Services Pvt Ltd</t>
  </si>
  <si>
    <t>INDIVIDUAL1675</t>
  </si>
  <si>
    <t>UNITY</t>
  </si>
  <si>
    <t>INDIVIDUAL3206</t>
  </si>
  <si>
    <t>VIDHULA JAIN</t>
  </si>
  <si>
    <t>Vidhula Jain</t>
  </si>
  <si>
    <t>AMotor_6350</t>
  </si>
  <si>
    <t>AInvt_6585</t>
  </si>
  <si>
    <t>PINVT_00012</t>
  </si>
  <si>
    <t>AB_Invt_6724</t>
  </si>
  <si>
    <t>AMotor_6754</t>
  </si>
  <si>
    <t>AMotor_6756</t>
  </si>
  <si>
    <t>AInvt_6784</t>
  </si>
  <si>
    <t>AMotor_6791</t>
  </si>
  <si>
    <t>AMotor_6793</t>
  </si>
  <si>
    <t>AInvt_6800</t>
  </si>
  <si>
    <t>AInvt_6802</t>
  </si>
  <si>
    <t>AInvt_6803</t>
  </si>
  <si>
    <t>SA_INVT_37</t>
  </si>
  <si>
    <t>AMotor_6809</t>
  </si>
  <si>
    <t>AMotor_6810</t>
  </si>
  <si>
    <t>AHealth_6826</t>
  </si>
  <si>
    <t>AMotor_6828</t>
  </si>
  <si>
    <t>AInvt_6829</t>
  </si>
  <si>
    <t>AHealth_6830</t>
  </si>
  <si>
    <t>AMotor_6832</t>
  </si>
  <si>
    <t>AMotor_6835</t>
  </si>
  <si>
    <t>AOthers_6836</t>
  </si>
  <si>
    <t>AMotor_6837</t>
  </si>
  <si>
    <t>AMotor_6839</t>
  </si>
  <si>
    <t>AInvt_6840</t>
  </si>
  <si>
    <t>AInvt_6841</t>
  </si>
  <si>
    <t>AHealth_6842</t>
  </si>
  <si>
    <t>AHealth_6843</t>
  </si>
  <si>
    <t>SA_INVT_39</t>
  </si>
  <si>
    <t>AInvt_6845</t>
  </si>
  <si>
    <t>AMotor_6854</t>
  </si>
  <si>
    <t>AHealth_6856</t>
  </si>
  <si>
    <t>AHealth_6857</t>
  </si>
  <si>
    <t>AHealth_6859</t>
  </si>
  <si>
    <t>AInvt_6861</t>
  </si>
  <si>
    <t>AInvt_6862</t>
  </si>
  <si>
    <t>AMotor_6873</t>
  </si>
  <si>
    <t>SA_INVT_43</t>
  </si>
  <si>
    <t>SA_INVT_44</t>
  </si>
  <si>
    <t>AMotor_6879</t>
  </si>
  <si>
    <t>AHealth_6891</t>
  </si>
  <si>
    <t>AHealth_6892</t>
  </si>
  <si>
    <t>AMotor_6895</t>
  </si>
  <si>
    <t>SA_INVT_47</t>
  </si>
  <si>
    <t>AInvt_6897</t>
  </si>
  <si>
    <t>AInvt_6898</t>
  </si>
  <si>
    <t>AInvt_6899</t>
  </si>
  <si>
    <t>AHealth_6904</t>
  </si>
  <si>
    <t>AMotor_6905</t>
  </si>
  <si>
    <t>AHealth_6906</t>
  </si>
  <si>
    <t>AInvt_6907</t>
  </si>
  <si>
    <t>SA_INVT_48</t>
  </si>
  <si>
    <t>SA_INVT_49</t>
  </si>
  <si>
    <t>SA_INVT_51</t>
  </si>
  <si>
    <t>AInvt_6913</t>
  </si>
  <si>
    <t>AInvt_6916</t>
  </si>
  <si>
    <t>AHealth_6917</t>
  </si>
  <si>
    <t>AInvt_6918</t>
  </si>
  <si>
    <t>AInvt_6920</t>
  </si>
  <si>
    <t>SA_INVT_53</t>
  </si>
  <si>
    <t>AMotor_6927</t>
  </si>
  <si>
    <t>AInvt_6929</t>
  </si>
  <si>
    <t>AInvt_6936</t>
  </si>
  <si>
    <t>AInvt_6937</t>
  </si>
  <si>
    <t>AInvt_6938</t>
  </si>
  <si>
    <t>AInvt_6939</t>
  </si>
  <si>
    <t>SA_INVT_59</t>
  </si>
  <si>
    <t>AHealth_6946</t>
  </si>
  <si>
    <t>AHealth_6947</t>
  </si>
  <si>
    <t>AHealth_6948</t>
  </si>
  <si>
    <t>AMotor_6949</t>
  </si>
  <si>
    <t>SA_INVT_63</t>
  </si>
  <si>
    <t>AInvt_6954</t>
  </si>
  <si>
    <t>AMotor_6955</t>
  </si>
  <si>
    <t>AMotor_6956</t>
  </si>
  <si>
    <t>SA_INVT_68</t>
  </si>
  <si>
    <t>SA_INVT_70</t>
  </si>
  <si>
    <t>Pune_Invt_6972</t>
  </si>
  <si>
    <t>Pune_Invt_6973</t>
  </si>
  <si>
    <t>Pune_Invt_6974</t>
  </si>
  <si>
    <t>Pune_Invt_6975</t>
  </si>
  <si>
    <t>Pune_Invt_6976</t>
  </si>
  <si>
    <t>AHealth_6979</t>
  </si>
  <si>
    <t>AHealth_6980</t>
  </si>
  <si>
    <t>SA_INVT_71</t>
  </si>
  <si>
    <t>AInvt_6829_P</t>
  </si>
  <si>
    <t>AHealth_6842_P</t>
  </si>
  <si>
    <t>AHealth_6843_P</t>
  </si>
  <si>
    <t>AMotor_6956_P</t>
  </si>
  <si>
    <t>AMotor_6895_P</t>
  </si>
  <si>
    <t>AOthers_6673_P</t>
  </si>
  <si>
    <t>Term_6181</t>
  </si>
  <si>
    <t>AHealth_6657</t>
  </si>
  <si>
    <t>AHealth_6671</t>
  </si>
  <si>
    <t>PINVT_00016</t>
  </si>
  <si>
    <t>AHealth_6714</t>
  </si>
  <si>
    <t>AInvt_6765</t>
  </si>
  <si>
    <t>AHealth_6932</t>
  </si>
  <si>
    <t>AHealth_6747</t>
  </si>
  <si>
    <t>AHealth_6747_P</t>
  </si>
  <si>
    <t>AHealth_6615</t>
  </si>
  <si>
    <t>INDIVIDUAL1212</t>
  </si>
  <si>
    <t>Panna Ajay Shah</t>
  </si>
  <si>
    <t>INDIVIDUAL2782</t>
  </si>
  <si>
    <t>ANANYA JANA</t>
  </si>
  <si>
    <t>INDIVIDUAL2752</t>
  </si>
  <si>
    <t>Naru Gopal Maity</t>
  </si>
  <si>
    <t>INDIVIDUAL2999</t>
  </si>
  <si>
    <t>Apurba Biswas</t>
  </si>
  <si>
    <t>INDIVIDUAL1553</t>
  </si>
  <si>
    <t>Sunita Manish Mehta</t>
  </si>
  <si>
    <t>INDIVIDUAL2966</t>
  </si>
  <si>
    <t>BANDAN PRADHAN</t>
  </si>
  <si>
    <t>COMPUN0143098</t>
  </si>
  <si>
    <t>Abhinav Sanwaria (Trinita Capital)</t>
  </si>
  <si>
    <t>INDIVIDUAL2833</t>
  </si>
  <si>
    <t>KANHU CHARAN NAHAK</t>
  </si>
  <si>
    <t>INDIVIDUAL2996</t>
  </si>
  <si>
    <t>Amay Bikash Paira</t>
  </si>
  <si>
    <t>INDIVIDUAL2711</t>
  </si>
  <si>
    <t>Manasi Jana</t>
  </si>
  <si>
    <t>INDIVIDUAL3007</t>
  </si>
  <si>
    <t>Sanku Tikadar</t>
  </si>
  <si>
    <t>Destination494</t>
  </si>
  <si>
    <t>INDIVIDUAL1397</t>
  </si>
  <si>
    <t>Priyanka Farkya</t>
  </si>
  <si>
    <t>INDIVIDUAL357</t>
  </si>
  <si>
    <t>Suraj Rajpura</t>
  </si>
  <si>
    <t>INDIVIDUALC582</t>
  </si>
  <si>
    <t>SMARANIKA SETHI</t>
  </si>
  <si>
    <t>INDEAS4013006</t>
  </si>
  <si>
    <t>Tapasi Jana</t>
  </si>
  <si>
    <t xml:space="preserve">	INDIVIDUAL2650</t>
  </si>
  <si>
    <t>Vandana Kumari</t>
  </si>
  <si>
    <t>INDIVIDUAL2781</t>
  </si>
  <si>
    <t>Aarti Singh</t>
  </si>
  <si>
    <t xml:space="preserve">	INDIVIDUALC368</t>
  </si>
  <si>
    <t>Seema Yadav</t>
  </si>
  <si>
    <t>Stl10</t>
  </si>
  <si>
    <t>INDIVIDUAL2335</t>
  </si>
  <si>
    <t>Ashwini Kumar Pati</t>
  </si>
  <si>
    <t>INDIVIDUAL2269</t>
  </si>
  <si>
    <t>Kalandinayak</t>
  </si>
  <si>
    <t>INDIVIDUAL2870</t>
  </si>
  <si>
    <t>Manika Jana</t>
  </si>
  <si>
    <t>INDIVIDUAL2321</t>
  </si>
  <si>
    <t>SATYA SOBHAN GHADAI</t>
  </si>
  <si>
    <t>INDIVIDUAL2375</t>
  </si>
  <si>
    <t>BANJA BAL</t>
  </si>
  <si>
    <t>NE27</t>
  </si>
  <si>
    <t>Sagar Singh Rathore</t>
  </si>
  <si>
    <t>INDIVIDUAL2231</t>
  </si>
  <si>
    <t>SAROJ KUMAR PRUSTY</t>
  </si>
  <si>
    <t>INDIVIDUAL2809</t>
  </si>
  <si>
    <t>Subrat Kumar Pusty</t>
  </si>
  <si>
    <t>INDIVIDUAL2846</t>
  </si>
  <si>
    <t>Varun Goel</t>
  </si>
  <si>
    <t>INDIVIDUAL2459</t>
  </si>
  <si>
    <t>Debasish mahapatra</t>
  </si>
  <si>
    <t>INDIVIDUAL2712</t>
  </si>
  <si>
    <t>Tanaya Das Rana</t>
  </si>
  <si>
    <t>INDIVIDUAL2367</t>
  </si>
  <si>
    <t>Sushma Kumari</t>
  </si>
  <si>
    <t>INDIVIDUAL3202</t>
  </si>
  <si>
    <t>Susanta Kumar Bhuyan</t>
  </si>
  <si>
    <t>INDIVIDUAL2729</t>
  </si>
  <si>
    <t>Pradip Maity</t>
  </si>
  <si>
    <t>INDGHA1022908</t>
  </si>
  <si>
    <t>POONAM SHARMA</t>
  </si>
  <si>
    <t>INDIVIDUAL3019</t>
  </si>
  <si>
    <t>Kalpana Jana</t>
  </si>
  <si>
    <t>INDIVIDUAL2687</t>
  </si>
  <si>
    <t>Somasri Das</t>
  </si>
  <si>
    <t>INDIVIDUAL2892</t>
  </si>
  <si>
    <t>Suman Kumari pandey</t>
  </si>
  <si>
    <t>INDIVIDUAL1307</t>
  </si>
  <si>
    <t>Foraam Kamal Vora</t>
  </si>
  <si>
    <t>INDIVIDUAL811</t>
  </si>
  <si>
    <t>Dharmendra Kumar</t>
  </si>
  <si>
    <t>INDIVIDUAL1584</t>
  </si>
  <si>
    <t>Prajwal</t>
  </si>
  <si>
    <t>INDIVIDUAL3256</t>
  </si>
  <si>
    <t>Sanjay kumar jain</t>
  </si>
  <si>
    <t>SUNRISE2415</t>
  </si>
  <si>
    <t>KESHAB PARMANIK</t>
  </si>
  <si>
    <t>INDIVIDUAL2720</t>
  </si>
  <si>
    <t>DEBASISH MAHAPATRA</t>
  </si>
  <si>
    <t>INDIVIDUAL2991</t>
  </si>
  <si>
    <t>Sushma Singh</t>
  </si>
  <si>
    <t>INDIVIDUAL1354</t>
  </si>
  <si>
    <t>Yogesh Sonawane</t>
  </si>
  <si>
    <t>INDIVIDUAL2431</t>
  </si>
  <si>
    <t>Aswini Kumar Das</t>
  </si>
  <si>
    <t>INDIVIDUAL1941</t>
  </si>
  <si>
    <t>Aalia Hamim</t>
  </si>
  <si>
    <t>INDEAS4462898</t>
  </si>
  <si>
    <t>Ranjan Jana</t>
  </si>
  <si>
    <t>110422223110091311</t>
  </si>
  <si>
    <t>Sayali Kadav</t>
  </si>
  <si>
    <t>Ajay Natvarlal Shah</t>
  </si>
  <si>
    <t>Motor</t>
  </si>
  <si>
    <t>Reliance General</t>
  </si>
  <si>
    <t>Comprehensive</t>
  </si>
  <si>
    <t>Mithu Paira</t>
  </si>
  <si>
    <t>Ananya Jana</t>
  </si>
  <si>
    <t>HDFC Life</t>
  </si>
  <si>
    <t>Sanchay Plus</t>
  </si>
  <si>
    <t>Samir De</t>
  </si>
  <si>
    <t>Buddhadeb Kolya</t>
  </si>
  <si>
    <t>6200967436 00 00</t>
  </si>
  <si>
    <t>Mukesh Ramniklal Shah</t>
  </si>
  <si>
    <t>TATA AIG</t>
  </si>
  <si>
    <t>110422323110000758</t>
  </si>
  <si>
    <t>SANJEEVKUMAR MALHOTRA</t>
  </si>
  <si>
    <t>Amitava Das</t>
  </si>
  <si>
    <t>Anima Shit</t>
  </si>
  <si>
    <t>3001/274768117/00/000</t>
  </si>
  <si>
    <t>Pintoo Singh</t>
  </si>
  <si>
    <t xml:space="preserve">GAURAV GARG </t>
  </si>
  <si>
    <t>ICICI Lombard</t>
  </si>
  <si>
    <t xml:space="preserve"> '3001/275203417/00/000</t>
  </si>
  <si>
    <t>VIKASH RABINDRA SINGH</t>
  </si>
  <si>
    <t>Slan</t>
  </si>
  <si>
    <t>Third Party</t>
  </si>
  <si>
    <t>OS20465710</t>
  </si>
  <si>
    <t>E5856973</t>
  </si>
  <si>
    <t>Prakash Das</t>
  </si>
  <si>
    <t>Debaraj Sahu</t>
  </si>
  <si>
    <t>ICICI Pru</t>
  </si>
  <si>
    <t>Saving Suraksha</t>
  </si>
  <si>
    <t>Jitendra Paira</t>
  </si>
  <si>
    <t>Mansi Jana</t>
  </si>
  <si>
    <t>6121617446</t>
  </si>
  <si>
    <t>DURAGA DAS</t>
  </si>
  <si>
    <t>2302 2051 5601 7700 000</t>
  </si>
  <si>
    <t>FARHA BADAR</t>
  </si>
  <si>
    <t>HDFC ERGO</t>
  </si>
  <si>
    <t>Own Damage</t>
  </si>
  <si>
    <t>Sanjeev Kumar Malhotra</t>
  </si>
  <si>
    <t>Badri Sikhadar Patil</t>
  </si>
  <si>
    <t>Health</t>
  </si>
  <si>
    <t>Care Health</t>
  </si>
  <si>
    <t>Care Classic</t>
  </si>
  <si>
    <t>D089960354</t>
  </si>
  <si>
    <t>ASIFBHAI RAHIMBHAI MANDAVIYA</t>
  </si>
  <si>
    <t>Go Digit</t>
  </si>
  <si>
    <t>Suraj Patnaik</t>
  </si>
  <si>
    <t>Sukanti Behera</t>
  </si>
  <si>
    <t>Life Long Assure</t>
  </si>
  <si>
    <t>P/170000/01/2023/041684</t>
  </si>
  <si>
    <t>Manik patra</t>
  </si>
  <si>
    <t>BARUN KAMILA</t>
  </si>
  <si>
    <t>Star Health</t>
  </si>
  <si>
    <t>Health Assure</t>
  </si>
  <si>
    <t>OG-23-1104-1802-00009631</t>
  </si>
  <si>
    <t>Bhola Ram</t>
  </si>
  <si>
    <t>3001/275622562/00/000</t>
  </si>
  <si>
    <t>Raghavendra Narain Singh</t>
  </si>
  <si>
    <t>4148/276167120/00/000</t>
  </si>
  <si>
    <t>Sikandar Mirza</t>
  </si>
  <si>
    <t>LoanProtect</t>
  </si>
  <si>
    <t>Loan Protector</t>
  </si>
  <si>
    <t>131622323470000247</t>
  </si>
  <si>
    <t>Manjulika Kandar</t>
  </si>
  <si>
    <t>Liability Only</t>
  </si>
  <si>
    <t>6201012048 00 00</t>
  </si>
  <si>
    <t>Narendra Bagwan</t>
  </si>
  <si>
    <t>Suvendu Sekhar Mishra</t>
  </si>
  <si>
    <t>RAMA PAHARI</t>
  </si>
  <si>
    <t>MAX</t>
  </si>
  <si>
    <t>Smart Wealth Advantage Guarantee Plan</t>
  </si>
  <si>
    <t>Bhagyadhar Swain</t>
  </si>
  <si>
    <t>Stalin Sahoo</t>
  </si>
  <si>
    <t>4128i/HSHA/275632338/00/000</t>
  </si>
  <si>
    <t>BISWAJIT PRADHAN</t>
  </si>
  <si>
    <t>Shield</t>
  </si>
  <si>
    <t>4128i/HSHA/275656394/00/000</t>
  </si>
  <si>
    <t>Nirmala Rao</t>
  </si>
  <si>
    <t>6121667339</t>
  </si>
  <si>
    <t>AMRITA GUHA ROY</t>
  </si>
  <si>
    <t>Debasis jana</t>
  </si>
  <si>
    <t>Chedul Islam SK</t>
  </si>
  <si>
    <t>Manoj Kumar</t>
  </si>
  <si>
    <t>Term</t>
  </si>
  <si>
    <t>12-1806-0002409145-00</t>
  </si>
  <si>
    <t>Gaurav Kumar</t>
  </si>
  <si>
    <t>MRS. SOUDAMINI NAIK</t>
  </si>
  <si>
    <t>Niva Bupa</t>
  </si>
  <si>
    <t>Reassure</t>
  </si>
  <si>
    <t>Jhutika Naik</t>
  </si>
  <si>
    <t>Deepika Ghritlahre</t>
  </si>
  <si>
    <t>Siba Sankar Rout</t>
  </si>
  <si>
    <t>LILITA DASH</t>
  </si>
  <si>
    <t>SANDHYARANI MUDULI</t>
  </si>
  <si>
    <t/>
  </si>
  <si>
    <t>6201024903 00 00</t>
  </si>
  <si>
    <t>Hirohito Habib</t>
  </si>
  <si>
    <t>6121658175</t>
  </si>
  <si>
    <t>ACHINTA KUMAR DE</t>
  </si>
  <si>
    <t>IM0147399</t>
  </si>
  <si>
    <t>MOUSUMI PAL</t>
  </si>
  <si>
    <t>OG-23-1104-1802-00009906</t>
  </si>
  <si>
    <t xml:space="preserve">LOKNATH SAHU </t>
  </si>
  <si>
    <t>Debasish Bal</t>
  </si>
  <si>
    <t>Itishree Mishra</t>
  </si>
  <si>
    <t>Care Supreme</t>
  </si>
  <si>
    <t>Naba Kishore Sahu</t>
  </si>
  <si>
    <t>3001/276243333/00/000</t>
  </si>
  <si>
    <t>JUDE BENNY DIAS</t>
  </si>
  <si>
    <t>6121658887</t>
  </si>
  <si>
    <t>PABITRA PRADHAN</t>
  </si>
  <si>
    <t>Rakesh Sahoo</t>
  </si>
  <si>
    <t>Laxmi narayan sahu</t>
  </si>
  <si>
    <t>Satyajit giri</t>
  </si>
  <si>
    <t>New-Port</t>
  </si>
  <si>
    <t>4128i/HSHA/276933947/00/000</t>
  </si>
  <si>
    <t>Avnish Misra</t>
  </si>
  <si>
    <t>Ashok Kumar</t>
  </si>
  <si>
    <t>6201046022 00 00</t>
  </si>
  <si>
    <t>KETAN J JHAVERI</t>
  </si>
  <si>
    <t>Priyabrata Pusty</t>
  </si>
  <si>
    <t>Nijamudin Khan</t>
  </si>
  <si>
    <t>Apu Patra</t>
  </si>
  <si>
    <t>6121657322</t>
  </si>
  <si>
    <t>ABHIK DUTTA</t>
  </si>
  <si>
    <t>6121656747</t>
  </si>
  <si>
    <t>SUBHASHRI BAG</t>
  </si>
  <si>
    <t>IM0147714</t>
  </si>
  <si>
    <t>SOURAV RUDRA</t>
  </si>
  <si>
    <t>Rashmita Sahoo</t>
  </si>
  <si>
    <t>Deb Kumar Giri</t>
  </si>
  <si>
    <t>Bikash Maity</t>
  </si>
  <si>
    <t>Namrata Nandkishor Kadam</t>
  </si>
  <si>
    <t>Care</t>
  </si>
  <si>
    <t>Rani Garg</t>
  </si>
  <si>
    <t>Namita Jana</t>
  </si>
  <si>
    <t>6121666154</t>
  </si>
  <si>
    <t>KARABI MUKHERJEE</t>
  </si>
  <si>
    <t>3001/277467138/00/000</t>
  </si>
  <si>
    <t>Mr. Asimul Islam</t>
  </si>
  <si>
    <t>OS20637239</t>
  </si>
  <si>
    <t>E7264213</t>
  </si>
  <si>
    <t>Ekadashi Singha</t>
  </si>
  <si>
    <t>Guaranteed Income For Tomorrow</t>
  </si>
  <si>
    <t>SUVENDU NAYAK</t>
  </si>
  <si>
    <t>PREMALATA AGRAWALLA</t>
  </si>
  <si>
    <t>Sk jakir hossein</t>
  </si>
  <si>
    <t>Mina Bibi</t>
  </si>
  <si>
    <t>IM0148336</t>
  </si>
  <si>
    <t>P/170000/01/2023/045218</t>
  </si>
  <si>
    <t>Awadhesh Kumar Pandey</t>
  </si>
  <si>
    <t>BHAVNA RAMI</t>
  </si>
  <si>
    <t>Nayan Nandkishor Kadam</t>
  </si>
  <si>
    <t>202520010122700248000000</t>
  </si>
  <si>
    <t>Syedashfaq Amjad Zaidi</t>
  </si>
  <si>
    <t>Liberty</t>
  </si>
  <si>
    <t>Own Damage only</t>
  </si>
  <si>
    <t>IM0149086</t>
  </si>
  <si>
    <t>SHILPI BHATTACHARJEE</t>
  </si>
  <si>
    <t>IM0149317</t>
  </si>
  <si>
    <t>Goursankar Mondal</t>
  </si>
  <si>
    <t>6201078019 00 00</t>
  </si>
  <si>
    <t>Mr RAJESH KUMAR</t>
  </si>
  <si>
    <t>6201087253 00 00</t>
  </si>
  <si>
    <t>Aniket Vishwasrao</t>
  </si>
  <si>
    <t>IM0150166</t>
  </si>
  <si>
    <t>BAPI GUPTA</t>
  </si>
  <si>
    <t>IM0149844</t>
  </si>
  <si>
    <t>NANDAN SHARMA</t>
  </si>
  <si>
    <t>MRS SARIKA MILIND JAGTAP</t>
  </si>
  <si>
    <t>MR PRATHAMESH JALINDER AHER</t>
  </si>
  <si>
    <t>Vaibhav mahendra shinde</t>
  </si>
  <si>
    <t xml:space="preserve">Amol Indrajit Nimbalkar </t>
  </si>
  <si>
    <t>Akshya baburao gaikwad</t>
  </si>
  <si>
    <t>P/170000/01/2023/046590</t>
  </si>
  <si>
    <t>Ajay Sharma</t>
  </si>
  <si>
    <t>Ayush Agrawal</t>
  </si>
  <si>
    <t>P/170000/01/2023/047332</t>
  </si>
  <si>
    <t>Neeraj Kumar Agrawal</t>
  </si>
  <si>
    <t>IM0150221</t>
  </si>
  <si>
    <t>ABHISHEK MALLIK</t>
  </si>
  <si>
    <t>4172/272923089/00/000</t>
  </si>
  <si>
    <t>Nadeem Ibrahim Shaikh</t>
  </si>
  <si>
    <t>Other</t>
  </si>
  <si>
    <t>Smart Secure Plus</t>
  </si>
  <si>
    <t>Deepchand Swarnkar</t>
  </si>
  <si>
    <t>Somnath Bera</t>
  </si>
  <si>
    <t>Magma HDI</t>
  </si>
  <si>
    <t>Wellness</t>
  </si>
  <si>
    <t>New-Topup</t>
  </si>
  <si>
    <t>Mr Vijaykumar Natwarlal Shah</t>
  </si>
  <si>
    <t>Enhance</t>
  </si>
  <si>
    <t>6121559805</t>
  </si>
  <si>
    <t>Sibasankar Sethi</t>
  </si>
  <si>
    <t>4128i/HSHA/273414357/00/000</t>
  </si>
  <si>
    <t>Pankaj Singh</t>
  </si>
  <si>
    <t>Surya Kanta Das</t>
  </si>
  <si>
    <t>7000033583-00</t>
  </si>
  <si>
    <t>Renewal</t>
  </si>
  <si>
    <t xml:space="preserve">Sabita Mahapatra </t>
  </si>
  <si>
    <t xml:space="preserve">Medicare premiere </t>
  </si>
  <si>
    <t>Suchitra Das</t>
  </si>
  <si>
    <t>Care Advantage</t>
  </si>
  <si>
    <t>P/170000/01/2023/037778</t>
  </si>
  <si>
    <t>Anupam Bera</t>
  </si>
  <si>
    <t>Ajitava Patra</t>
  </si>
  <si>
    <t>Sayali</t>
  </si>
  <si>
    <t>Sakshi</t>
  </si>
  <si>
    <t>RINVT_337</t>
  </si>
  <si>
    <t>RINVT_412</t>
  </si>
  <si>
    <t>RINVT_429</t>
  </si>
  <si>
    <t>RINVT_446</t>
  </si>
  <si>
    <t>RINVT_493</t>
  </si>
  <si>
    <t>RINVT_498</t>
  </si>
  <si>
    <t>RINVT_563</t>
  </si>
  <si>
    <t>RINVT_587</t>
  </si>
  <si>
    <t>RINVT_594</t>
  </si>
  <si>
    <t>RINVT_627</t>
  </si>
  <si>
    <t>RINVT_633</t>
  </si>
  <si>
    <t>RINVT_643</t>
  </si>
  <si>
    <t>RINVT_644</t>
  </si>
  <si>
    <t>RINVT_656</t>
  </si>
  <si>
    <t>RINVT_668</t>
  </si>
  <si>
    <t>RINVT_669</t>
  </si>
  <si>
    <t>RINVT_670</t>
  </si>
  <si>
    <t>RINVT_657</t>
  </si>
  <si>
    <t>RINVT_672</t>
  </si>
  <si>
    <t>RINVT_655</t>
  </si>
  <si>
    <t>RINVT_658</t>
  </si>
  <si>
    <t>RINVT_659</t>
  </si>
  <si>
    <t>RINVT_666</t>
  </si>
  <si>
    <t>RINVT_667</t>
  </si>
  <si>
    <t>RINVT_684</t>
  </si>
  <si>
    <t>RINVT_679</t>
  </si>
  <si>
    <t>RINVT_680</t>
  </si>
  <si>
    <t>RINVT_681</t>
  </si>
  <si>
    <t>RINVT_682</t>
  </si>
  <si>
    <t>RINVT_683</t>
  </si>
  <si>
    <t>RINVT_685</t>
  </si>
  <si>
    <t>RINVT_699</t>
  </si>
  <si>
    <t>RINVT_697</t>
  </si>
  <si>
    <t>RINVT_686</t>
  </si>
  <si>
    <t>RINVT_692</t>
  </si>
  <si>
    <t>RINVT_693</t>
  </si>
  <si>
    <t>RINVT_694</t>
  </si>
  <si>
    <t>RINVT_695</t>
  </si>
  <si>
    <t>RINVT_696</t>
  </si>
  <si>
    <t>RINVT_698</t>
  </si>
  <si>
    <t>RINVT_710</t>
  </si>
  <si>
    <t>RINVT_711</t>
  </si>
  <si>
    <t>RINVT_712</t>
  </si>
  <si>
    <t>RINVT_708</t>
  </si>
  <si>
    <t>RINVT_706</t>
  </si>
  <si>
    <t>RINVT_707</t>
  </si>
  <si>
    <t>RINVT_722</t>
  </si>
  <si>
    <t>RINVT_716</t>
  </si>
  <si>
    <t>RINVT_718</t>
  </si>
  <si>
    <t>RINVT_719</t>
  </si>
  <si>
    <t>RINVT_723</t>
  </si>
  <si>
    <t>RINVT_724</t>
  </si>
  <si>
    <t>RINVT_729</t>
  </si>
  <si>
    <t>RINVT_730</t>
  </si>
  <si>
    <t>RINVT_731</t>
  </si>
  <si>
    <t>RINVT_752</t>
  </si>
  <si>
    <t>RINVT_735</t>
  </si>
  <si>
    <t>RINVT_732</t>
  </si>
  <si>
    <t>RINVT_733</t>
  </si>
  <si>
    <t>RINVT_734</t>
  </si>
  <si>
    <t>RINVT_736</t>
  </si>
  <si>
    <t>RINVT_737</t>
  </si>
  <si>
    <t>RINVT_747</t>
  </si>
  <si>
    <t>RINVT_748</t>
  </si>
  <si>
    <t>RINVT_749</t>
  </si>
  <si>
    <t>RINVT_750</t>
  </si>
  <si>
    <t>RINVT_751</t>
  </si>
  <si>
    <t>RINVT_761</t>
  </si>
  <si>
    <t>RINVT_775</t>
  </si>
  <si>
    <t>RINVT_776</t>
  </si>
  <si>
    <t>RINVT_777</t>
  </si>
  <si>
    <t>RINVT_778</t>
  </si>
  <si>
    <t>RINVT_779</t>
  </si>
  <si>
    <t>RINVT_789</t>
  </si>
  <si>
    <t>RINVT_788</t>
  </si>
  <si>
    <t>RINVT_801</t>
  </si>
  <si>
    <t>RINVT_799</t>
  </si>
  <si>
    <t>RINVT_787</t>
  </si>
  <si>
    <t>RINVT_790</t>
  </si>
  <si>
    <t>RINVT_800</t>
  </si>
  <si>
    <t>RINVT_802</t>
  </si>
  <si>
    <t>RINVT_808</t>
  </si>
  <si>
    <t>RINVT_804</t>
  </si>
  <si>
    <t>RINVT_806</t>
  </si>
  <si>
    <t>RINVT_807</t>
  </si>
  <si>
    <t>RINVT_810</t>
  </si>
  <si>
    <t>RINVT_815</t>
  </si>
  <si>
    <t>RINVT_817</t>
  </si>
  <si>
    <t>RINVT_818</t>
  </si>
  <si>
    <t>RINVT_819</t>
  </si>
  <si>
    <t>RINVT_820</t>
  </si>
  <si>
    <t>RINVT_821</t>
  </si>
  <si>
    <t>RINVT_822</t>
  </si>
  <si>
    <t>RINVT_823</t>
  </si>
  <si>
    <t>RINVT_831</t>
  </si>
  <si>
    <t>RINVT_832</t>
  </si>
  <si>
    <t>RINVT_833</t>
  </si>
  <si>
    <t>RINVT_837</t>
  </si>
  <si>
    <t>RINVT_838</t>
  </si>
  <si>
    <t>RINVT_839</t>
  </si>
  <si>
    <t>RINVT_840</t>
  </si>
  <si>
    <t>RINVT_851</t>
  </si>
  <si>
    <t>RINVT_852</t>
  </si>
  <si>
    <t>RINVT_853</t>
  </si>
  <si>
    <t>RINVT_855</t>
  </si>
  <si>
    <t>RINVT_856</t>
  </si>
  <si>
    <t>RINVT_865</t>
  </si>
  <si>
    <t>RINVT_866</t>
  </si>
  <si>
    <t>RINVT_867</t>
  </si>
  <si>
    <t>RINVT_868</t>
  </si>
  <si>
    <t>RINVT_870</t>
  </si>
  <si>
    <t>RINVT_871</t>
  </si>
  <si>
    <t>RINVT_876</t>
  </si>
  <si>
    <t>RINVT_877</t>
  </si>
  <si>
    <t>RINVT_878</t>
  </si>
  <si>
    <t>RINVT_879</t>
  </si>
  <si>
    <t>RINVT_880</t>
  </si>
  <si>
    <t>RINVT_881</t>
  </si>
  <si>
    <t>RINVT_885</t>
  </si>
  <si>
    <t>RINVT_886</t>
  </si>
  <si>
    <t>RINVT_887</t>
  </si>
  <si>
    <t>RINVT_903</t>
  </si>
  <si>
    <t>RINVT_909</t>
  </si>
  <si>
    <t>RINVT_377</t>
  </si>
  <si>
    <t>RINVT_900</t>
  </si>
  <si>
    <t>RINVT_648</t>
  </si>
  <si>
    <t>RINVT_495</t>
  </si>
  <si>
    <t>RINVT_307</t>
  </si>
  <si>
    <t>RINVT_306</t>
  </si>
  <si>
    <t>RINVT_453</t>
  </si>
  <si>
    <t>M_INVT_1312</t>
  </si>
  <si>
    <t>M_INVT_1832</t>
  </si>
  <si>
    <t>Mithilesh</t>
  </si>
  <si>
    <t>5112333605</t>
  </si>
  <si>
    <t>503-6306818</t>
  </si>
  <si>
    <t>Mohan Singh</t>
  </si>
  <si>
    <t>Deepak rolly</t>
  </si>
  <si>
    <t>8000062439</t>
  </si>
  <si>
    <t>Sanwar Mal Sharma</t>
  </si>
  <si>
    <t>Canara HSBC</t>
  </si>
  <si>
    <t>Guaranteed Savings PP Plan V2</t>
  </si>
  <si>
    <t>119059970</t>
  </si>
  <si>
    <t>Sandeep Das</t>
  </si>
  <si>
    <t xml:space="preserve">Debosmita Banerjee </t>
  </si>
  <si>
    <t>5112336429</t>
  </si>
  <si>
    <t>503-6339975</t>
  </si>
  <si>
    <t xml:space="preserve">moti lal jat </t>
  </si>
  <si>
    <t>8000063018</t>
  </si>
  <si>
    <t>Kavita Roshan Soni</t>
  </si>
  <si>
    <t>119144319</t>
  </si>
  <si>
    <t>Manoj Jayenti PANDEY</t>
  </si>
  <si>
    <t>8000059942</t>
  </si>
  <si>
    <t xml:space="preserve">Sami Ahmed </t>
  </si>
  <si>
    <t>5112341537</t>
  </si>
  <si>
    <t>5037758386</t>
  </si>
  <si>
    <t>vishnu sahaya chaudhary</t>
  </si>
  <si>
    <t>6121602763</t>
  </si>
  <si>
    <t>541895878</t>
  </si>
  <si>
    <t>lekha chatterjee</t>
  </si>
  <si>
    <t>5112345103</t>
  </si>
  <si>
    <t xml:space="preserve">chayna saini </t>
  </si>
  <si>
    <t>6121610684</t>
  </si>
  <si>
    <t>542476250</t>
  </si>
  <si>
    <t>Mira parikh</t>
  </si>
  <si>
    <t>6121616084</t>
  </si>
  <si>
    <t>542938946</t>
  </si>
  <si>
    <t>Sangita das</t>
  </si>
  <si>
    <t>6121620705</t>
  </si>
  <si>
    <t>543562393</t>
  </si>
  <si>
    <t xml:space="preserve">Aprajito roy chaudhury </t>
  </si>
  <si>
    <t>5101446132</t>
  </si>
  <si>
    <t>503-7796249</t>
  </si>
  <si>
    <t xml:space="preserve">sanket Chaudhary </t>
  </si>
  <si>
    <t>5101446602</t>
  </si>
  <si>
    <t>503-7801619</t>
  </si>
  <si>
    <t>Mayank Gupta</t>
  </si>
  <si>
    <t>503-7801668</t>
  </si>
  <si>
    <t>Rajesh Kumar</t>
  </si>
  <si>
    <t>5101446502</t>
  </si>
  <si>
    <t>503-7801510</t>
  </si>
  <si>
    <t>Amit Kumar</t>
  </si>
  <si>
    <t>5112344856</t>
  </si>
  <si>
    <t>503-7796199</t>
  </si>
  <si>
    <t>piyush kumar</t>
  </si>
  <si>
    <t>565363049</t>
  </si>
  <si>
    <t>24732609</t>
  </si>
  <si>
    <t>Deepak prasad</t>
  </si>
  <si>
    <t>5112343877</t>
  </si>
  <si>
    <t>503-7803839</t>
  </si>
  <si>
    <t xml:space="preserve"> vikas vaid</t>
  </si>
  <si>
    <t>5101446326</t>
  </si>
  <si>
    <t>503-7813937</t>
  </si>
  <si>
    <t>Hardeep Singh sidana</t>
  </si>
  <si>
    <t>5101446170</t>
  </si>
  <si>
    <t>503-7808408</t>
  </si>
  <si>
    <t>Anand kumar Jha</t>
  </si>
  <si>
    <t>5101446628</t>
  </si>
  <si>
    <t>chhotelal</t>
  </si>
  <si>
    <t>5101446262</t>
  </si>
  <si>
    <t>503-7812632</t>
  </si>
  <si>
    <t>md mansur alam</t>
  </si>
  <si>
    <t>565363511</t>
  </si>
  <si>
    <t>Anju ajmani</t>
  </si>
  <si>
    <t>5101446722</t>
  </si>
  <si>
    <t>Monu kumar</t>
  </si>
  <si>
    <t>5101446941</t>
  </si>
  <si>
    <t>503-7808879</t>
  </si>
  <si>
    <t>Shane riyaz</t>
  </si>
  <si>
    <t>5112343777</t>
  </si>
  <si>
    <t>503-7813226</t>
  </si>
  <si>
    <t>mukesh kumar</t>
  </si>
  <si>
    <t>5101446933</t>
  </si>
  <si>
    <t>503-7808796</t>
  </si>
  <si>
    <t xml:space="preserve">mohit kumar </t>
  </si>
  <si>
    <t>5101446305</t>
  </si>
  <si>
    <t>503-7813515</t>
  </si>
  <si>
    <t xml:space="preserve">Rohit Chauhan </t>
  </si>
  <si>
    <t>6121628238</t>
  </si>
  <si>
    <t>543551832</t>
  </si>
  <si>
    <t>D Balakrishnan</t>
  </si>
  <si>
    <t>6121631950</t>
  </si>
  <si>
    <t>0543758018</t>
  </si>
  <si>
    <t>Sourav Rakshit</t>
  </si>
  <si>
    <t>5101446995</t>
  </si>
  <si>
    <t>503-7808671</t>
  </si>
  <si>
    <t>Amit thakran</t>
  </si>
  <si>
    <t>Bharti axa</t>
  </si>
  <si>
    <t>565364253</t>
  </si>
  <si>
    <t xml:space="preserve"> Abhilasha sharma</t>
  </si>
  <si>
    <t>5101447014</t>
  </si>
  <si>
    <t>503-7812384</t>
  </si>
  <si>
    <t>Kuldeep Singh</t>
  </si>
  <si>
    <t>5101447340</t>
  </si>
  <si>
    <t>503-7813010</t>
  </si>
  <si>
    <t>Arun kumar singh</t>
  </si>
  <si>
    <t>5101447319</t>
  </si>
  <si>
    <t>Lav kush</t>
  </si>
  <si>
    <t>5101447407</t>
  </si>
  <si>
    <t>503-7813101</t>
  </si>
  <si>
    <t>Devendra singh negi</t>
  </si>
  <si>
    <t>5101447239</t>
  </si>
  <si>
    <t>503-7812673</t>
  </si>
  <si>
    <t xml:space="preserve">Shashi kant sharma </t>
  </si>
  <si>
    <t>6121632725</t>
  </si>
  <si>
    <t xml:space="preserve">Abhishek saha </t>
  </si>
  <si>
    <t>6121634402</t>
  </si>
  <si>
    <t>Saurav Rakshit</t>
  </si>
  <si>
    <t>6121632869</t>
  </si>
  <si>
    <t>Sunita Ghosh</t>
  </si>
  <si>
    <t>6121630834</t>
  </si>
  <si>
    <t>nilkanata guha</t>
  </si>
  <si>
    <t>565364137</t>
  </si>
  <si>
    <t>Mayank nailwal</t>
  </si>
  <si>
    <t>5101447611</t>
  </si>
  <si>
    <t>503-7850251</t>
  </si>
  <si>
    <t>sanjeet pal</t>
  </si>
  <si>
    <t>5101446982</t>
  </si>
  <si>
    <t xml:space="preserve">Shiva saxena </t>
  </si>
  <si>
    <t>6121637284</t>
  </si>
  <si>
    <t>harshad parikh</t>
  </si>
  <si>
    <t>5101448048</t>
  </si>
  <si>
    <t>503-7824959</t>
  </si>
  <si>
    <t>Ravi kumar</t>
  </si>
  <si>
    <t>5101447961</t>
  </si>
  <si>
    <t>503-7819538</t>
  </si>
  <si>
    <t>Niyaz mohd</t>
  </si>
  <si>
    <t>8000064590</t>
  </si>
  <si>
    <t xml:space="preserve">kanhaiya  lal </t>
  </si>
  <si>
    <t>6121638815</t>
  </si>
  <si>
    <t>Sujoy ghorai</t>
  </si>
  <si>
    <t>8000064655</t>
  </si>
  <si>
    <t>157124512</t>
  </si>
  <si>
    <t>ranjan kumar</t>
  </si>
  <si>
    <t>8000064510</t>
  </si>
  <si>
    <t>Randhir Kushwaha</t>
  </si>
  <si>
    <t>5101448350</t>
  </si>
  <si>
    <t>503-7823209</t>
  </si>
  <si>
    <t xml:space="preserve">krishan kumar </t>
  </si>
  <si>
    <t>5101448871</t>
  </si>
  <si>
    <t>503-7852307</t>
  </si>
  <si>
    <t>Tanka Thapa</t>
  </si>
  <si>
    <t>8000064684</t>
  </si>
  <si>
    <t>mohd sahim</t>
  </si>
  <si>
    <t>5101448617</t>
  </si>
  <si>
    <t>503-7828984</t>
  </si>
  <si>
    <t xml:space="preserve">Abhishek shokeen </t>
  </si>
  <si>
    <t>565366199</t>
  </si>
  <si>
    <t>Kritika punia</t>
  </si>
  <si>
    <t>6121644340</t>
  </si>
  <si>
    <t>0544693531</t>
  </si>
  <si>
    <t>5101447170</t>
  </si>
  <si>
    <t>503-7863692</t>
  </si>
  <si>
    <t xml:space="preserve">soumya ranjan sahu </t>
  </si>
  <si>
    <t>5101449168</t>
  </si>
  <si>
    <t>503-7850715</t>
  </si>
  <si>
    <t>Amit kumar</t>
  </si>
  <si>
    <t>5101449033</t>
  </si>
  <si>
    <t>503-7862157</t>
  </si>
  <si>
    <t>sachin mangla</t>
  </si>
  <si>
    <t>5101448123</t>
  </si>
  <si>
    <t>nitesh chandwani</t>
  </si>
  <si>
    <t>5101449410</t>
  </si>
  <si>
    <t>503-7865739</t>
  </si>
  <si>
    <t>pankaj</t>
  </si>
  <si>
    <t>5101449274</t>
  </si>
  <si>
    <t>503-7859591</t>
  </si>
  <si>
    <t xml:space="preserve">Sunil sharma </t>
  </si>
  <si>
    <t>5101449529</t>
  </si>
  <si>
    <t>503-7868030</t>
  </si>
  <si>
    <t>Yashdev</t>
  </si>
  <si>
    <t>5101449436</t>
  </si>
  <si>
    <t>503-7854881</t>
  </si>
  <si>
    <t xml:space="preserve">Heena </t>
  </si>
  <si>
    <t>5101449939</t>
  </si>
  <si>
    <t>503-7870242</t>
  </si>
  <si>
    <t xml:space="preserve">avaneesh mani tripathi </t>
  </si>
  <si>
    <t>5101450651</t>
  </si>
  <si>
    <t>503-7869053</t>
  </si>
  <si>
    <t>tarun vashisht</t>
  </si>
  <si>
    <t>8000065038</t>
  </si>
  <si>
    <t>157235015</t>
  </si>
  <si>
    <t>basuki nath mishra</t>
  </si>
  <si>
    <t>565367321</t>
  </si>
  <si>
    <t>Avinash Sharma</t>
  </si>
  <si>
    <t>565367848</t>
  </si>
  <si>
    <t xml:space="preserve"> Umesh babu agrawal</t>
  </si>
  <si>
    <t>565367866</t>
  </si>
  <si>
    <t>Gaurav kumar</t>
  </si>
  <si>
    <t>5101450043</t>
  </si>
  <si>
    <t xml:space="preserve">manoj </t>
  </si>
  <si>
    <t>5101449082</t>
  </si>
  <si>
    <t>503-7866570</t>
  </si>
  <si>
    <t>Sanjay keshri</t>
  </si>
  <si>
    <t>5101451275</t>
  </si>
  <si>
    <t xml:space="preserve">Manpreet Singh </t>
  </si>
  <si>
    <t>6121649129</t>
  </si>
  <si>
    <t>Sameer Ahmed</t>
  </si>
  <si>
    <t>5101450507</t>
  </si>
  <si>
    <t>503-7867032</t>
  </si>
  <si>
    <t>shashi Kumar jaryal</t>
  </si>
  <si>
    <t>565369034</t>
  </si>
  <si>
    <t>Gurmeet singh kochar</t>
  </si>
  <si>
    <t>5101451246</t>
  </si>
  <si>
    <t>503-7875324</t>
  </si>
  <si>
    <t>Ranjeeta Jena</t>
  </si>
  <si>
    <t>5101451575</t>
  </si>
  <si>
    <t>503-7884219</t>
  </si>
  <si>
    <t>Neetu saksena</t>
  </si>
  <si>
    <t>6121660678</t>
  </si>
  <si>
    <t>Loganadhan</t>
  </si>
  <si>
    <t>6121648784</t>
  </si>
  <si>
    <t>0544621437</t>
  </si>
  <si>
    <t>Shankari Chatterjee</t>
  </si>
  <si>
    <t>5101451204</t>
  </si>
  <si>
    <t>503-7877767</t>
  </si>
  <si>
    <t>Atul bajpai</t>
  </si>
  <si>
    <t>5101451478</t>
  </si>
  <si>
    <t>503-7878633</t>
  </si>
  <si>
    <t>Aakash</t>
  </si>
  <si>
    <t>5101451903</t>
  </si>
  <si>
    <t>503-7880423</t>
  </si>
  <si>
    <t>Sailesh balbhim Kumbhar</t>
  </si>
  <si>
    <t>1460079931999</t>
  </si>
  <si>
    <t>Jayanta koley</t>
  </si>
  <si>
    <t xml:space="preserve">sanchay plus </t>
  </si>
  <si>
    <t>6121667547</t>
  </si>
  <si>
    <t>0545754544</t>
  </si>
  <si>
    <t>Soma Dutta</t>
  </si>
  <si>
    <t>6121679265</t>
  </si>
  <si>
    <t>Subrata majila</t>
  </si>
  <si>
    <t>5101452508</t>
  </si>
  <si>
    <t>503-7890778</t>
  </si>
  <si>
    <t>Mange ram</t>
  </si>
  <si>
    <t>5101452180</t>
  </si>
  <si>
    <t>6121671958</t>
  </si>
  <si>
    <t>0545980784</t>
  </si>
  <si>
    <t>Sivakumar</t>
  </si>
  <si>
    <t>6121671263</t>
  </si>
  <si>
    <t>0545961326</t>
  </si>
  <si>
    <t>R. Jawahar</t>
  </si>
  <si>
    <t>6121671148</t>
  </si>
  <si>
    <t>0545959005</t>
  </si>
  <si>
    <t>P Subramanian</t>
  </si>
  <si>
    <t>5101450809</t>
  </si>
  <si>
    <t>503-7888285</t>
  </si>
  <si>
    <t>Jasvinder</t>
  </si>
  <si>
    <t>5101452720</t>
  </si>
  <si>
    <t>503-7890067</t>
  </si>
  <si>
    <t xml:space="preserve"> mohit Kumar shrivastava</t>
  </si>
  <si>
    <t>8000065525</t>
  </si>
  <si>
    <t>kanhaiya singh</t>
  </si>
  <si>
    <t>5101453230</t>
  </si>
  <si>
    <t>503-7894887</t>
  </si>
  <si>
    <t>Dharmander</t>
  </si>
  <si>
    <t>5101453013</t>
  </si>
  <si>
    <t>503-7906418</t>
  </si>
  <si>
    <t>Ravi Prakash</t>
  </si>
  <si>
    <t>5101453044</t>
  </si>
  <si>
    <t>503-7909586</t>
  </si>
  <si>
    <t>Raja Vikram Singh</t>
  </si>
  <si>
    <t>5101453367</t>
  </si>
  <si>
    <t>503-7924353</t>
  </si>
  <si>
    <t>Dileep Kumar Singh</t>
  </si>
  <si>
    <t>5101453483</t>
  </si>
  <si>
    <t>503-7894770</t>
  </si>
  <si>
    <t>vivek kumar saxena</t>
  </si>
  <si>
    <t>5101453503</t>
  </si>
  <si>
    <t>503-7894762</t>
  </si>
  <si>
    <t>Ritesh kumar</t>
  </si>
  <si>
    <t>5101453304</t>
  </si>
  <si>
    <t>503-7903233</t>
  </si>
  <si>
    <t>mukesh chandel</t>
  </si>
  <si>
    <t>6121678195</t>
  </si>
  <si>
    <t>0546260115</t>
  </si>
  <si>
    <t xml:space="preserve"> K Sargunam</t>
  </si>
  <si>
    <t>6121682843</t>
  </si>
  <si>
    <t>Sougata Ghosh</t>
  </si>
  <si>
    <t>5101454127</t>
  </si>
  <si>
    <t>503-7913968</t>
  </si>
  <si>
    <t>Kapal singh karnwal</t>
  </si>
  <si>
    <t>5101454289</t>
  </si>
  <si>
    <t>503-7907564</t>
  </si>
  <si>
    <t>mohd Gulab</t>
  </si>
  <si>
    <t>5101454321</t>
  </si>
  <si>
    <t>503-7908034</t>
  </si>
  <si>
    <t>5101454274</t>
  </si>
  <si>
    <t>503-7903985</t>
  </si>
  <si>
    <t xml:space="preserve">Neeraj Kumar Pandey </t>
  </si>
  <si>
    <t>8000065596</t>
  </si>
  <si>
    <t>157689116</t>
  </si>
  <si>
    <t xml:space="preserve">Sandeep Singh anand </t>
  </si>
  <si>
    <t>8000065734</t>
  </si>
  <si>
    <t>157740712</t>
  </si>
  <si>
    <t>Rohit Gupta</t>
  </si>
  <si>
    <t>5101454279</t>
  </si>
  <si>
    <t>503-7921623</t>
  </si>
  <si>
    <t>Nav Nandan</t>
  </si>
  <si>
    <t>8000065790</t>
  </si>
  <si>
    <t>Devesh Vishvakarma</t>
  </si>
  <si>
    <t>5101454675</t>
  </si>
  <si>
    <t>503-7916961</t>
  </si>
  <si>
    <t>Raj kumar dalal</t>
  </si>
  <si>
    <t>5101454880</t>
  </si>
  <si>
    <t>503-7915807</t>
  </si>
  <si>
    <t>Sharad Agarwal</t>
  </si>
  <si>
    <t>5101454941</t>
  </si>
  <si>
    <t>503-7915286</t>
  </si>
  <si>
    <t>Vijay kumar</t>
  </si>
  <si>
    <t>8000065842</t>
  </si>
  <si>
    <t>shehzan</t>
  </si>
  <si>
    <t>6121627927</t>
  </si>
  <si>
    <t>Uttam Kumar Biswas</t>
  </si>
  <si>
    <t>6121680836</t>
  </si>
  <si>
    <t>Nandini das chowdhury</t>
  </si>
  <si>
    <t>1460079963252</t>
  </si>
  <si>
    <t>Santu dolui</t>
  </si>
  <si>
    <t>5101455220</t>
  </si>
  <si>
    <t>503-7922092</t>
  </si>
  <si>
    <t xml:space="preserve">Nels benjamin </t>
  </si>
  <si>
    <t>6121689474</t>
  </si>
  <si>
    <t xml:space="preserve"> 0547191832</t>
  </si>
  <si>
    <t>SNEHASIS KARMAKAR</t>
  </si>
  <si>
    <t>Devesh kumar</t>
  </si>
  <si>
    <t>565375553</t>
  </si>
  <si>
    <t>Ravinder Singh</t>
  </si>
  <si>
    <t>503-7785796</t>
  </si>
  <si>
    <t xml:space="preserve">Rohit Kumar Sharma </t>
  </si>
  <si>
    <t>8000063009</t>
  </si>
  <si>
    <t xml:space="preserve">Girish Kumar singh </t>
  </si>
  <si>
    <t>8000061899</t>
  </si>
  <si>
    <t xml:space="preserve">Baljeet Singh </t>
  </si>
  <si>
    <t>8000061860</t>
  </si>
  <si>
    <t>Ashish khandelwal</t>
  </si>
  <si>
    <t>114286206</t>
  </si>
  <si>
    <t>Golu Yadav</t>
  </si>
  <si>
    <t>Guaranteed Saving Plan</t>
  </si>
  <si>
    <t>116268103</t>
  </si>
  <si>
    <t>Priya Choudhary</t>
  </si>
  <si>
    <t>Loan159</t>
  </si>
  <si>
    <t>Inderjeet Gupta</t>
  </si>
  <si>
    <t>INDIVIDUAL1447</t>
  </si>
  <si>
    <t>Rekha Gupta</t>
  </si>
  <si>
    <t>Ashirwad1069</t>
  </si>
  <si>
    <t>Ashirwad wealth creatior</t>
  </si>
  <si>
    <t>INDIVIDUAL1443</t>
  </si>
  <si>
    <t>INTENSIFY1063</t>
  </si>
  <si>
    <t>intensify wealth creators</t>
  </si>
  <si>
    <t>REVISE1510</t>
  </si>
  <si>
    <t>REVISE MARKETING PVT LTD</t>
  </si>
  <si>
    <t>Intensify Wealth Creators</t>
  </si>
  <si>
    <t>Mintu Debnath</t>
  </si>
  <si>
    <t>Suhan Deepak Joshi</t>
  </si>
  <si>
    <t>Destination Holidays</t>
  </si>
  <si>
    <t>Nitu sahu</t>
  </si>
  <si>
    <t>Stl Overseas Private Limited</t>
  </si>
  <si>
    <t>Complain</t>
  </si>
  <si>
    <t>Row Labels</t>
  </si>
  <si>
    <t>(blank)</t>
  </si>
  <si>
    <t>Grand Total</t>
  </si>
  <si>
    <t>Sum of Cal Premium</t>
  </si>
  <si>
    <t>Sum of Payable</t>
  </si>
  <si>
    <t>Sum of TDS amt</t>
  </si>
  <si>
    <t>Sum of ERB
Payout Amt</t>
  </si>
  <si>
    <t>E_INVT_101</t>
  </si>
  <si>
    <t>503-6333465</t>
  </si>
  <si>
    <t>BISWAJIT BATAVYAH</t>
  </si>
  <si>
    <t>Invt</t>
  </si>
  <si>
    <t>Bharti AXA</t>
  </si>
  <si>
    <t>Elite Advantage Plan</t>
  </si>
  <si>
    <t>SINTV_572</t>
  </si>
  <si>
    <t>SINTV_592</t>
  </si>
  <si>
    <t>SINTV_662</t>
  </si>
  <si>
    <t>SINTV_666</t>
  </si>
  <si>
    <t>SINTV_767</t>
  </si>
  <si>
    <t>E_INVT_118</t>
  </si>
  <si>
    <t>RINVT_613</t>
  </si>
  <si>
    <t>Kunal Sanjay Joshi</t>
  </si>
  <si>
    <t xml:space="preserve">Ramesh Kumar </t>
  </si>
  <si>
    <t>Prabhakar Kumar</t>
  </si>
  <si>
    <t xml:space="preserve">Allu Suneel Kumar </t>
  </si>
  <si>
    <t xml:space="preserve">Pramod Kumar </t>
  </si>
  <si>
    <t>durgesh prasad pattanaik</t>
  </si>
  <si>
    <t xml:space="preserve"> Narendra kumar</t>
  </si>
  <si>
    <t>INVT_5887</t>
  </si>
  <si>
    <t>INVT_6258</t>
  </si>
  <si>
    <t>M_INVT_0089</t>
  </si>
  <si>
    <t>M_INVT_0234</t>
  </si>
  <si>
    <t>M_INVT_0545</t>
  </si>
  <si>
    <t>M_INVT_0611</t>
  </si>
  <si>
    <t>M_INVT_0634</t>
  </si>
  <si>
    <t>M_INVT_0979</t>
  </si>
  <si>
    <t>RINVT_84</t>
  </si>
  <si>
    <t>503-4045087</t>
  </si>
  <si>
    <t>503-5606994</t>
  </si>
  <si>
    <t>503-5628345</t>
  </si>
  <si>
    <t>503-5643179</t>
  </si>
  <si>
    <t>Simarpreet</t>
  </si>
  <si>
    <t>Girish Khosla</t>
  </si>
  <si>
    <t>Pradeep Mehta</t>
  </si>
  <si>
    <t>Hasmat Iqbal</t>
  </si>
  <si>
    <t>Kakadiya Ravikumar</t>
  </si>
  <si>
    <t>Priyanka Kaushik</t>
  </si>
  <si>
    <t>Gondaliya K M</t>
  </si>
  <si>
    <t>Mohit Sethi</t>
  </si>
  <si>
    <t>Shining star</t>
  </si>
  <si>
    <t>Guaranteed Savings Plan V2</t>
  </si>
  <si>
    <t>SINTV_688</t>
  </si>
  <si>
    <t>SINTV_741</t>
  </si>
  <si>
    <t>RINVT_249</t>
  </si>
  <si>
    <t>RINVT_279</t>
  </si>
  <si>
    <t>AMAN PRASHER</t>
  </si>
  <si>
    <t>PRATEEK RATHI</t>
  </si>
  <si>
    <t xml:space="preserve">Chaman </t>
  </si>
  <si>
    <t xml:space="preserve"> jagat Singh Verma </t>
  </si>
  <si>
    <t>M_INVT_1213</t>
  </si>
  <si>
    <t>Ram Karan Mourya</t>
  </si>
  <si>
    <t>INVT_6472</t>
  </si>
  <si>
    <t>SINTV_323</t>
  </si>
  <si>
    <t>SINTV_737</t>
  </si>
  <si>
    <t>RINVT_601</t>
  </si>
  <si>
    <t>503-3616508</t>
  </si>
  <si>
    <t>Pramod Kumar Sharma</t>
  </si>
  <si>
    <t xml:space="preserve">Pankaj Kumar </t>
  </si>
  <si>
    <t>Gayatri Bhatt</t>
  </si>
  <si>
    <t xml:space="preserve"> Vinay Kumar </t>
  </si>
  <si>
    <t>Sum of Advance/</t>
  </si>
  <si>
    <t>SINTV_474</t>
  </si>
  <si>
    <t>SINTV_508</t>
  </si>
  <si>
    <t>SINTV_594</t>
  </si>
  <si>
    <t>SINTV_738</t>
  </si>
  <si>
    <t>503-5936029</t>
  </si>
  <si>
    <t>503-5977650</t>
  </si>
  <si>
    <t>503-6170735</t>
  </si>
  <si>
    <t>Nataraja G N</t>
  </si>
  <si>
    <t xml:space="preserve"> RUPESH KUMAR GUPTA</t>
  </si>
  <si>
    <t>RUPESH KUMAR GUPTA</t>
  </si>
  <si>
    <t xml:space="preserve">Ravindra Kumar </t>
  </si>
  <si>
    <t>SINVT_120</t>
  </si>
  <si>
    <t>E_INVT_87</t>
  </si>
  <si>
    <t>E_INVT_88</t>
  </si>
  <si>
    <t>RINVT_444</t>
  </si>
  <si>
    <t>RINVT_535</t>
  </si>
  <si>
    <t>503-6332061</t>
  </si>
  <si>
    <t>narender singh negi</t>
  </si>
  <si>
    <t xml:space="preserve">RIMPY SHARMA </t>
  </si>
  <si>
    <t>parminder singh</t>
  </si>
  <si>
    <t>jatin chaturvedi</t>
  </si>
  <si>
    <t>amal kumar singh</t>
  </si>
  <si>
    <t>SIP</t>
  </si>
  <si>
    <t>M_INVT_0867</t>
  </si>
  <si>
    <t>Sujeet Kumar Singh</t>
  </si>
  <si>
    <t>INVT_6353</t>
  </si>
  <si>
    <t>INVT_6471</t>
  </si>
  <si>
    <t>INVT_7051</t>
  </si>
  <si>
    <t>RINVT_200</t>
  </si>
  <si>
    <t>Sonia Vats</t>
  </si>
  <si>
    <t>Suresh Kumar</t>
  </si>
  <si>
    <t>Mukesh Kumar Singh</t>
  </si>
  <si>
    <t xml:space="preserve"> Rachita</t>
  </si>
  <si>
    <t>SINTV_497</t>
  </si>
  <si>
    <t>MRUTYUNJAY SETHY</t>
  </si>
  <si>
    <t>SINTV_239</t>
  </si>
  <si>
    <t>Mohammad Ajmal Khan</t>
  </si>
  <si>
    <t>RINVT_392</t>
  </si>
  <si>
    <t xml:space="preserve">SIPPY </t>
  </si>
  <si>
    <t>Moved from Hina to deepa due to receovery</t>
  </si>
  <si>
    <t>AHealth_6947_P</t>
  </si>
  <si>
    <t>Column1</t>
  </si>
  <si>
    <t>Cancelled as per Finca</t>
  </si>
  <si>
    <t>Accured FLC</t>
  </si>
  <si>
    <t>Need status</t>
  </si>
  <si>
    <t>Abdul Vahid</t>
  </si>
  <si>
    <t>Freelook by Visista</t>
  </si>
  <si>
    <t>Ok</t>
  </si>
  <si>
    <t>INDIVIDUAL3163</t>
  </si>
  <si>
    <t>Krishnendu Das</t>
  </si>
  <si>
    <t>Support</t>
  </si>
  <si>
    <t>E1141</t>
  </si>
  <si>
    <t>Sumathi B Poojary</t>
  </si>
  <si>
    <t>Hold</t>
  </si>
  <si>
    <t>Payout Date</t>
  </si>
  <si>
    <t>Slot 1
12.2.23</t>
  </si>
  <si>
    <t>Slot 2
18.2.23</t>
  </si>
  <si>
    <t>Bank Remak</t>
  </si>
  <si>
    <t>AU</t>
  </si>
  <si>
    <t>IFSC Code</t>
  </si>
  <si>
    <t>Account Holder</t>
  </si>
  <si>
    <t>50100269890176</t>
  </si>
  <si>
    <t>259999535992</t>
  </si>
  <si>
    <t>17660110107850</t>
  </si>
  <si>
    <t>10088926740</t>
  </si>
  <si>
    <t>50100416552925</t>
  </si>
  <si>
    <t>072101508134</t>
  </si>
  <si>
    <t>258700319823</t>
  </si>
  <si>
    <t>0216104000170901</t>
  </si>
  <si>
    <t>201002589139</t>
  </si>
  <si>
    <t>330701502970</t>
  </si>
  <si>
    <t>040210021000174</t>
  </si>
  <si>
    <t>39827967866</t>
  </si>
  <si>
    <t>1815104000002141</t>
  </si>
  <si>
    <t>11468193180</t>
  </si>
  <si>
    <t>50200040814924</t>
  </si>
  <si>
    <t>50210035114455</t>
  </si>
  <si>
    <t>35424342423</t>
  </si>
  <si>
    <t>118103130000938</t>
  </si>
  <si>
    <t>2311861493</t>
  </si>
  <si>
    <t>921010033257759</t>
  </si>
  <si>
    <t>671302010001259</t>
  </si>
  <si>
    <t>634301029405</t>
  </si>
  <si>
    <t>134705001267</t>
  </si>
  <si>
    <t>HDFC0000933</t>
  </si>
  <si>
    <t>AUBL0002119</t>
  </si>
  <si>
    <t>INDB0000044</t>
  </si>
  <si>
    <t>UCBA0001766</t>
  </si>
  <si>
    <t>AUBL0002547</t>
  </si>
  <si>
    <t>HDFC0003895</t>
  </si>
  <si>
    <t>ICIC0000721</t>
  </si>
  <si>
    <t>INDB0000319</t>
  </si>
  <si>
    <t>INDB0001997</t>
  </si>
  <si>
    <t>PUNB0407700</t>
  </si>
  <si>
    <t>UTIB0000261</t>
  </si>
  <si>
    <t>IBKL0000216</t>
  </si>
  <si>
    <t>INDB0000872</t>
  </si>
  <si>
    <t>ICIC0003307</t>
  </si>
  <si>
    <t>UBIN0531880</t>
  </si>
  <si>
    <t>SBIN0005112</t>
  </si>
  <si>
    <t>IBKL0001815</t>
  </si>
  <si>
    <t>SBIN0006415</t>
  </si>
  <si>
    <t>BARB0SAIMUM</t>
  </si>
  <si>
    <t>HDFC0000039</t>
  </si>
  <si>
    <t>BDBL0002088</t>
  </si>
  <si>
    <t>SBIN0004463</t>
  </si>
  <si>
    <t>SVCB0000181</t>
  </si>
  <si>
    <t>IBKL0001124</t>
  </si>
  <si>
    <t>KKBK0000657</t>
  </si>
  <si>
    <t>UTIB0000498</t>
  </si>
  <si>
    <t>UBIN0567132</t>
  </si>
  <si>
    <t>ICIC0006343</t>
  </si>
  <si>
    <t>ICIC0001202</t>
  </si>
  <si>
    <t>ICIC0001347</t>
  </si>
  <si>
    <t>MINTU DEBNATH</t>
  </si>
  <si>
    <t>Kalandi Nayak</t>
  </si>
  <si>
    <t>Intensify wealth Creators</t>
  </si>
  <si>
    <t>INDERJEET GUPTA</t>
  </si>
  <si>
    <t>UNIQUE VISION MARKETING SERVICESPRIVATE LIMITED</t>
  </si>
  <si>
    <t>Kavita Prajapati</t>
  </si>
  <si>
    <t>REVISED MARKETING PVT LTD</t>
  </si>
  <si>
    <t>Priyanka Farkta</t>
  </si>
  <si>
    <t>Subrat Kumar prusty</t>
  </si>
  <si>
    <t>Trinita Capital LLP</t>
  </si>
  <si>
    <t>Keshab parmanik</t>
  </si>
  <si>
    <t>DESTINATION HOLIDAYS</t>
  </si>
  <si>
    <t>SUHAN DEEPAK JOSHI</t>
  </si>
  <si>
    <t>Saroj kumar prusty</t>
  </si>
  <si>
    <t>YOGESH SONAWANE</t>
  </si>
  <si>
    <t>DHARMENDRA KUMAR</t>
  </si>
  <si>
    <t>Satish Poojary</t>
  </si>
  <si>
    <t>STL OVERSEAS PRIVET LIMITED</t>
  </si>
  <si>
    <t>Account No (Finqy Port)</t>
  </si>
  <si>
    <t>---</t>
  </si>
  <si>
    <t>09502121018410</t>
  </si>
  <si>
    <t>0239104000258814</t>
  </si>
  <si>
    <t>008710321000</t>
  </si>
  <si>
    <t>Match</t>
  </si>
  <si>
    <t>50100191180743</t>
  </si>
  <si>
    <t>10080120716</t>
  </si>
  <si>
    <t>2112301242</t>
  </si>
  <si>
    <t>4093101005108</t>
  </si>
  <si>
    <t>40862128375</t>
  </si>
  <si>
    <t>23820110088463</t>
  </si>
  <si>
    <t>32400318078</t>
  </si>
  <si>
    <t>20462162933</t>
  </si>
  <si>
    <t>408810110003571</t>
  </si>
  <si>
    <t>36257311064</t>
  </si>
  <si>
    <t>20031424583</t>
  </si>
  <si>
    <t>34698177142</t>
  </si>
  <si>
    <t>20367737481</t>
  </si>
  <si>
    <t>3790434480</t>
  </si>
  <si>
    <t>100045719595</t>
  </si>
  <si>
    <t>INDB0000587</t>
  </si>
  <si>
    <t>1911211921379699</t>
  </si>
  <si>
    <t>Hina chaudhary</t>
  </si>
  <si>
    <t>IDFB0061151</t>
  </si>
  <si>
    <t>2121254734922858</t>
  </si>
  <si>
    <t>151031582315</t>
  </si>
  <si>
    <t>4077000100051094</t>
  </si>
  <si>
    <t>IDFBOO20219</t>
  </si>
  <si>
    <t>Doubt</t>
  </si>
  <si>
    <t>accounts remark</t>
  </si>
  <si>
    <t>KKBK0004590</t>
  </si>
  <si>
    <t>CNRB0004093</t>
  </si>
  <si>
    <t>000401784096</t>
  </si>
  <si>
    <t>ICIC0000004</t>
  </si>
  <si>
    <t>02552151012862</t>
  </si>
  <si>
    <t>PUNB0025510</t>
  </si>
  <si>
    <t>Poonam sharma</t>
  </si>
  <si>
    <t>SBIN0008994</t>
  </si>
  <si>
    <t>UCBA0002382</t>
  </si>
  <si>
    <t>Ananya jana</t>
  </si>
  <si>
    <t>31498420325</t>
  </si>
  <si>
    <t>SBIN0017532</t>
  </si>
  <si>
    <t>1246104000124290</t>
  </si>
  <si>
    <t>IBKL0001246</t>
  </si>
  <si>
    <t>PUNB0095010</t>
  </si>
  <si>
    <t>Sushma kumari</t>
  </si>
  <si>
    <t>Ifsc code not mentioned on finqy portal</t>
  </si>
  <si>
    <t>not available on finqy portal</t>
  </si>
  <si>
    <t>3344110010052653</t>
  </si>
  <si>
    <t>UJVN0003344</t>
  </si>
  <si>
    <t>PUNB0739200</t>
  </si>
  <si>
    <t>7392000100021896</t>
  </si>
  <si>
    <t>50100363269308</t>
  </si>
  <si>
    <t>HDFC0002873</t>
  </si>
  <si>
    <t>SBIN0012453</t>
  </si>
  <si>
    <t>BKID0004088</t>
  </si>
  <si>
    <t>1539104000174718</t>
  </si>
  <si>
    <t>IBKL0001539</t>
  </si>
  <si>
    <t>SBIN0012454</t>
  </si>
  <si>
    <t>SBIN0006414</t>
  </si>
  <si>
    <t>SBIN0010929</t>
  </si>
  <si>
    <t>BKID0004313</t>
  </si>
  <si>
    <t>IPOS0000001</t>
  </si>
  <si>
    <t>IBKL0000239</t>
  </si>
  <si>
    <t>37302573138</t>
  </si>
  <si>
    <t>SBIN0011127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</si>
</sst>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/>
    <xf numFmtId="1" fontId="0" fillId="0" borderId="1" xfId="0" applyNumberFormat="1" applyBorder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6" fillId="0" borderId="0" xfId="1" applyNumberFormat="1" applyFont="1" applyAlignment="1">
      <alignment horizontal="left"/>
    </xf>
    <xf numFmtId="0" fontId="7" fillId="0" borderId="0" xfId="0" applyFont="1"/>
    <xf numFmtId="1" fontId="6" fillId="0" borderId="0" xfId="0" applyNumberFormat="1" applyFont="1"/>
    <xf numFmtId="3" fontId="0" fillId="0" borderId="0" xfId="0" applyNumberFormat="1" applyAlignment="1">
      <alignment horizontal="right"/>
    </xf>
    <xf numFmtId="9" fontId="6" fillId="0" borderId="0" xfId="1" applyFont="1" applyAlignment="1">
      <alignment horizontal="left"/>
    </xf>
    <xf numFmtId="165" fontId="0" fillId="0" borderId="1" xfId="5" applyNumberFormat="1" applyFont="1" applyBorder="1" applyAlignment="1">
      <alignment horizontal="right"/>
    </xf>
    <xf numFmtId="165" fontId="2" fillId="0" borderId="1" xfId="5" applyNumberFormat="1" applyFont="1" applyBorder="1" applyAlignment="1">
      <alignment horizontal="right"/>
    </xf>
    <xf numFmtId="165" fontId="0" fillId="0" borderId="0" xfId="5" applyNumberFormat="1" applyFont="1"/>
    <xf numFmtId="165" fontId="0" fillId="0" borderId="0" xfId="0" applyNumberFormat="1"/>
    <xf numFmtId="14" fontId="6" fillId="0" borderId="0" xfId="1" applyNumberFormat="1" applyFont="1"/>
    <xf numFmtId="0" fontId="6" fillId="0" borderId="0" xfId="1" applyNumberFormat="1" applyFont="1"/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14" fontId="4" fillId="3" borderId="4" xfId="1" applyNumberFormat="1" applyFont="1" applyFill="1" applyBorder="1" applyAlignment="1">
      <alignment horizontal="center" vertical="center" wrapText="1"/>
    </xf>
    <xf numFmtId="1" fontId="4" fillId="3" borderId="4" xfId="1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5" fontId="0" fillId="3" borderId="1" xfId="5" applyNumberFormat="1" applyFont="1" applyFill="1" applyBorder="1" applyAlignment="1">
      <alignment horizontal="right"/>
    </xf>
    <xf numFmtId="165" fontId="4" fillId="0" borderId="4" xfId="5" applyNumberFormat="1" applyFont="1" applyBorder="1" applyAlignment="1">
      <alignment horizontal="center" vertical="center" wrapText="1"/>
    </xf>
    <xf numFmtId="165" fontId="6" fillId="0" borderId="0" xfId="5" applyNumberFormat="1" applyFont="1" applyAlignment="1">
      <alignment horizontal="left"/>
    </xf>
    <xf numFmtId="165" fontId="4" fillId="0" borderId="4" xfId="5" applyNumberFormat="1" applyFont="1" applyFill="1" applyBorder="1" applyAlignment="1">
      <alignment horizontal="center" vertical="center" wrapText="1"/>
    </xf>
    <xf numFmtId="165" fontId="6" fillId="0" borderId="0" xfId="5" applyNumberFormat="1" applyFont="1" applyAlignment="1">
      <alignment horizontal="right"/>
    </xf>
    <xf numFmtId="165" fontId="4" fillId="3" borderId="4" xfId="5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7" xfId="0" applyFont="1" applyBorder="1"/>
    <xf numFmtId="0" fontId="8" fillId="0" borderId="1" xfId="0" applyFont="1" applyBorder="1" applyAlignment="1">
      <alignment horizontal="left"/>
    </xf>
    <xf numFmtId="165" fontId="8" fillId="0" borderId="1" xfId="5" applyNumberFormat="1" applyFont="1" applyBorder="1" applyAlignment="1">
      <alignment horizontal="left"/>
    </xf>
    <xf numFmtId="9" fontId="8" fillId="0" borderId="1" xfId="1" applyFont="1" applyBorder="1" applyAlignment="1">
      <alignment horizontal="right"/>
    </xf>
    <xf numFmtId="9" fontId="8" fillId="0" borderId="9" xfId="1" applyFont="1" applyFill="1" applyBorder="1" applyAlignment="1">
      <alignment horizontal="right"/>
    </xf>
    <xf numFmtId="9" fontId="8" fillId="0" borderId="2" xfId="1" applyFont="1" applyFill="1" applyBorder="1" applyAlignment="1">
      <alignment horizontal="right" vertical="center"/>
    </xf>
    <xf numFmtId="9" fontId="8" fillId="0" borderId="9" xfId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 vertical="center"/>
    </xf>
    <xf numFmtId="165" fontId="8" fillId="0" borderId="9" xfId="5" applyNumberFormat="1" applyFont="1" applyBorder="1" applyAlignment="1">
      <alignment horizontal="right"/>
    </xf>
    <xf numFmtId="165" fontId="8" fillId="0" borderId="1" xfId="5" applyNumberFormat="1" applyFont="1" applyBorder="1" applyAlignment="1">
      <alignment horizontal="right" vertical="center"/>
    </xf>
    <xf numFmtId="165" fontId="8" fillId="0" borderId="1" xfId="5" applyNumberFormat="1" applyFont="1" applyBorder="1" applyAlignment="1"/>
    <xf numFmtId="0" fontId="8" fillId="0" borderId="1" xfId="1" applyNumberFormat="1" applyFont="1" applyBorder="1" applyAlignment="1"/>
    <xf numFmtId="0" fontId="8" fillId="0" borderId="1" xfId="0" applyFont="1" applyBorder="1"/>
    <xf numFmtId="0" fontId="8" fillId="0" borderId="1" xfId="1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8" xfId="0" applyFont="1" applyBorder="1"/>
    <xf numFmtId="0" fontId="7" fillId="0" borderId="1" xfId="0" applyFont="1" applyBorder="1" applyAlignment="1">
      <alignment horizontal="left"/>
    </xf>
    <xf numFmtId="165" fontId="8" fillId="0" borderId="2" xfId="5" applyNumberFormat="1" applyFont="1" applyBorder="1" applyAlignment="1">
      <alignment horizontal="right"/>
    </xf>
    <xf numFmtId="0" fontId="8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/>
    <xf numFmtId="165" fontId="8" fillId="0" borderId="2" xfId="5" applyNumberFormat="1" applyFont="1" applyBorder="1" applyAlignment="1">
      <alignment horizontal="left"/>
    </xf>
    <xf numFmtId="165" fontId="8" fillId="0" borderId="2" xfId="5" applyNumberFormat="1" applyFont="1" applyBorder="1" applyAlignment="1">
      <alignment horizontal="right" vertical="center"/>
    </xf>
    <xf numFmtId="165" fontId="8" fillId="0" borderId="2" xfId="5" applyNumberFormat="1" applyFont="1" applyBorder="1" applyAlignment="1"/>
    <xf numFmtId="0" fontId="8" fillId="0" borderId="2" xfId="1" applyNumberFormat="1" applyFont="1" applyBorder="1" applyAlignment="1"/>
    <xf numFmtId="0" fontId="8" fillId="0" borderId="2" xfId="1" applyNumberFormat="1" applyFont="1" applyBorder="1" applyAlignment="1">
      <alignment horizontal="left"/>
    </xf>
    <xf numFmtId="0" fontId="8" fillId="0" borderId="2" xfId="1" applyNumberFormat="1" applyFont="1" applyBorder="1" applyAlignment="1">
      <alignment horizontal="center"/>
    </xf>
    <xf numFmtId="0" fontId="8" fillId="0" borderId="10" xfId="0" applyFont="1" applyBorder="1"/>
    <xf numFmtId="14" fontId="8" fillId="0" borderId="1" xfId="0" applyNumberFormat="1" applyFont="1" applyBorder="1" applyAlignment="1">
      <alignment horizontal="left"/>
    </xf>
    <xf numFmtId="0" fontId="7" fillId="0" borderId="1" xfId="1" applyNumberFormat="1" applyFont="1" applyBorder="1" applyAlignment="1">
      <alignment horizontal="left"/>
    </xf>
    <xf numFmtId="0" fontId="9" fillId="0" borderId="7" xfId="0" applyFont="1" applyBorder="1"/>
    <xf numFmtId="0" fontId="9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9" fontId="9" fillId="0" borderId="9" xfId="1" applyFont="1" applyFill="1" applyBorder="1" applyAlignment="1">
      <alignment horizontal="right"/>
    </xf>
    <xf numFmtId="165" fontId="9" fillId="0" borderId="1" xfId="5" applyNumberFormat="1" applyFont="1" applyBorder="1" applyAlignment="1">
      <alignment horizontal="left"/>
    </xf>
    <xf numFmtId="9" fontId="9" fillId="0" borderId="2" xfId="1" applyFont="1" applyFill="1" applyBorder="1" applyAlignment="1">
      <alignment horizontal="right" vertical="center"/>
    </xf>
    <xf numFmtId="165" fontId="9" fillId="0" borderId="9" xfId="5" applyNumberFormat="1" applyFont="1" applyFill="1" applyBorder="1" applyAlignment="1">
      <alignment horizontal="right" vertical="center"/>
    </xf>
    <xf numFmtId="165" fontId="9" fillId="0" borderId="1" xfId="5" applyNumberFormat="1" applyFont="1" applyBorder="1" applyAlignment="1">
      <alignment horizontal="right" vertical="center"/>
    </xf>
    <xf numFmtId="165" fontId="9" fillId="0" borderId="1" xfId="5" applyNumberFormat="1" applyFont="1" applyBorder="1" applyAlignment="1"/>
    <xf numFmtId="0" fontId="9" fillId="0" borderId="1" xfId="1" applyNumberFormat="1" applyFont="1" applyBorder="1" applyAlignment="1"/>
    <xf numFmtId="0" fontId="9" fillId="0" borderId="1" xfId="0" applyFont="1" applyBorder="1"/>
    <xf numFmtId="0" fontId="9" fillId="0" borderId="1" xfId="1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  <xf numFmtId="9" fontId="9" fillId="0" borderId="9" xfId="1" applyFont="1" applyFill="1" applyBorder="1" applyAlignment="1">
      <alignment horizontal="right" vertical="center"/>
    </xf>
    <xf numFmtId="165" fontId="9" fillId="0" borderId="9" xfId="5" applyNumberFormat="1" applyFont="1" applyBorder="1" applyAlignment="1">
      <alignment horizontal="right"/>
    </xf>
    <xf numFmtId="0" fontId="9" fillId="0" borderId="1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left"/>
    </xf>
    <xf numFmtId="0" fontId="9" fillId="0" borderId="2" xfId="1" applyNumberFormat="1" applyFont="1" applyBorder="1" applyAlignment="1">
      <alignment horizontal="center"/>
    </xf>
    <xf numFmtId="1" fontId="9" fillId="0" borderId="1" xfId="5" applyNumberFormat="1" applyFont="1" applyBorder="1" applyAlignment="1">
      <alignment horizontal="right"/>
    </xf>
    <xf numFmtId="1" fontId="8" fillId="0" borderId="1" xfId="5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0" fontId="0" fillId="0" borderId="0" xfId="0" pivotButton="1"/>
    <xf numFmtId="9" fontId="8" fillId="0" borderId="2" xfId="1" applyFont="1" applyFill="1" applyBorder="1" applyAlignment="1">
      <alignment horizontal="right"/>
    </xf>
    <xf numFmtId="14" fontId="8" fillId="0" borderId="2" xfId="0" applyNumberFormat="1" applyFont="1" applyBorder="1" applyAlignment="1">
      <alignment horizontal="left"/>
    </xf>
    <xf numFmtId="0" fontId="8" fillId="0" borderId="2" xfId="5" applyNumberFormat="1" applyFont="1" applyBorder="1" applyAlignment="1">
      <alignment horizontal="left"/>
    </xf>
    <xf numFmtId="1" fontId="8" fillId="0" borderId="2" xfId="5" applyNumberFormat="1" applyFont="1" applyBorder="1" applyAlignment="1">
      <alignment horizontal="right"/>
    </xf>
    <xf numFmtId="9" fontId="8" fillId="0" borderId="1" xfId="1" applyFont="1" applyFill="1" applyBorder="1" applyAlignment="1">
      <alignment horizontal="right"/>
    </xf>
    <xf numFmtId="9" fontId="9" fillId="0" borderId="1" xfId="1" applyFont="1" applyFill="1" applyBorder="1" applyAlignment="1">
      <alignment horizontal="right"/>
    </xf>
    <xf numFmtId="165" fontId="8" fillId="0" borderId="1" xfId="5" applyNumberFormat="1" applyFont="1" applyBorder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7" fillId="0" borderId="2" xfId="1" applyNumberFormat="1" applyFont="1" applyBorder="1" applyAlignment="1">
      <alignment horizontal="left"/>
    </xf>
    <xf numFmtId="9" fontId="8" fillId="0" borderId="9" xfId="1" applyFont="1" applyBorder="1" applyAlignment="1">
      <alignment horizontal="right"/>
    </xf>
    <xf numFmtId="9" fontId="9" fillId="0" borderId="2" xfId="1" applyFont="1" applyFill="1" applyBorder="1" applyAlignment="1">
      <alignment horizontal="right"/>
    </xf>
    <xf numFmtId="0" fontId="9" fillId="0" borderId="11" xfId="0" applyFont="1" applyBorder="1"/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5" applyNumberFormat="1" applyFont="1" applyBorder="1" applyAlignment="1">
      <alignment horizontal="left"/>
    </xf>
    <xf numFmtId="0" fontId="9" fillId="0" borderId="1" xfId="5" applyNumberFormat="1" applyFont="1" applyBorder="1" applyAlignment="1">
      <alignment horizontal="left"/>
    </xf>
    <xf numFmtId="14" fontId="9" fillId="0" borderId="1" xfId="0" applyNumberFormat="1" applyFont="1" applyBorder="1"/>
    <xf numFmtId="1" fontId="9" fillId="0" borderId="2" xfId="5" applyNumberFormat="1" applyFont="1" applyBorder="1" applyAlignment="1">
      <alignment horizontal="right"/>
    </xf>
    <xf numFmtId="165" fontId="9" fillId="0" borderId="2" xfId="5" applyNumberFormat="1" applyFont="1" applyBorder="1" applyAlignment="1">
      <alignment horizontal="left"/>
    </xf>
    <xf numFmtId="165" fontId="9" fillId="0" borderId="2" xfId="5" applyNumberFormat="1" applyFont="1" applyBorder="1" applyAlignment="1"/>
    <xf numFmtId="0" fontId="9" fillId="0" borderId="2" xfId="1" applyNumberFormat="1" applyFont="1" applyBorder="1" applyAlignment="1"/>
    <xf numFmtId="0" fontId="9" fillId="0" borderId="10" xfId="0" applyFont="1" applyBorder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0" borderId="2" xfId="1" applyFont="1" applyBorder="1"/>
    <xf numFmtId="0" fontId="9" fillId="0" borderId="11" xfId="0" applyFont="1" applyBorder="1" applyAlignment="1">
      <alignment vertical="center"/>
    </xf>
    <xf numFmtId="1" fontId="9" fillId="0" borderId="2" xfId="5" applyNumberFormat="1" applyFont="1" applyFill="1" applyBorder="1" applyAlignment="1">
      <alignment horizontal="right"/>
    </xf>
    <xf numFmtId="165" fontId="9" fillId="0" borderId="2" xfId="5" applyNumberFormat="1" applyFont="1" applyFill="1" applyBorder="1" applyAlignment="1">
      <alignment horizontal="left"/>
    </xf>
    <xf numFmtId="165" fontId="9" fillId="0" borderId="2" xfId="5" applyNumberFormat="1" applyFont="1" applyFill="1" applyBorder="1" applyAlignment="1">
      <alignment horizontal="right" vertical="center"/>
    </xf>
    <xf numFmtId="165" fontId="9" fillId="0" borderId="2" xfId="5" applyNumberFormat="1" applyFont="1" applyFill="1" applyBorder="1" applyAlignment="1"/>
    <xf numFmtId="0" fontId="9" fillId="0" borderId="2" xfId="1" applyNumberFormat="1" applyFont="1" applyFill="1" applyBorder="1" applyAlignment="1"/>
    <xf numFmtId="0" fontId="9" fillId="0" borderId="2" xfId="1" applyNumberFormat="1" applyFont="1" applyFill="1" applyBorder="1" applyAlignment="1">
      <alignment horizontal="left"/>
    </xf>
    <xf numFmtId="0" fontId="9" fillId="0" borderId="2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right"/>
    </xf>
    <xf numFmtId="9" fontId="8" fillId="0" borderId="0" xfId="1" applyFont="1" applyBorder="1" applyAlignment="1">
      <alignment horizontal="right"/>
    </xf>
    <xf numFmtId="165" fontId="8" fillId="0" borderId="0" xfId="5" applyNumberFormat="1" applyFont="1" applyBorder="1" applyAlignment="1">
      <alignment horizontal="left"/>
    </xf>
    <xf numFmtId="9" fontId="8" fillId="0" borderId="0" xfId="1" applyFont="1" applyFill="1" applyBorder="1" applyAlignment="1">
      <alignment horizontal="right" vertical="center"/>
    </xf>
    <xf numFmtId="165" fontId="8" fillId="0" borderId="0" xfId="5" applyNumberFormat="1" applyFont="1" applyFill="1" applyBorder="1" applyAlignment="1">
      <alignment horizontal="right" vertical="center"/>
    </xf>
    <xf numFmtId="165" fontId="8" fillId="0" borderId="0" xfId="5" applyNumberFormat="1" applyFont="1" applyBorder="1" applyAlignment="1">
      <alignment horizontal="right"/>
    </xf>
    <xf numFmtId="165" fontId="8" fillId="0" borderId="0" xfId="5" applyNumberFormat="1" applyFont="1" applyBorder="1" applyAlignment="1">
      <alignment horizontal="right" vertical="center"/>
    </xf>
    <xf numFmtId="165" fontId="8" fillId="0" borderId="0" xfId="5" applyNumberFormat="1" applyFont="1" applyBorder="1" applyAlignment="1"/>
    <xf numFmtId="0" fontId="8" fillId="0" borderId="0" xfId="1" applyNumberFormat="1" applyFont="1" applyBorder="1" applyAlignment="1"/>
    <xf numFmtId="0" fontId="7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9" fillId="3" borderId="11" xfId="0" applyFont="1" applyFill="1" applyBorder="1"/>
    <xf numFmtId="9" fontId="10" fillId="0" borderId="2" xfId="1" applyFont="1" applyFill="1" applyBorder="1" applyAlignment="1">
      <alignment horizontal="right" vertical="center"/>
    </xf>
    <xf numFmtId="165" fontId="10" fillId="0" borderId="9" xfId="5" applyNumberFormat="1" applyFont="1" applyFill="1" applyBorder="1" applyAlignment="1">
      <alignment horizontal="right" vertical="center"/>
    </xf>
    <xf numFmtId="0" fontId="10" fillId="0" borderId="11" xfId="0" applyFont="1" applyBorder="1"/>
    <xf numFmtId="0" fontId="10" fillId="0" borderId="2" xfId="0" applyFont="1" applyBorder="1" applyAlignment="1">
      <alignment horizontal="left"/>
    </xf>
    <xf numFmtId="165" fontId="10" fillId="0" borderId="2" xfId="5" applyNumberFormat="1" applyFont="1" applyBorder="1" applyAlignment="1">
      <alignment horizontal="left"/>
    </xf>
    <xf numFmtId="165" fontId="10" fillId="0" borderId="2" xfId="5" applyNumberFormat="1" applyFont="1" applyBorder="1" applyAlignment="1"/>
    <xf numFmtId="0" fontId="10" fillId="0" borderId="2" xfId="1" applyNumberFormat="1" applyFont="1" applyBorder="1" applyAlignment="1"/>
    <xf numFmtId="0" fontId="10" fillId="0" borderId="2" xfId="1" applyNumberFormat="1" applyFont="1" applyBorder="1" applyAlignment="1">
      <alignment horizontal="left"/>
    </xf>
    <xf numFmtId="0" fontId="10" fillId="0" borderId="2" xfId="1" applyNumberFormat="1" applyFont="1" applyBorder="1" applyAlignment="1">
      <alignment horizontal="center"/>
    </xf>
    <xf numFmtId="0" fontId="10" fillId="0" borderId="10" xfId="0" applyFont="1" applyBorder="1"/>
    <xf numFmtId="0" fontId="10" fillId="0" borderId="0" xfId="0" applyFont="1" applyAlignment="1">
      <alignment horizontal="center"/>
    </xf>
    <xf numFmtId="10" fontId="0" fillId="0" borderId="0" xfId="1" applyNumberFormat="1" applyFont="1"/>
    <xf numFmtId="9" fontId="7" fillId="0" borderId="2" xfId="1" applyFont="1" applyFill="1" applyBorder="1" applyAlignment="1">
      <alignment horizontal="right"/>
    </xf>
    <xf numFmtId="9" fontId="7" fillId="0" borderId="2" xfId="1" applyFont="1" applyFill="1" applyBorder="1" applyAlignment="1">
      <alignment horizontal="right" vertical="center"/>
    </xf>
    <xf numFmtId="165" fontId="7" fillId="0" borderId="9" xfId="5" applyNumberFormat="1" applyFont="1" applyFill="1" applyBorder="1" applyAlignment="1">
      <alignment horizontal="right" vertical="center"/>
    </xf>
    <xf numFmtId="165" fontId="7" fillId="0" borderId="2" xfId="5" applyNumberFormat="1" applyFont="1" applyBorder="1" applyAlignment="1">
      <alignment horizontal="right"/>
    </xf>
    <xf numFmtId="0" fontId="7" fillId="0" borderId="11" xfId="0" applyFont="1" applyBorder="1"/>
    <xf numFmtId="0" fontId="7" fillId="0" borderId="2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0" fontId="7" fillId="0" borderId="2" xfId="5" applyNumberFormat="1" applyFont="1" applyBorder="1" applyAlignment="1">
      <alignment horizontal="left"/>
    </xf>
    <xf numFmtId="1" fontId="7" fillId="0" borderId="2" xfId="5" applyNumberFormat="1" applyFont="1" applyBorder="1" applyAlignment="1">
      <alignment horizontal="right"/>
    </xf>
    <xf numFmtId="165" fontId="7" fillId="0" borderId="2" xfId="5" applyNumberFormat="1" applyFont="1" applyBorder="1" applyAlignment="1">
      <alignment horizontal="left"/>
    </xf>
    <xf numFmtId="165" fontId="7" fillId="0" borderId="2" xfId="5" applyNumberFormat="1" applyFont="1" applyBorder="1" applyAlignment="1">
      <alignment horizontal="right" vertical="center"/>
    </xf>
    <xf numFmtId="165" fontId="7" fillId="0" borderId="2" xfId="5" applyNumberFormat="1" applyFont="1" applyBorder="1" applyAlignment="1"/>
    <xf numFmtId="0" fontId="7" fillId="0" borderId="2" xfId="1" applyNumberFormat="1" applyFont="1" applyBorder="1" applyAlignment="1"/>
    <xf numFmtId="0" fontId="7" fillId="0" borderId="2" xfId="1" applyNumberFormat="1" applyFont="1" applyBorder="1" applyAlignment="1">
      <alignment horizontal="center"/>
    </xf>
    <xf numFmtId="0" fontId="7" fillId="0" borderId="10" xfId="0" applyFont="1" applyBorder="1"/>
    <xf numFmtId="0" fontId="7" fillId="0" borderId="0" xfId="0" applyFont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165" fontId="11" fillId="2" borderId="1" xfId="5" applyNumberFormat="1" applyFont="1" applyFill="1" applyBorder="1" applyAlignment="1">
      <alignment vertical="center" wrapText="1"/>
    </xf>
    <xf numFmtId="1" fontId="12" fillId="0" borderId="0" xfId="0" applyNumberFormat="1" applyFont="1"/>
    <xf numFmtId="1" fontId="12" fillId="0" borderId="1" xfId="0" applyNumberFormat="1" applyFont="1" applyBorder="1"/>
    <xf numFmtId="165" fontId="12" fillId="0" borderId="1" xfId="5" applyNumberFormat="1" applyFont="1" applyBorder="1"/>
    <xf numFmtId="165" fontId="12" fillId="0" borderId="0" xfId="5" applyNumberFormat="1" applyFont="1" applyBorder="1"/>
    <xf numFmtId="165" fontId="12" fillId="0" borderId="0" xfId="5" applyNumberFormat="1" applyFont="1"/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65" fontId="13" fillId="0" borderId="1" xfId="5" applyNumberFormat="1" applyFont="1" applyBorder="1" applyAlignment="1">
      <alignment vertical="center"/>
    </xf>
    <xf numFmtId="0" fontId="12" fillId="0" borderId="1" xfId="0" applyFont="1" applyBorder="1"/>
    <xf numFmtId="1" fontId="14" fillId="0" borderId="1" xfId="0" applyNumberFormat="1" applyFont="1" applyBorder="1"/>
    <xf numFmtId="165" fontId="14" fillId="0" borderId="1" xfId="5" applyNumberFormat="1" applyFont="1" applyBorder="1"/>
    <xf numFmtId="165" fontId="14" fillId="0" borderId="0" xfId="5" applyNumberFormat="1" applyFont="1"/>
    <xf numFmtId="1" fontId="14" fillId="0" borderId="0" xfId="0" applyNumberFormat="1" applyFont="1"/>
    <xf numFmtId="1" fontId="15" fillId="0" borderId="1" xfId="0" applyNumberFormat="1" applyFont="1" applyBorder="1"/>
    <xf numFmtId="165" fontId="15" fillId="0" borderId="1" xfId="5" applyNumberFormat="1" applyFont="1" applyBorder="1"/>
    <xf numFmtId="1" fontId="15" fillId="0" borderId="0" xfId="0" applyNumberFormat="1" applyFont="1"/>
    <xf numFmtId="14" fontId="11" fillId="2" borderId="1" xfId="5" applyNumberFormat="1" applyFont="1" applyFill="1" applyBorder="1" applyAlignment="1">
      <alignment vertical="center" wrapText="1"/>
    </xf>
    <xf numFmtId="14" fontId="12" fillId="0" borderId="0" xfId="0" applyNumberFormat="1" applyFont="1"/>
    <xf numFmtId="14" fontId="14" fillId="0" borderId="0" xfId="0" applyNumberFormat="1" applyFont="1"/>
    <xf numFmtId="14" fontId="12" fillId="0" borderId="1" xfId="0" applyNumberFormat="1" applyFont="1" applyBorder="1"/>
    <xf numFmtId="14" fontId="15" fillId="0" borderId="1" xfId="0" applyNumberFormat="1" applyFont="1" applyBorder="1"/>
    <xf numFmtId="14" fontId="14" fillId="0" borderId="1" xfId="0" applyNumberFormat="1" applyFont="1" applyBorder="1"/>
    <xf numFmtId="1" fontId="12" fillId="0" borderId="0" xfId="0" quotePrefix="1" applyNumberFormat="1" applyFont="1"/>
    <xf numFmtId="165" fontId="12" fillId="0" borderId="1" xfId="5" applyNumberFormat="1" applyFont="1" applyFill="1" applyBorder="1"/>
  </cellXfs>
  <cellStyles count="6">
    <cellStyle name="Comma" xfId="5" builtinId="3"/>
    <cellStyle name="Comma 2 3" xfId="2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Percent" xfId="1" builtinId="5"/>
  </cellStyles>
  <dxfs count="86"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alignment horizontal="general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 * #,##0_ ;_ * \-#,##0_ ;_ * &quot;-&quot;??_ ;_ @_ 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inqy-my.sharepoint.com/personal/khushbu_sonegara_finqy_onmicrosoft_com/Documents/Backup/Ruchika/Payout%20file%20Jan/Agency%20Jan'23%20-%20Sayali.xlsx" TargetMode="External"/><Relationship Id="rId1" Type="http://schemas.openxmlformats.org/officeDocument/2006/relationships/externalLinkPath" Target="/personal/khushbu_sonegara_finqy_onmicrosoft_com/Documents/Backup/Ruchika/Payout%20file%20Jan/Agency%20Jan'23%20-%20Say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Unique ID</v>
          </cell>
          <cell r="B1" t="str">
            <v>Team</v>
          </cell>
          <cell r="C1" t="str">
            <v>KYC</v>
          </cell>
          <cell r="D1" t="str">
            <v>Referral Code</v>
          </cell>
          <cell r="E1" t="str">
            <v>Partner Name</v>
          </cell>
          <cell r="F1" t="str">
            <v>ERB Employees Name</v>
          </cell>
          <cell r="G1" t="str">
            <v>RM Name</v>
          </cell>
          <cell r="H1" t="str">
            <v>Team Head</v>
          </cell>
          <cell r="I1" t="str">
            <v>Branch Manager/Head</v>
          </cell>
          <cell r="J1" t="str">
            <v>Customer Name</v>
          </cell>
          <cell r="K1" t="str">
            <v>Final Status</v>
          </cell>
          <cell r="L1" t="str">
            <v>Product</v>
          </cell>
          <cell r="M1" t="str">
            <v>Confirmation Name</v>
          </cell>
          <cell r="N1" t="str">
            <v>Policy Type</v>
          </cell>
          <cell r="O1" t="str">
            <v>Policy Date</v>
          </cell>
          <cell r="P1" t="str">
            <v>Broker</v>
          </cell>
          <cell r="Q1" t="str">
            <v>AppNumber</v>
          </cell>
          <cell r="R1" t="str">
            <v>PolicyNumber</v>
          </cell>
          <cell r="S1" t="str">
            <v>Premium Paying Mode</v>
          </cell>
          <cell r="T1" t="str">
            <v>PPT</v>
          </cell>
          <cell r="U1" t="str">
            <v>PT</v>
          </cell>
          <cell r="V1" t="str">
            <v>Company Name</v>
          </cell>
          <cell r="W1" t="str">
            <v>Plan Name</v>
          </cell>
          <cell r="X1" t="str">
            <v>ERB Gross Premium</v>
          </cell>
          <cell r="Y1" t="str">
            <v>GST%</v>
          </cell>
          <cell r="Z1" t="str">
            <v>ERB Net Premium</v>
          </cell>
          <cell r="AA1" t="str">
            <v>OD Premium</v>
          </cell>
          <cell r="AB1" t="str">
            <v>TP Premium</v>
          </cell>
          <cell r="AC1" t="str">
            <v>SK Pay.in%</v>
          </cell>
          <cell r="AD1" t="str">
            <v>SK Pay.out%</v>
          </cell>
          <cell r="AE1" t="str">
            <v>SK Calc Premium</v>
          </cell>
          <cell r="AF1" t="str">
            <v>Cal Premium</v>
          </cell>
          <cell r="AG1" t="str">
            <v>Pay-in Amount</v>
          </cell>
          <cell r="AH1" t="str">
            <v>Payout Amount</v>
          </cell>
          <cell r="AI1" t="str">
            <v>TDS</v>
          </cell>
          <cell r="AJ1" t="str">
            <v>TDS Amount</v>
          </cell>
          <cell r="AK1" t="str">
            <v>Payout Payable</v>
          </cell>
          <cell r="AL1" t="str">
            <v>Remarks</v>
          </cell>
        </row>
        <row r="2">
          <cell r="A2" t="str">
            <v>AMotor_6350</v>
          </cell>
          <cell r="B2" t="str">
            <v>Agency-Mumbai</v>
          </cell>
          <cell r="C2"/>
          <cell r="D2" t="str">
            <v>INDIVIDUAL1212</v>
          </cell>
          <cell r="E2" t="str">
            <v>Panna Ajay Shah</v>
          </cell>
          <cell r="F2" t="str">
            <v>NA</v>
          </cell>
          <cell r="G2" t="str">
            <v>Sayali Kadav</v>
          </cell>
          <cell r="H2" t="str">
            <v>NA</v>
          </cell>
          <cell r="I2" t="str">
            <v>Rahul Singh</v>
          </cell>
          <cell r="J2" t="str">
            <v>Ajay Natvarlal Shah</v>
          </cell>
          <cell r="K2" t="str">
            <v>Policy Issued</v>
          </cell>
          <cell r="L2" t="str">
            <v>Motor</v>
          </cell>
          <cell r="M2" t="str">
            <v>Navinchandra_Dec-22_Conf 4</v>
          </cell>
          <cell r="N2" t="str">
            <v>New-Fresh</v>
          </cell>
          <cell r="O2">
            <v>44933</v>
          </cell>
          <cell r="P2" t="str">
            <v>Navinchandra</v>
          </cell>
          <cell r="Q2"/>
          <cell r="R2" t="str">
            <v>110422223110091311</v>
          </cell>
          <cell r="S2" t="str">
            <v>Yearly</v>
          </cell>
          <cell r="T2">
            <v>1</v>
          </cell>
          <cell r="U2">
            <v>1</v>
          </cell>
          <cell r="V2" t="str">
            <v>Reliance General</v>
          </cell>
          <cell r="W2" t="str">
            <v>Comprehensive</v>
          </cell>
          <cell r="X2">
            <v>14640</v>
          </cell>
          <cell r="Y2">
            <v>0.18</v>
          </cell>
          <cell r="Z2">
            <v>12406.77966101695</v>
          </cell>
          <cell r="AA2">
            <v>4085</v>
          </cell>
          <cell r="AB2">
            <v>8322</v>
          </cell>
          <cell r="AC2">
            <v>0.22500000000000001</v>
          </cell>
          <cell r="AD2">
            <v>0.16</v>
          </cell>
          <cell r="AE2" t="str">
            <v>OD</v>
          </cell>
          <cell r="AF2">
            <v>4085</v>
          </cell>
          <cell r="AG2">
            <v>919.125</v>
          </cell>
          <cell r="AH2">
            <v>653.6</v>
          </cell>
          <cell r="AI2">
            <v>0.01</v>
          </cell>
          <cell r="AJ2">
            <v>6.5360000000000005</v>
          </cell>
          <cell r="AK2">
            <v>647.06400000000008</v>
          </cell>
          <cell r="AL2"/>
        </row>
        <row r="3">
          <cell r="A3" t="str">
            <v>AInvt_6585</v>
          </cell>
          <cell r="B3" t="str">
            <v>Agency</v>
          </cell>
          <cell r="C3" t="str">
            <v>Y</v>
          </cell>
          <cell r="D3" t="str">
            <v>INDIVIDUAL2782</v>
          </cell>
          <cell r="E3" t="str">
            <v>ANANYA JANA</v>
          </cell>
          <cell r="F3" t="str">
            <v>NA</v>
          </cell>
          <cell r="G3" t="str">
            <v>Mithu Paira</v>
          </cell>
          <cell r="H3" t="str">
            <v>Arunavo Jana</v>
          </cell>
          <cell r="I3" t="str">
            <v>Pallab Mukherji</v>
          </cell>
          <cell r="J3" t="str">
            <v>Ananya Jana</v>
          </cell>
          <cell r="K3" t="str">
            <v>Policy Issued</v>
          </cell>
          <cell r="L3" t="str">
            <v>INVT</v>
          </cell>
          <cell r="M3" t="str">
            <v>FGI_Jan'23_conf 01</v>
          </cell>
          <cell r="N3" t="str">
            <v>New-Fresh</v>
          </cell>
          <cell r="O3">
            <v>44932</v>
          </cell>
          <cell r="P3" t="str">
            <v>Finca</v>
          </cell>
          <cell r="Q3">
            <v>1460078723109</v>
          </cell>
          <cell r="R3">
            <v>25636072</v>
          </cell>
          <cell r="S3" t="str">
            <v>Half Yearly</v>
          </cell>
          <cell r="T3">
            <v>12</v>
          </cell>
          <cell r="U3">
            <v>13</v>
          </cell>
          <cell r="V3" t="str">
            <v>HDFC Life</v>
          </cell>
          <cell r="W3" t="str">
            <v>Sanchay Plus</v>
          </cell>
          <cell r="X3">
            <v>15781</v>
          </cell>
          <cell r="Y3" t="str">
            <v>4.5%</v>
          </cell>
          <cell r="Z3">
            <v>15101.435406698565</v>
          </cell>
          <cell r="AA3"/>
          <cell r="AB3"/>
          <cell r="AC3">
            <v>0.55000000000000004</v>
          </cell>
          <cell r="AD3">
            <v>0.4</v>
          </cell>
          <cell r="AE3" t="str">
            <v>Net</v>
          </cell>
          <cell r="AF3">
            <v>15101.435406698565</v>
          </cell>
          <cell r="AG3">
            <v>8305.7894736842118</v>
          </cell>
          <cell r="AH3">
            <v>6040.5741626794261</v>
          </cell>
          <cell r="AI3">
            <v>0.01</v>
          </cell>
          <cell r="AJ3">
            <v>60.40574162679426</v>
          </cell>
          <cell r="AK3">
            <v>5980.1684210526319</v>
          </cell>
          <cell r="AL3"/>
        </row>
        <row r="4">
          <cell r="A4" t="str">
            <v>PINVT_00012</v>
          </cell>
          <cell r="B4" t="str">
            <v>Agency</v>
          </cell>
          <cell r="C4" t="str">
            <v>Y</v>
          </cell>
          <cell r="D4" t="str">
            <v>INDIVIDUAL2752</v>
          </cell>
          <cell r="E4" t="str">
            <v>Naru Gopal Maity</v>
          </cell>
          <cell r="F4" t="str">
            <v>NA</v>
          </cell>
          <cell r="G4" t="str">
            <v>Mithu Paira</v>
          </cell>
          <cell r="H4" t="str">
            <v>Arunavo Jana</v>
          </cell>
          <cell r="I4" t="str">
            <v>Pallab Mukherji</v>
          </cell>
          <cell r="J4" t="str">
            <v>Naru Gopal Maity</v>
          </cell>
          <cell r="K4" t="str">
            <v>Policy Issued</v>
          </cell>
          <cell r="L4" t="str">
            <v>INVT</v>
          </cell>
          <cell r="M4" t="str">
            <v>FGI_Jan'23_conf 01</v>
          </cell>
          <cell r="N4" t="str">
            <v>New-Fresh</v>
          </cell>
          <cell r="O4">
            <v>44930</v>
          </cell>
          <cell r="P4" t="str">
            <v>Finca</v>
          </cell>
          <cell r="Q4">
            <v>1200079028832</v>
          </cell>
          <cell r="R4">
            <v>25574707</v>
          </cell>
          <cell r="S4" t="str">
            <v>Yearly</v>
          </cell>
          <cell r="T4">
            <v>10</v>
          </cell>
          <cell r="U4">
            <v>15</v>
          </cell>
          <cell r="V4" t="str">
            <v>HDFC Life</v>
          </cell>
          <cell r="W4" t="str">
            <v>Sanchay Plus</v>
          </cell>
          <cell r="X4">
            <v>67925</v>
          </cell>
          <cell r="Y4" t="str">
            <v>4.5%</v>
          </cell>
          <cell r="Z4">
            <v>65000.000000000007</v>
          </cell>
          <cell r="AA4"/>
          <cell r="AB4"/>
          <cell r="AC4">
            <v>0.55000000000000004</v>
          </cell>
          <cell r="AD4">
            <v>0.4</v>
          </cell>
          <cell r="AE4" t="str">
            <v>Net</v>
          </cell>
          <cell r="AF4">
            <v>65000.000000000007</v>
          </cell>
          <cell r="AG4">
            <v>35750.000000000007</v>
          </cell>
          <cell r="AH4">
            <v>26000.000000000004</v>
          </cell>
          <cell r="AI4">
            <v>0.01</v>
          </cell>
          <cell r="AJ4">
            <v>260.00000000000006</v>
          </cell>
          <cell r="AK4">
            <v>25740.000000000004</v>
          </cell>
          <cell r="AL4"/>
        </row>
        <row r="5">
          <cell r="A5" t="str">
            <v>SA_INVT_17</v>
          </cell>
          <cell r="B5" t="str">
            <v>In-house-Kolkata</v>
          </cell>
          <cell r="C5" t="str">
            <v>NA</v>
          </cell>
          <cell r="D5" t="str">
            <v>INDIVIDUAL2993</v>
          </cell>
          <cell r="E5" t="str">
            <v>Souvik Banik</v>
          </cell>
          <cell r="F5" t="str">
            <v>NA</v>
          </cell>
          <cell r="G5" t="str">
            <v>NA</v>
          </cell>
          <cell r="H5" t="str">
            <v>NA</v>
          </cell>
          <cell r="I5" t="str">
            <v>NA</v>
          </cell>
          <cell r="J5" t="str">
            <v>Samir De</v>
          </cell>
          <cell r="K5" t="str">
            <v>Policy Issued</v>
          </cell>
          <cell r="L5" t="str">
            <v>INVT</v>
          </cell>
          <cell r="M5" t="str">
            <v>Visista_Jan'23_Conf 01</v>
          </cell>
          <cell r="N5" t="str">
            <v>New-Fresh</v>
          </cell>
          <cell r="O5">
            <v>44927</v>
          </cell>
          <cell r="P5" t="str">
            <v>VISISTA</v>
          </cell>
          <cell r="Q5">
            <v>565356654</v>
          </cell>
          <cell r="R5">
            <v>24711652</v>
          </cell>
          <cell r="S5" t="str">
            <v>Yearly</v>
          </cell>
          <cell r="T5" t="str">
            <v>12</v>
          </cell>
          <cell r="U5" t="str">
            <v>20</v>
          </cell>
          <cell r="V5" t="str">
            <v>PNB Metlife</v>
          </cell>
          <cell r="W5" t="str">
            <v>MGFP</v>
          </cell>
          <cell r="X5">
            <v>30000</v>
          </cell>
          <cell r="Y5" t="str">
            <v>4.5%</v>
          </cell>
          <cell r="Z5">
            <v>28708.133971291867</v>
          </cell>
          <cell r="AA5"/>
          <cell r="AB5"/>
          <cell r="AC5">
            <v>0.65</v>
          </cell>
          <cell r="AD5">
            <v>0</v>
          </cell>
          <cell r="AE5" t="str">
            <v>Net</v>
          </cell>
          <cell r="AF5">
            <v>28708.133971291867</v>
          </cell>
          <cell r="AG5">
            <v>18660.287081339713</v>
          </cell>
          <cell r="AH5">
            <v>0</v>
          </cell>
          <cell r="AI5">
            <v>0.01</v>
          </cell>
          <cell r="AJ5">
            <v>0</v>
          </cell>
          <cell r="AK5">
            <v>0</v>
          </cell>
          <cell r="AL5"/>
        </row>
        <row r="6">
          <cell r="A6" t="str">
            <v>AB_Invt_6724</v>
          </cell>
          <cell r="B6" t="str">
            <v>In-house-Kolkata 2</v>
          </cell>
          <cell r="C6" t="str">
            <v>NA</v>
          </cell>
          <cell r="D6" t="str">
            <v>INDIVIDUAL2999</v>
          </cell>
          <cell r="E6" t="str">
            <v>Apurba Biswas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Buddhadeb Kolya</v>
          </cell>
          <cell r="K6" t="str">
            <v>Policy Issued</v>
          </cell>
          <cell r="L6" t="str">
            <v>INVT</v>
          </cell>
          <cell r="M6" t="str">
            <v>Bajaj_Jan'23_Conf 01</v>
          </cell>
          <cell r="N6" t="str">
            <v>New-Fresh</v>
          </cell>
          <cell r="O6">
            <v>44932</v>
          </cell>
          <cell r="P6" t="str">
            <v>ERB Bajaj</v>
          </cell>
          <cell r="Q6">
            <v>6121581816</v>
          </cell>
          <cell r="R6">
            <v>541005906</v>
          </cell>
          <cell r="S6" t="str">
            <v>Monthly</v>
          </cell>
          <cell r="T6">
            <v>10</v>
          </cell>
          <cell r="U6">
            <v>40</v>
          </cell>
          <cell r="V6" t="str">
            <v>Bajaj Allianz</v>
          </cell>
          <cell r="W6" t="str">
            <v>Assured Wealth Goal</v>
          </cell>
          <cell r="X6">
            <v>6270</v>
          </cell>
          <cell r="Y6" t="str">
            <v>4.5%</v>
          </cell>
          <cell r="Z6">
            <v>6000</v>
          </cell>
          <cell r="AA6"/>
          <cell r="AB6"/>
          <cell r="AC6">
            <v>0.57999999999999996</v>
          </cell>
          <cell r="AD6">
            <v>0</v>
          </cell>
          <cell r="AE6" t="str">
            <v>Net</v>
          </cell>
          <cell r="AF6">
            <v>6000</v>
          </cell>
          <cell r="AG6">
            <v>3479.9999999999995</v>
          </cell>
          <cell r="AH6">
            <v>0</v>
          </cell>
          <cell r="AI6">
            <v>0.01</v>
          </cell>
          <cell r="AJ6">
            <v>0</v>
          </cell>
          <cell r="AK6">
            <v>0</v>
          </cell>
          <cell r="AL6"/>
        </row>
        <row r="7">
          <cell r="A7" t="str">
            <v>AJ_Invt_6749</v>
          </cell>
          <cell r="B7" t="str">
            <v>In-house - Delhi</v>
          </cell>
          <cell r="C7" t="str">
            <v>NA</v>
          </cell>
          <cell r="D7" t="str">
            <v>INDIVIDUAL2581</v>
          </cell>
          <cell r="E7" t="str">
            <v>Deepti Arora</v>
          </cell>
          <cell r="F7" t="str">
            <v>NA</v>
          </cell>
          <cell r="G7" t="str">
            <v>NA</v>
          </cell>
          <cell r="H7" t="str">
            <v>NA</v>
          </cell>
          <cell r="I7" t="str">
            <v>NA</v>
          </cell>
          <cell r="J7" t="str">
            <v>SEETA RAM MEENA</v>
          </cell>
          <cell r="K7" t="str">
            <v>Policy Issued</v>
          </cell>
          <cell r="L7" t="str">
            <v>INVT</v>
          </cell>
          <cell r="M7" t="str">
            <v>Bajaj_Jan'23_Conf 01</v>
          </cell>
          <cell r="N7" t="str">
            <v>New-Fresh</v>
          </cell>
          <cell r="O7">
            <v>44949</v>
          </cell>
          <cell r="P7" t="str">
            <v>ERB Bajaj</v>
          </cell>
          <cell r="Q7">
            <v>6121567669</v>
          </cell>
          <cell r="R7">
            <v>546119714</v>
          </cell>
          <cell r="S7" t="str">
            <v>Yearly</v>
          </cell>
          <cell r="T7" t="str">
            <v>12</v>
          </cell>
          <cell r="U7" t="str">
            <v>22</v>
          </cell>
          <cell r="V7" t="str">
            <v>Bajaj Allianz</v>
          </cell>
          <cell r="W7" t="str">
            <v>Assured Wealth Goal</v>
          </cell>
          <cell r="X7">
            <v>6270</v>
          </cell>
          <cell r="Y7" t="str">
            <v>4.5%</v>
          </cell>
          <cell r="Z7">
            <v>6000</v>
          </cell>
          <cell r="AA7"/>
          <cell r="AB7"/>
          <cell r="AC7">
            <v>0.68</v>
          </cell>
          <cell r="AD7">
            <v>0</v>
          </cell>
          <cell r="AE7" t="str">
            <v>Net</v>
          </cell>
          <cell r="AF7">
            <v>6000</v>
          </cell>
          <cell r="AG7">
            <v>4080.0000000000005</v>
          </cell>
          <cell r="AH7">
            <v>0</v>
          </cell>
          <cell r="AI7">
            <v>0.01</v>
          </cell>
          <cell r="AJ7">
            <v>0</v>
          </cell>
          <cell r="AK7">
            <v>0</v>
          </cell>
          <cell r="AL7"/>
        </row>
        <row r="8">
          <cell r="A8" t="str">
            <v>AMotor_6754</v>
          </cell>
          <cell r="B8" t="str">
            <v>Agency-Mumbai</v>
          </cell>
          <cell r="C8"/>
          <cell r="D8" t="str">
            <v>INDIVIDUAL1212</v>
          </cell>
          <cell r="E8" t="str">
            <v>Panna Ajay Shah</v>
          </cell>
          <cell r="F8" t="str">
            <v>NA</v>
          </cell>
          <cell r="G8" t="str">
            <v>Sayali Kadav</v>
          </cell>
          <cell r="H8" t="str">
            <v>NA</v>
          </cell>
          <cell r="I8" t="str">
            <v>Rahul Singh</v>
          </cell>
          <cell r="J8" t="str">
            <v>Mukesh Ramniklal Shah</v>
          </cell>
          <cell r="K8" t="str">
            <v>Policy Issued</v>
          </cell>
          <cell r="L8" t="str">
            <v>Motor</v>
          </cell>
          <cell r="M8" t="str">
            <v>Heart Beat_Dec-22_conf 17</v>
          </cell>
          <cell r="N8" t="str">
            <v>New-Fresh</v>
          </cell>
          <cell r="O8">
            <v>44933</v>
          </cell>
          <cell r="P8" t="str">
            <v>HeartBeat</v>
          </cell>
          <cell r="Q8"/>
          <cell r="R8" t="str">
            <v>6200967436 00 00</v>
          </cell>
          <cell r="S8" t="str">
            <v>Yearly</v>
          </cell>
          <cell r="T8">
            <v>1</v>
          </cell>
          <cell r="U8">
            <v>1</v>
          </cell>
          <cell r="V8" t="str">
            <v>TATA AIG</v>
          </cell>
          <cell r="W8" t="str">
            <v>comprehensive</v>
          </cell>
          <cell r="X8">
            <v>14431</v>
          </cell>
          <cell r="Y8">
            <v>0.18</v>
          </cell>
          <cell r="Z8">
            <v>12229.661016949152</v>
          </cell>
          <cell r="AA8">
            <v>8389</v>
          </cell>
          <cell r="AB8">
            <v>3841</v>
          </cell>
          <cell r="AC8">
            <v>0.21</v>
          </cell>
          <cell r="AD8">
            <v>0.15</v>
          </cell>
          <cell r="AE8" t="str">
            <v>OD</v>
          </cell>
          <cell r="AF8">
            <v>8389</v>
          </cell>
          <cell r="AG8">
            <v>1761.6899999999998</v>
          </cell>
          <cell r="AH8">
            <v>1258.3499999999999</v>
          </cell>
          <cell r="AI8">
            <v>0.01</v>
          </cell>
          <cell r="AJ8">
            <v>12.583499999999999</v>
          </cell>
          <cell r="AK8">
            <v>1245.7665</v>
          </cell>
          <cell r="AL8"/>
        </row>
        <row r="9">
          <cell r="A9" t="str">
            <v>AMotor_6756</v>
          </cell>
          <cell r="B9" t="str">
            <v>Agency-Mumbai</v>
          </cell>
          <cell r="C9" t="str">
            <v>Y</v>
          </cell>
          <cell r="D9" t="str">
            <v>INDIVIDUAL1553</v>
          </cell>
          <cell r="E9" t="str">
            <v>Sunita Manish Mehta</v>
          </cell>
          <cell r="F9" t="str">
            <v>NA</v>
          </cell>
          <cell r="G9" t="str">
            <v>Sayali Kadav</v>
          </cell>
          <cell r="H9" t="str">
            <v>NA</v>
          </cell>
          <cell r="I9" t="str">
            <v>Rahul Singh</v>
          </cell>
          <cell r="J9" t="str">
            <v>SANJEEVKUMAR MALHOTRA</v>
          </cell>
          <cell r="K9" t="str">
            <v>Policy Issued</v>
          </cell>
          <cell r="L9" t="str">
            <v>Motor</v>
          </cell>
          <cell r="M9" t="str">
            <v>Navinchandra_Jan-23_Conf 2</v>
          </cell>
          <cell r="N9" t="str">
            <v>New-Fresh</v>
          </cell>
          <cell r="O9">
            <v>44932</v>
          </cell>
          <cell r="P9" t="str">
            <v>Navinchandra</v>
          </cell>
          <cell r="Q9"/>
          <cell r="R9" t="str">
            <v>110422323110000758</v>
          </cell>
          <cell r="S9" t="str">
            <v>Yearly</v>
          </cell>
          <cell r="T9">
            <v>1</v>
          </cell>
          <cell r="U9">
            <v>1</v>
          </cell>
          <cell r="V9" t="str">
            <v>Reliance General</v>
          </cell>
          <cell r="W9" t="str">
            <v>Comprehensive</v>
          </cell>
          <cell r="X9">
            <v>16213</v>
          </cell>
          <cell r="Y9">
            <v>0.18</v>
          </cell>
          <cell r="Z9">
            <v>13739.830508474577</v>
          </cell>
          <cell r="AA9">
            <v>5418</v>
          </cell>
          <cell r="AB9">
            <v>8322</v>
          </cell>
          <cell r="AC9">
            <v>0.22500000000000001</v>
          </cell>
          <cell r="AD9">
            <v>0.18</v>
          </cell>
          <cell r="AE9" t="str">
            <v>OD</v>
          </cell>
          <cell r="AF9">
            <v>5418</v>
          </cell>
          <cell r="AG9">
            <v>1219.05</v>
          </cell>
          <cell r="AH9">
            <v>975.24</v>
          </cell>
          <cell r="AI9">
            <v>0.01</v>
          </cell>
          <cell r="AJ9">
            <v>9.7523999999999997</v>
          </cell>
          <cell r="AK9">
            <v>965.48760000000004</v>
          </cell>
          <cell r="AL9"/>
        </row>
        <row r="10">
          <cell r="A10" t="str">
            <v>AInvt_6784</v>
          </cell>
          <cell r="B10" t="str">
            <v>Agency</v>
          </cell>
          <cell r="C10" t="str">
            <v>Y</v>
          </cell>
          <cell r="D10" t="str">
            <v>INDIVIDUAL2966</v>
          </cell>
          <cell r="E10" t="str">
            <v>BANDAN PRADHAN</v>
          </cell>
          <cell r="F10" t="str">
            <v>NA</v>
          </cell>
          <cell r="G10" t="str">
            <v>Amitava Das</v>
          </cell>
          <cell r="H10" t="str">
            <v>Arunavo Jana</v>
          </cell>
          <cell r="I10" t="str">
            <v>Pallab Mukherji</v>
          </cell>
          <cell r="J10" t="str">
            <v>Anima Shit</v>
          </cell>
          <cell r="K10" t="str">
            <v>Policy Issued</v>
          </cell>
          <cell r="L10" t="str">
            <v>INVT</v>
          </cell>
          <cell r="M10" t="str">
            <v>Bajaj_Jan'23_Conf 01</v>
          </cell>
          <cell r="N10" t="str">
            <v>New-Fresh</v>
          </cell>
          <cell r="O10">
            <v>44931</v>
          </cell>
          <cell r="P10" t="str">
            <v>ERB BAJAJ</v>
          </cell>
          <cell r="Q10">
            <v>6121625130</v>
          </cell>
          <cell r="R10">
            <v>543292286</v>
          </cell>
          <cell r="S10" t="str">
            <v>Yearly</v>
          </cell>
          <cell r="T10">
            <v>7</v>
          </cell>
          <cell r="U10">
            <v>15</v>
          </cell>
          <cell r="V10" t="str">
            <v>Bajaj Allianz</v>
          </cell>
          <cell r="W10" t="str">
            <v>POS Goal Suraksha</v>
          </cell>
          <cell r="X10">
            <v>6270</v>
          </cell>
          <cell r="Y10" t="str">
            <v>4.5%</v>
          </cell>
          <cell r="Z10">
            <v>6000</v>
          </cell>
          <cell r="AA10"/>
          <cell r="AB10"/>
          <cell r="AC10">
            <v>0.39</v>
          </cell>
          <cell r="AD10">
            <v>0.28000000000000003</v>
          </cell>
          <cell r="AE10" t="str">
            <v>Net</v>
          </cell>
          <cell r="AF10">
            <v>6000</v>
          </cell>
          <cell r="AG10">
            <v>2340</v>
          </cell>
          <cell r="AH10">
            <v>1680.0000000000002</v>
          </cell>
          <cell r="AI10">
            <v>0.01</v>
          </cell>
          <cell r="AJ10">
            <v>16.800000000000004</v>
          </cell>
          <cell r="AK10">
            <v>1663.2000000000003</v>
          </cell>
          <cell r="AL10"/>
        </row>
        <row r="11">
          <cell r="A11" t="str">
            <v>AMotor_6791</v>
          </cell>
          <cell r="B11" t="str">
            <v>Alternate</v>
          </cell>
          <cell r="C11" t="str">
            <v>Y</v>
          </cell>
          <cell r="D11" t="str">
            <v>COMPUN0143098</v>
          </cell>
          <cell r="E11" t="str">
            <v>Abhinav Sanwaria (Trinita Capital)</v>
          </cell>
          <cell r="F11" t="str">
            <v>NA</v>
          </cell>
          <cell r="G11" t="str">
            <v>Pintoo Singh</v>
          </cell>
          <cell r="H11" t="str">
            <v>NA</v>
          </cell>
          <cell r="I11" t="str">
            <v>Rahul Singh</v>
          </cell>
          <cell r="J11" t="str">
            <v xml:space="preserve">GAURAV GARG </v>
          </cell>
          <cell r="K11" t="str">
            <v>Policy Issued</v>
          </cell>
          <cell r="L11" t="str">
            <v>Motor</v>
          </cell>
          <cell r="M11" t="str">
            <v>Heart Beat_Dec-22_conf 21</v>
          </cell>
          <cell r="N11" t="str">
            <v>New-Fresh</v>
          </cell>
          <cell r="O11">
            <v>44927</v>
          </cell>
          <cell r="P11" t="str">
            <v>HeartBeat</v>
          </cell>
          <cell r="Q11"/>
          <cell r="R11" t="str">
            <v>3001/274768117/00/000</v>
          </cell>
          <cell r="S11" t="str">
            <v>Yearly</v>
          </cell>
          <cell r="T11">
            <v>1</v>
          </cell>
          <cell r="U11">
            <v>1</v>
          </cell>
          <cell r="V11" t="str">
            <v>ICICI Lombard</v>
          </cell>
          <cell r="W11" t="str">
            <v>Comprehensive</v>
          </cell>
          <cell r="X11">
            <v>11132</v>
          </cell>
          <cell r="Y11">
            <v>0.18</v>
          </cell>
          <cell r="Z11">
            <v>9433.8983050847455</v>
          </cell>
          <cell r="AA11">
            <v>1112</v>
          </cell>
          <cell r="AB11">
            <v>8322</v>
          </cell>
          <cell r="AC11">
            <v>0.25</v>
          </cell>
          <cell r="AD11">
            <v>0.18</v>
          </cell>
          <cell r="AE11" t="str">
            <v>OD</v>
          </cell>
          <cell r="AF11">
            <v>1112</v>
          </cell>
          <cell r="AG11">
            <v>278</v>
          </cell>
          <cell r="AH11">
            <v>200.16</v>
          </cell>
          <cell r="AI11">
            <v>0.01</v>
          </cell>
          <cell r="AJ11">
            <v>2.0015999999999998</v>
          </cell>
          <cell r="AK11">
            <v>198.1584</v>
          </cell>
          <cell r="AL11"/>
        </row>
        <row r="12">
          <cell r="A12" t="str">
            <v>AMotor_6793</v>
          </cell>
          <cell r="B12" t="str">
            <v>Alternate</v>
          </cell>
          <cell r="C12" t="str">
            <v>Y</v>
          </cell>
          <cell r="D12" t="str">
            <v>COMPUN0143098</v>
          </cell>
          <cell r="E12" t="str">
            <v>Abhinav Sanwaria (Trinita Capital)</v>
          </cell>
          <cell r="F12" t="str">
            <v>NA</v>
          </cell>
          <cell r="G12" t="str">
            <v>Pintoo Singh</v>
          </cell>
          <cell r="H12" t="str">
            <v>NA</v>
          </cell>
          <cell r="I12" t="str">
            <v>Rahul Singh</v>
          </cell>
          <cell r="J12" t="str">
            <v>VIKASH RABINDRA SINGH</v>
          </cell>
          <cell r="K12" t="str">
            <v>Policy Issued</v>
          </cell>
          <cell r="L12" t="str">
            <v>Motor</v>
          </cell>
          <cell r="M12" t="str">
            <v>Navinchandra_Jan-23_Conf 1</v>
          </cell>
          <cell r="N12" t="str">
            <v>New-Fresh</v>
          </cell>
          <cell r="O12">
            <v>44935</v>
          </cell>
          <cell r="P12" t="str">
            <v>Navinchandra</v>
          </cell>
          <cell r="Q12"/>
          <cell r="R12" t="str">
            <v xml:space="preserve"> '3001/275203417/00/000</v>
          </cell>
          <cell r="S12" t="str">
            <v>Yearly</v>
          </cell>
          <cell r="T12">
            <v>1</v>
          </cell>
          <cell r="U12">
            <v>1</v>
          </cell>
          <cell r="V12" t="str">
            <v>ICICI Lombard</v>
          </cell>
          <cell r="W12" t="str">
            <v>Comprehensive</v>
          </cell>
          <cell r="X12">
            <v>13559</v>
          </cell>
          <cell r="Y12">
            <v>0.18</v>
          </cell>
          <cell r="Z12">
            <v>11490.677966101695</v>
          </cell>
          <cell r="AA12">
            <v>3169</v>
          </cell>
          <cell r="AB12">
            <v>8322</v>
          </cell>
          <cell r="AC12">
            <v>0.27</v>
          </cell>
          <cell r="AD12">
            <v>0.18</v>
          </cell>
          <cell r="AE12" t="str">
            <v>OD</v>
          </cell>
          <cell r="AF12">
            <v>3169</v>
          </cell>
          <cell r="AG12">
            <v>855.63000000000011</v>
          </cell>
          <cell r="AH12">
            <v>570.41999999999996</v>
          </cell>
          <cell r="AI12">
            <v>0.01</v>
          </cell>
          <cell r="AJ12">
            <v>5.7041999999999993</v>
          </cell>
          <cell r="AK12">
            <v>564.71579999999994</v>
          </cell>
          <cell r="AL12"/>
        </row>
        <row r="13">
          <cell r="A13" t="str">
            <v>AMotor_6796</v>
          </cell>
          <cell r="B13" t="str">
            <v>Agency-Mumbai</v>
          </cell>
          <cell r="C13" t="str">
            <v>NA</v>
          </cell>
          <cell r="D13" t="str">
            <v>INDIVIDUAL1641</v>
          </cell>
          <cell r="E13" t="str">
            <v>ERB Employee</v>
          </cell>
          <cell r="F13" t="str">
            <v>Slan</v>
          </cell>
          <cell r="G13" t="str">
            <v>Slan</v>
          </cell>
          <cell r="H13" t="str">
            <v>NA</v>
          </cell>
          <cell r="I13" t="str">
            <v>Rahul Singh</v>
          </cell>
          <cell r="J13" t="str">
            <v>Hillary Thomas Carvalho</v>
          </cell>
          <cell r="K13" t="str">
            <v>Policy Issued</v>
          </cell>
          <cell r="L13" t="str">
            <v>Motor</v>
          </cell>
          <cell r="M13" t="str">
            <v>Navinchandra_Dec-22_Conf 6</v>
          </cell>
          <cell r="N13" t="str">
            <v>New-Fresh</v>
          </cell>
          <cell r="O13">
            <v>44928</v>
          </cell>
          <cell r="P13" t="str">
            <v>Navinchandra</v>
          </cell>
          <cell r="Q13"/>
          <cell r="R13" t="str">
            <v>VPT0509151000100</v>
          </cell>
          <cell r="S13" t="str">
            <v>Yearly</v>
          </cell>
          <cell r="T13">
            <v>1</v>
          </cell>
          <cell r="U13">
            <v>1</v>
          </cell>
          <cell r="V13" t="str">
            <v>Royal Sundaram</v>
          </cell>
          <cell r="W13" t="str">
            <v>Third Party</v>
          </cell>
          <cell r="X13">
            <v>4030.88</v>
          </cell>
          <cell r="Y13">
            <v>0.18</v>
          </cell>
          <cell r="Z13">
            <v>3416.0000000000005</v>
          </cell>
          <cell r="AA13"/>
          <cell r="AB13">
            <v>3416</v>
          </cell>
          <cell r="AC13">
            <v>0.432</v>
          </cell>
          <cell r="AD13">
            <v>0</v>
          </cell>
          <cell r="AE13" t="str">
            <v>Net</v>
          </cell>
          <cell r="AF13">
            <v>3416.0000000000005</v>
          </cell>
          <cell r="AG13">
            <v>1475.7120000000002</v>
          </cell>
          <cell r="AH13">
            <v>0</v>
          </cell>
          <cell r="AI13">
            <v>0.01</v>
          </cell>
          <cell r="AJ13">
            <v>0</v>
          </cell>
          <cell r="AK13">
            <v>0</v>
          </cell>
          <cell r="AL13"/>
        </row>
        <row r="14">
          <cell r="A14" t="str">
            <v>AInvt_6800</v>
          </cell>
          <cell r="B14" t="str">
            <v>Agency</v>
          </cell>
          <cell r="C14" t="str">
            <v>Y</v>
          </cell>
          <cell r="D14" t="str">
            <v>INDIVIDUAL2833</v>
          </cell>
          <cell r="E14" t="str">
            <v>KANHU CHARAN NAHAK</v>
          </cell>
          <cell r="F14" t="str">
            <v>NA</v>
          </cell>
          <cell r="G14" t="str">
            <v>Prakash Das</v>
          </cell>
          <cell r="H14" t="str">
            <v>Rakesh Sahoo</v>
          </cell>
          <cell r="I14" t="str">
            <v>Rakesh Sahoo</v>
          </cell>
          <cell r="J14" t="str">
            <v>Debaraj Sahu</v>
          </cell>
          <cell r="K14" t="str">
            <v>Policy Issued</v>
          </cell>
          <cell r="L14" t="str">
            <v>INVT</v>
          </cell>
          <cell r="M14" t="str">
            <v>Visista_Jan'23_Conf 01</v>
          </cell>
          <cell r="N14" t="str">
            <v>New-Fresh</v>
          </cell>
          <cell r="O14">
            <v>44943</v>
          </cell>
          <cell r="P14" t="str">
            <v>Visista</v>
          </cell>
          <cell r="Q14" t="str">
            <v>OS20465710</v>
          </cell>
          <cell r="R14" t="str">
            <v>E5856973</v>
          </cell>
          <cell r="S14" t="str">
            <v>Yearly</v>
          </cell>
          <cell r="T14">
            <v>15</v>
          </cell>
          <cell r="U14">
            <v>15</v>
          </cell>
          <cell r="V14" t="str">
            <v>ICICI Pru</v>
          </cell>
          <cell r="W14" t="str">
            <v>Saving Suraksha</v>
          </cell>
          <cell r="X14">
            <v>83601</v>
          </cell>
          <cell r="Y14" t="str">
            <v>4.5%</v>
          </cell>
          <cell r="Z14">
            <v>80000.956937799056</v>
          </cell>
          <cell r="AA14"/>
          <cell r="AB14"/>
          <cell r="AC14">
            <v>0.5</v>
          </cell>
          <cell r="AD14">
            <v>0.35</v>
          </cell>
          <cell r="AE14" t="str">
            <v>Net</v>
          </cell>
          <cell r="AF14">
            <v>80000.956937799056</v>
          </cell>
          <cell r="AG14">
            <v>40000.478468899528</v>
          </cell>
          <cell r="AH14">
            <v>28000.334928229669</v>
          </cell>
          <cell r="AI14">
            <v>0.01</v>
          </cell>
          <cell r="AJ14">
            <v>280.00334928229671</v>
          </cell>
          <cell r="AK14">
            <v>27720.331578947375</v>
          </cell>
          <cell r="AL14"/>
        </row>
        <row r="15">
          <cell r="A15" t="str">
            <v>AInvt_6802</v>
          </cell>
          <cell r="B15" t="str">
            <v>Agency</v>
          </cell>
          <cell r="C15"/>
          <cell r="D15" t="str">
            <v>INDIVIDUAL2996</v>
          </cell>
          <cell r="E15" t="str">
            <v>Amay Bikash Paira</v>
          </cell>
          <cell r="F15" t="str">
            <v>NA</v>
          </cell>
          <cell r="G15" t="str">
            <v>Mithu Paira</v>
          </cell>
          <cell r="H15" t="str">
            <v>Arunavo Jana</v>
          </cell>
          <cell r="I15" t="str">
            <v>Pallab Mukherji</v>
          </cell>
          <cell r="J15" t="str">
            <v>Jitendra Paira</v>
          </cell>
          <cell r="K15" t="str">
            <v>Policy Issued</v>
          </cell>
          <cell r="L15" t="str">
            <v>INVT</v>
          </cell>
          <cell r="M15" t="str">
            <v>Bajaj_Jan'23_Conf 01</v>
          </cell>
          <cell r="N15" t="str">
            <v>New-Fresh</v>
          </cell>
          <cell r="O15">
            <v>44938</v>
          </cell>
          <cell r="P15" t="str">
            <v>ERB BAJAJ</v>
          </cell>
          <cell r="Q15">
            <v>6121645676</v>
          </cell>
          <cell r="R15">
            <v>544485961</v>
          </cell>
          <cell r="S15" t="str">
            <v>Yearly</v>
          </cell>
          <cell r="T15">
            <v>7</v>
          </cell>
          <cell r="U15">
            <v>15</v>
          </cell>
          <cell r="V15" t="str">
            <v>Bajaj Allianz</v>
          </cell>
          <cell r="W15" t="str">
            <v>POS Goal Suraksha</v>
          </cell>
          <cell r="X15">
            <v>31350</v>
          </cell>
          <cell r="Y15" t="str">
            <v>4.5%</v>
          </cell>
          <cell r="Z15">
            <v>30000.000000000004</v>
          </cell>
          <cell r="AA15"/>
          <cell r="AB15"/>
          <cell r="AC15">
            <v>0.39</v>
          </cell>
          <cell r="AD15">
            <v>0.28000000000000003</v>
          </cell>
          <cell r="AE15" t="str">
            <v>Net</v>
          </cell>
          <cell r="AF15">
            <v>30000.000000000004</v>
          </cell>
          <cell r="AG15">
            <v>11700.000000000002</v>
          </cell>
          <cell r="AH15">
            <v>8400.0000000000018</v>
          </cell>
          <cell r="AI15">
            <v>0.01</v>
          </cell>
          <cell r="AJ15">
            <v>84.000000000000014</v>
          </cell>
          <cell r="AK15">
            <v>8316.0000000000018</v>
          </cell>
          <cell r="AL15"/>
        </row>
        <row r="16">
          <cell r="A16" t="str">
            <v>AInvt_6803</v>
          </cell>
          <cell r="B16" t="str">
            <v>Agency</v>
          </cell>
          <cell r="C16" t="str">
            <v>Y</v>
          </cell>
          <cell r="D16" t="str">
            <v>INDIVIDUAL2711</v>
          </cell>
          <cell r="E16" t="str">
            <v>Manasi Jana</v>
          </cell>
          <cell r="F16" t="str">
            <v>NA</v>
          </cell>
          <cell r="G16" t="str">
            <v>Mithu Paira</v>
          </cell>
          <cell r="H16" t="str">
            <v>Arunavo Jana</v>
          </cell>
          <cell r="I16" t="str">
            <v>Pallab Mukherji</v>
          </cell>
          <cell r="J16" t="str">
            <v>Mansi Jana</v>
          </cell>
          <cell r="K16" t="str">
            <v>Policy Issued</v>
          </cell>
          <cell r="L16" t="str">
            <v>INVT</v>
          </cell>
          <cell r="M16" t="str">
            <v>Bajaj_Jan'23_Conf 01</v>
          </cell>
          <cell r="N16" t="str">
            <v>New-Fresh</v>
          </cell>
          <cell r="O16">
            <v>44936</v>
          </cell>
          <cell r="P16" t="str">
            <v>ERB Bajaj</v>
          </cell>
          <cell r="Q16">
            <v>6121638657</v>
          </cell>
          <cell r="R16">
            <v>544119674</v>
          </cell>
          <cell r="S16" t="str">
            <v>Yearly</v>
          </cell>
          <cell r="T16">
            <v>10</v>
          </cell>
          <cell r="U16">
            <v>15</v>
          </cell>
          <cell r="V16" t="str">
            <v>Bajaj Allianz</v>
          </cell>
          <cell r="W16" t="str">
            <v>POS Goal Suraksha</v>
          </cell>
          <cell r="X16">
            <v>5225</v>
          </cell>
          <cell r="Y16" t="str">
            <v>4.5%</v>
          </cell>
          <cell r="Z16">
            <v>5000</v>
          </cell>
          <cell r="AA16"/>
          <cell r="AB16"/>
          <cell r="AC16">
            <v>0.48</v>
          </cell>
          <cell r="AD16">
            <v>0.3</v>
          </cell>
          <cell r="AE16" t="str">
            <v>Net</v>
          </cell>
          <cell r="AF16">
            <v>5000</v>
          </cell>
          <cell r="AG16">
            <v>2400</v>
          </cell>
          <cell r="AH16">
            <v>1500</v>
          </cell>
          <cell r="AI16">
            <v>0.01</v>
          </cell>
          <cell r="AJ16">
            <v>15</v>
          </cell>
          <cell r="AK16">
            <v>1485</v>
          </cell>
          <cell r="AL16"/>
        </row>
        <row r="17">
          <cell r="A17" t="str">
            <v>SA_INVT_37</v>
          </cell>
          <cell r="B17" t="str">
            <v>In-house-Kolkata</v>
          </cell>
          <cell r="C17" t="str">
            <v>NA</v>
          </cell>
          <cell r="D17" t="str">
            <v>INDIVIDUAL3007</v>
          </cell>
          <cell r="E17" t="str">
            <v>Sanku Tikadar</v>
          </cell>
          <cell r="F17" t="str">
            <v>NA</v>
          </cell>
          <cell r="G17" t="str">
            <v>NA</v>
          </cell>
          <cell r="H17" t="str">
            <v>NA</v>
          </cell>
          <cell r="I17" t="str">
            <v>NA</v>
          </cell>
          <cell r="J17" t="str">
            <v>DURAGA DAS</v>
          </cell>
          <cell r="K17" t="str">
            <v>Policy Issued</v>
          </cell>
          <cell r="L17" t="str">
            <v>INVT</v>
          </cell>
          <cell r="M17" t="str">
            <v>Bajaj_Jan'23_Conf 01</v>
          </cell>
          <cell r="N17" t="str">
            <v>New-Fresh</v>
          </cell>
          <cell r="O17">
            <v>44932</v>
          </cell>
          <cell r="P17" t="str">
            <v>ERB Bajaj</v>
          </cell>
          <cell r="Q17" t="str">
            <v>6121617446</v>
          </cell>
          <cell r="R17">
            <v>543020621</v>
          </cell>
          <cell r="S17" t="str">
            <v>Yearly</v>
          </cell>
          <cell r="T17" t="str">
            <v>12</v>
          </cell>
          <cell r="U17" t="str">
            <v>22</v>
          </cell>
          <cell r="V17" t="str">
            <v>Bajaj Allianz</v>
          </cell>
          <cell r="W17" t="str">
            <v>Flexi Income Goal</v>
          </cell>
          <cell r="X17">
            <v>69876.014999999999</v>
          </cell>
          <cell r="Y17" t="str">
            <v>4.5%</v>
          </cell>
          <cell r="Z17">
            <v>66867</v>
          </cell>
          <cell r="AA17"/>
          <cell r="AB17"/>
          <cell r="AC17">
            <v>0.68</v>
          </cell>
          <cell r="AD17">
            <v>0</v>
          </cell>
          <cell r="AE17" t="str">
            <v>Net</v>
          </cell>
          <cell r="AF17">
            <v>66867</v>
          </cell>
          <cell r="AG17">
            <v>45469.560000000005</v>
          </cell>
          <cell r="AH17">
            <v>0</v>
          </cell>
          <cell r="AI17">
            <v>0.01</v>
          </cell>
          <cell r="AJ17">
            <v>0</v>
          </cell>
          <cell r="AK17">
            <v>0</v>
          </cell>
          <cell r="AL17"/>
        </row>
        <row r="18">
          <cell r="A18" t="str">
            <v>AMotor_6809</v>
          </cell>
          <cell r="B18" t="str">
            <v>Agency-Mumbai</v>
          </cell>
          <cell r="C18" t="str">
            <v>Y</v>
          </cell>
          <cell r="D18" t="str">
            <v>Destination494</v>
          </cell>
          <cell r="E18" t="str">
            <v>Navina Sharqi</v>
          </cell>
          <cell r="F18" t="str">
            <v>NA</v>
          </cell>
          <cell r="G18" t="str">
            <v>Sayali Kadav</v>
          </cell>
          <cell r="H18" t="str">
            <v>NA</v>
          </cell>
          <cell r="I18" t="str">
            <v>Rahul Singh</v>
          </cell>
          <cell r="J18" t="str">
            <v>FARHA BADAR</v>
          </cell>
          <cell r="K18" t="str">
            <v>Policy Issued</v>
          </cell>
          <cell r="L18" t="str">
            <v>Motor</v>
          </cell>
          <cell r="M18" t="str">
            <v>Navinchandra_Jan-23_Conf 3</v>
          </cell>
          <cell r="N18" t="str">
            <v>New-Fresh</v>
          </cell>
          <cell r="O18">
            <v>44930</v>
          </cell>
          <cell r="P18" t="str">
            <v>Navinchandra</v>
          </cell>
          <cell r="Q18"/>
          <cell r="R18" t="str">
            <v>2302 2051 5601 7700 000</v>
          </cell>
          <cell r="S18" t="str">
            <v>Yearly</v>
          </cell>
          <cell r="T18">
            <v>1</v>
          </cell>
          <cell r="U18">
            <v>1</v>
          </cell>
          <cell r="V18" t="str">
            <v>HDFC ERGO</v>
          </cell>
          <cell r="W18" t="str">
            <v>Own Damage</v>
          </cell>
          <cell r="X18">
            <v>6384</v>
          </cell>
          <cell r="Y18">
            <v>0.18</v>
          </cell>
          <cell r="Z18">
            <v>5410.1694915254238</v>
          </cell>
          <cell r="AA18">
            <v>5410</v>
          </cell>
          <cell r="AB18"/>
          <cell r="AC18">
            <v>0.18</v>
          </cell>
          <cell r="AD18">
            <v>0.12</v>
          </cell>
          <cell r="AE18" t="str">
            <v>NET</v>
          </cell>
          <cell r="AF18">
            <v>5410.1694915254238</v>
          </cell>
          <cell r="AG18">
            <v>973.83050847457628</v>
          </cell>
          <cell r="AH18">
            <v>649.22033898305085</v>
          </cell>
          <cell r="AI18">
            <v>0.01</v>
          </cell>
          <cell r="AJ18">
            <v>6.4922033898305083</v>
          </cell>
          <cell r="AK18">
            <v>642.72813559322037</v>
          </cell>
          <cell r="AL18"/>
        </row>
        <row r="19">
          <cell r="A19" t="str">
            <v>AMotor_6810</v>
          </cell>
          <cell r="B19" t="str">
            <v>Agency-Mumbai</v>
          </cell>
          <cell r="C19" t="str">
            <v>Y</v>
          </cell>
          <cell r="D19" t="str">
            <v>INDIVIDUAL1553</v>
          </cell>
          <cell r="E19" t="str">
            <v>Sunita Manish Mehta</v>
          </cell>
          <cell r="F19" t="str">
            <v>NA</v>
          </cell>
          <cell r="G19" t="str">
            <v>Sayali Kadav</v>
          </cell>
          <cell r="H19" t="str">
            <v>NA</v>
          </cell>
          <cell r="I19" t="str">
            <v>Rahul Singh</v>
          </cell>
          <cell r="J19" t="str">
            <v>Sanjeev Kumar Malhotra</v>
          </cell>
          <cell r="K19" t="str">
            <v>Policy Issued</v>
          </cell>
          <cell r="L19" t="str">
            <v>Motor</v>
          </cell>
          <cell r="M19" t="str">
            <v>Navinchandra_Jan-23_Conf 6</v>
          </cell>
          <cell r="N19" t="str">
            <v>New-Fresh</v>
          </cell>
          <cell r="O19">
            <v>44932</v>
          </cell>
          <cell r="P19" t="str">
            <v>Navinchandra</v>
          </cell>
          <cell r="Q19"/>
          <cell r="R19" t="str">
            <v>110422323110000758</v>
          </cell>
          <cell r="S19" t="str">
            <v>Yearly</v>
          </cell>
          <cell r="T19">
            <v>1</v>
          </cell>
          <cell r="U19">
            <v>1</v>
          </cell>
          <cell r="V19" t="str">
            <v>Reliance General</v>
          </cell>
          <cell r="W19" t="str">
            <v>Comprehensive</v>
          </cell>
          <cell r="X19">
            <v>16213</v>
          </cell>
          <cell r="Y19">
            <v>0.18</v>
          </cell>
          <cell r="Z19">
            <v>13739.830508474577</v>
          </cell>
          <cell r="AA19">
            <v>10836</v>
          </cell>
          <cell r="AB19">
            <v>7897</v>
          </cell>
          <cell r="AC19">
            <v>0.22500000000000001</v>
          </cell>
          <cell r="AD19">
            <v>0.18</v>
          </cell>
          <cell r="AE19" t="str">
            <v>OD</v>
          </cell>
          <cell r="AF19">
            <v>10836</v>
          </cell>
          <cell r="AG19">
            <v>2438.1</v>
          </cell>
          <cell r="AH19">
            <v>1950.48</v>
          </cell>
          <cell r="AI19">
            <v>0.01</v>
          </cell>
          <cell r="AJ19">
            <v>19.504799999999999</v>
          </cell>
          <cell r="AK19">
            <v>1930.9752000000001</v>
          </cell>
          <cell r="AL19"/>
        </row>
        <row r="20">
          <cell r="A20" t="str">
            <v>AHealth_6826</v>
          </cell>
          <cell r="B20" t="str">
            <v>Agency-Mumbai</v>
          </cell>
          <cell r="C20" t="str">
            <v>Y</v>
          </cell>
          <cell r="D20" t="str">
            <v>INDIVIDUAL1397</v>
          </cell>
          <cell r="E20" t="str">
            <v>Priyanka Farkya</v>
          </cell>
          <cell r="F20" t="str">
            <v>NA</v>
          </cell>
          <cell r="G20" t="str">
            <v>Sayali Kadav</v>
          </cell>
          <cell r="H20" t="str">
            <v>NA</v>
          </cell>
          <cell r="I20" t="str">
            <v>Rahul Singh</v>
          </cell>
          <cell r="J20" t="str">
            <v>Badri Sikhadar Patil</v>
          </cell>
          <cell r="K20" t="str">
            <v>Policy Issued</v>
          </cell>
          <cell r="L20" t="str">
            <v>Health</v>
          </cell>
          <cell r="M20" t="str">
            <v>IIFL_Jan'23_Conf 01</v>
          </cell>
          <cell r="N20" t="str">
            <v>New-Fresh</v>
          </cell>
          <cell r="O20">
            <v>44931</v>
          </cell>
          <cell r="P20" t="str">
            <v>IIFL</v>
          </cell>
          <cell r="Q20"/>
          <cell r="R20">
            <v>60488140</v>
          </cell>
          <cell r="S20" t="str">
            <v>Yearly</v>
          </cell>
          <cell r="T20">
            <v>1</v>
          </cell>
          <cell r="U20">
            <v>1</v>
          </cell>
          <cell r="V20" t="str">
            <v>Care Health</v>
          </cell>
          <cell r="W20" t="str">
            <v>Care Classic</v>
          </cell>
          <cell r="X20">
            <v>20901</v>
          </cell>
          <cell r="Y20">
            <v>0.18</v>
          </cell>
          <cell r="Z20">
            <v>17712.711864406781</v>
          </cell>
          <cell r="AA20"/>
          <cell r="AB20"/>
          <cell r="AC20">
            <v>0.4</v>
          </cell>
          <cell r="AD20">
            <v>0.2</v>
          </cell>
          <cell r="AE20" t="str">
            <v>Net</v>
          </cell>
          <cell r="AF20">
            <v>17712.711864406781</v>
          </cell>
          <cell r="AG20">
            <v>7085.0847457627133</v>
          </cell>
          <cell r="AH20">
            <v>3542.5423728813566</v>
          </cell>
          <cell r="AI20">
            <v>0.01</v>
          </cell>
          <cell r="AJ20">
            <v>35.42542372881357</v>
          </cell>
          <cell r="AK20">
            <v>3507.1169491525429</v>
          </cell>
          <cell r="AL20"/>
        </row>
        <row r="21">
          <cell r="A21" t="str">
            <v>AOthers_6827</v>
          </cell>
          <cell r="B21" t="str">
            <v>Agency-Mumbai</v>
          </cell>
          <cell r="C21" t="str">
            <v>NA</v>
          </cell>
          <cell r="D21" t="str">
            <v>Manish37</v>
          </cell>
          <cell r="E21" t="str">
            <v>Erb Employee</v>
          </cell>
          <cell r="F21" t="str">
            <v>Manish Aggarwal</v>
          </cell>
          <cell r="G21" t="str">
            <v>Sayali Kadav</v>
          </cell>
          <cell r="H21" t="str">
            <v>NA</v>
          </cell>
          <cell r="I21" t="str">
            <v>Rahul Singh</v>
          </cell>
          <cell r="J21" t="str">
            <v>Erb Pvt Ltd</v>
          </cell>
          <cell r="K21" t="str">
            <v>Policy Issued</v>
          </cell>
          <cell r="L21" t="str">
            <v>GMC</v>
          </cell>
          <cell r="M21"/>
          <cell r="N21" t="str">
            <v>New-Fresh</v>
          </cell>
          <cell r="O21">
            <v>44930</v>
          </cell>
          <cell r="P21" t="str">
            <v>Trufedu</v>
          </cell>
          <cell r="Q21" t="str">
            <v>-</v>
          </cell>
          <cell r="R21" t="str">
            <v>71-22-00002-00-00</v>
          </cell>
          <cell r="S21" t="str">
            <v>Monthly</v>
          </cell>
          <cell r="T21">
            <v>12</v>
          </cell>
          <cell r="U21">
            <v>12</v>
          </cell>
          <cell r="V21" t="str">
            <v>Aditya Birla</v>
          </cell>
          <cell r="W21" t="str">
            <v>Silver Plan</v>
          </cell>
          <cell r="X21">
            <v>171095</v>
          </cell>
          <cell r="Y21">
            <v>0.18</v>
          </cell>
          <cell r="Z21">
            <v>144995.7627118644</v>
          </cell>
          <cell r="AA21"/>
          <cell r="AB21"/>
          <cell r="AC21">
            <v>0.2</v>
          </cell>
          <cell r="AD21">
            <v>0</v>
          </cell>
          <cell r="AE21" t="str">
            <v>Net</v>
          </cell>
          <cell r="AF21">
            <v>144995.7627118644</v>
          </cell>
          <cell r="AG21">
            <v>28999.152542372882</v>
          </cell>
          <cell r="AH21">
            <v>0</v>
          </cell>
          <cell r="AI21">
            <v>0.01</v>
          </cell>
          <cell r="AJ21">
            <v>0</v>
          </cell>
          <cell r="AK21">
            <v>0</v>
          </cell>
          <cell r="AL21"/>
        </row>
        <row r="22">
          <cell r="A22" t="str">
            <v>AMotor_6828</v>
          </cell>
          <cell r="B22" t="str">
            <v>Agency-Mumbai</v>
          </cell>
          <cell r="C22"/>
          <cell r="D22" t="str">
            <v>INDIVIDUAL357</v>
          </cell>
          <cell r="E22" t="str">
            <v>Suraj Rajpura</v>
          </cell>
          <cell r="F22" t="str">
            <v>NA</v>
          </cell>
          <cell r="G22" t="str">
            <v>Sayali Kadav</v>
          </cell>
          <cell r="H22" t="str">
            <v>NA</v>
          </cell>
          <cell r="I22" t="str">
            <v>Rahul Singh</v>
          </cell>
          <cell r="J22" t="str">
            <v>ASIFBHAI RAHIMBHAI MANDAVIYA</v>
          </cell>
          <cell r="K22" t="str">
            <v>Policy Issued</v>
          </cell>
          <cell r="L22" t="str">
            <v>Motor</v>
          </cell>
          <cell r="M22" t="str">
            <v>HeartBeat_Jan'23_Conf 11</v>
          </cell>
          <cell r="N22" t="str">
            <v>New-Fresh</v>
          </cell>
          <cell r="O22">
            <v>44931</v>
          </cell>
          <cell r="P22" t="str">
            <v>HeartBeat</v>
          </cell>
          <cell r="Q22"/>
          <cell r="R22" t="str">
            <v>D089960354</v>
          </cell>
          <cell r="S22" t="str">
            <v>Yearly</v>
          </cell>
          <cell r="T22">
            <v>1</v>
          </cell>
          <cell r="U22">
            <v>1</v>
          </cell>
          <cell r="V22" t="str">
            <v>Go Digit</v>
          </cell>
          <cell r="W22" t="str">
            <v>Third Party</v>
          </cell>
          <cell r="X22">
            <v>843</v>
          </cell>
          <cell r="Y22">
            <v>0.18</v>
          </cell>
          <cell r="Z22">
            <v>714.40677966101703</v>
          </cell>
          <cell r="AA22"/>
          <cell r="AB22">
            <v>714</v>
          </cell>
          <cell r="AC22">
            <v>0.16</v>
          </cell>
          <cell r="AD22">
            <v>0.12</v>
          </cell>
          <cell r="AE22" t="str">
            <v>Net</v>
          </cell>
          <cell r="AF22">
            <v>714.40677966101703</v>
          </cell>
          <cell r="AG22">
            <v>114.30508474576273</v>
          </cell>
          <cell r="AH22">
            <v>85.728813559322035</v>
          </cell>
          <cell r="AI22">
            <v>0.01</v>
          </cell>
          <cell r="AJ22">
            <v>0.85728813559322037</v>
          </cell>
          <cell r="AK22">
            <v>84.871525423728812</v>
          </cell>
          <cell r="AL22"/>
        </row>
        <row r="23">
          <cell r="A23" t="str">
            <v>AInvt_6829</v>
          </cell>
          <cell r="B23" t="str">
            <v>Agency</v>
          </cell>
          <cell r="C23" t="str">
            <v>Y</v>
          </cell>
          <cell r="D23" t="str">
            <v>INDIVIDUALC582</v>
          </cell>
          <cell r="E23" t="str">
            <v>SMARANIKA SETHI</v>
          </cell>
          <cell r="F23" t="str">
            <v>NA</v>
          </cell>
          <cell r="G23" t="str">
            <v>Suraj Patnaik</v>
          </cell>
          <cell r="H23" t="str">
            <v>Suraj Patnaik</v>
          </cell>
          <cell r="I23" t="str">
            <v>Suraj Patnaik</v>
          </cell>
          <cell r="J23" t="str">
            <v>Sukanti Behera</v>
          </cell>
          <cell r="K23" t="str">
            <v>Policy Issued</v>
          </cell>
          <cell r="L23" t="str">
            <v>INVT</v>
          </cell>
          <cell r="M23" t="str">
            <v>Bajaj_Jan'23_Conf 01</v>
          </cell>
          <cell r="N23" t="str">
            <v>New-Fresh</v>
          </cell>
          <cell r="O23">
            <v>44930</v>
          </cell>
          <cell r="P23" t="str">
            <v>ERB BAJAJ</v>
          </cell>
          <cell r="Q23">
            <v>6121626574</v>
          </cell>
          <cell r="R23">
            <v>543361814</v>
          </cell>
          <cell r="S23" t="str">
            <v>Yearly</v>
          </cell>
          <cell r="T23">
            <v>15</v>
          </cell>
          <cell r="U23" t="str">
            <v>Whole life</v>
          </cell>
          <cell r="V23" t="str">
            <v>Bajaj Allianz</v>
          </cell>
          <cell r="W23" t="str">
            <v>Life Long Assure</v>
          </cell>
          <cell r="X23">
            <v>52276.501199999999</v>
          </cell>
          <cell r="Y23" t="str">
            <v>4.5%</v>
          </cell>
          <cell r="Z23">
            <v>50025.36</v>
          </cell>
          <cell r="AA23"/>
          <cell r="AB23"/>
          <cell r="AC23">
            <v>0.48</v>
          </cell>
          <cell r="AD23">
            <v>0.3</v>
          </cell>
          <cell r="AE23" t="str">
            <v>Net</v>
          </cell>
          <cell r="AF23">
            <v>50025.36</v>
          </cell>
          <cell r="AG23">
            <v>24012.1728</v>
          </cell>
          <cell r="AH23">
            <v>15007.608</v>
          </cell>
          <cell r="AI23">
            <v>0.01</v>
          </cell>
          <cell r="AJ23">
            <v>150.07608000000002</v>
          </cell>
          <cell r="AK23">
            <v>14857.531919999999</v>
          </cell>
          <cell r="AL23"/>
        </row>
        <row r="24">
          <cell r="A24" t="str">
            <v>AHealth_6830</v>
          </cell>
          <cell r="B24" t="str">
            <v>Agency</v>
          </cell>
          <cell r="C24"/>
          <cell r="D24" t="str">
            <v>INDEAS4013006</v>
          </cell>
          <cell r="E24" t="str">
            <v>Tapasi Jana</v>
          </cell>
          <cell r="F24" t="str">
            <v>NA</v>
          </cell>
          <cell r="G24" t="str">
            <v>Manik patra</v>
          </cell>
          <cell r="H24" t="str">
            <v>Sanjoy Pal</v>
          </cell>
          <cell r="I24" t="str">
            <v>Ujjwal Roy</v>
          </cell>
          <cell r="J24" t="str">
            <v>BARUN KAMILA</v>
          </cell>
          <cell r="K24" t="str">
            <v>Policy Issued</v>
          </cell>
          <cell r="L24" t="str">
            <v>Health</v>
          </cell>
          <cell r="M24" t="str">
            <v>IIFL_Jan'23_Conf 02</v>
          </cell>
          <cell r="N24" t="str">
            <v>New-Fresh</v>
          </cell>
          <cell r="O24">
            <v>44931</v>
          </cell>
          <cell r="P24" t="str">
            <v>IIFL</v>
          </cell>
          <cell r="Q24"/>
          <cell r="R24" t="str">
            <v>P/170000/01/2023/041684</v>
          </cell>
          <cell r="S24" t="str">
            <v>Yearly</v>
          </cell>
          <cell r="T24">
            <v>1</v>
          </cell>
          <cell r="U24">
            <v>1</v>
          </cell>
          <cell r="V24" t="str">
            <v>Star Health</v>
          </cell>
          <cell r="W24" t="str">
            <v>Health Assure</v>
          </cell>
          <cell r="X24">
            <v>9193</v>
          </cell>
          <cell r="Y24">
            <v>0.18</v>
          </cell>
          <cell r="Z24">
            <v>7790.6779661016953</v>
          </cell>
          <cell r="AA24"/>
          <cell r="AB24"/>
          <cell r="AC24">
            <v>0.4</v>
          </cell>
          <cell r="AD24">
            <v>0.25</v>
          </cell>
          <cell r="AE24" t="str">
            <v>Net</v>
          </cell>
          <cell r="AF24">
            <v>7790.6779661016953</v>
          </cell>
          <cell r="AG24">
            <v>3116.2711864406783</v>
          </cell>
          <cell r="AH24">
            <v>1947.6694915254238</v>
          </cell>
          <cell r="AI24">
            <v>0.01</v>
          </cell>
          <cell r="AJ24">
            <v>19.476694915254239</v>
          </cell>
          <cell r="AK24">
            <v>1928.1927966101696</v>
          </cell>
          <cell r="AL24"/>
        </row>
        <row r="25">
          <cell r="A25" t="str">
            <v>AMotor_6832</v>
          </cell>
          <cell r="B25" t="str">
            <v>Agency-Mumbai</v>
          </cell>
          <cell r="C25" t="str">
            <v>Y</v>
          </cell>
          <cell r="D25" t="str">
            <v xml:space="preserve">	INDIVIDUAL2650</v>
          </cell>
          <cell r="E25" t="str">
            <v>Vandana Kumari</v>
          </cell>
          <cell r="F25" t="str">
            <v>NA</v>
          </cell>
          <cell r="G25" t="str">
            <v>Sayali Kadav</v>
          </cell>
          <cell r="H25" t="str">
            <v>NA</v>
          </cell>
          <cell r="I25" t="str">
            <v>Rahul Singh</v>
          </cell>
          <cell r="J25" t="str">
            <v>Bhola Ram</v>
          </cell>
          <cell r="K25" t="str">
            <v>Policy Issued</v>
          </cell>
          <cell r="L25" t="str">
            <v>Motor</v>
          </cell>
          <cell r="M25" t="str">
            <v>HeartBeat_Jan'23_Conf 01</v>
          </cell>
          <cell r="N25" t="str">
            <v>New-Fresh</v>
          </cell>
          <cell r="O25">
            <v>44932</v>
          </cell>
          <cell r="P25" t="str">
            <v>HeartBeat</v>
          </cell>
          <cell r="Q25"/>
          <cell r="R25" t="str">
            <v>OG-23-1104-1802-00009631</v>
          </cell>
          <cell r="S25" t="str">
            <v>Yearly</v>
          </cell>
          <cell r="T25">
            <v>1</v>
          </cell>
          <cell r="U25">
            <v>1</v>
          </cell>
          <cell r="V25" t="str">
            <v>Bajaj Allianz</v>
          </cell>
          <cell r="W25" t="str">
            <v>Comprehensive</v>
          </cell>
          <cell r="X25">
            <v>1068</v>
          </cell>
          <cell r="Y25">
            <v>0.18</v>
          </cell>
          <cell r="Z25">
            <v>905.08474576271192</v>
          </cell>
          <cell r="AA25">
            <v>191</v>
          </cell>
          <cell r="AB25">
            <v>714</v>
          </cell>
          <cell r="AC25">
            <v>0.28000000000000003</v>
          </cell>
          <cell r="AD25">
            <v>0.18</v>
          </cell>
          <cell r="AE25" t="str">
            <v>Net</v>
          </cell>
          <cell r="AF25">
            <v>905.08474576271192</v>
          </cell>
          <cell r="AG25">
            <v>253.42372881355936</v>
          </cell>
          <cell r="AH25">
            <v>162.91525423728814</v>
          </cell>
          <cell r="AI25">
            <v>0.01</v>
          </cell>
          <cell r="AJ25">
            <v>1.6291525423728814</v>
          </cell>
          <cell r="AK25">
            <v>161.28610169491526</v>
          </cell>
          <cell r="AL25"/>
        </row>
        <row r="26">
          <cell r="A26" t="str">
            <v>AMotor_6835</v>
          </cell>
          <cell r="B26" t="str">
            <v>Agency-Mumbai</v>
          </cell>
          <cell r="C26"/>
          <cell r="D26" t="str">
            <v>INDIVIDUAL2781</v>
          </cell>
          <cell r="E26" t="str">
            <v>Aarti Singh</v>
          </cell>
          <cell r="F26" t="str">
            <v>NA</v>
          </cell>
          <cell r="G26" t="str">
            <v>Slan</v>
          </cell>
          <cell r="H26" t="str">
            <v>NA</v>
          </cell>
          <cell r="I26" t="str">
            <v>Rahul Singh</v>
          </cell>
          <cell r="J26" t="str">
            <v>Raghavendra Narain Singh</v>
          </cell>
          <cell r="K26" t="str">
            <v>Policy Issued</v>
          </cell>
          <cell r="L26" t="str">
            <v>Motor</v>
          </cell>
          <cell r="M26" t="str">
            <v>Navinchandra_Jan-23_Conf 4</v>
          </cell>
          <cell r="N26" t="str">
            <v>New-Fresh</v>
          </cell>
          <cell r="O26">
            <v>44935</v>
          </cell>
          <cell r="P26" t="str">
            <v>Navinchandra</v>
          </cell>
          <cell r="Q26"/>
          <cell r="R26" t="str">
            <v>3001/275622562/00/000</v>
          </cell>
          <cell r="S26" t="str">
            <v>Yearly</v>
          </cell>
          <cell r="T26">
            <v>1</v>
          </cell>
          <cell r="U26">
            <v>1</v>
          </cell>
          <cell r="V26" t="str">
            <v>ICICI Lombard</v>
          </cell>
          <cell r="W26" t="str">
            <v>Comprehensive</v>
          </cell>
          <cell r="X26">
            <v>11975</v>
          </cell>
          <cell r="Y26">
            <v>0.18</v>
          </cell>
          <cell r="Z26">
            <v>10148.305084745763</v>
          </cell>
          <cell r="AA26">
            <v>2201</v>
          </cell>
          <cell r="AB26">
            <v>7947</v>
          </cell>
          <cell r="AC26">
            <v>0.22500000000000001</v>
          </cell>
          <cell r="AD26">
            <v>0.16</v>
          </cell>
          <cell r="AE26" t="str">
            <v>OD</v>
          </cell>
          <cell r="AF26">
            <v>2201</v>
          </cell>
          <cell r="AG26">
            <v>495.22500000000002</v>
          </cell>
          <cell r="AH26">
            <v>352.16</v>
          </cell>
          <cell r="AI26">
            <v>0.01</v>
          </cell>
          <cell r="AJ26">
            <v>3.5216000000000003</v>
          </cell>
          <cell r="AK26">
            <v>348.63840000000005</v>
          </cell>
          <cell r="AL26"/>
        </row>
        <row r="27">
          <cell r="A27" t="str">
            <v>AOthers_6836</v>
          </cell>
          <cell r="B27" t="str">
            <v>Agency-Mumbai</v>
          </cell>
          <cell r="C27" t="str">
            <v>Y</v>
          </cell>
          <cell r="D27" t="str">
            <v xml:space="preserve">	INDIVIDUALC368</v>
          </cell>
          <cell r="E27" t="str">
            <v>Seema Yadav</v>
          </cell>
          <cell r="F27" t="str">
            <v>NA</v>
          </cell>
          <cell r="G27" t="str">
            <v>Sayali Kadav</v>
          </cell>
          <cell r="H27" t="str">
            <v>NA</v>
          </cell>
          <cell r="I27" t="str">
            <v>Rahul Singh</v>
          </cell>
          <cell r="J27" t="str">
            <v>Sikandar Mirza</v>
          </cell>
          <cell r="K27" t="str">
            <v>Policy Issued</v>
          </cell>
          <cell r="L27" t="str">
            <v>LoanProtect</v>
          </cell>
          <cell r="M27" t="str">
            <v>StarPower_Jan-23_Conf 1</v>
          </cell>
          <cell r="N27" t="str">
            <v>New-Fresh</v>
          </cell>
          <cell r="O27">
            <v>44929</v>
          </cell>
          <cell r="P27" t="str">
            <v>Star Power</v>
          </cell>
          <cell r="Q27"/>
          <cell r="R27" t="str">
            <v>4148/276167120/00/000</v>
          </cell>
          <cell r="S27" t="str">
            <v>Yearly</v>
          </cell>
          <cell r="T27">
            <v>1</v>
          </cell>
          <cell r="U27">
            <v>4</v>
          </cell>
          <cell r="V27" t="str">
            <v>ICICI Lombard</v>
          </cell>
          <cell r="W27" t="str">
            <v>Loan Protector</v>
          </cell>
          <cell r="X27">
            <v>46044</v>
          </cell>
          <cell r="Y27">
            <v>0.18</v>
          </cell>
          <cell r="Z27">
            <v>39020.338983050853</v>
          </cell>
          <cell r="AA27"/>
          <cell r="AB27"/>
          <cell r="AC27">
            <v>0.3</v>
          </cell>
          <cell r="AD27">
            <v>0.2</v>
          </cell>
          <cell r="AE27" t="str">
            <v>Net</v>
          </cell>
          <cell r="AF27">
            <v>39020.338983050853</v>
          </cell>
          <cell r="AG27">
            <v>11706.101694915256</v>
          </cell>
          <cell r="AH27">
            <v>7804.0677966101712</v>
          </cell>
          <cell r="AI27">
            <v>0.01</v>
          </cell>
          <cell r="AJ27">
            <v>78.040677966101711</v>
          </cell>
          <cell r="AK27">
            <v>7726.0271186440696</v>
          </cell>
          <cell r="AL27"/>
        </row>
        <row r="28">
          <cell r="A28" t="str">
            <v>AMotor_6837</v>
          </cell>
          <cell r="B28" t="str">
            <v>Agency-Mumbai</v>
          </cell>
          <cell r="C28" t="str">
            <v>Y</v>
          </cell>
          <cell r="D28" t="str">
            <v>Stl10</v>
          </cell>
          <cell r="E28" t="str">
            <v>Shripriya Rathi</v>
          </cell>
          <cell r="F28" t="str">
            <v>NA</v>
          </cell>
          <cell r="G28" t="str">
            <v>Slan</v>
          </cell>
          <cell r="H28" t="str">
            <v>NA</v>
          </cell>
          <cell r="I28" t="str">
            <v>Rahul Singh</v>
          </cell>
          <cell r="J28" t="str">
            <v>Manjulika Kandar</v>
          </cell>
          <cell r="K28" t="str">
            <v>Policy Issued</v>
          </cell>
          <cell r="L28" t="str">
            <v>Motor</v>
          </cell>
          <cell r="M28" t="str">
            <v>HeartBeat_Jan'23_Conf 02</v>
          </cell>
          <cell r="N28" t="str">
            <v>New-Fresh</v>
          </cell>
          <cell r="O28">
            <v>44934</v>
          </cell>
          <cell r="P28" t="str">
            <v>HeartBeat</v>
          </cell>
          <cell r="Q28"/>
          <cell r="R28" t="str">
            <v>131622323470000247</v>
          </cell>
          <cell r="S28" t="str">
            <v>Yearly</v>
          </cell>
          <cell r="T28">
            <v>1</v>
          </cell>
          <cell r="U28">
            <v>1</v>
          </cell>
          <cell r="V28" t="str">
            <v>Reliance General</v>
          </cell>
          <cell r="W28" t="str">
            <v>Liability Only</v>
          </cell>
          <cell r="X28">
            <v>2972</v>
          </cell>
          <cell r="Y28">
            <v>0.18</v>
          </cell>
          <cell r="Z28">
            <v>2518.6440677966102</v>
          </cell>
          <cell r="AA28"/>
          <cell r="AB28">
            <v>2519</v>
          </cell>
          <cell r="AC28">
            <v>0.13</v>
          </cell>
          <cell r="AD28">
            <v>0.08</v>
          </cell>
          <cell r="AE28" t="str">
            <v>Net</v>
          </cell>
          <cell r="AF28">
            <v>2518.6440677966102</v>
          </cell>
          <cell r="AG28">
            <v>327.42372881355936</v>
          </cell>
          <cell r="AH28">
            <v>201.49152542372883</v>
          </cell>
          <cell r="AI28">
            <v>0.01</v>
          </cell>
          <cell r="AJ28">
            <v>2.0149152542372883</v>
          </cell>
          <cell r="AK28">
            <v>199.47661016949155</v>
          </cell>
          <cell r="AL28"/>
        </row>
        <row r="29">
          <cell r="A29" t="str">
            <v>AMotor_6839</v>
          </cell>
          <cell r="B29" t="str">
            <v>Agency-Mumbai</v>
          </cell>
          <cell r="C29" t="str">
            <v>Y</v>
          </cell>
          <cell r="D29" t="str">
            <v>INDIVIDUAL1397</v>
          </cell>
          <cell r="E29" t="str">
            <v>Priyanka Farkya</v>
          </cell>
          <cell r="F29" t="str">
            <v>NA</v>
          </cell>
          <cell r="G29" t="str">
            <v>Sayali Kadav</v>
          </cell>
          <cell r="H29" t="str">
            <v>NA</v>
          </cell>
          <cell r="I29" t="str">
            <v>Rahul Singh</v>
          </cell>
          <cell r="J29" t="str">
            <v>Narendra Bagwan</v>
          </cell>
          <cell r="K29" t="str">
            <v>Policy Issued</v>
          </cell>
          <cell r="L29" t="str">
            <v>Motor</v>
          </cell>
          <cell r="M29" t="str">
            <v>HeartBeat_Jan'23_Conf 03</v>
          </cell>
          <cell r="N29" t="str">
            <v>New-Fresh</v>
          </cell>
          <cell r="O29">
            <v>44935</v>
          </cell>
          <cell r="P29" t="str">
            <v>HeartBeat</v>
          </cell>
          <cell r="Q29"/>
          <cell r="R29" t="str">
            <v>6201012048 00 00</v>
          </cell>
          <cell r="S29" t="str">
            <v>Yearly</v>
          </cell>
          <cell r="T29">
            <v>1</v>
          </cell>
          <cell r="U29">
            <v>1</v>
          </cell>
          <cell r="V29" t="str">
            <v>TATA AIG</v>
          </cell>
          <cell r="W29" t="str">
            <v>Own Damage</v>
          </cell>
          <cell r="X29">
            <v>11450</v>
          </cell>
          <cell r="Y29">
            <v>0.18</v>
          </cell>
          <cell r="Z29">
            <v>9703.3898305084749</v>
          </cell>
          <cell r="AA29">
            <v>9703.3898305084749</v>
          </cell>
          <cell r="AB29"/>
          <cell r="AC29">
            <v>0.21</v>
          </cell>
          <cell r="AD29">
            <v>0.15</v>
          </cell>
          <cell r="AE29" t="str">
            <v>Net</v>
          </cell>
          <cell r="AF29">
            <v>9703.3898305084749</v>
          </cell>
          <cell r="AG29">
            <v>2037.7118644067796</v>
          </cell>
          <cell r="AH29">
            <v>1455.5084745762713</v>
          </cell>
          <cell r="AI29">
            <v>0.01</v>
          </cell>
          <cell r="AJ29">
            <v>14.555084745762713</v>
          </cell>
          <cell r="AK29">
            <v>1440.9533898305085</v>
          </cell>
          <cell r="AL29"/>
        </row>
        <row r="30">
          <cell r="A30" t="str">
            <v>AInvt_6840</v>
          </cell>
          <cell r="B30" t="str">
            <v>Agency</v>
          </cell>
          <cell r="C30" t="str">
            <v>Y</v>
          </cell>
          <cell r="D30" t="str">
            <v>INDIVIDUAL2335</v>
          </cell>
          <cell r="E30" t="str">
            <v>Ashwini Kumar Pati</v>
          </cell>
          <cell r="F30" t="str">
            <v>NA</v>
          </cell>
          <cell r="G30" t="str">
            <v>Suvendu Sekhar Mishra</v>
          </cell>
          <cell r="H30" t="str">
            <v>Chandan Mohanty</v>
          </cell>
          <cell r="I30" t="str">
            <v>Chandan Mohanty</v>
          </cell>
          <cell r="J30" t="str">
            <v>RAMA PAHARI</v>
          </cell>
          <cell r="K30" t="str">
            <v>Policy Issued</v>
          </cell>
          <cell r="L30" t="str">
            <v>INVT</v>
          </cell>
          <cell r="M30" t="str">
            <v>MAX_Jan'23_Conf 01</v>
          </cell>
          <cell r="N30" t="str">
            <v>New-Fresh</v>
          </cell>
          <cell r="O30">
            <v>44936</v>
          </cell>
          <cell r="P30" t="str">
            <v>ERB MAX</v>
          </cell>
          <cell r="Q30">
            <v>119784981</v>
          </cell>
          <cell r="R30"/>
          <cell r="S30" t="str">
            <v>Yearly</v>
          </cell>
          <cell r="T30">
            <v>6</v>
          </cell>
          <cell r="U30">
            <v>7</v>
          </cell>
          <cell r="V30" t="str">
            <v>MAX</v>
          </cell>
          <cell r="W30" t="str">
            <v>Smart Wealth Advantage Guarantee Plan</v>
          </cell>
          <cell r="X30">
            <v>125400</v>
          </cell>
          <cell r="Y30" t="str">
            <v>4.5%</v>
          </cell>
          <cell r="Z30">
            <v>120000.00000000001</v>
          </cell>
          <cell r="AA30"/>
          <cell r="AB30"/>
          <cell r="AC30">
            <v>0.55000000000000004</v>
          </cell>
          <cell r="AD30">
            <v>0.35</v>
          </cell>
          <cell r="AE30" t="str">
            <v>Net</v>
          </cell>
          <cell r="AF30">
            <v>120000.00000000001</v>
          </cell>
          <cell r="AG30">
            <v>66000.000000000015</v>
          </cell>
          <cell r="AH30">
            <v>42000</v>
          </cell>
          <cell r="AI30">
            <v>0.01</v>
          </cell>
          <cell r="AJ30">
            <v>420</v>
          </cell>
          <cell r="AK30">
            <v>41580</v>
          </cell>
          <cell r="AL30"/>
        </row>
        <row r="31">
          <cell r="A31" t="str">
            <v>AInvt_6841</v>
          </cell>
          <cell r="B31" t="str">
            <v>Agency</v>
          </cell>
          <cell r="C31" t="str">
            <v>Y</v>
          </cell>
          <cell r="D31" t="str">
            <v>INDIVIDUAL2269</v>
          </cell>
          <cell r="E31" t="str">
            <v>Kalandinayak</v>
          </cell>
          <cell r="F31" t="str">
            <v>NA</v>
          </cell>
          <cell r="G31" t="str">
            <v>Bhagyadhar Swain</v>
          </cell>
          <cell r="H31" t="str">
            <v>Bhagyadhar Swain</v>
          </cell>
          <cell r="I31" t="str">
            <v>Bhagyadhar Swain</v>
          </cell>
          <cell r="J31" t="str">
            <v>Stalin Sahoo</v>
          </cell>
          <cell r="K31" t="str">
            <v>Policy Issued</v>
          </cell>
          <cell r="L31" t="str">
            <v>INVT</v>
          </cell>
          <cell r="M31" t="str">
            <v>Bajaj_Jan'23_Conf 01</v>
          </cell>
          <cell r="N31" t="str">
            <v>New-Fresh</v>
          </cell>
          <cell r="O31">
            <v>44938</v>
          </cell>
          <cell r="P31" t="str">
            <v>ERB Bajaj</v>
          </cell>
          <cell r="Q31">
            <v>6121634027</v>
          </cell>
          <cell r="R31">
            <v>543892900</v>
          </cell>
          <cell r="S31" t="str">
            <v>Yearly</v>
          </cell>
          <cell r="T31">
            <v>10</v>
          </cell>
          <cell r="U31">
            <v>11</v>
          </cell>
          <cell r="V31" t="str">
            <v>Bajaj Allianz</v>
          </cell>
          <cell r="W31" t="str">
            <v>Assured Wealth Goal</v>
          </cell>
          <cell r="X31">
            <v>52250</v>
          </cell>
          <cell r="Y31" t="str">
            <v>4.5%</v>
          </cell>
          <cell r="Z31">
            <v>50000</v>
          </cell>
          <cell r="AA31"/>
          <cell r="AB31"/>
          <cell r="AC31">
            <v>0.57999999999999996</v>
          </cell>
          <cell r="AD31">
            <v>0.4</v>
          </cell>
          <cell r="AE31" t="str">
            <v>Net</v>
          </cell>
          <cell r="AF31">
            <v>50000</v>
          </cell>
          <cell r="AG31">
            <v>28999.999999999996</v>
          </cell>
          <cell r="AH31">
            <v>20000</v>
          </cell>
          <cell r="AI31">
            <v>0.01</v>
          </cell>
          <cell r="AJ31">
            <v>200</v>
          </cell>
          <cell r="AK31">
            <v>19800</v>
          </cell>
          <cell r="AL31"/>
        </row>
        <row r="32">
          <cell r="A32" t="str">
            <v>AHealth_6842</v>
          </cell>
          <cell r="B32" t="str">
            <v>Agency</v>
          </cell>
          <cell r="C32" t="str">
            <v>Y</v>
          </cell>
          <cell r="D32" t="str">
            <v>INDIVIDUALC582</v>
          </cell>
          <cell r="E32" t="str">
            <v>SMARANIKA SETHI</v>
          </cell>
          <cell r="F32" t="str">
            <v>NA</v>
          </cell>
          <cell r="G32" t="str">
            <v>Suraj Patnaik</v>
          </cell>
          <cell r="H32" t="str">
            <v>Suraj Patnaik</v>
          </cell>
          <cell r="I32" t="str">
            <v>Suraj Patnaik</v>
          </cell>
          <cell r="J32" t="str">
            <v>BISWAJIT PRADHAN</v>
          </cell>
          <cell r="K32" t="str">
            <v>Policy Issued</v>
          </cell>
          <cell r="L32" t="str">
            <v>Health</v>
          </cell>
          <cell r="M32" t="str">
            <v>IIFL_Jan'23_Conf 03</v>
          </cell>
          <cell r="N32" t="str">
            <v>New-Fresh</v>
          </cell>
          <cell r="O32">
            <v>44935</v>
          </cell>
          <cell r="P32" t="str">
            <v>IIFL</v>
          </cell>
          <cell r="Q32"/>
          <cell r="R32" t="str">
            <v>4128i/HSHA/275632338/00/000</v>
          </cell>
          <cell r="S32" t="str">
            <v>Yearly</v>
          </cell>
          <cell r="T32">
            <v>1</v>
          </cell>
          <cell r="U32">
            <v>1</v>
          </cell>
          <cell r="V32" t="str">
            <v>ICICI Lombard</v>
          </cell>
          <cell r="W32" t="str">
            <v>Shield</v>
          </cell>
          <cell r="X32">
            <v>8046</v>
          </cell>
          <cell r="Y32">
            <v>0.18</v>
          </cell>
          <cell r="Z32">
            <v>6818.6440677966102</v>
          </cell>
          <cell r="AA32"/>
          <cell r="AB32"/>
          <cell r="AC32">
            <v>0.4</v>
          </cell>
          <cell r="AD32">
            <v>0.24</v>
          </cell>
          <cell r="AE32" t="str">
            <v>Net</v>
          </cell>
          <cell r="AF32">
            <v>6818.6440677966102</v>
          </cell>
          <cell r="AG32">
            <v>2727.4576271186443</v>
          </cell>
          <cell r="AH32">
            <v>1636.4745762711864</v>
          </cell>
          <cell r="AI32">
            <v>0.01</v>
          </cell>
          <cell r="AJ32">
            <v>16.364745762711863</v>
          </cell>
          <cell r="AK32">
            <v>1620.1098305084745</v>
          </cell>
          <cell r="AL32"/>
        </row>
        <row r="33">
          <cell r="A33" t="str">
            <v>AHealth_6843</v>
          </cell>
          <cell r="B33" t="str">
            <v>Agency</v>
          </cell>
          <cell r="C33" t="str">
            <v>Y</v>
          </cell>
          <cell r="D33" t="str">
            <v>INDIVIDUALC582</v>
          </cell>
          <cell r="E33" t="str">
            <v>SMARANIKA SETHI</v>
          </cell>
          <cell r="F33" t="str">
            <v>NA</v>
          </cell>
          <cell r="G33" t="str">
            <v>Suraj Patnaik</v>
          </cell>
          <cell r="H33" t="str">
            <v>Suraj Patnaik</v>
          </cell>
          <cell r="I33" t="str">
            <v>Suraj Patnaik</v>
          </cell>
          <cell r="J33" t="str">
            <v>Nirmala Rao</v>
          </cell>
          <cell r="K33" t="str">
            <v>Policy Issued</v>
          </cell>
          <cell r="L33" t="str">
            <v>Health</v>
          </cell>
          <cell r="M33" t="str">
            <v>IIFL_Jan'23_Conf 05</v>
          </cell>
          <cell r="N33" t="str">
            <v>New-Fresh</v>
          </cell>
          <cell r="O33">
            <v>44935</v>
          </cell>
          <cell r="P33" t="str">
            <v>IIFL</v>
          </cell>
          <cell r="Q33"/>
          <cell r="R33" t="str">
            <v>4128i/HSHA/275656394/00/000</v>
          </cell>
          <cell r="S33" t="str">
            <v>Yearly</v>
          </cell>
          <cell r="T33">
            <v>1</v>
          </cell>
          <cell r="U33">
            <v>1</v>
          </cell>
          <cell r="V33" t="str">
            <v>ICICI Lombard</v>
          </cell>
          <cell r="W33" t="str">
            <v>Shield</v>
          </cell>
          <cell r="X33">
            <v>19423</v>
          </cell>
          <cell r="Y33">
            <v>0.18</v>
          </cell>
          <cell r="Z33">
            <v>16460.169491525423</v>
          </cell>
          <cell r="AA33"/>
          <cell r="AB33"/>
          <cell r="AC33">
            <v>0.4</v>
          </cell>
          <cell r="AD33">
            <v>0.24</v>
          </cell>
          <cell r="AE33" t="str">
            <v>Net</v>
          </cell>
          <cell r="AF33">
            <v>16460.169491525423</v>
          </cell>
          <cell r="AG33">
            <v>6584.0677966101694</v>
          </cell>
          <cell r="AH33">
            <v>3950.4406779661012</v>
          </cell>
          <cell r="AI33">
            <v>0.01</v>
          </cell>
          <cell r="AJ33">
            <v>39.504406779661011</v>
          </cell>
          <cell r="AK33">
            <v>3910.9362711864401</v>
          </cell>
          <cell r="AL33"/>
        </row>
        <row r="34">
          <cell r="A34" t="str">
            <v>SA_INVT_39</v>
          </cell>
          <cell r="B34" t="str">
            <v>In-house-Kolkata</v>
          </cell>
          <cell r="C34" t="str">
            <v>NA</v>
          </cell>
          <cell r="D34" t="str">
            <v>INDIVIDUAL2993</v>
          </cell>
          <cell r="E34" t="str">
            <v>Souvik Banik</v>
          </cell>
          <cell r="F34" t="str">
            <v>NA</v>
          </cell>
          <cell r="G34" t="str">
            <v>NA</v>
          </cell>
          <cell r="H34" t="str">
            <v>NA</v>
          </cell>
          <cell r="I34" t="str">
            <v>NA</v>
          </cell>
          <cell r="J34" t="str">
            <v>AMRITA GUHA ROY</v>
          </cell>
          <cell r="K34" t="str">
            <v>Policy Issued</v>
          </cell>
          <cell r="L34" t="str">
            <v>INVT</v>
          </cell>
          <cell r="M34" t="str">
            <v>Bajaj_Jan'23_Conf 01</v>
          </cell>
          <cell r="N34" t="str">
            <v>New-Fresh</v>
          </cell>
          <cell r="O34">
            <v>44957</v>
          </cell>
          <cell r="P34" t="str">
            <v>ERB Bajaj</v>
          </cell>
          <cell r="Q34" t="str">
            <v>6121667339</v>
          </cell>
          <cell r="R34">
            <v>545749330</v>
          </cell>
          <cell r="S34" t="str">
            <v>Yearly</v>
          </cell>
          <cell r="T34" t="str">
            <v>12</v>
          </cell>
          <cell r="U34" t="str">
            <v>22</v>
          </cell>
          <cell r="V34" t="str">
            <v>Bajaj Allianz</v>
          </cell>
          <cell r="W34" t="str">
            <v>Assured Wealth Goal</v>
          </cell>
          <cell r="X34">
            <v>31350</v>
          </cell>
          <cell r="Y34" t="str">
            <v>4.5%</v>
          </cell>
          <cell r="Z34">
            <v>30000.000000000004</v>
          </cell>
          <cell r="AA34"/>
          <cell r="AB34"/>
          <cell r="AC34">
            <v>0.68</v>
          </cell>
          <cell r="AD34">
            <v>0</v>
          </cell>
          <cell r="AE34" t="str">
            <v>Net</v>
          </cell>
          <cell r="AF34">
            <v>30000.000000000004</v>
          </cell>
          <cell r="AG34">
            <v>20400.000000000004</v>
          </cell>
          <cell r="AH34">
            <v>0</v>
          </cell>
          <cell r="AI34">
            <v>0.01</v>
          </cell>
          <cell r="AJ34">
            <v>0</v>
          </cell>
          <cell r="AK34">
            <v>0</v>
          </cell>
          <cell r="AL34"/>
        </row>
        <row r="35">
          <cell r="A35" t="str">
            <v>AInvt_6845</v>
          </cell>
          <cell r="B35" t="str">
            <v>Agency</v>
          </cell>
          <cell r="C35" t="str">
            <v>Y</v>
          </cell>
          <cell r="D35" t="str">
            <v>INDIVIDUAL2870</v>
          </cell>
          <cell r="E35" t="str">
            <v>Manika Jana</v>
          </cell>
          <cell r="F35" t="str">
            <v>NA</v>
          </cell>
          <cell r="G35" t="str">
            <v>Debasis jana</v>
          </cell>
          <cell r="H35" t="str">
            <v>Dipak Mishra</v>
          </cell>
          <cell r="I35" t="str">
            <v>Pallab Mukherji</v>
          </cell>
          <cell r="J35" t="str">
            <v>Chedul Islam SK</v>
          </cell>
          <cell r="K35" t="str">
            <v>Policy Issued</v>
          </cell>
          <cell r="L35" t="str">
            <v>INVT</v>
          </cell>
          <cell r="M35" t="str">
            <v>Bajaj_Jan'23_Conf 01</v>
          </cell>
          <cell r="N35" t="str">
            <v>New-Fresh</v>
          </cell>
          <cell r="O35">
            <v>44939</v>
          </cell>
          <cell r="P35" t="str">
            <v>ERB Bajaj</v>
          </cell>
          <cell r="Q35">
            <v>6121648457</v>
          </cell>
          <cell r="R35">
            <v>544609864</v>
          </cell>
          <cell r="S35" t="str">
            <v>Yearly</v>
          </cell>
          <cell r="T35">
            <v>10</v>
          </cell>
          <cell r="U35">
            <v>15</v>
          </cell>
          <cell r="V35" t="str">
            <v>Bajaj Allianz</v>
          </cell>
          <cell r="W35" t="str">
            <v>POS Goal Suraksha</v>
          </cell>
          <cell r="X35">
            <v>52250</v>
          </cell>
          <cell r="Y35" t="str">
            <v>4.5%</v>
          </cell>
          <cell r="Z35">
            <v>50000</v>
          </cell>
          <cell r="AA35"/>
          <cell r="AB35"/>
          <cell r="AC35">
            <v>0.48</v>
          </cell>
          <cell r="AD35">
            <v>0.3</v>
          </cell>
          <cell r="AE35" t="str">
            <v>Net</v>
          </cell>
          <cell r="AF35">
            <v>50000</v>
          </cell>
          <cell r="AG35">
            <v>24000</v>
          </cell>
          <cell r="AH35">
            <v>15000</v>
          </cell>
          <cell r="AI35">
            <v>0.01</v>
          </cell>
          <cell r="AJ35">
            <v>150</v>
          </cell>
          <cell r="AK35">
            <v>14850</v>
          </cell>
          <cell r="AL35"/>
        </row>
        <row r="36">
          <cell r="A36" t="str">
            <v>ATerm_6849</v>
          </cell>
          <cell r="B36" t="str">
            <v>Agency</v>
          </cell>
          <cell r="C36" t="str">
            <v>Y</v>
          </cell>
          <cell r="D36" t="str">
            <v>INDIVIDUAL2692</v>
          </cell>
          <cell r="E36" t="str">
            <v>Binita Choudhary</v>
          </cell>
          <cell r="F36" t="str">
            <v>Manoj Kumar</v>
          </cell>
          <cell r="G36" t="str">
            <v>Manoj Kumar</v>
          </cell>
          <cell r="H36" t="str">
            <v>Jhantu Baksi</v>
          </cell>
          <cell r="I36" t="str">
            <v>Pallab Mukherji</v>
          </cell>
          <cell r="J36" t="str">
            <v>Manoj Kumar</v>
          </cell>
          <cell r="K36" t="str">
            <v>Policy Issued</v>
          </cell>
          <cell r="L36" t="str">
            <v>Term</v>
          </cell>
          <cell r="M36" t="str">
            <v>Bajaj_Jan'23_Conf 01</v>
          </cell>
          <cell r="N36" t="str">
            <v>New-Fresh</v>
          </cell>
          <cell r="O36">
            <v>44951</v>
          </cell>
          <cell r="P36" t="str">
            <v>ERB BAJAJ</v>
          </cell>
          <cell r="Q36">
            <v>6121642225</v>
          </cell>
          <cell r="R36">
            <v>544566758</v>
          </cell>
          <cell r="S36" t="str">
            <v>Yearly</v>
          </cell>
          <cell r="T36">
            <v>42</v>
          </cell>
          <cell r="U36">
            <v>42</v>
          </cell>
          <cell r="V36" t="str">
            <v>Bajaj Allianz</v>
          </cell>
          <cell r="W36" t="str">
            <v>Smart Protect Goal</v>
          </cell>
          <cell r="X36">
            <v>20318.98</v>
          </cell>
          <cell r="Y36" t="str">
            <v>4.5%</v>
          </cell>
          <cell r="Z36">
            <v>19444</v>
          </cell>
          <cell r="AA36"/>
          <cell r="AB36"/>
          <cell r="AC36">
            <v>0.68</v>
          </cell>
          <cell r="AD36">
            <v>0.4</v>
          </cell>
          <cell r="AE36" t="str">
            <v>Net</v>
          </cell>
          <cell r="AF36">
            <v>19444</v>
          </cell>
          <cell r="AG36">
            <v>13221.92</v>
          </cell>
          <cell r="AH36">
            <v>7777.6</v>
          </cell>
          <cell r="AI36">
            <v>0.01</v>
          </cell>
          <cell r="AJ36">
            <v>77.77600000000001</v>
          </cell>
          <cell r="AK36">
            <v>7699.8240000000005</v>
          </cell>
          <cell r="AL36"/>
        </row>
        <row r="37">
          <cell r="A37" t="str">
            <v>AMotor_6854</v>
          </cell>
          <cell r="B37" t="str">
            <v>Agency-Mumbai</v>
          </cell>
          <cell r="C37"/>
          <cell r="D37" t="str">
            <v>INDIVIDUAL2781</v>
          </cell>
          <cell r="E37" t="str">
            <v>Aarti Singh</v>
          </cell>
          <cell r="F37" t="str">
            <v>NA</v>
          </cell>
          <cell r="G37" t="str">
            <v>Sayali Kadav</v>
          </cell>
          <cell r="H37" t="str">
            <v>NA</v>
          </cell>
          <cell r="I37" t="str">
            <v>Rahul Singh</v>
          </cell>
          <cell r="J37" t="str">
            <v>Gaurav Kumar</v>
          </cell>
          <cell r="K37" t="str">
            <v>Policy Issued</v>
          </cell>
          <cell r="L37" t="str">
            <v>Motor</v>
          </cell>
          <cell r="M37" t="str">
            <v>HeartBeat_Jan'23_Conf 12</v>
          </cell>
          <cell r="N37" t="str">
            <v>New-Fresh</v>
          </cell>
          <cell r="O37">
            <v>44942</v>
          </cell>
          <cell r="P37" t="str">
            <v>Heartbeat</v>
          </cell>
          <cell r="Q37"/>
          <cell r="R37" t="str">
            <v>12-1806-0002409145-00</v>
          </cell>
          <cell r="S37" t="str">
            <v>Yearly</v>
          </cell>
          <cell r="T37">
            <v>1</v>
          </cell>
          <cell r="U37">
            <v>1</v>
          </cell>
          <cell r="V37" t="str">
            <v>Bajaj Allianz</v>
          </cell>
          <cell r="W37" t="str">
            <v>Third Party</v>
          </cell>
          <cell r="X37">
            <v>1612</v>
          </cell>
          <cell r="Y37">
            <v>0.18</v>
          </cell>
          <cell r="Z37">
            <v>1366.1016949152543</v>
          </cell>
          <cell r="AA37"/>
          <cell r="AB37"/>
          <cell r="AC37">
            <v>0.21</v>
          </cell>
          <cell r="AD37">
            <v>0.15</v>
          </cell>
          <cell r="AE37" t="str">
            <v>Net</v>
          </cell>
          <cell r="AF37">
            <v>1366.1016949152543</v>
          </cell>
          <cell r="AG37">
            <v>286.88135593220341</v>
          </cell>
          <cell r="AH37">
            <v>204.91525423728814</v>
          </cell>
          <cell r="AI37">
            <v>0.01</v>
          </cell>
          <cell r="AJ37">
            <v>2.0491525423728816</v>
          </cell>
          <cell r="AK37">
            <v>202.86610169491524</v>
          </cell>
          <cell r="AL37"/>
        </row>
        <row r="38">
          <cell r="A38" t="str">
            <v>AHealth_6856</v>
          </cell>
          <cell r="B38" t="str">
            <v>Agency</v>
          </cell>
          <cell r="C38" t="str">
            <v>Y</v>
          </cell>
          <cell r="D38" t="str">
            <v>INDIVIDUAL2321</v>
          </cell>
          <cell r="E38" t="str">
            <v>SATYA SOBHAN GHADAI</v>
          </cell>
          <cell r="F38" t="str">
            <v>NA</v>
          </cell>
          <cell r="G38" t="str">
            <v>Suraj Patnaik</v>
          </cell>
          <cell r="H38" t="str">
            <v>Suraj Patnaik</v>
          </cell>
          <cell r="I38" t="str">
            <v>Suraj Patnaik</v>
          </cell>
          <cell r="J38" t="str">
            <v>MRS. SOUDAMINI NAIK</v>
          </cell>
          <cell r="K38" t="str">
            <v>Policy Issued</v>
          </cell>
          <cell r="L38" t="str">
            <v>Health</v>
          </cell>
          <cell r="M38" t="str">
            <v>IIFL_Jan'23_Conf 15</v>
          </cell>
          <cell r="N38" t="str">
            <v>New-Fresh</v>
          </cell>
          <cell r="O38">
            <v>44956</v>
          </cell>
          <cell r="P38" t="str">
            <v>IIFL</v>
          </cell>
          <cell r="Q38"/>
          <cell r="R38">
            <v>32998120202300</v>
          </cell>
          <cell r="S38" t="str">
            <v>Yearly</v>
          </cell>
          <cell r="T38">
            <v>1</v>
          </cell>
          <cell r="U38">
            <v>1</v>
          </cell>
          <cell r="V38" t="str">
            <v>Niva Bupa</v>
          </cell>
          <cell r="W38" t="str">
            <v>Reassure</v>
          </cell>
          <cell r="X38">
            <v>20112</v>
          </cell>
          <cell r="Y38">
            <v>0.18</v>
          </cell>
          <cell r="Z38">
            <v>17044.067796610172</v>
          </cell>
          <cell r="AA38"/>
          <cell r="AB38"/>
          <cell r="AC38">
            <v>0.4</v>
          </cell>
          <cell r="AD38">
            <v>0.28000000000000003</v>
          </cell>
          <cell r="AE38" t="str">
            <v>Net</v>
          </cell>
          <cell r="AF38">
            <v>17044.067796610172</v>
          </cell>
          <cell r="AG38">
            <v>6817.627118644069</v>
          </cell>
          <cell r="AH38">
            <v>4772.3389830508486</v>
          </cell>
          <cell r="AI38">
            <v>0.01</v>
          </cell>
          <cell r="AJ38">
            <v>47.723389830508488</v>
          </cell>
          <cell r="AK38">
            <v>4724.6155932203401</v>
          </cell>
          <cell r="AL38"/>
        </row>
        <row r="39">
          <cell r="A39" t="str">
            <v>AHealth_6857</v>
          </cell>
          <cell r="B39" t="str">
            <v>Agency</v>
          </cell>
          <cell r="C39" t="str">
            <v>Y</v>
          </cell>
          <cell r="D39" t="str">
            <v>INDIVIDUAL2321</v>
          </cell>
          <cell r="E39" t="str">
            <v>SATYA SOBHAN GHADAI</v>
          </cell>
          <cell r="F39" t="str">
            <v>NA</v>
          </cell>
          <cell r="G39" t="str">
            <v>Suraj Patnaik</v>
          </cell>
          <cell r="H39" t="str">
            <v>Suraj Patnaik</v>
          </cell>
          <cell r="I39" t="str">
            <v>Suraj Patnaik</v>
          </cell>
          <cell r="J39" t="str">
            <v>Jhutika Naik</v>
          </cell>
          <cell r="K39" t="str">
            <v>Policy Issued</v>
          </cell>
          <cell r="L39" t="str">
            <v>Health</v>
          </cell>
          <cell r="M39" t="str">
            <v>IIFL_Jan'23_Conf 16</v>
          </cell>
          <cell r="N39" t="str">
            <v>New-Fresh</v>
          </cell>
          <cell r="O39">
            <v>44956</v>
          </cell>
          <cell r="P39" t="str">
            <v>IIFL</v>
          </cell>
          <cell r="Q39"/>
          <cell r="R39">
            <v>32998184202300</v>
          </cell>
          <cell r="S39" t="str">
            <v>Yearly</v>
          </cell>
          <cell r="T39">
            <v>1</v>
          </cell>
          <cell r="U39">
            <v>1</v>
          </cell>
          <cell r="V39" t="str">
            <v>Niva Bupa</v>
          </cell>
          <cell r="W39" t="str">
            <v>Reassure</v>
          </cell>
          <cell r="X39">
            <v>7853</v>
          </cell>
          <cell r="Y39">
            <v>0.18</v>
          </cell>
          <cell r="Z39">
            <v>6655.0847457627124</v>
          </cell>
          <cell r="AA39"/>
          <cell r="AB39"/>
          <cell r="AC39">
            <v>0.4</v>
          </cell>
          <cell r="AD39">
            <v>0.28000000000000003</v>
          </cell>
          <cell r="AE39" t="str">
            <v>Net</v>
          </cell>
          <cell r="AF39">
            <v>6655.0847457627124</v>
          </cell>
          <cell r="AG39">
            <v>2662.0338983050851</v>
          </cell>
          <cell r="AH39">
            <v>1863.4237288135596</v>
          </cell>
          <cell r="AI39">
            <v>0.01</v>
          </cell>
          <cell r="AJ39">
            <v>18.634237288135598</v>
          </cell>
          <cell r="AK39">
            <v>1844.789491525424</v>
          </cell>
          <cell r="AL39"/>
        </row>
        <row r="40">
          <cell r="A40" t="str">
            <v>AHealth_6859</v>
          </cell>
          <cell r="B40" t="str">
            <v>Agency</v>
          </cell>
          <cell r="C40" t="str">
            <v>Y</v>
          </cell>
          <cell r="D40" t="str">
            <v>INDIVIDUAL2375</v>
          </cell>
          <cell r="E40" t="str">
            <v>BANJA BAL</v>
          </cell>
          <cell r="F40" t="str">
            <v>NA</v>
          </cell>
          <cell r="G40" t="str">
            <v>Deepika Ghritlahre</v>
          </cell>
          <cell r="H40" t="str">
            <v>Rakesh Sahoo</v>
          </cell>
          <cell r="I40" t="str">
            <v>Rakesh Sahoo</v>
          </cell>
          <cell r="J40" t="str">
            <v>Siba Sankar Rout</v>
          </cell>
          <cell r="K40" t="str">
            <v>Policy Issued</v>
          </cell>
          <cell r="L40" t="str">
            <v>Health</v>
          </cell>
          <cell r="M40" t="str">
            <v>IIFL_Jan'23_Conf 04</v>
          </cell>
          <cell r="N40" t="str">
            <v>New-Fresh</v>
          </cell>
          <cell r="O40">
            <v>44937</v>
          </cell>
          <cell r="P40" t="str">
            <v>IIFl</v>
          </cell>
          <cell r="Q40"/>
          <cell r="R40">
            <v>60677609</v>
          </cell>
          <cell r="S40" t="str">
            <v>Yearly</v>
          </cell>
          <cell r="T40">
            <v>1</v>
          </cell>
          <cell r="U40">
            <v>1</v>
          </cell>
          <cell r="V40" t="str">
            <v>Care Health</v>
          </cell>
          <cell r="W40" t="str">
            <v>Care Classic</v>
          </cell>
          <cell r="X40">
            <v>25509</v>
          </cell>
          <cell r="Y40">
            <v>0.18</v>
          </cell>
          <cell r="Z40">
            <v>21617.796610169491</v>
          </cell>
          <cell r="AA40"/>
          <cell r="AB40"/>
          <cell r="AC40">
            <v>0.4</v>
          </cell>
          <cell r="AD40">
            <v>0.28000000000000003</v>
          </cell>
          <cell r="AE40" t="str">
            <v>Net</v>
          </cell>
          <cell r="AF40">
            <v>21617.796610169491</v>
          </cell>
          <cell r="AG40">
            <v>8647.1186440677975</v>
          </cell>
          <cell r="AH40">
            <v>6052.9830508474579</v>
          </cell>
          <cell r="AI40">
            <v>0.01</v>
          </cell>
          <cell r="AJ40">
            <v>60.529830508474582</v>
          </cell>
          <cell r="AK40">
            <v>5992.4532203389836</v>
          </cell>
          <cell r="AL40"/>
        </row>
        <row r="41">
          <cell r="A41" t="str">
            <v>AInvt_6861</v>
          </cell>
          <cell r="B41" t="str">
            <v>Agency</v>
          </cell>
          <cell r="C41" t="str">
            <v>Y</v>
          </cell>
          <cell r="D41" t="str">
            <v>INDIVIDUAL2335</v>
          </cell>
          <cell r="E41" t="str">
            <v>Ashwini Kumar Pati</v>
          </cell>
          <cell r="F41" t="str">
            <v>NA</v>
          </cell>
          <cell r="G41" t="str">
            <v>Suvendu Sekhar Mishra</v>
          </cell>
          <cell r="H41" t="str">
            <v>Chandan Mohanty</v>
          </cell>
          <cell r="I41" t="str">
            <v>Chandan Mohanty</v>
          </cell>
          <cell r="J41" t="str">
            <v>LILITA DASH</v>
          </cell>
          <cell r="K41" t="str">
            <v>Policy Issued</v>
          </cell>
          <cell r="L41" t="str">
            <v>INVT</v>
          </cell>
          <cell r="M41" t="str">
            <v>MAX_Jan'23_Conf 01</v>
          </cell>
          <cell r="N41" t="str">
            <v>New-Fresh</v>
          </cell>
          <cell r="O41">
            <v>44949</v>
          </cell>
          <cell r="P41" t="str">
            <v>ERB MAX</v>
          </cell>
          <cell r="Q41">
            <v>119906907</v>
          </cell>
          <cell r="R41"/>
          <cell r="S41" t="str">
            <v>Yearly</v>
          </cell>
          <cell r="T41">
            <v>10</v>
          </cell>
          <cell r="U41">
            <v>11</v>
          </cell>
          <cell r="V41" t="str">
            <v>MAX</v>
          </cell>
          <cell r="W41" t="str">
            <v>Smart Wealth Advantage Guarantee - Early Wealth - Limited Pay</v>
          </cell>
          <cell r="X41">
            <v>156750</v>
          </cell>
          <cell r="Y41" t="str">
            <v>4.5%</v>
          </cell>
          <cell r="Z41">
            <v>150000</v>
          </cell>
          <cell r="AA41"/>
          <cell r="AB41"/>
          <cell r="AC41">
            <v>0.55000000000000004</v>
          </cell>
          <cell r="AD41">
            <v>0.4</v>
          </cell>
          <cell r="AE41" t="str">
            <v>Net</v>
          </cell>
          <cell r="AF41">
            <v>150000</v>
          </cell>
          <cell r="AG41">
            <v>82500</v>
          </cell>
          <cell r="AH41">
            <v>60000</v>
          </cell>
          <cell r="AI41">
            <v>0.01</v>
          </cell>
          <cell r="AJ41">
            <v>600</v>
          </cell>
          <cell r="AK41">
            <v>59400</v>
          </cell>
          <cell r="AL41"/>
        </row>
        <row r="42">
          <cell r="A42" t="str">
            <v>AInvt_6862</v>
          </cell>
          <cell r="B42" t="str">
            <v>Agency</v>
          </cell>
          <cell r="C42" t="str">
            <v>Y</v>
          </cell>
          <cell r="D42" t="str">
            <v>INDIVIDUAL2269</v>
          </cell>
          <cell r="E42" t="str">
            <v>Kalandinayak</v>
          </cell>
          <cell r="F42" t="str">
            <v>NA</v>
          </cell>
          <cell r="G42" t="str">
            <v>Bhagyadhar Swain</v>
          </cell>
          <cell r="H42" t="str">
            <v>Bhagyadhar Swain</v>
          </cell>
          <cell r="I42" t="str">
            <v>Bhagyadhar Swain</v>
          </cell>
          <cell r="J42" t="str">
            <v>SANDHYARANI MUDULI</v>
          </cell>
          <cell r="K42" t="str">
            <v>Policy Issued</v>
          </cell>
          <cell r="L42" t="str">
            <v>INVT</v>
          </cell>
          <cell r="M42" t="str">
            <v>Bajaj_Jan'23_Conf 01</v>
          </cell>
          <cell r="N42" t="str">
            <v>New-Fresh</v>
          </cell>
          <cell r="O42">
            <v>44938</v>
          </cell>
          <cell r="P42" t="str">
            <v>ERB Bajaj</v>
          </cell>
          <cell r="Q42">
            <v>6121642166</v>
          </cell>
          <cell r="R42">
            <v>544286552</v>
          </cell>
          <cell r="S42" t="str">
            <v>Yearly</v>
          </cell>
          <cell r="T42">
            <v>10</v>
          </cell>
          <cell r="U42">
            <v>11</v>
          </cell>
          <cell r="V42" t="str">
            <v>Bajaj Allianz</v>
          </cell>
          <cell r="W42" t="str">
            <v>Assured Wealth Goal</v>
          </cell>
          <cell r="X42">
            <v>99796.455000000002</v>
          </cell>
          <cell r="Y42" t="str">
            <v>4.5%</v>
          </cell>
          <cell r="Z42">
            <v>95499.000000000015</v>
          </cell>
          <cell r="AA42"/>
          <cell r="AB42"/>
          <cell r="AC42">
            <v>0.57999999999999996</v>
          </cell>
          <cell r="AD42">
            <v>0.4</v>
          </cell>
          <cell r="AE42" t="str">
            <v>Net</v>
          </cell>
          <cell r="AF42">
            <v>95499.000000000015</v>
          </cell>
          <cell r="AG42">
            <v>55389.420000000006</v>
          </cell>
          <cell r="AH42">
            <v>38199.600000000006</v>
          </cell>
          <cell r="AI42">
            <v>0.01</v>
          </cell>
          <cell r="AJ42">
            <v>381.99600000000009</v>
          </cell>
          <cell r="AK42">
            <v>37817.604000000007</v>
          </cell>
          <cell r="AL42"/>
        </row>
        <row r="43">
          <cell r="A43" t="str">
            <v>AMotor_6873</v>
          </cell>
          <cell r="B43" t="str">
            <v>Agency-Mumbai</v>
          </cell>
          <cell r="C43" t="str">
            <v>Y</v>
          </cell>
          <cell r="D43" t="str">
            <v>NE27</v>
          </cell>
          <cell r="E43" t="str">
            <v>Sagar Singh Rathore</v>
          </cell>
          <cell r="F43" t="str">
            <v>NA</v>
          </cell>
          <cell r="G43" t="str">
            <v>Sayali Kadav</v>
          </cell>
          <cell r="H43" t="str">
            <v>NA</v>
          </cell>
          <cell r="I43" t="str">
            <v>Rahul Singh</v>
          </cell>
          <cell r="J43" t="str">
            <v>Hirohito Habib</v>
          </cell>
          <cell r="K43" t="str">
            <v>Policy Issued</v>
          </cell>
          <cell r="L43" t="str">
            <v>Motor</v>
          </cell>
          <cell r="M43" t="str">
            <v>Navinchandra_Jan-23_Conf 5</v>
          </cell>
          <cell r="N43" t="str">
            <v>New-Fresh</v>
          </cell>
          <cell r="O43">
            <v>44939</v>
          </cell>
          <cell r="P43" t="str">
            <v>Navinchandra</v>
          </cell>
          <cell r="Q43" t="str">
            <v/>
          </cell>
          <cell r="R43" t="str">
            <v>6201024903 00 00</v>
          </cell>
          <cell r="S43" t="str">
            <v>Yearly</v>
          </cell>
          <cell r="T43">
            <v>1</v>
          </cell>
          <cell r="U43">
            <v>1</v>
          </cell>
          <cell r="V43" t="str">
            <v>TATA AIG</v>
          </cell>
          <cell r="W43" t="str">
            <v>Own Damage</v>
          </cell>
          <cell r="X43">
            <v>14285</v>
          </cell>
          <cell r="Y43">
            <v>0.18</v>
          </cell>
          <cell r="Z43">
            <v>12105.932203389832</v>
          </cell>
          <cell r="AA43">
            <v>12105.932203389832</v>
          </cell>
          <cell r="AB43">
            <v>0</v>
          </cell>
          <cell r="AC43">
            <v>0.17549999999999999</v>
          </cell>
          <cell r="AD43">
            <v>0.12</v>
          </cell>
          <cell r="AE43" t="str">
            <v>NET</v>
          </cell>
          <cell r="AF43">
            <v>12105.932203389832</v>
          </cell>
          <cell r="AG43">
            <v>2124.5911016949153</v>
          </cell>
          <cell r="AH43">
            <v>1452.7118644067798</v>
          </cell>
          <cell r="AI43">
            <v>0.01</v>
          </cell>
          <cell r="AJ43">
            <v>14.527118644067798</v>
          </cell>
          <cell r="AK43">
            <v>1438.1847457627121</v>
          </cell>
          <cell r="AL43"/>
        </row>
        <row r="44">
          <cell r="A44" t="str">
            <v>SA_INVT_43</v>
          </cell>
          <cell r="B44" t="str">
            <v>In-house-Kolkata</v>
          </cell>
          <cell r="C44" t="str">
            <v>NA</v>
          </cell>
          <cell r="D44" t="str">
            <v>INDIVIDUAL2993</v>
          </cell>
          <cell r="E44" t="str">
            <v>Souvik Banik</v>
          </cell>
          <cell r="F44" t="str">
            <v>NA</v>
          </cell>
          <cell r="G44" t="str">
            <v>NA</v>
          </cell>
          <cell r="H44" t="str">
            <v>NA</v>
          </cell>
          <cell r="I44" t="str">
            <v>NA</v>
          </cell>
          <cell r="J44" t="str">
            <v>ACHINTA KUMAR DE</v>
          </cell>
          <cell r="K44" t="str">
            <v>Policy Issued</v>
          </cell>
          <cell r="L44" t="str">
            <v>INVT</v>
          </cell>
          <cell r="M44" t="str">
            <v>Bajaj_Jan'23_Conf 01</v>
          </cell>
          <cell r="N44" t="str">
            <v>New-Fresh</v>
          </cell>
          <cell r="O44">
            <v>44957</v>
          </cell>
          <cell r="P44" t="str">
            <v>ERB Bajaj</v>
          </cell>
          <cell r="Q44" t="str">
            <v>6121658175</v>
          </cell>
          <cell r="R44">
            <v>545282503</v>
          </cell>
          <cell r="S44" t="str">
            <v>Yearly</v>
          </cell>
          <cell r="T44" t="str">
            <v>12</v>
          </cell>
          <cell r="U44">
            <v>25</v>
          </cell>
          <cell r="V44" t="str">
            <v>Bajaj Allianz</v>
          </cell>
          <cell r="W44" t="str">
            <v>Assured Wealth Goal</v>
          </cell>
          <cell r="X44">
            <v>59878.5</v>
          </cell>
          <cell r="Y44" t="str">
            <v>4.5%</v>
          </cell>
          <cell r="Z44">
            <v>57300.000000000007</v>
          </cell>
          <cell r="AA44"/>
          <cell r="AB44"/>
          <cell r="AC44">
            <v>0.68</v>
          </cell>
          <cell r="AD44">
            <v>0</v>
          </cell>
          <cell r="AE44" t="str">
            <v>Net</v>
          </cell>
          <cell r="AF44">
            <v>57300.000000000007</v>
          </cell>
          <cell r="AG44">
            <v>38964.000000000007</v>
          </cell>
          <cell r="AH44">
            <v>0</v>
          </cell>
          <cell r="AI44">
            <v>0.01</v>
          </cell>
          <cell r="AJ44">
            <v>0</v>
          </cell>
          <cell r="AK44">
            <v>0</v>
          </cell>
          <cell r="AL44"/>
        </row>
        <row r="45">
          <cell r="A45" t="str">
            <v>SA_INVT_44</v>
          </cell>
          <cell r="B45" t="str">
            <v>In-house-Kolkata</v>
          </cell>
          <cell r="C45" t="str">
            <v>NA</v>
          </cell>
          <cell r="D45" t="str">
            <v>INDIVIDUAL3007</v>
          </cell>
          <cell r="E45" t="str">
            <v>Sanku Tikadar</v>
          </cell>
          <cell r="F45" t="str">
            <v>NA</v>
          </cell>
          <cell r="G45" t="str">
            <v>NA</v>
          </cell>
          <cell r="H45" t="str">
            <v>NA</v>
          </cell>
          <cell r="I45" t="str">
            <v>NA</v>
          </cell>
          <cell r="J45" t="str">
            <v>MOUSUMI PAL</v>
          </cell>
          <cell r="K45" t="str">
            <v>Policy Issued</v>
          </cell>
          <cell r="L45" t="str">
            <v>INVT</v>
          </cell>
          <cell r="M45" t="str">
            <v>FGI_Jan'23_conf 01</v>
          </cell>
          <cell r="N45" t="str">
            <v>New-Fresh</v>
          </cell>
          <cell r="O45">
            <v>44957</v>
          </cell>
          <cell r="P45" t="str">
            <v>ERB FGI</v>
          </cell>
          <cell r="Q45" t="str">
            <v>IM0147399</v>
          </cell>
          <cell r="R45">
            <v>1747075</v>
          </cell>
          <cell r="S45" t="str">
            <v>Yearly</v>
          </cell>
          <cell r="T45" t="str">
            <v>10</v>
          </cell>
          <cell r="U45">
            <v>40</v>
          </cell>
          <cell r="V45" t="str">
            <v>Future Generali</v>
          </cell>
          <cell r="W45" t="str">
            <v>Long Term Income plan</v>
          </cell>
          <cell r="X45">
            <v>125000</v>
          </cell>
          <cell r="Y45" t="str">
            <v>4.5%</v>
          </cell>
          <cell r="Z45">
            <v>119617.22488038278</v>
          </cell>
          <cell r="AA45"/>
          <cell r="AB45"/>
          <cell r="AC45">
            <v>0.7</v>
          </cell>
          <cell r="AD45">
            <v>0</v>
          </cell>
          <cell r="AE45" t="str">
            <v>Net</v>
          </cell>
          <cell r="AF45">
            <v>119617.22488038278</v>
          </cell>
          <cell r="AG45">
            <v>83732.05741626794</v>
          </cell>
          <cell r="AH45">
            <v>0</v>
          </cell>
          <cell r="AI45">
            <v>0.01</v>
          </cell>
          <cell r="AJ45">
            <v>0</v>
          </cell>
          <cell r="AK45">
            <v>0</v>
          </cell>
          <cell r="AL45"/>
        </row>
        <row r="46">
          <cell r="A46" t="str">
            <v>AMotor_6879</v>
          </cell>
          <cell r="B46" t="str">
            <v>Agency-Mumbai</v>
          </cell>
          <cell r="C46" t="str">
            <v>Y</v>
          </cell>
          <cell r="D46" t="str">
            <v>Stl10</v>
          </cell>
          <cell r="E46" t="str">
            <v>Shripriya Rathi</v>
          </cell>
          <cell r="F46" t="str">
            <v>NA</v>
          </cell>
          <cell r="G46" t="str">
            <v>Slan</v>
          </cell>
          <cell r="H46" t="str">
            <v>NA</v>
          </cell>
          <cell r="I46" t="str">
            <v>Rahul Singh</v>
          </cell>
          <cell r="J46" t="str">
            <v xml:space="preserve">LOKNATH SAHU </v>
          </cell>
          <cell r="K46" t="str">
            <v>Policy Issued</v>
          </cell>
          <cell r="L46" t="str">
            <v>Motor</v>
          </cell>
          <cell r="M46" t="str">
            <v>HeartBeat_Jan'23_Conf 04</v>
          </cell>
          <cell r="N46" t="str">
            <v>New-Fresh</v>
          </cell>
          <cell r="O46">
            <v>44941</v>
          </cell>
          <cell r="P46" t="str">
            <v>Heartbeat</v>
          </cell>
          <cell r="Q46"/>
          <cell r="R46" t="str">
            <v>OG-23-1104-1802-00009906</v>
          </cell>
          <cell r="S46" t="str">
            <v>Yearly</v>
          </cell>
          <cell r="T46">
            <v>1</v>
          </cell>
          <cell r="U46">
            <v>1</v>
          </cell>
          <cell r="V46" t="str">
            <v>Bajaj Allianz</v>
          </cell>
          <cell r="W46" t="str">
            <v>Comprehensive</v>
          </cell>
          <cell r="X46">
            <v>952</v>
          </cell>
          <cell r="Y46">
            <v>0.18</v>
          </cell>
          <cell r="Z46">
            <v>807</v>
          </cell>
          <cell r="AA46">
            <v>93</v>
          </cell>
          <cell r="AB46">
            <v>714</v>
          </cell>
          <cell r="AC46">
            <v>0.28000000000000003</v>
          </cell>
          <cell r="AD46">
            <v>0.18</v>
          </cell>
          <cell r="AE46" t="str">
            <v>Net</v>
          </cell>
          <cell r="AF46">
            <v>807</v>
          </cell>
          <cell r="AG46">
            <v>225.96</v>
          </cell>
          <cell r="AH46">
            <v>145.26</v>
          </cell>
          <cell r="AI46">
            <v>0.01</v>
          </cell>
          <cell r="AJ46">
            <v>1.4525999999999999</v>
          </cell>
          <cell r="AK46">
            <v>143.8074</v>
          </cell>
          <cell r="AL46"/>
        </row>
        <row r="47">
          <cell r="A47" t="str">
            <v>AHealth_6891</v>
          </cell>
          <cell r="B47" t="str">
            <v>Agency</v>
          </cell>
          <cell r="C47" t="str">
            <v>Y</v>
          </cell>
          <cell r="D47" t="str">
            <v>INDIVIDUAL2231</v>
          </cell>
          <cell r="E47" t="str">
            <v>SAROJ KUMAR PRUSTY</v>
          </cell>
          <cell r="F47" t="str">
            <v>NA</v>
          </cell>
          <cell r="G47" t="str">
            <v>Debasish Bal</v>
          </cell>
          <cell r="H47" t="str">
            <v>Rakesh Sahoo</v>
          </cell>
          <cell r="I47" t="str">
            <v>Rakesh Sahoo</v>
          </cell>
          <cell r="J47" t="str">
            <v>Itishree Mishra</v>
          </cell>
          <cell r="K47" t="str">
            <v>Policy Issued</v>
          </cell>
          <cell r="L47" t="str">
            <v>Health</v>
          </cell>
          <cell r="M47" t="str">
            <v>IIFL_Jan'23_Conf 06</v>
          </cell>
          <cell r="N47" t="str">
            <v>New-Fresh</v>
          </cell>
          <cell r="O47">
            <v>44943</v>
          </cell>
          <cell r="P47" t="str">
            <v>IIFL</v>
          </cell>
          <cell r="Q47"/>
          <cell r="R47">
            <v>60832660</v>
          </cell>
          <cell r="S47" t="str">
            <v>Yearly</v>
          </cell>
          <cell r="T47">
            <v>1</v>
          </cell>
          <cell r="U47">
            <v>1</v>
          </cell>
          <cell r="V47" t="str">
            <v>Care Health</v>
          </cell>
          <cell r="W47" t="str">
            <v>Care Supreme</v>
          </cell>
          <cell r="X47">
            <v>8220</v>
          </cell>
          <cell r="Y47">
            <v>0.18</v>
          </cell>
          <cell r="Z47">
            <v>6966.1016949152545</v>
          </cell>
          <cell r="AA47"/>
          <cell r="AB47"/>
          <cell r="AC47">
            <v>0.4</v>
          </cell>
          <cell r="AD47">
            <v>0.28000000000000003</v>
          </cell>
          <cell r="AE47" t="str">
            <v>Net</v>
          </cell>
          <cell r="AF47">
            <v>6966.1016949152545</v>
          </cell>
          <cell r="AG47">
            <v>2786.4406779661022</v>
          </cell>
          <cell r="AH47">
            <v>1950.5084745762715</v>
          </cell>
          <cell r="AI47">
            <v>0.01</v>
          </cell>
          <cell r="AJ47">
            <v>19.505084745762716</v>
          </cell>
          <cell r="AK47">
            <v>1931.0033898305087</v>
          </cell>
          <cell r="AL47"/>
        </row>
        <row r="48">
          <cell r="A48" t="str">
            <v>AHealth_6892</v>
          </cell>
          <cell r="B48" t="str">
            <v>Agency</v>
          </cell>
          <cell r="C48" t="str">
            <v>Y</v>
          </cell>
          <cell r="D48" t="str">
            <v>INDIVIDUAL2809</v>
          </cell>
          <cell r="E48" t="str">
            <v>Subrat Kumar Pusty</v>
          </cell>
          <cell r="F48" t="str">
            <v>NA</v>
          </cell>
          <cell r="G48" t="str">
            <v>Deepika Ghritlahre</v>
          </cell>
          <cell r="H48" t="str">
            <v>Rakesh Sahoo</v>
          </cell>
          <cell r="I48" t="str">
            <v>Rakesh Sahoo</v>
          </cell>
          <cell r="J48" t="str">
            <v>Naba Kishore Sahu</v>
          </cell>
          <cell r="K48" t="str">
            <v>Policy Issued</v>
          </cell>
          <cell r="L48" t="str">
            <v>Health</v>
          </cell>
          <cell r="M48" t="str">
            <v>IIFL_Jan'23_Conf 08</v>
          </cell>
          <cell r="N48" t="str">
            <v>New-Fresh</v>
          </cell>
          <cell r="O48">
            <v>44943</v>
          </cell>
          <cell r="P48" t="str">
            <v>IIFL</v>
          </cell>
          <cell r="Q48"/>
          <cell r="R48">
            <v>60889019</v>
          </cell>
          <cell r="S48" t="str">
            <v>Yearly</v>
          </cell>
          <cell r="T48">
            <v>1</v>
          </cell>
          <cell r="U48">
            <v>1</v>
          </cell>
          <cell r="V48" t="str">
            <v>Care Health</v>
          </cell>
          <cell r="W48" t="str">
            <v>Care Supreme</v>
          </cell>
          <cell r="X48">
            <v>20171</v>
          </cell>
          <cell r="Y48">
            <v>0.18</v>
          </cell>
          <cell r="Z48">
            <v>17094.067796610172</v>
          </cell>
          <cell r="AA48"/>
          <cell r="AB48"/>
          <cell r="AC48">
            <v>0.4</v>
          </cell>
          <cell r="AD48">
            <v>0.28000000000000003</v>
          </cell>
          <cell r="AE48" t="str">
            <v>Net</v>
          </cell>
          <cell r="AF48">
            <v>17094.067796610172</v>
          </cell>
          <cell r="AG48">
            <v>6837.627118644069</v>
          </cell>
          <cell r="AH48">
            <v>4786.3389830508486</v>
          </cell>
          <cell r="AI48">
            <v>0.01</v>
          </cell>
          <cell r="AJ48">
            <v>47.863389830508488</v>
          </cell>
          <cell r="AK48">
            <v>4738.4755932203398</v>
          </cell>
          <cell r="AL48"/>
        </row>
        <row r="49">
          <cell r="A49" t="str">
            <v>AMotor_6895</v>
          </cell>
          <cell r="B49" t="str">
            <v>Agency-Mumbai</v>
          </cell>
          <cell r="C49" t="str">
            <v>Y</v>
          </cell>
          <cell r="D49" t="str">
            <v>INDIVIDUAL2846</v>
          </cell>
          <cell r="E49" t="str">
            <v>Varun Goel</v>
          </cell>
          <cell r="F49" t="str">
            <v>NA</v>
          </cell>
          <cell r="G49" t="str">
            <v>Sayali Kadav</v>
          </cell>
          <cell r="H49" t="str">
            <v>NA</v>
          </cell>
          <cell r="I49" t="str">
            <v>Rahul Singh</v>
          </cell>
          <cell r="J49" t="str">
            <v>JUDE BENNY DIAS</v>
          </cell>
          <cell r="K49" t="str">
            <v>Policy Issued</v>
          </cell>
          <cell r="L49" t="str">
            <v>Motor</v>
          </cell>
          <cell r="M49" t="str">
            <v>HeartBeat_Jan'23_Conf 08</v>
          </cell>
          <cell r="N49" t="str">
            <v>New-Fresh</v>
          </cell>
          <cell r="O49">
            <v>44942</v>
          </cell>
          <cell r="P49" t="str">
            <v>Heartbeat</v>
          </cell>
          <cell r="Q49"/>
          <cell r="R49" t="str">
            <v>3001/276243333/00/000</v>
          </cell>
          <cell r="S49" t="str">
            <v>Yearly</v>
          </cell>
          <cell r="T49">
            <v>1</v>
          </cell>
          <cell r="U49">
            <v>1</v>
          </cell>
          <cell r="V49" t="str">
            <v>ICICI Lombard</v>
          </cell>
          <cell r="W49" t="str">
            <v>Comprehensive</v>
          </cell>
          <cell r="X49">
            <v>6260</v>
          </cell>
          <cell r="Y49">
            <v>0.18</v>
          </cell>
          <cell r="Z49">
            <v>5305.0847457627124</v>
          </cell>
          <cell r="AA49">
            <v>1839</v>
          </cell>
          <cell r="AB49">
            <v>3466</v>
          </cell>
          <cell r="AC49">
            <v>0.25</v>
          </cell>
          <cell r="AD49">
            <v>0.15</v>
          </cell>
          <cell r="AE49" t="str">
            <v>OD</v>
          </cell>
          <cell r="AF49">
            <v>1839</v>
          </cell>
          <cell r="AG49">
            <v>459.75</v>
          </cell>
          <cell r="AH49">
            <v>275.84999999999997</v>
          </cell>
          <cell r="AI49">
            <v>0.01</v>
          </cell>
          <cell r="AJ49">
            <v>2.7584999999999997</v>
          </cell>
          <cell r="AK49">
            <v>273.09149999999994</v>
          </cell>
          <cell r="AL49"/>
        </row>
        <row r="50">
          <cell r="A50" t="str">
            <v>SA_INVT_47</v>
          </cell>
          <cell r="B50" t="str">
            <v>In-house-Kolkata</v>
          </cell>
          <cell r="C50" t="str">
            <v>NA</v>
          </cell>
          <cell r="D50" t="str">
            <v>INDIVIDUAL2993</v>
          </cell>
          <cell r="E50" t="str">
            <v>Souvik Banik</v>
          </cell>
          <cell r="F50" t="str">
            <v>NA</v>
          </cell>
          <cell r="G50" t="str">
            <v>NA</v>
          </cell>
          <cell r="H50" t="str">
            <v>NA</v>
          </cell>
          <cell r="I50" t="str">
            <v>NA</v>
          </cell>
          <cell r="J50" t="str">
            <v>ANUPAM MAITY</v>
          </cell>
          <cell r="K50" t="str">
            <v>Policy Issued</v>
          </cell>
          <cell r="L50" t="str">
            <v>INVT</v>
          </cell>
          <cell r="M50" t="str">
            <v>Bajaj_Jan'23_Conf 01</v>
          </cell>
          <cell r="N50" t="str">
            <v>New-Fresh</v>
          </cell>
          <cell r="O50">
            <v>44956</v>
          </cell>
          <cell r="P50" t="str">
            <v>ERB Bajaj</v>
          </cell>
          <cell r="Q50" t="str">
            <v>6121658887</v>
          </cell>
          <cell r="R50">
            <v>546399248</v>
          </cell>
          <cell r="S50" t="str">
            <v>Yearly</v>
          </cell>
          <cell r="T50" t="str">
            <v>12</v>
          </cell>
          <cell r="U50">
            <v>13</v>
          </cell>
          <cell r="V50" t="str">
            <v>Bajaj Allianz</v>
          </cell>
          <cell r="W50" t="str">
            <v>Assured Wealth Goal</v>
          </cell>
          <cell r="X50">
            <v>58880.525000000001</v>
          </cell>
          <cell r="Y50" t="str">
            <v>4.5%</v>
          </cell>
          <cell r="Z50">
            <v>56345.000000000007</v>
          </cell>
          <cell r="AA50"/>
          <cell r="AB50"/>
          <cell r="AC50">
            <v>0.68</v>
          </cell>
          <cell r="AD50">
            <v>0</v>
          </cell>
          <cell r="AE50" t="str">
            <v>Net</v>
          </cell>
          <cell r="AF50">
            <v>56345.000000000007</v>
          </cell>
          <cell r="AG50">
            <v>38314.600000000006</v>
          </cell>
          <cell r="AH50">
            <v>0</v>
          </cell>
          <cell r="AI50">
            <v>0.01</v>
          </cell>
          <cell r="AJ50">
            <v>0</v>
          </cell>
          <cell r="AK50">
            <v>0</v>
          </cell>
          <cell r="AL50"/>
        </row>
        <row r="51">
          <cell r="A51" t="str">
            <v>AInvt_6897</v>
          </cell>
          <cell r="B51" t="str">
            <v>Agency</v>
          </cell>
          <cell r="C51" t="str">
            <v>Y</v>
          </cell>
          <cell r="D51" t="str">
            <v>INDIVIDUAL2269</v>
          </cell>
          <cell r="E51" t="str">
            <v>Kalandinayak</v>
          </cell>
          <cell r="F51" t="str">
            <v>NA</v>
          </cell>
          <cell r="G51" t="str">
            <v>Bhagyadhar Swain</v>
          </cell>
          <cell r="H51" t="str">
            <v>Bhagyadhar Swain</v>
          </cell>
          <cell r="I51" t="str">
            <v>Bhagyadhar Swain</v>
          </cell>
          <cell r="J51" t="str">
            <v>PABITRA PRADHAN</v>
          </cell>
          <cell r="K51" t="str">
            <v>Policy Issued</v>
          </cell>
          <cell r="L51" t="str">
            <v>INVT</v>
          </cell>
          <cell r="M51" t="str">
            <v>Bajaj_Jan'23_Conf 01</v>
          </cell>
          <cell r="N51" t="str">
            <v>New-Fresh</v>
          </cell>
          <cell r="O51">
            <v>44950</v>
          </cell>
          <cell r="P51" t="str">
            <v>ERB BAJAJ</v>
          </cell>
          <cell r="Q51">
            <v>6121658020</v>
          </cell>
          <cell r="R51">
            <v>545278354</v>
          </cell>
          <cell r="S51" t="str">
            <v>Yearly</v>
          </cell>
          <cell r="T51">
            <v>12</v>
          </cell>
          <cell r="U51">
            <v>13</v>
          </cell>
          <cell r="V51" t="str">
            <v>Bajaj Allianz</v>
          </cell>
          <cell r="W51" t="str">
            <v>Assured Wealth Goal</v>
          </cell>
          <cell r="X51">
            <v>156750</v>
          </cell>
          <cell r="Y51" t="str">
            <v>4.5%</v>
          </cell>
          <cell r="Z51">
            <v>150000</v>
          </cell>
          <cell r="AA51"/>
          <cell r="AB51"/>
          <cell r="AC51">
            <v>0.68</v>
          </cell>
          <cell r="AD51">
            <v>0.4</v>
          </cell>
          <cell r="AE51" t="str">
            <v>Net</v>
          </cell>
          <cell r="AF51">
            <v>150000</v>
          </cell>
          <cell r="AG51">
            <v>102000.00000000001</v>
          </cell>
          <cell r="AH51">
            <v>60000</v>
          </cell>
          <cell r="AI51">
            <v>0.01</v>
          </cell>
          <cell r="AJ51">
            <v>600</v>
          </cell>
          <cell r="AK51">
            <v>59400</v>
          </cell>
          <cell r="AL51"/>
        </row>
        <row r="52">
          <cell r="A52" t="str">
            <v>AInvt_6898</v>
          </cell>
          <cell r="B52" t="str">
            <v>Agency</v>
          </cell>
          <cell r="C52" t="str">
            <v>Y</v>
          </cell>
          <cell r="D52" t="str">
            <v>INDIVIDUAL2459</v>
          </cell>
          <cell r="E52" t="str">
            <v>Debasish mahapatra</v>
          </cell>
          <cell r="F52" t="str">
            <v>NA</v>
          </cell>
          <cell r="G52" t="str">
            <v>Rakesh Sahoo</v>
          </cell>
          <cell r="H52" t="str">
            <v>Rakesh Sahoo</v>
          </cell>
          <cell r="I52" t="str">
            <v>Rakesh Sahoo</v>
          </cell>
          <cell r="J52" t="str">
            <v>Laxmi narayan sahu</v>
          </cell>
          <cell r="K52" t="str">
            <v>Policy Issued</v>
          </cell>
          <cell r="L52" t="str">
            <v>INVT</v>
          </cell>
          <cell r="M52" t="str">
            <v>Bajaj_Jan'23_Conf 01</v>
          </cell>
          <cell r="N52" t="str">
            <v>New-Fresh</v>
          </cell>
          <cell r="O52">
            <v>44946</v>
          </cell>
          <cell r="P52" t="str">
            <v>ERB Bajaj</v>
          </cell>
          <cell r="Q52">
            <v>6121661449</v>
          </cell>
          <cell r="R52">
            <v>545451286</v>
          </cell>
          <cell r="S52" t="str">
            <v>Yearly</v>
          </cell>
          <cell r="T52">
            <v>10</v>
          </cell>
          <cell r="U52">
            <v>15</v>
          </cell>
          <cell r="V52" t="str">
            <v>Bajaj Allianz</v>
          </cell>
          <cell r="W52" t="str">
            <v>POS Goal Suraksha</v>
          </cell>
          <cell r="X52">
            <v>10450</v>
          </cell>
          <cell r="Y52" t="str">
            <v>4.5%</v>
          </cell>
          <cell r="Z52">
            <v>10000</v>
          </cell>
          <cell r="AA52"/>
          <cell r="AB52"/>
          <cell r="AC52">
            <v>0.48</v>
          </cell>
          <cell r="AD52">
            <v>0.3</v>
          </cell>
          <cell r="AE52" t="str">
            <v>Net</v>
          </cell>
          <cell r="AF52">
            <v>10000</v>
          </cell>
          <cell r="AG52">
            <v>4800</v>
          </cell>
          <cell r="AH52">
            <v>3000</v>
          </cell>
          <cell r="AI52">
            <v>0.01</v>
          </cell>
          <cell r="AJ52">
            <v>30</v>
          </cell>
          <cell r="AK52">
            <v>2970</v>
          </cell>
          <cell r="AL52"/>
        </row>
        <row r="53">
          <cell r="A53" t="str">
            <v>AInvt_6899</v>
          </cell>
          <cell r="B53" t="str">
            <v>Agency</v>
          </cell>
          <cell r="C53" t="str">
            <v>Y</v>
          </cell>
          <cell r="D53" t="str">
            <v>INDIVIDUAL2712</v>
          </cell>
          <cell r="E53" t="str">
            <v>Tanaya Das Rana</v>
          </cell>
          <cell r="F53" t="str">
            <v>NA</v>
          </cell>
          <cell r="G53" t="str">
            <v>Amitava Das</v>
          </cell>
          <cell r="H53" t="str">
            <v>Arunavo Jana</v>
          </cell>
          <cell r="I53" t="str">
            <v>Pallab Mukherji</v>
          </cell>
          <cell r="J53" t="str">
            <v>Satyajit giri</v>
          </cell>
          <cell r="K53" t="str">
            <v>Policy Issued</v>
          </cell>
          <cell r="L53" t="str">
            <v>INVT</v>
          </cell>
          <cell r="M53" t="str">
            <v>Bajaj_Jan'23_Conf 01</v>
          </cell>
          <cell r="N53" t="str">
            <v>New-Fresh</v>
          </cell>
          <cell r="O53">
            <v>44944</v>
          </cell>
          <cell r="P53" t="str">
            <v>ERB BAJAJ</v>
          </cell>
          <cell r="Q53">
            <v>6121657866</v>
          </cell>
          <cell r="R53">
            <v>545275636</v>
          </cell>
          <cell r="S53" t="str">
            <v>Yearly</v>
          </cell>
          <cell r="T53">
            <v>7</v>
          </cell>
          <cell r="U53">
            <v>10</v>
          </cell>
          <cell r="V53" t="str">
            <v>Bajaj Allianz</v>
          </cell>
          <cell r="W53" t="str">
            <v>POS Goal Suraksha</v>
          </cell>
          <cell r="X53">
            <v>6270</v>
          </cell>
          <cell r="Y53" t="str">
            <v>4.5%</v>
          </cell>
          <cell r="Z53">
            <v>6000</v>
          </cell>
          <cell r="AA53"/>
          <cell r="AB53"/>
          <cell r="AC53">
            <v>0.39</v>
          </cell>
          <cell r="AD53">
            <v>0.28000000000000003</v>
          </cell>
          <cell r="AE53" t="str">
            <v>Net</v>
          </cell>
          <cell r="AF53">
            <v>6000</v>
          </cell>
          <cell r="AG53">
            <v>2340</v>
          </cell>
          <cell r="AH53">
            <v>1680.0000000000002</v>
          </cell>
          <cell r="AI53">
            <v>0.01</v>
          </cell>
          <cell r="AJ53">
            <v>16.800000000000004</v>
          </cell>
          <cell r="AK53">
            <v>1663.2000000000003</v>
          </cell>
          <cell r="AL53"/>
        </row>
        <row r="54">
          <cell r="A54" t="str">
            <v>AOthers_6900</v>
          </cell>
          <cell r="B54" t="str">
            <v>Agency-Mumbai</v>
          </cell>
          <cell r="C54" t="str">
            <v>NA</v>
          </cell>
          <cell r="D54" t="str">
            <v>INDIVIDUAL620</v>
          </cell>
          <cell r="E54" t="str">
            <v>Erb Employee</v>
          </cell>
          <cell r="F54" t="str">
            <v>Mohit Vohra</v>
          </cell>
          <cell r="G54" t="str">
            <v>Sayali Kadav</v>
          </cell>
          <cell r="H54" t="str">
            <v>NA</v>
          </cell>
          <cell r="I54" t="str">
            <v>Rahul Singh</v>
          </cell>
          <cell r="J54" t="str">
            <v>Mohit Vohra</v>
          </cell>
          <cell r="K54" t="str">
            <v>Policy Issued</v>
          </cell>
          <cell r="L54" t="str">
            <v>Health</v>
          </cell>
          <cell r="M54"/>
          <cell r="N54" t="str">
            <v>New-Port</v>
          </cell>
          <cell r="O54">
            <v>44955</v>
          </cell>
          <cell r="P54" t="str">
            <v>IIFL</v>
          </cell>
          <cell r="Q54"/>
          <cell r="R54" t="str">
            <v>21-22-3812501-00</v>
          </cell>
          <cell r="S54" t="str">
            <v>Yearly</v>
          </cell>
          <cell r="T54">
            <v>1</v>
          </cell>
          <cell r="U54">
            <v>1</v>
          </cell>
          <cell r="V54" t="str">
            <v>Aditya Birla</v>
          </cell>
          <cell r="W54" t="str">
            <v>Platinum Enhanced</v>
          </cell>
          <cell r="X54">
            <v>28890</v>
          </cell>
          <cell r="Y54">
            <v>0.18</v>
          </cell>
          <cell r="Z54">
            <v>24483.050847457627</v>
          </cell>
          <cell r="AA54"/>
          <cell r="AB54"/>
          <cell r="AC54">
            <v>0.2</v>
          </cell>
          <cell r="AD54">
            <v>0</v>
          </cell>
          <cell r="AE54" t="str">
            <v>Net</v>
          </cell>
          <cell r="AF54">
            <v>24483.050847457627</v>
          </cell>
          <cell r="AG54">
            <v>4896.610169491526</v>
          </cell>
          <cell r="AH54">
            <v>0</v>
          </cell>
          <cell r="AI54">
            <v>0.01</v>
          </cell>
          <cell r="AJ54">
            <v>0</v>
          </cell>
          <cell r="AK54">
            <v>0</v>
          </cell>
          <cell r="AL54"/>
        </row>
        <row r="55">
          <cell r="A55" t="str">
            <v>AHealth_6904</v>
          </cell>
          <cell r="B55" t="str">
            <v>Agency</v>
          </cell>
          <cell r="C55" t="str">
            <v>Y</v>
          </cell>
          <cell r="D55" t="str">
            <v>INDIVIDUAL2367</v>
          </cell>
          <cell r="E55" t="str">
            <v>Sushma Kumari</v>
          </cell>
          <cell r="F55" t="str">
            <v>NA</v>
          </cell>
          <cell r="G55" t="str">
            <v>Avnish Misra</v>
          </cell>
          <cell r="H55" t="str">
            <v>Avnish Misra</v>
          </cell>
          <cell r="I55" t="str">
            <v>Rahul Singh</v>
          </cell>
          <cell r="J55" t="str">
            <v>Ashok Kumar</v>
          </cell>
          <cell r="K55" t="str">
            <v>Policy Issued</v>
          </cell>
          <cell r="L55" t="str">
            <v>Health</v>
          </cell>
          <cell r="M55" t="str">
            <v>IIFL_Jan'23_Conf 07</v>
          </cell>
          <cell r="N55" t="str">
            <v>New-Fresh</v>
          </cell>
          <cell r="O55">
            <v>44944</v>
          </cell>
          <cell r="P55" t="str">
            <v>IIFL</v>
          </cell>
          <cell r="Q55"/>
          <cell r="R55" t="str">
            <v>4128i/HSHA/276933947/00/000</v>
          </cell>
          <cell r="S55" t="str">
            <v>Yearly</v>
          </cell>
          <cell r="T55">
            <v>1</v>
          </cell>
          <cell r="U55">
            <v>1</v>
          </cell>
          <cell r="V55" t="str">
            <v>ICICI Lombard</v>
          </cell>
          <cell r="W55" t="str">
            <v>Shield</v>
          </cell>
          <cell r="X55">
            <v>16284</v>
          </cell>
          <cell r="Y55">
            <v>0.18</v>
          </cell>
          <cell r="Z55">
            <v>13800</v>
          </cell>
          <cell r="AA55"/>
          <cell r="AB55"/>
          <cell r="AC55">
            <v>0.4</v>
          </cell>
          <cell r="AD55">
            <v>0.28000000000000003</v>
          </cell>
          <cell r="AE55" t="str">
            <v>Net</v>
          </cell>
          <cell r="AF55">
            <v>13800</v>
          </cell>
          <cell r="AG55">
            <v>5520</v>
          </cell>
          <cell r="AH55">
            <v>3864.0000000000005</v>
          </cell>
          <cell r="AI55">
            <v>0.01</v>
          </cell>
          <cell r="AJ55">
            <v>38.640000000000008</v>
          </cell>
          <cell r="AK55">
            <v>3825.3600000000006</v>
          </cell>
          <cell r="AL55"/>
        </row>
        <row r="56">
          <cell r="A56" t="str">
            <v>AMotor_6905</v>
          </cell>
          <cell r="B56" t="str">
            <v>Agency-Mumbai</v>
          </cell>
          <cell r="C56" t="str">
            <v>Y</v>
          </cell>
          <cell r="D56" t="str">
            <v>INDIVIDUAL1553</v>
          </cell>
          <cell r="E56" t="str">
            <v>Sunita Manish Mehta</v>
          </cell>
          <cell r="F56" t="str">
            <v>NA</v>
          </cell>
          <cell r="G56" t="str">
            <v>Sayali Kadav</v>
          </cell>
          <cell r="H56" t="str">
            <v>NA</v>
          </cell>
          <cell r="I56" t="str">
            <v>Rahul Singh</v>
          </cell>
          <cell r="J56" t="str">
            <v>KETAN J JHAVERI</v>
          </cell>
          <cell r="K56" t="str">
            <v>Policy Issued</v>
          </cell>
          <cell r="L56" t="str">
            <v>Motor</v>
          </cell>
          <cell r="M56" t="str">
            <v>Navinchandra_Jan-23_Conf 7</v>
          </cell>
          <cell r="N56" t="str">
            <v>New-Fresh</v>
          </cell>
          <cell r="O56">
            <v>44954</v>
          </cell>
          <cell r="P56" t="str">
            <v>Navinchandra</v>
          </cell>
          <cell r="Q56"/>
          <cell r="R56" t="str">
            <v>6201046022 00 00</v>
          </cell>
          <cell r="S56" t="str">
            <v>Yearly</v>
          </cell>
          <cell r="T56">
            <v>1</v>
          </cell>
          <cell r="U56">
            <v>1</v>
          </cell>
          <cell r="V56" t="str">
            <v>TATA AIG</v>
          </cell>
          <cell r="W56" t="str">
            <v>Third Party</v>
          </cell>
          <cell r="X56">
            <v>4533</v>
          </cell>
          <cell r="Y56">
            <v>0.18</v>
          </cell>
          <cell r="Z56">
            <v>3841.5254237288136</v>
          </cell>
          <cell r="AA56"/>
          <cell r="AB56"/>
          <cell r="AC56">
            <v>0.27</v>
          </cell>
          <cell r="AD56">
            <v>0.18</v>
          </cell>
          <cell r="AE56" t="str">
            <v>NET</v>
          </cell>
          <cell r="AF56">
            <v>3841.5254237288136</v>
          </cell>
          <cell r="AG56">
            <v>1037.2118644067798</v>
          </cell>
          <cell r="AH56">
            <v>691.47457627118638</v>
          </cell>
          <cell r="AI56">
            <v>0.01</v>
          </cell>
          <cell r="AJ56">
            <v>6.9147457627118643</v>
          </cell>
          <cell r="AK56">
            <v>684.55983050847453</v>
          </cell>
          <cell r="AL56"/>
        </row>
        <row r="57">
          <cell r="A57" t="str">
            <v>AHealth_6906</v>
          </cell>
          <cell r="B57" t="str">
            <v>Agency</v>
          </cell>
          <cell r="C57" t="str">
            <v>Y</v>
          </cell>
          <cell r="D57" t="str">
            <v>INDIVIDUAL3202</v>
          </cell>
          <cell r="E57" t="str">
            <v>Susanta Kumar Bhuyan</v>
          </cell>
          <cell r="F57" t="str">
            <v>NA</v>
          </cell>
          <cell r="G57" t="str">
            <v>Priyabrata Pusty</v>
          </cell>
          <cell r="H57" t="str">
            <v>Rakesh Sahoo</v>
          </cell>
          <cell r="I57" t="str">
            <v>Rakesh Sahoo</v>
          </cell>
          <cell r="J57" t="str">
            <v>Nijamudin Khan</v>
          </cell>
          <cell r="K57" t="str">
            <v>Policy Issued</v>
          </cell>
          <cell r="L57" t="str">
            <v>Health</v>
          </cell>
          <cell r="M57" t="str">
            <v>IIFL_Jan'23_Conf 09</v>
          </cell>
          <cell r="N57" t="str">
            <v>New-Fresh</v>
          </cell>
          <cell r="O57">
            <v>44945</v>
          </cell>
          <cell r="P57" t="str">
            <v>IIFL</v>
          </cell>
          <cell r="Q57"/>
          <cell r="R57">
            <v>60911072</v>
          </cell>
          <cell r="S57" t="str">
            <v>Yearly</v>
          </cell>
          <cell r="T57">
            <v>1</v>
          </cell>
          <cell r="U57">
            <v>1</v>
          </cell>
          <cell r="V57" t="str">
            <v>Care Health</v>
          </cell>
          <cell r="W57" t="str">
            <v>Care Classic</v>
          </cell>
          <cell r="X57">
            <v>11153</v>
          </cell>
          <cell r="Y57">
            <v>0.18</v>
          </cell>
          <cell r="Z57">
            <v>9451.6949152542384</v>
          </cell>
          <cell r="AA57"/>
          <cell r="AB57"/>
          <cell r="AC57">
            <v>0.4</v>
          </cell>
          <cell r="AD57">
            <v>0.28000000000000003</v>
          </cell>
          <cell r="AE57" t="str">
            <v>Net</v>
          </cell>
          <cell r="AF57">
            <v>9451.6949152542384</v>
          </cell>
          <cell r="AG57">
            <v>3780.6779661016953</v>
          </cell>
          <cell r="AH57">
            <v>2646.4745762711868</v>
          </cell>
          <cell r="AI57">
            <v>0.01</v>
          </cell>
          <cell r="AJ57">
            <v>26.464745762711868</v>
          </cell>
          <cell r="AK57">
            <v>2620.0098305084748</v>
          </cell>
          <cell r="AL57"/>
        </row>
        <row r="58">
          <cell r="A58" t="str">
            <v>AInvt_6907</v>
          </cell>
          <cell r="B58" t="str">
            <v>Agency</v>
          </cell>
          <cell r="C58" t="str">
            <v>Y</v>
          </cell>
          <cell r="D58" t="str">
            <v>INDIVIDUAL2966</v>
          </cell>
          <cell r="E58" t="str">
            <v>BANDAN PRADHAN</v>
          </cell>
          <cell r="F58" t="str">
            <v>NA</v>
          </cell>
          <cell r="G58" t="str">
            <v>Amitava Das</v>
          </cell>
          <cell r="H58" t="str">
            <v>Arunavo Jana</v>
          </cell>
          <cell r="I58" t="str">
            <v>Pallab Mukherji</v>
          </cell>
          <cell r="J58" t="str">
            <v>Apu Patra</v>
          </cell>
          <cell r="K58" t="str">
            <v>Policy Issued</v>
          </cell>
          <cell r="L58" t="str">
            <v>INVT</v>
          </cell>
          <cell r="M58" t="str">
            <v>Bajaj_Jan'23_Conf 01</v>
          </cell>
          <cell r="N58" t="str">
            <v>New-Fresh</v>
          </cell>
          <cell r="O58">
            <v>44944</v>
          </cell>
          <cell r="P58" t="str">
            <v>ERB BAJAJ</v>
          </cell>
          <cell r="Q58">
            <v>6121660277</v>
          </cell>
          <cell r="R58">
            <v>545409617</v>
          </cell>
          <cell r="S58" t="str">
            <v>Yearly</v>
          </cell>
          <cell r="T58">
            <v>7</v>
          </cell>
          <cell r="U58">
            <v>15</v>
          </cell>
          <cell r="V58" t="str">
            <v>Bajaj Allianz</v>
          </cell>
          <cell r="W58" t="str">
            <v>POS Goal Suraksha</v>
          </cell>
          <cell r="X58">
            <v>6270</v>
          </cell>
          <cell r="Y58" t="str">
            <v>4.5%</v>
          </cell>
          <cell r="Z58">
            <v>6000</v>
          </cell>
          <cell r="AA58"/>
          <cell r="AB58"/>
          <cell r="AC58">
            <v>0.39</v>
          </cell>
          <cell r="AD58">
            <v>0.28000000000000003</v>
          </cell>
          <cell r="AE58" t="str">
            <v>Net</v>
          </cell>
          <cell r="AF58">
            <v>6000</v>
          </cell>
          <cell r="AG58">
            <v>2340</v>
          </cell>
          <cell r="AH58">
            <v>1680.0000000000002</v>
          </cell>
          <cell r="AI58">
            <v>0.01</v>
          </cell>
          <cell r="AJ58">
            <v>16.800000000000004</v>
          </cell>
          <cell r="AK58">
            <v>1663.2000000000003</v>
          </cell>
          <cell r="AL58"/>
        </row>
        <row r="59">
          <cell r="A59" t="str">
            <v>SA_INVT_48</v>
          </cell>
          <cell r="B59" t="str">
            <v>In-house-Kolkata</v>
          </cell>
          <cell r="C59" t="str">
            <v>NA</v>
          </cell>
          <cell r="D59" t="str">
            <v>INDIVIDUAL2993</v>
          </cell>
          <cell r="E59" t="str">
            <v>Souvik Banik</v>
          </cell>
          <cell r="F59" t="str">
            <v>NA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ABHIK DUTTA</v>
          </cell>
          <cell r="K59" t="str">
            <v>Policy Issued</v>
          </cell>
          <cell r="L59" t="str">
            <v>INVT</v>
          </cell>
          <cell r="M59" t="str">
            <v>Bajaj_Jan'23_Conf 01</v>
          </cell>
          <cell r="N59" t="str">
            <v>New-Fresh</v>
          </cell>
          <cell r="O59">
            <v>44947</v>
          </cell>
          <cell r="P59" t="str">
            <v>ERB Bajaj</v>
          </cell>
          <cell r="Q59" t="str">
            <v>6121657322</v>
          </cell>
          <cell r="R59">
            <v>545263058</v>
          </cell>
          <cell r="S59" t="str">
            <v>Yearly</v>
          </cell>
          <cell r="T59" t="str">
            <v>12</v>
          </cell>
          <cell r="U59">
            <v>25</v>
          </cell>
          <cell r="V59" t="str">
            <v>Bajaj Allianz</v>
          </cell>
          <cell r="W59" t="str">
            <v>Assured Wealth Goal</v>
          </cell>
          <cell r="X59">
            <v>35927.1</v>
          </cell>
          <cell r="Y59" t="str">
            <v>4.5%</v>
          </cell>
          <cell r="Z59">
            <v>34380</v>
          </cell>
          <cell r="AA59"/>
          <cell r="AB59"/>
          <cell r="AC59">
            <v>0.68</v>
          </cell>
          <cell r="AD59">
            <v>0</v>
          </cell>
          <cell r="AE59" t="str">
            <v>Net</v>
          </cell>
          <cell r="AF59">
            <v>34380</v>
          </cell>
          <cell r="AG59">
            <v>23378.400000000001</v>
          </cell>
          <cell r="AH59">
            <v>0</v>
          </cell>
          <cell r="AI59">
            <v>0.01</v>
          </cell>
          <cell r="AJ59">
            <v>0</v>
          </cell>
          <cell r="AK59">
            <v>0</v>
          </cell>
          <cell r="AL59"/>
        </row>
        <row r="60">
          <cell r="A60" t="str">
            <v>SA_INVT_49</v>
          </cell>
          <cell r="B60" t="str">
            <v>In-house-Kolkata</v>
          </cell>
          <cell r="C60" t="str">
            <v>NA</v>
          </cell>
          <cell r="D60" t="str">
            <v>INDIVIDUAL2993</v>
          </cell>
          <cell r="E60" t="str">
            <v>Souvik Banik</v>
          </cell>
          <cell r="F60" t="str">
            <v>NA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SUBHASHRI BAG</v>
          </cell>
          <cell r="K60" t="str">
            <v>Policy Issued</v>
          </cell>
          <cell r="L60" t="str">
            <v>INVT</v>
          </cell>
          <cell r="M60" t="str">
            <v>Bajaj_Jan'23_Conf 01</v>
          </cell>
          <cell r="N60" t="str">
            <v>New-Fresh</v>
          </cell>
          <cell r="O60">
            <v>44953</v>
          </cell>
          <cell r="P60" t="str">
            <v>ERB Bajaj</v>
          </cell>
          <cell r="Q60" t="str">
            <v>6121656747</v>
          </cell>
          <cell r="R60">
            <v>545249632</v>
          </cell>
          <cell r="S60" t="str">
            <v>Yearly</v>
          </cell>
          <cell r="T60" t="str">
            <v>12</v>
          </cell>
          <cell r="U60">
            <v>25</v>
          </cell>
          <cell r="V60" t="str">
            <v>Bajaj Allianz</v>
          </cell>
          <cell r="W60" t="str">
            <v>Assured Wealth Goal</v>
          </cell>
          <cell r="X60">
            <v>49399.24</v>
          </cell>
          <cell r="Y60" t="str">
            <v>4.5%</v>
          </cell>
          <cell r="Z60">
            <v>47272</v>
          </cell>
          <cell r="AA60"/>
          <cell r="AB60"/>
          <cell r="AC60">
            <v>0.68</v>
          </cell>
          <cell r="AD60">
            <v>0</v>
          </cell>
          <cell r="AE60" t="str">
            <v>Net</v>
          </cell>
          <cell r="AF60">
            <v>47272</v>
          </cell>
          <cell r="AG60">
            <v>32144.960000000003</v>
          </cell>
          <cell r="AH60">
            <v>0</v>
          </cell>
          <cell r="AI60">
            <v>0.01</v>
          </cell>
          <cell r="AJ60">
            <v>0</v>
          </cell>
          <cell r="AK60">
            <v>0</v>
          </cell>
          <cell r="AL60"/>
        </row>
        <row r="61">
          <cell r="A61" t="str">
            <v>SA_INVT_51</v>
          </cell>
          <cell r="B61" t="str">
            <v>In-house-Kolkata</v>
          </cell>
          <cell r="C61" t="str">
            <v>NA</v>
          </cell>
          <cell r="D61" t="str">
            <v>INDIVIDUAL3007</v>
          </cell>
          <cell r="E61" t="str">
            <v>Sanku Tikadar</v>
          </cell>
          <cell r="F61" t="str">
            <v>NA</v>
          </cell>
          <cell r="G61" t="str">
            <v>NA</v>
          </cell>
          <cell r="H61" t="str">
            <v>NA</v>
          </cell>
          <cell r="I61" t="str">
            <v>NA</v>
          </cell>
          <cell r="J61" t="str">
            <v>SOURAV RUDRA</v>
          </cell>
          <cell r="K61" t="str">
            <v>Policy Issued</v>
          </cell>
          <cell r="L61" t="str">
            <v>INVT</v>
          </cell>
          <cell r="M61" t="str">
            <v>FGI_Jan'23_conf 01</v>
          </cell>
          <cell r="N61" t="str">
            <v>New-Fresh</v>
          </cell>
          <cell r="O61">
            <v>44945</v>
          </cell>
          <cell r="P61" t="str">
            <v>ERB FGI</v>
          </cell>
          <cell r="Q61" t="str">
            <v>IM0147714</v>
          </cell>
          <cell r="R61">
            <v>1747253</v>
          </cell>
          <cell r="S61" t="str">
            <v>Yearly</v>
          </cell>
          <cell r="T61">
            <v>10</v>
          </cell>
          <cell r="U61">
            <v>30</v>
          </cell>
          <cell r="V61" t="str">
            <v>Future Generali</v>
          </cell>
          <cell r="W61" t="str">
            <v>Long Term Income plan</v>
          </cell>
          <cell r="X61">
            <v>30000</v>
          </cell>
          <cell r="Y61" t="str">
            <v>4.5%</v>
          </cell>
          <cell r="Z61">
            <v>28708.133971291867</v>
          </cell>
          <cell r="AA61"/>
          <cell r="AB61"/>
          <cell r="AC61">
            <v>0.7</v>
          </cell>
          <cell r="AD61">
            <v>0</v>
          </cell>
          <cell r="AE61" t="str">
            <v>Net</v>
          </cell>
          <cell r="AF61">
            <v>28708.133971291867</v>
          </cell>
          <cell r="AG61">
            <v>20095.693779904304</v>
          </cell>
          <cell r="AH61">
            <v>0</v>
          </cell>
          <cell r="AI61">
            <v>0.01</v>
          </cell>
          <cell r="AJ61">
            <v>0</v>
          </cell>
          <cell r="AK61">
            <v>0</v>
          </cell>
          <cell r="AL61"/>
        </row>
        <row r="62">
          <cell r="A62" t="str">
            <v>AInvt_6913</v>
          </cell>
          <cell r="B62" t="str">
            <v>Agency</v>
          </cell>
          <cell r="C62" t="str">
            <v>Y</v>
          </cell>
          <cell r="D62" t="str">
            <v>INDIVIDUAL2269</v>
          </cell>
          <cell r="E62" t="str">
            <v>Kalandinayak</v>
          </cell>
          <cell r="F62" t="str">
            <v>NA</v>
          </cell>
          <cell r="G62" t="str">
            <v>Bhagyadhar Swain</v>
          </cell>
          <cell r="H62" t="str">
            <v>Bhagyadhar Swain</v>
          </cell>
          <cell r="I62" t="str">
            <v>Bhagyadhar Swain</v>
          </cell>
          <cell r="J62" t="str">
            <v>Rashmita Sahoo</v>
          </cell>
          <cell r="K62" t="str">
            <v>Policy Issued</v>
          </cell>
          <cell r="L62" t="str">
            <v>INVT</v>
          </cell>
          <cell r="M62" t="str">
            <v>Bajaj_Jan'23_Conf 01</v>
          </cell>
          <cell r="N62" t="str">
            <v>New-Fresh</v>
          </cell>
          <cell r="O62">
            <v>44953</v>
          </cell>
          <cell r="P62" t="str">
            <v>ERB Bajaj</v>
          </cell>
          <cell r="Q62">
            <v>6121667052</v>
          </cell>
          <cell r="R62">
            <v>545745177</v>
          </cell>
          <cell r="S62" t="str">
            <v>Yearly</v>
          </cell>
          <cell r="T62">
            <v>10</v>
          </cell>
          <cell r="U62">
            <v>11</v>
          </cell>
          <cell r="V62" t="str">
            <v>Bajaj Allianz</v>
          </cell>
          <cell r="W62" t="str">
            <v>Assured Wealth Goal</v>
          </cell>
          <cell r="X62">
            <v>104500</v>
          </cell>
          <cell r="Y62" t="str">
            <v>4.5%</v>
          </cell>
          <cell r="Z62">
            <v>100000</v>
          </cell>
          <cell r="AA62"/>
          <cell r="AB62"/>
          <cell r="AC62">
            <v>0.57999999999999996</v>
          </cell>
          <cell r="AD62">
            <v>0.4</v>
          </cell>
          <cell r="AE62" t="str">
            <v>Net</v>
          </cell>
          <cell r="AF62">
            <v>100000</v>
          </cell>
          <cell r="AG62">
            <v>57999.999999999993</v>
          </cell>
          <cell r="AH62">
            <v>40000</v>
          </cell>
          <cell r="AI62">
            <v>0.01</v>
          </cell>
          <cell r="AJ62">
            <v>400</v>
          </cell>
          <cell r="AK62">
            <v>39600</v>
          </cell>
          <cell r="AL62"/>
        </row>
        <row r="63">
          <cell r="A63" t="str">
            <v>AInvt_6916</v>
          </cell>
          <cell r="B63" t="str">
            <v>Agency</v>
          </cell>
          <cell r="C63" t="str">
            <v>Y</v>
          </cell>
          <cell r="D63" t="str">
            <v>INDIVIDUAL2729</v>
          </cell>
          <cell r="E63" t="str">
            <v>Pradip Maity</v>
          </cell>
          <cell r="F63" t="str">
            <v>NA</v>
          </cell>
          <cell r="G63" t="str">
            <v>Deb Kumar Giri</v>
          </cell>
          <cell r="H63" t="str">
            <v>Arunavo Jana</v>
          </cell>
          <cell r="I63" t="str">
            <v>Pallab Mukherji</v>
          </cell>
          <cell r="J63" t="str">
            <v>Bikash Maity</v>
          </cell>
          <cell r="K63" t="str">
            <v>Policy Issued</v>
          </cell>
          <cell r="L63" t="str">
            <v>INVT</v>
          </cell>
          <cell r="M63" t="str">
            <v>Bajaj_Jan'23_Conf 01</v>
          </cell>
          <cell r="N63" t="str">
            <v>New-Fresh</v>
          </cell>
          <cell r="O63">
            <v>44947</v>
          </cell>
          <cell r="P63" t="str">
            <v>ERB Bajaj</v>
          </cell>
          <cell r="Q63">
            <v>6121664076</v>
          </cell>
          <cell r="R63">
            <v>545647194</v>
          </cell>
          <cell r="S63" t="str">
            <v>Half-Yearly</v>
          </cell>
          <cell r="T63">
            <v>10</v>
          </cell>
          <cell r="U63">
            <v>15</v>
          </cell>
          <cell r="V63" t="str">
            <v>Bajaj Allianz</v>
          </cell>
          <cell r="W63" t="str">
            <v>POS Goal Suraksha</v>
          </cell>
          <cell r="X63">
            <v>5225</v>
          </cell>
          <cell r="Y63" t="str">
            <v>4.5%</v>
          </cell>
          <cell r="Z63">
            <v>5000</v>
          </cell>
          <cell r="AA63"/>
          <cell r="AB63"/>
          <cell r="AC63">
            <v>0.48</v>
          </cell>
          <cell r="AD63">
            <v>0.3</v>
          </cell>
          <cell r="AE63" t="str">
            <v>Net</v>
          </cell>
          <cell r="AF63">
            <v>5000</v>
          </cell>
          <cell r="AG63">
            <v>2400</v>
          </cell>
          <cell r="AH63">
            <v>1500</v>
          </cell>
          <cell r="AI63">
            <v>0.01</v>
          </cell>
          <cell r="AJ63">
            <v>15</v>
          </cell>
          <cell r="AK63">
            <v>1485</v>
          </cell>
          <cell r="AL63"/>
        </row>
        <row r="64">
          <cell r="A64" t="str">
            <v>AHealth_6917</v>
          </cell>
          <cell r="B64" t="str">
            <v>Agency-Mumbai</v>
          </cell>
          <cell r="C64" t="str">
            <v>Y</v>
          </cell>
          <cell r="D64" t="str">
            <v>INDIVIDUAL1553</v>
          </cell>
          <cell r="E64" t="str">
            <v>Sunita Manish Mehta</v>
          </cell>
          <cell r="F64" t="str">
            <v>NA</v>
          </cell>
          <cell r="G64" t="str">
            <v>Sayali Kadav</v>
          </cell>
          <cell r="H64" t="str">
            <v>NA</v>
          </cell>
          <cell r="I64" t="str">
            <v>Rahul Singh</v>
          </cell>
          <cell r="J64" t="str">
            <v>Namrata Nandkishor Kadam</v>
          </cell>
          <cell r="K64" t="str">
            <v>Policy Issued</v>
          </cell>
          <cell r="L64" t="str">
            <v>Health</v>
          </cell>
          <cell r="M64" t="str">
            <v>IIFL_Jan'23_Conf 10</v>
          </cell>
          <cell r="N64" t="str">
            <v>New-Port</v>
          </cell>
          <cell r="O64">
            <v>44950</v>
          </cell>
          <cell r="P64" t="str">
            <v>IIFL</v>
          </cell>
          <cell r="Q64"/>
          <cell r="R64">
            <v>61093847</v>
          </cell>
          <cell r="S64" t="str">
            <v>Yearly</v>
          </cell>
          <cell r="T64">
            <v>1</v>
          </cell>
          <cell r="U64">
            <v>1</v>
          </cell>
          <cell r="V64" t="str">
            <v>Care Health</v>
          </cell>
          <cell r="W64" t="str">
            <v>Care</v>
          </cell>
          <cell r="X64">
            <v>8616</v>
          </cell>
          <cell r="Y64">
            <v>0.18</v>
          </cell>
          <cell r="Z64">
            <v>7301.6949152542375</v>
          </cell>
          <cell r="AA64"/>
          <cell r="AB64"/>
          <cell r="AC64">
            <v>0.3</v>
          </cell>
          <cell r="AD64">
            <v>0.18</v>
          </cell>
          <cell r="AE64" t="str">
            <v>Net</v>
          </cell>
          <cell r="AF64">
            <v>7301.6949152542375</v>
          </cell>
          <cell r="AG64">
            <v>2190.5084745762711</v>
          </cell>
          <cell r="AH64">
            <v>1314.3050847457628</v>
          </cell>
          <cell r="AI64">
            <v>0.01</v>
          </cell>
          <cell r="AJ64">
            <v>13.143050847457628</v>
          </cell>
          <cell r="AK64">
            <v>1301.1620338983053</v>
          </cell>
          <cell r="AL64"/>
        </row>
        <row r="65">
          <cell r="A65" t="str">
            <v>AInvt_6918</v>
          </cell>
          <cell r="B65" t="str">
            <v>Alternate</v>
          </cell>
          <cell r="C65" t="str">
            <v>Y</v>
          </cell>
          <cell r="D65" t="str">
            <v>INDGHA1022908</v>
          </cell>
          <cell r="E65" t="str">
            <v>POONAM SHARMA</v>
          </cell>
          <cell r="F65" t="str">
            <v>NA</v>
          </cell>
          <cell r="G65" t="str">
            <v>Pintoo Singh</v>
          </cell>
          <cell r="H65" t="str">
            <v>NA</v>
          </cell>
          <cell r="I65" t="str">
            <v>Rahul Singh</v>
          </cell>
          <cell r="J65" t="str">
            <v>Rani Garg</v>
          </cell>
          <cell r="K65" t="str">
            <v>Policy Issued</v>
          </cell>
          <cell r="L65" t="str">
            <v>INVT</v>
          </cell>
          <cell r="M65" t="str">
            <v>Bajaj_Jan'23_Conf 01</v>
          </cell>
          <cell r="N65" t="str">
            <v>New-Fresh</v>
          </cell>
          <cell r="O65">
            <v>44938</v>
          </cell>
          <cell r="P65" t="str">
            <v>ERB Bajaj</v>
          </cell>
          <cell r="Q65">
            <v>6121646775</v>
          </cell>
          <cell r="R65">
            <v>544510572</v>
          </cell>
          <cell r="S65" t="str">
            <v>Yearly</v>
          </cell>
          <cell r="T65">
            <v>10</v>
          </cell>
          <cell r="U65">
            <v>11</v>
          </cell>
          <cell r="V65" t="str">
            <v>Bajaj Allianz</v>
          </cell>
          <cell r="W65" t="str">
            <v>Assured Wealth Goal</v>
          </cell>
          <cell r="X65">
            <v>44908.875</v>
          </cell>
          <cell r="Y65" t="str">
            <v>4.5%</v>
          </cell>
          <cell r="Z65">
            <v>42975</v>
          </cell>
          <cell r="AA65"/>
          <cell r="AB65"/>
          <cell r="AC65">
            <v>0.57999999999999996</v>
          </cell>
          <cell r="AD65">
            <v>0.35</v>
          </cell>
          <cell r="AE65" t="str">
            <v>Net</v>
          </cell>
          <cell r="AF65">
            <v>42975</v>
          </cell>
          <cell r="AG65">
            <v>24925.5</v>
          </cell>
          <cell r="AH65">
            <v>15041.249999999998</v>
          </cell>
          <cell r="AI65">
            <v>0.01</v>
          </cell>
          <cell r="AJ65">
            <v>150.41249999999999</v>
          </cell>
          <cell r="AK65">
            <v>14890.837499999998</v>
          </cell>
          <cell r="AL65"/>
        </row>
        <row r="66">
          <cell r="A66" t="str">
            <v>AInvt_6920</v>
          </cell>
          <cell r="B66" t="str">
            <v>Agency</v>
          </cell>
          <cell r="C66" t="str">
            <v>Y</v>
          </cell>
          <cell r="D66" t="str">
            <v>INDIVIDUAL2966</v>
          </cell>
          <cell r="E66" t="str">
            <v>BANDAN PRADHAN</v>
          </cell>
          <cell r="F66" t="str">
            <v>NA</v>
          </cell>
          <cell r="G66" t="str">
            <v>Amitava Das</v>
          </cell>
          <cell r="H66" t="str">
            <v>Arunavo Jana</v>
          </cell>
          <cell r="I66" t="str">
            <v>Pallab Mukherji</v>
          </cell>
          <cell r="J66" t="str">
            <v>Namita Jana</v>
          </cell>
          <cell r="K66" t="str">
            <v>Policy Issued</v>
          </cell>
          <cell r="L66" t="str">
            <v>INVT</v>
          </cell>
          <cell r="M66" t="str">
            <v>Bajaj_Jan'23_Conf 01</v>
          </cell>
          <cell r="N66" t="str">
            <v>New-Fresh</v>
          </cell>
          <cell r="O66">
            <v>44951</v>
          </cell>
          <cell r="P66" t="str">
            <v>ERB BAJAJ</v>
          </cell>
          <cell r="Q66">
            <v>6121662929</v>
          </cell>
          <cell r="R66">
            <v>545626377</v>
          </cell>
          <cell r="S66" t="str">
            <v>Yearly</v>
          </cell>
          <cell r="T66">
            <v>7</v>
          </cell>
          <cell r="U66">
            <v>15</v>
          </cell>
          <cell r="V66" t="str">
            <v>Bajaj Allianz</v>
          </cell>
          <cell r="W66" t="str">
            <v>POS Goal Suraksha</v>
          </cell>
          <cell r="X66">
            <v>7315</v>
          </cell>
          <cell r="Y66" t="str">
            <v>4.5%</v>
          </cell>
          <cell r="Z66">
            <v>7000.0000000000009</v>
          </cell>
          <cell r="AA66"/>
          <cell r="AB66"/>
          <cell r="AC66">
            <v>0.39</v>
          </cell>
          <cell r="AD66">
            <v>0.28000000000000003</v>
          </cell>
          <cell r="AE66" t="str">
            <v>Net</v>
          </cell>
          <cell r="AF66">
            <v>7000.0000000000009</v>
          </cell>
          <cell r="AG66">
            <v>2730.0000000000005</v>
          </cell>
          <cell r="AH66">
            <v>1960.0000000000005</v>
          </cell>
          <cell r="AI66">
            <v>0.01</v>
          </cell>
          <cell r="AJ66">
            <v>19.600000000000005</v>
          </cell>
          <cell r="AK66">
            <v>1940.4000000000005</v>
          </cell>
          <cell r="AL66"/>
        </row>
        <row r="67">
          <cell r="A67" t="str">
            <v>SA_INVT_53</v>
          </cell>
          <cell r="B67" t="str">
            <v>In-house-Kolkata</v>
          </cell>
          <cell r="C67" t="str">
            <v>NA</v>
          </cell>
          <cell r="D67" t="str">
            <v>INDIVIDUAL2993</v>
          </cell>
          <cell r="E67" t="str">
            <v>Souvik Banik</v>
          </cell>
          <cell r="F67" t="str">
            <v>NA</v>
          </cell>
          <cell r="G67" t="str">
            <v>NA</v>
          </cell>
          <cell r="H67" t="str">
            <v>NA</v>
          </cell>
          <cell r="I67" t="str">
            <v>NA</v>
          </cell>
          <cell r="J67" t="str">
            <v>KARABI MUKHERJEE</v>
          </cell>
          <cell r="K67" t="str">
            <v>Policy Issued</v>
          </cell>
          <cell r="L67" t="str">
            <v>INVT</v>
          </cell>
          <cell r="M67" t="str">
            <v>Bajaj_Jan'23_Conf 01</v>
          </cell>
          <cell r="N67" t="str">
            <v>New-Fresh</v>
          </cell>
          <cell r="O67">
            <v>44947</v>
          </cell>
          <cell r="P67" t="str">
            <v>ERB Bajaj</v>
          </cell>
          <cell r="Q67" t="str">
            <v>6121666154</v>
          </cell>
          <cell r="R67">
            <v>545732104</v>
          </cell>
          <cell r="S67" t="str">
            <v>Yearly</v>
          </cell>
          <cell r="T67">
            <v>12</v>
          </cell>
          <cell r="U67">
            <v>25</v>
          </cell>
          <cell r="V67" t="str">
            <v>Bajaj Allianz</v>
          </cell>
          <cell r="W67" t="str">
            <v>Assured Wealth Goal</v>
          </cell>
          <cell r="X67">
            <v>59878.5</v>
          </cell>
          <cell r="Y67" t="str">
            <v>4.5%</v>
          </cell>
          <cell r="Z67">
            <v>57300.000000000007</v>
          </cell>
          <cell r="AA67"/>
          <cell r="AB67"/>
          <cell r="AC67">
            <v>0.68</v>
          </cell>
          <cell r="AD67">
            <v>0</v>
          </cell>
          <cell r="AE67" t="str">
            <v>Net</v>
          </cell>
          <cell r="AF67">
            <v>57300.000000000007</v>
          </cell>
          <cell r="AG67">
            <v>38964.000000000007</v>
          </cell>
          <cell r="AH67">
            <v>0</v>
          </cell>
          <cell r="AI67">
            <v>0.01</v>
          </cell>
          <cell r="AJ67">
            <v>0</v>
          </cell>
          <cell r="AK67">
            <v>0</v>
          </cell>
          <cell r="AL67"/>
        </row>
        <row r="68">
          <cell r="A68" t="str">
            <v>AMotor_6927</v>
          </cell>
          <cell r="B68" t="str">
            <v>Agency-Mumbai</v>
          </cell>
          <cell r="C68" t="str">
            <v>Y</v>
          </cell>
          <cell r="D68" t="str">
            <v>Destination494</v>
          </cell>
          <cell r="E68" t="str">
            <v>Navina Sharqi</v>
          </cell>
          <cell r="F68" t="str">
            <v>NA</v>
          </cell>
          <cell r="G68" t="str">
            <v>Sayali Kadav</v>
          </cell>
          <cell r="H68" t="str">
            <v>NA</v>
          </cell>
          <cell r="I68" t="str">
            <v>Rahul Singh</v>
          </cell>
          <cell r="J68" t="str">
            <v>Mr. Asimul Islam</v>
          </cell>
          <cell r="K68" t="str">
            <v>Policy Issued</v>
          </cell>
          <cell r="L68" t="str">
            <v>Motor</v>
          </cell>
          <cell r="M68" t="str">
            <v>Navinchandra_Jan-23_Conf 8</v>
          </cell>
          <cell r="N68" t="str">
            <v>New-Fresh</v>
          </cell>
          <cell r="O68">
            <v>44951</v>
          </cell>
          <cell r="P68" t="str">
            <v>Navinchandra</v>
          </cell>
          <cell r="Q68" t="str">
            <v/>
          </cell>
          <cell r="R68" t="str">
            <v>3001/277467138/00/000</v>
          </cell>
          <cell r="S68" t="str">
            <v>Yearly</v>
          </cell>
          <cell r="T68">
            <v>1</v>
          </cell>
          <cell r="U68">
            <v>1</v>
          </cell>
          <cell r="V68" t="str">
            <v>ICICI Lombard</v>
          </cell>
          <cell r="W68" t="str">
            <v>Comprehensive</v>
          </cell>
          <cell r="X68">
            <v>11854</v>
          </cell>
          <cell r="Y68">
            <v>0.18</v>
          </cell>
          <cell r="Z68">
            <v>10045.762711864407</v>
          </cell>
          <cell r="AA68">
            <v>6205</v>
          </cell>
          <cell r="AB68">
            <v>3841</v>
          </cell>
          <cell r="AC68">
            <v>0.24299999999999999</v>
          </cell>
          <cell r="AD68">
            <v>0.18</v>
          </cell>
          <cell r="AE68" t="str">
            <v>OD</v>
          </cell>
          <cell r="AF68">
            <v>6205</v>
          </cell>
          <cell r="AG68">
            <v>1507.8150000000001</v>
          </cell>
          <cell r="AH68">
            <v>1116.8999999999999</v>
          </cell>
          <cell r="AI68">
            <v>0.01</v>
          </cell>
          <cell r="AJ68">
            <v>11.168999999999999</v>
          </cell>
          <cell r="AK68">
            <v>1105.7309999999998</v>
          </cell>
          <cell r="AL68"/>
        </row>
        <row r="69">
          <cell r="A69" t="str">
            <v>AInvt_6929</v>
          </cell>
          <cell r="B69" t="str">
            <v>Agency</v>
          </cell>
          <cell r="C69" t="str">
            <v>Y</v>
          </cell>
          <cell r="D69" t="str">
            <v>INDIVIDUAL3019</v>
          </cell>
          <cell r="E69" t="str">
            <v>Kalpana Jana</v>
          </cell>
          <cell r="F69" t="str">
            <v>NA</v>
          </cell>
          <cell r="G69" t="str">
            <v>Debasis jana</v>
          </cell>
          <cell r="H69" t="str">
            <v>Dipak Mishra</v>
          </cell>
          <cell r="I69" t="str">
            <v>Pallab Mukherji</v>
          </cell>
          <cell r="J69" t="str">
            <v>Ekadashi Singha</v>
          </cell>
          <cell r="K69" t="str">
            <v>Policy Issued</v>
          </cell>
          <cell r="L69" t="str">
            <v>INVT</v>
          </cell>
          <cell r="M69" t="str">
            <v>FGI_Jan'23_conf 01</v>
          </cell>
          <cell r="N69" t="str">
            <v>New-Fresh</v>
          </cell>
          <cell r="O69">
            <v>44956</v>
          </cell>
          <cell r="P69" t="str">
            <v>Finca</v>
          </cell>
          <cell r="Q69" t="str">
            <v>OS20637239</v>
          </cell>
          <cell r="R69" t="str">
            <v>E7264213</v>
          </cell>
          <cell r="S69" t="str">
            <v>Yearly</v>
          </cell>
          <cell r="T69">
            <v>10</v>
          </cell>
          <cell r="U69">
            <v>15</v>
          </cell>
          <cell r="V69" t="str">
            <v>ICICI Pru</v>
          </cell>
          <cell r="W69" t="str">
            <v>Guaranteed Income For Tomorrow</v>
          </cell>
          <cell r="X69">
            <v>31350</v>
          </cell>
          <cell r="Y69" t="str">
            <v>4.5%</v>
          </cell>
          <cell r="Z69">
            <v>30000.000000000004</v>
          </cell>
          <cell r="AA69"/>
          <cell r="AB69"/>
          <cell r="AC69">
            <v>0.55000000000000004</v>
          </cell>
          <cell r="AD69">
            <v>0.4</v>
          </cell>
          <cell r="AE69" t="str">
            <v>Net</v>
          </cell>
          <cell r="AF69">
            <v>30000.000000000004</v>
          </cell>
          <cell r="AG69">
            <v>16500.000000000004</v>
          </cell>
          <cell r="AH69">
            <v>12000.000000000002</v>
          </cell>
          <cell r="AI69">
            <v>0.01</v>
          </cell>
          <cell r="AJ69">
            <v>120.00000000000001</v>
          </cell>
          <cell r="AK69">
            <v>11880.000000000002</v>
          </cell>
          <cell r="AL69"/>
        </row>
        <row r="70">
          <cell r="A70" t="str">
            <v>AMotor_6933</v>
          </cell>
          <cell r="B70" t="str">
            <v>Agency-Mumbai</v>
          </cell>
          <cell r="C70" t="str">
            <v>NA</v>
          </cell>
          <cell r="D70" t="str">
            <v>ERB92</v>
          </cell>
          <cell r="E70" t="str">
            <v>Keshvan Mudaliar</v>
          </cell>
          <cell r="F70" t="str">
            <v>NA</v>
          </cell>
          <cell r="G70" t="str">
            <v>Sayali Kadav</v>
          </cell>
          <cell r="H70" t="str">
            <v>NA</v>
          </cell>
          <cell r="I70" t="str">
            <v>Rahul Singh</v>
          </cell>
          <cell r="J70" t="str">
            <v>Renita Sequeira</v>
          </cell>
          <cell r="K70" t="str">
            <v>Policy Issued</v>
          </cell>
          <cell r="L70" t="str">
            <v>Motor</v>
          </cell>
          <cell r="M70" t="str">
            <v>Navinchandra_Jan-23_Conf 11</v>
          </cell>
          <cell r="N70" t="str">
            <v>New-Fresh</v>
          </cell>
          <cell r="O70">
            <v>44950</v>
          </cell>
          <cell r="P70" t="str">
            <v>Navinchandra</v>
          </cell>
          <cell r="Q70" t="str">
            <v/>
          </cell>
          <cell r="R70" t="str">
            <v>D080047304 / 23012023</v>
          </cell>
          <cell r="S70" t="str">
            <v>Yearly</v>
          </cell>
          <cell r="T70">
            <v>1</v>
          </cell>
          <cell r="U70">
            <v>1</v>
          </cell>
          <cell r="V70" t="str">
            <v>Go Digit</v>
          </cell>
          <cell r="W70" t="str">
            <v>Comprehensive</v>
          </cell>
          <cell r="X70">
            <v>10947</v>
          </cell>
          <cell r="Y70">
            <v>0.18</v>
          </cell>
          <cell r="Z70">
            <v>9277.1186440677975</v>
          </cell>
          <cell r="AA70">
            <v>875</v>
          </cell>
          <cell r="AB70">
            <v>8402</v>
          </cell>
          <cell r="AC70">
            <v>0.22500000000000001</v>
          </cell>
          <cell r="AD70">
            <v>0</v>
          </cell>
          <cell r="AE70" t="str">
            <v>OD</v>
          </cell>
          <cell r="AF70">
            <v>875</v>
          </cell>
          <cell r="AG70">
            <v>196.875</v>
          </cell>
          <cell r="AH70">
            <v>0</v>
          </cell>
          <cell r="AI70">
            <v>0.01</v>
          </cell>
          <cell r="AJ70">
            <v>0</v>
          </cell>
          <cell r="AK70">
            <v>0</v>
          </cell>
          <cell r="AL70"/>
        </row>
        <row r="71">
          <cell r="A71" t="str">
            <v>AInvt_6936</v>
          </cell>
          <cell r="B71" t="str">
            <v>Agency</v>
          </cell>
          <cell r="C71" t="str">
            <v>Y</v>
          </cell>
          <cell r="D71" t="str">
            <v>INDIVIDUAL2269</v>
          </cell>
          <cell r="E71" t="str">
            <v>Kalandinayak</v>
          </cell>
          <cell r="F71" t="str">
            <v>NA</v>
          </cell>
          <cell r="G71" t="str">
            <v>Bhagyadhar Swain</v>
          </cell>
          <cell r="H71" t="str">
            <v>Bhagyadhar Swain</v>
          </cell>
          <cell r="I71" t="str">
            <v>Bhagyadhar Swain</v>
          </cell>
          <cell r="J71" t="str">
            <v>SUVENDU NAYAK</v>
          </cell>
          <cell r="K71" t="str">
            <v>Policy Issued</v>
          </cell>
          <cell r="L71" t="str">
            <v>INVT</v>
          </cell>
          <cell r="M71" t="str">
            <v>Bajaj_Jan'23_Conf 01</v>
          </cell>
          <cell r="N71" t="str">
            <v>New-Fresh</v>
          </cell>
          <cell r="O71">
            <v>44951</v>
          </cell>
          <cell r="P71" t="str">
            <v>ERB Bajaj</v>
          </cell>
          <cell r="Q71">
            <v>6121678155</v>
          </cell>
          <cell r="R71">
            <v>546259417</v>
          </cell>
          <cell r="S71" t="str">
            <v>Yearly</v>
          </cell>
          <cell r="T71">
            <v>12</v>
          </cell>
          <cell r="U71">
            <v>13</v>
          </cell>
          <cell r="V71" t="str">
            <v>Bajaj Allianz</v>
          </cell>
          <cell r="W71" t="str">
            <v>Assured Wealth Goal</v>
          </cell>
          <cell r="X71">
            <v>156750</v>
          </cell>
          <cell r="Y71" t="str">
            <v>4.5%</v>
          </cell>
          <cell r="Z71">
            <v>150000</v>
          </cell>
          <cell r="AA71"/>
          <cell r="AB71"/>
          <cell r="AC71">
            <v>0.68</v>
          </cell>
          <cell r="AD71">
            <v>0.4</v>
          </cell>
          <cell r="AE71" t="str">
            <v>Net</v>
          </cell>
          <cell r="AF71">
            <v>150000</v>
          </cell>
          <cell r="AG71">
            <v>102000.00000000001</v>
          </cell>
          <cell r="AH71">
            <v>60000</v>
          </cell>
          <cell r="AI71">
            <v>0.01</v>
          </cell>
          <cell r="AJ71">
            <v>600</v>
          </cell>
          <cell r="AK71">
            <v>59400</v>
          </cell>
          <cell r="AL71"/>
        </row>
        <row r="72">
          <cell r="A72" t="str">
            <v>AInvt_6937</v>
          </cell>
          <cell r="B72" t="str">
            <v>Agency</v>
          </cell>
          <cell r="C72" t="str">
            <v>Y</v>
          </cell>
          <cell r="D72" t="str">
            <v>INDIVIDUAL2269</v>
          </cell>
          <cell r="E72" t="str">
            <v>Kalandinayak</v>
          </cell>
          <cell r="F72" t="str">
            <v>NA</v>
          </cell>
          <cell r="G72" t="str">
            <v>Bhagyadhar Swain</v>
          </cell>
          <cell r="H72" t="str">
            <v>Bhagyadhar Swain</v>
          </cell>
          <cell r="I72" t="str">
            <v>Bhagyadhar Swain</v>
          </cell>
          <cell r="J72" t="str">
            <v>PREMALATA AGRAWALLA</v>
          </cell>
          <cell r="K72" t="str">
            <v>Policy Issued</v>
          </cell>
          <cell r="L72" t="str">
            <v>INVT</v>
          </cell>
          <cell r="M72" t="str">
            <v>Bajaj_Jan'23_Conf 01</v>
          </cell>
          <cell r="N72" t="str">
            <v>New-Fresh</v>
          </cell>
          <cell r="O72">
            <v>44951</v>
          </cell>
          <cell r="P72" t="str">
            <v>ERB Bajaj</v>
          </cell>
          <cell r="Q72">
            <v>6121678279</v>
          </cell>
          <cell r="R72">
            <v>546261385</v>
          </cell>
          <cell r="S72" t="str">
            <v>Yearly</v>
          </cell>
          <cell r="T72">
            <v>12</v>
          </cell>
          <cell r="U72">
            <v>13</v>
          </cell>
          <cell r="V72" t="str">
            <v>Bajaj Allianz</v>
          </cell>
          <cell r="W72" t="str">
            <v>Assured Wealth Goal</v>
          </cell>
          <cell r="X72">
            <v>156750</v>
          </cell>
          <cell r="Y72" t="str">
            <v>4.5%</v>
          </cell>
          <cell r="Z72">
            <v>150000</v>
          </cell>
          <cell r="AA72"/>
          <cell r="AB72"/>
          <cell r="AC72">
            <v>0.68</v>
          </cell>
          <cell r="AD72">
            <v>0.4</v>
          </cell>
          <cell r="AE72" t="str">
            <v>Net</v>
          </cell>
          <cell r="AF72">
            <v>150000</v>
          </cell>
          <cell r="AG72">
            <v>102000.00000000001</v>
          </cell>
          <cell r="AH72">
            <v>60000</v>
          </cell>
          <cell r="AI72">
            <v>0.01</v>
          </cell>
          <cell r="AJ72">
            <v>600</v>
          </cell>
          <cell r="AK72">
            <v>59400</v>
          </cell>
          <cell r="AL72"/>
        </row>
        <row r="73">
          <cell r="A73" t="str">
            <v>AInvt_6938</v>
          </cell>
          <cell r="B73" t="str">
            <v>Agency</v>
          </cell>
          <cell r="C73" t="str">
            <v>Y</v>
          </cell>
          <cell r="D73" t="str">
            <v>INDIVIDUAL2687</v>
          </cell>
          <cell r="E73" t="str">
            <v>Somasri Das</v>
          </cell>
          <cell r="F73" t="str">
            <v>NA</v>
          </cell>
          <cell r="G73" t="str">
            <v>Amitava Das</v>
          </cell>
          <cell r="H73" t="str">
            <v>Arunavo Jana</v>
          </cell>
          <cell r="I73" t="str">
            <v>Pallab Mukherji</v>
          </cell>
          <cell r="J73" t="str">
            <v>Sk jakir hossein</v>
          </cell>
          <cell r="K73" t="str">
            <v>Policy Issued</v>
          </cell>
          <cell r="L73" t="str">
            <v>INVT</v>
          </cell>
          <cell r="M73" t="str">
            <v>Bajaj_Jan'23_Conf 01</v>
          </cell>
          <cell r="N73" t="str">
            <v>New-Fresh</v>
          </cell>
          <cell r="O73">
            <v>44951</v>
          </cell>
          <cell r="P73" t="str">
            <v>ERB Bajaj</v>
          </cell>
          <cell r="Q73">
            <v>6121679181</v>
          </cell>
          <cell r="R73">
            <v>546281615</v>
          </cell>
          <cell r="S73" t="str">
            <v>Yearly</v>
          </cell>
          <cell r="T73">
            <v>7</v>
          </cell>
          <cell r="U73">
            <v>15</v>
          </cell>
          <cell r="V73" t="str">
            <v>Bajaj Allianz</v>
          </cell>
          <cell r="W73" t="str">
            <v>POS Goal Suraksha</v>
          </cell>
          <cell r="X73">
            <v>20900</v>
          </cell>
          <cell r="Y73" t="str">
            <v>4.5%</v>
          </cell>
          <cell r="Z73">
            <v>20000</v>
          </cell>
          <cell r="AA73"/>
          <cell r="AB73"/>
          <cell r="AC73">
            <v>0.39</v>
          </cell>
          <cell r="AD73">
            <v>0.28000000000000003</v>
          </cell>
          <cell r="AE73" t="str">
            <v>Net</v>
          </cell>
          <cell r="AF73">
            <v>20000</v>
          </cell>
          <cell r="AG73">
            <v>7800</v>
          </cell>
          <cell r="AH73">
            <v>5600.0000000000009</v>
          </cell>
          <cell r="AI73">
            <v>0.01</v>
          </cell>
          <cell r="AJ73">
            <v>56.000000000000007</v>
          </cell>
          <cell r="AK73">
            <v>5544.0000000000009</v>
          </cell>
          <cell r="AL73"/>
        </row>
        <row r="74">
          <cell r="A74" t="str">
            <v>AInvt_6939</v>
          </cell>
          <cell r="B74" t="str">
            <v>Agency</v>
          </cell>
          <cell r="C74" t="str">
            <v>Y</v>
          </cell>
          <cell r="D74" t="str">
            <v>INDIVIDUAL2782</v>
          </cell>
          <cell r="E74" t="str">
            <v>ANANYA JANA</v>
          </cell>
          <cell r="F74" t="str">
            <v>NA</v>
          </cell>
          <cell r="G74" t="str">
            <v>Mithu Paira</v>
          </cell>
          <cell r="H74" t="str">
            <v>Arunavo Jana</v>
          </cell>
          <cell r="I74" t="str">
            <v>Pallab Mukherji</v>
          </cell>
          <cell r="J74" t="str">
            <v>Mina Bibi</v>
          </cell>
          <cell r="K74" t="str">
            <v>Policy Issued</v>
          </cell>
          <cell r="L74" t="str">
            <v>INVT</v>
          </cell>
          <cell r="M74" t="str">
            <v>Bajaj_Jan'23_Conf 01</v>
          </cell>
          <cell r="N74" t="str">
            <v>New-Fresh</v>
          </cell>
          <cell r="O74">
            <v>44951</v>
          </cell>
          <cell r="P74" t="str">
            <v>ERB Bajaj</v>
          </cell>
          <cell r="Q74">
            <v>6121678873</v>
          </cell>
          <cell r="R74">
            <v>546274053</v>
          </cell>
          <cell r="S74" t="str">
            <v>Yearly</v>
          </cell>
          <cell r="T74">
            <v>10</v>
          </cell>
          <cell r="U74">
            <v>15</v>
          </cell>
          <cell r="V74" t="str">
            <v>Bajaj Allianz</v>
          </cell>
          <cell r="W74" t="str">
            <v>POS Goal Suraksha</v>
          </cell>
          <cell r="X74">
            <v>12540</v>
          </cell>
          <cell r="Y74" t="str">
            <v>4.5%</v>
          </cell>
          <cell r="Z74">
            <v>12000</v>
          </cell>
          <cell r="AA74"/>
          <cell r="AB74"/>
          <cell r="AC74">
            <v>0.48</v>
          </cell>
          <cell r="AD74">
            <v>0.3</v>
          </cell>
          <cell r="AE74" t="str">
            <v>Net</v>
          </cell>
          <cell r="AF74">
            <v>12000</v>
          </cell>
          <cell r="AG74">
            <v>5760</v>
          </cell>
          <cell r="AH74">
            <v>3600</v>
          </cell>
          <cell r="AI74">
            <v>0.01</v>
          </cell>
          <cell r="AJ74">
            <v>36</v>
          </cell>
          <cell r="AK74">
            <v>3564</v>
          </cell>
          <cell r="AL74"/>
        </row>
        <row r="75">
          <cell r="A75" t="str">
            <v>SA_INVT_59</v>
          </cell>
          <cell r="B75" t="str">
            <v>In-house-Kolkata</v>
          </cell>
          <cell r="C75" t="str">
            <v>NA</v>
          </cell>
          <cell r="D75" t="str">
            <v>INDIVIDUAL3007</v>
          </cell>
          <cell r="E75" t="str">
            <v>Sanku Tikadar</v>
          </cell>
          <cell r="F75" t="str">
            <v>NA</v>
          </cell>
          <cell r="G75" t="str">
            <v>NA</v>
          </cell>
          <cell r="H75" t="str">
            <v>NA</v>
          </cell>
          <cell r="I75" t="str">
            <v>NA</v>
          </cell>
          <cell r="J75" t="str">
            <v>SOURAV RUDRA</v>
          </cell>
          <cell r="K75" t="str">
            <v>Policy Issued</v>
          </cell>
          <cell r="L75" t="str">
            <v>INVT</v>
          </cell>
          <cell r="M75" t="str">
            <v>FGI_Jan'23_conf 01</v>
          </cell>
          <cell r="N75" t="str">
            <v>New-Fresh</v>
          </cell>
          <cell r="O75">
            <v>44950</v>
          </cell>
          <cell r="P75" t="str">
            <v>ERB FGI</v>
          </cell>
          <cell r="Q75" t="str">
            <v>IM0148336</v>
          </cell>
          <cell r="R75">
            <v>1747683</v>
          </cell>
          <cell r="S75" t="str">
            <v>Yearly</v>
          </cell>
          <cell r="T75">
            <v>10</v>
          </cell>
          <cell r="U75">
            <v>30</v>
          </cell>
          <cell r="V75" t="str">
            <v>Future Generali</v>
          </cell>
          <cell r="W75" t="str">
            <v>Long Term Income plan</v>
          </cell>
          <cell r="X75">
            <v>91000</v>
          </cell>
          <cell r="Y75" t="str">
            <v>4.5%</v>
          </cell>
          <cell r="Z75">
            <v>87081.339712918663</v>
          </cell>
          <cell r="AA75"/>
          <cell r="AB75"/>
          <cell r="AC75">
            <v>0.7</v>
          </cell>
          <cell r="AD75">
            <v>0</v>
          </cell>
          <cell r="AE75" t="str">
            <v>Net</v>
          </cell>
          <cell r="AF75">
            <v>87081.339712918663</v>
          </cell>
          <cell r="AG75">
            <v>60956.937799043058</v>
          </cell>
          <cell r="AH75">
            <v>0</v>
          </cell>
          <cell r="AI75">
            <v>0.01</v>
          </cell>
          <cell r="AJ75">
            <v>0</v>
          </cell>
          <cell r="AK75">
            <v>0</v>
          </cell>
          <cell r="AL75"/>
        </row>
        <row r="76">
          <cell r="A76" t="str">
            <v>AHealth_6946</v>
          </cell>
          <cell r="B76" t="str">
            <v>Agency</v>
          </cell>
          <cell r="C76" t="str">
            <v>Y</v>
          </cell>
          <cell r="D76" t="str">
            <v>INDIVIDUAL2892</v>
          </cell>
          <cell r="E76" t="str">
            <v>Suman Kumari pandey</v>
          </cell>
          <cell r="F76" t="str">
            <v>NA</v>
          </cell>
          <cell r="G76" t="str">
            <v>Manoj Kumar</v>
          </cell>
          <cell r="H76" t="str">
            <v>Jhantu Baksi</v>
          </cell>
          <cell r="I76" t="str">
            <v>Pallab Mukherji</v>
          </cell>
          <cell r="J76" t="str">
            <v>Awadhesh Kumar Pandey</v>
          </cell>
          <cell r="K76" t="str">
            <v>Policy Issued</v>
          </cell>
          <cell r="L76" t="str">
            <v>Health</v>
          </cell>
          <cell r="M76" t="str">
            <v>IIFL_Jan'23_Conf 11</v>
          </cell>
          <cell r="N76" t="str">
            <v>New-Fresh</v>
          </cell>
          <cell r="O76">
            <v>44950</v>
          </cell>
          <cell r="P76" t="str">
            <v>IIFL</v>
          </cell>
          <cell r="Q76"/>
          <cell r="R76" t="str">
            <v>P/170000/01/2023/045218</v>
          </cell>
          <cell r="S76" t="str">
            <v>Yearly</v>
          </cell>
          <cell r="T76">
            <v>1</v>
          </cell>
          <cell r="U76">
            <v>1</v>
          </cell>
          <cell r="V76" t="str">
            <v>Star Health</v>
          </cell>
          <cell r="W76" t="str">
            <v>Comprehensive</v>
          </cell>
          <cell r="X76">
            <v>16921</v>
          </cell>
          <cell r="Y76">
            <v>0.18</v>
          </cell>
          <cell r="Z76">
            <v>14339.830508474577</v>
          </cell>
          <cell r="AA76"/>
          <cell r="AB76"/>
          <cell r="AC76">
            <v>0.4</v>
          </cell>
          <cell r="AD76">
            <v>0.25</v>
          </cell>
          <cell r="AE76" t="str">
            <v>Net</v>
          </cell>
          <cell r="AF76">
            <v>14339.830508474577</v>
          </cell>
          <cell r="AG76">
            <v>5735.9322033898316</v>
          </cell>
          <cell r="AH76">
            <v>3584.9576271186443</v>
          </cell>
          <cell r="AI76">
            <v>0.01</v>
          </cell>
          <cell r="AJ76">
            <v>35.849576271186443</v>
          </cell>
          <cell r="AK76">
            <v>3549.1080508474579</v>
          </cell>
          <cell r="AL76"/>
        </row>
        <row r="77">
          <cell r="A77" t="str">
            <v>AHealth_6947</v>
          </cell>
          <cell r="B77" t="str">
            <v>Agency-Mumbai</v>
          </cell>
          <cell r="C77" t="str">
            <v>Y</v>
          </cell>
          <cell r="D77" t="str">
            <v>INDIVIDUAL1307</v>
          </cell>
          <cell r="E77" t="str">
            <v>Foraam Kamal Vora</v>
          </cell>
          <cell r="F77" t="str">
            <v>NA</v>
          </cell>
          <cell r="G77" t="str">
            <v>Sayali Kadav</v>
          </cell>
          <cell r="H77" t="str">
            <v>NA</v>
          </cell>
          <cell r="I77" t="str">
            <v>Rahul Singh</v>
          </cell>
          <cell r="J77" t="str">
            <v>BHAVNA RAMI</v>
          </cell>
          <cell r="K77" t="str">
            <v>Policy Issued</v>
          </cell>
          <cell r="L77" t="str">
            <v>Health</v>
          </cell>
          <cell r="M77" t="str">
            <v>IIFL_Jan'23_Conf 13</v>
          </cell>
          <cell r="N77" t="str">
            <v>New-Fresh</v>
          </cell>
          <cell r="O77">
            <v>44952</v>
          </cell>
          <cell r="P77" t="str">
            <v>IIFL</v>
          </cell>
          <cell r="Q77"/>
          <cell r="R77">
            <v>61167563</v>
          </cell>
          <cell r="S77" t="str">
            <v>Yearly</v>
          </cell>
          <cell r="T77">
            <v>1</v>
          </cell>
          <cell r="U77">
            <v>1</v>
          </cell>
          <cell r="V77" t="str">
            <v>Care Health</v>
          </cell>
          <cell r="W77" t="str">
            <v>Care</v>
          </cell>
          <cell r="X77">
            <v>25164</v>
          </cell>
          <cell r="Y77">
            <v>0.18</v>
          </cell>
          <cell r="Z77">
            <v>21325.423728813559</v>
          </cell>
          <cell r="AA77"/>
          <cell r="AB77"/>
          <cell r="AC77">
            <v>0.4</v>
          </cell>
          <cell r="AD77">
            <v>0.25</v>
          </cell>
          <cell r="AE77" t="str">
            <v>Net</v>
          </cell>
          <cell r="AF77">
            <v>21325.423728813559</v>
          </cell>
          <cell r="AG77">
            <v>8530.1694915254247</v>
          </cell>
          <cell r="AH77">
            <v>5331.3559322033898</v>
          </cell>
          <cell r="AI77">
            <v>0.01</v>
          </cell>
          <cell r="AJ77">
            <v>53.313559322033896</v>
          </cell>
          <cell r="AK77">
            <v>5278.0423728813557</v>
          </cell>
          <cell r="AL77"/>
        </row>
        <row r="78">
          <cell r="A78" t="str">
            <v>AHealth_6948</v>
          </cell>
          <cell r="B78" t="str">
            <v>Agency-Mumbai</v>
          </cell>
          <cell r="C78" t="str">
            <v>Y</v>
          </cell>
          <cell r="D78" t="str">
            <v>INDIVIDUAL1553</v>
          </cell>
          <cell r="E78" t="str">
            <v>Sunita Manish Mehta</v>
          </cell>
          <cell r="F78" t="str">
            <v>NA</v>
          </cell>
          <cell r="G78" t="str">
            <v>Sayali Kadav</v>
          </cell>
          <cell r="H78" t="str">
            <v>NA</v>
          </cell>
          <cell r="I78" t="str">
            <v>Rahul Singh</v>
          </cell>
          <cell r="J78" t="str">
            <v>Nayan Nandkishor Kadam</v>
          </cell>
          <cell r="K78" t="str">
            <v>Policy Issued</v>
          </cell>
          <cell r="L78" t="str">
            <v>Health</v>
          </cell>
          <cell r="M78" t="str">
            <v>IIFL_Jan'23_Conf 12</v>
          </cell>
          <cell r="N78" t="str">
            <v>New-Fresh</v>
          </cell>
          <cell r="O78">
            <v>44951</v>
          </cell>
          <cell r="P78" t="str">
            <v>IIFL</v>
          </cell>
          <cell r="Q78"/>
          <cell r="R78">
            <v>61335597</v>
          </cell>
          <cell r="S78" t="str">
            <v>Yearly</v>
          </cell>
          <cell r="T78">
            <v>1</v>
          </cell>
          <cell r="U78">
            <v>1</v>
          </cell>
          <cell r="V78" t="str">
            <v>Care Health</v>
          </cell>
          <cell r="W78" t="str">
            <v>Care</v>
          </cell>
          <cell r="X78">
            <v>8206</v>
          </cell>
          <cell r="Y78">
            <v>0.18</v>
          </cell>
          <cell r="Z78">
            <v>6954.2372881355932</v>
          </cell>
          <cell r="AA78"/>
          <cell r="AB78"/>
          <cell r="AC78">
            <v>0.4</v>
          </cell>
          <cell r="AD78">
            <v>0.28000000000000003</v>
          </cell>
          <cell r="AE78" t="str">
            <v>Net</v>
          </cell>
          <cell r="AF78">
            <v>6954.2372881355932</v>
          </cell>
          <cell r="AG78">
            <v>2781.6949152542375</v>
          </cell>
          <cell r="AH78">
            <v>1947.1864406779662</v>
          </cell>
          <cell r="AI78">
            <v>0.01</v>
          </cell>
          <cell r="AJ78">
            <v>19.471864406779662</v>
          </cell>
          <cell r="AK78">
            <v>1927.7145762711866</v>
          </cell>
          <cell r="AL78"/>
        </row>
        <row r="79">
          <cell r="A79" t="str">
            <v>AMotor_6949</v>
          </cell>
          <cell r="B79" t="str">
            <v>Agency-Mumbai</v>
          </cell>
          <cell r="C79" t="str">
            <v>Y</v>
          </cell>
          <cell r="D79" t="str">
            <v>Destination494</v>
          </cell>
          <cell r="E79" t="str">
            <v>Navina Sharqi</v>
          </cell>
          <cell r="F79" t="str">
            <v>NA</v>
          </cell>
          <cell r="G79" t="str">
            <v>Sayali Kadav</v>
          </cell>
          <cell r="H79" t="str">
            <v>NA</v>
          </cell>
          <cell r="I79" t="str">
            <v>Rahul Singh</v>
          </cell>
          <cell r="J79" t="str">
            <v>Syedashfaq Amjad Zaidi</v>
          </cell>
          <cell r="K79" t="str">
            <v>Policy Issued</v>
          </cell>
          <cell r="L79" t="str">
            <v>Motor</v>
          </cell>
          <cell r="M79" t="str">
            <v>HeartBeat_Jan'23_Conf 13</v>
          </cell>
          <cell r="N79" t="str">
            <v>New-Fresh</v>
          </cell>
          <cell r="O79">
            <v>44956</v>
          </cell>
          <cell r="P79" t="str">
            <v>HeartBeat</v>
          </cell>
          <cell r="Q79" t="str">
            <v/>
          </cell>
          <cell r="R79" t="str">
            <v>202520010122700248000000</v>
          </cell>
          <cell r="S79" t="str">
            <v>Yearly</v>
          </cell>
          <cell r="T79">
            <v>1</v>
          </cell>
          <cell r="U79">
            <v>1</v>
          </cell>
          <cell r="V79" t="str">
            <v>Liberty</v>
          </cell>
          <cell r="W79" t="str">
            <v>Own Damage only</v>
          </cell>
          <cell r="X79">
            <v>10321</v>
          </cell>
          <cell r="Y79">
            <v>0.18</v>
          </cell>
          <cell r="Z79">
            <v>8746.6101694915251</v>
          </cell>
          <cell r="AA79">
            <v>8746.6101694915251</v>
          </cell>
          <cell r="AB79">
            <v>0</v>
          </cell>
          <cell r="AC79">
            <v>0.21</v>
          </cell>
          <cell r="AD79">
            <v>0.15</v>
          </cell>
          <cell r="AE79" t="str">
            <v>OD</v>
          </cell>
          <cell r="AF79">
            <v>8746.6101694915251</v>
          </cell>
          <cell r="AG79">
            <v>1836.7881355932202</v>
          </cell>
          <cell r="AH79">
            <v>1311.9915254237287</v>
          </cell>
          <cell r="AI79">
            <v>0.01</v>
          </cell>
          <cell r="AJ79">
            <v>13.119915254237288</v>
          </cell>
          <cell r="AK79">
            <v>1298.8716101694915</v>
          </cell>
          <cell r="AL79"/>
        </row>
        <row r="80">
          <cell r="A80" t="str">
            <v>SA_INVT_63</v>
          </cell>
          <cell r="B80" t="str">
            <v>In-house-Kolkata</v>
          </cell>
          <cell r="C80" t="str">
            <v>NA</v>
          </cell>
          <cell r="D80" t="str">
            <v>INDIVIDUAL3007</v>
          </cell>
          <cell r="E80" t="str">
            <v>Sanku Tikadar</v>
          </cell>
          <cell r="F80" t="str">
            <v>NA</v>
          </cell>
          <cell r="G80" t="str">
            <v>NA</v>
          </cell>
          <cell r="H80" t="str">
            <v>NA</v>
          </cell>
          <cell r="I80" t="str">
            <v>NA</v>
          </cell>
          <cell r="J80" t="str">
            <v>SHILPI BHATTACHARJEE</v>
          </cell>
          <cell r="K80" t="str">
            <v>Policy Issued</v>
          </cell>
          <cell r="L80" t="str">
            <v>INVT</v>
          </cell>
          <cell r="M80" t="str">
            <v>FGI_Jan'23_conf 01</v>
          </cell>
          <cell r="N80" t="str">
            <v>New-Fresh</v>
          </cell>
          <cell r="O80">
            <v>44953</v>
          </cell>
          <cell r="P80" t="str">
            <v>ERB FGI</v>
          </cell>
          <cell r="Q80" t="str">
            <v>IM0149086</v>
          </cell>
          <cell r="R80">
            <v>1748137</v>
          </cell>
          <cell r="S80" t="str">
            <v>Yearly</v>
          </cell>
          <cell r="T80">
            <v>10</v>
          </cell>
          <cell r="U80">
            <v>30</v>
          </cell>
          <cell r="V80" t="str">
            <v>Future Generali</v>
          </cell>
          <cell r="W80" t="str">
            <v>Long Term Income plan</v>
          </cell>
          <cell r="X80">
            <v>95000</v>
          </cell>
          <cell r="Y80" t="str">
            <v>4.5%</v>
          </cell>
          <cell r="Z80">
            <v>90909.090909090912</v>
          </cell>
          <cell r="AA80"/>
          <cell r="AB80"/>
          <cell r="AC80">
            <v>0.7</v>
          </cell>
          <cell r="AD80">
            <v>0</v>
          </cell>
          <cell r="AE80" t="str">
            <v>Net</v>
          </cell>
          <cell r="AF80">
            <v>90909.090909090912</v>
          </cell>
          <cell r="AG80">
            <v>63636.363636363632</v>
          </cell>
          <cell r="AH80">
            <v>0</v>
          </cell>
          <cell r="AI80">
            <v>0.01</v>
          </cell>
          <cell r="AJ80">
            <v>0</v>
          </cell>
          <cell r="AK80">
            <v>0</v>
          </cell>
          <cell r="AL80"/>
        </row>
        <row r="81">
          <cell r="A81" t="str">
            <v>AInvt_6954</v>
          </cell>
          <cell r="B81" t="str">
            <v>Agency</v>
          </cell>
          <cell r="C81" t="str">
            <v>Y</v>
          </cell>
          <cell r="D81" t="str">
            <v>INDIVIDUAL2729</v>
          </cell>
          <cell r="E81" t="str">
            <v>Pradip Maity</v>
          </cell>
          <cell r="F81" t="str">
            <v>NA</v>
          </cell>
          <cell r="G81" t="str">
            <v>Deb Kumar Giri</v>
          </cell>
          <cell r="H81" t="str">
            <v>Arunavo Jana</v>
          </cell>
          <cell r="I81" t="str">
            <v>Pallab Mukherji</v>
          </cell>
          <cell r="J81" t="str">
            <v>Goursankar Mondal</v>
          </cell>
          <cell r="K81" t="str">
            <v>Policy Issued</v>
          </cell>
          <cell r="L81" t="str">
            <v>INVT</v>
          </cell>
          <cell r="M81" t="str">
            <v>FGI_Jan'23_conf 01</v>
          </cell>
          <cell r="N81" t="str">
            <v>New-Fresh</v>
          </cell>
          <cell r="O81">
            <v>44957</v>
          </cell>
          <cell r="P81" t="str">
            <v>ERB FGI</v>
          </cell>
          <cell r="Q81" t="str">
            <v>IM0149317</v>
          </cell>
          <cell r="R81">
            <v>1748690</v>
          </cell>
          <cell r="S81" t="str">
            <v>Yearly</v>
          </cell>
          <cell r="T81">
            <v>10</v>
          </cell>
          <cell r="U81">
            <v>20</v>
          </cell>
          <cell r="V81" t="str">
            <v>Future Generali</v>
          </cell>
          <cell r="W81" t="str">
            <v>Long Term Income plan</v>
          </cell>
          <cell r="X81">
            <v>26125</v>
          </cell>
          <cell r="Y81" t="str">
            <v>4.5%</v>
          </cell>
          <cell r="Z81">
            <v>25000</v>
          </cell>
          <cell r="AA81"/>
          <cell r="AB81"/>
          <cell r="AC81">
            <v>0.7</v>
          </cell>
          <cell r="AD81">
            <v>0.4</v>
          </cell>
          <cell r="AE81" t="str">
            <v>Net</v>
          </cell>
          <cell r="AF81">
            <v>25000</v>
          </cell>
          <cell r="AG81">
            <v>17500</v>
          </cell>
          <cell r="AH81">
            <v>10000</v>
          </cell>
          <cell r="AI81">
            <v>0.01</v>
          </cell>
          <cell r="AJ81">
            <v>100</v>
          </cell>
          <cell r="AK81">
            <v>9900</v>
          </cell>
          <cell r="AL81"/>
        </row>
        <row r="82">
          <cell r="A82" t="str">
            <v>AMotor_6955</v>
          </cell>
          <cell r="B82" t="str">
            <v>Alternate</v>
          </cell>
          <cell r="C82" t="str">
            <v>Y</v>
          </cell>
          <cell r="D82" t="str">
            <v>INDIVIDUAL811</v>
          </cell>
          <cell r="E82" t="str">
            <v>Dharmendra Kumar</v>
          </cell>
          <cell r="F82" t="str">
            <v>NA</v>
          </cell>
          <cell r="G82" t="str">
            <v>Pintoo Singh</v>
          </cell>
          <cell r="H82" t="str">
            <v>NA</v>
          </cell>
          <cell r="I82" t="str">
            <v>Rahul Singh</v>
          </cell>
          <cell r="J82" t="str">
            <v>Mr RAJESH KUMAR</v>
          </cell>
          <cell r="K82" t="str">
            <v>Policy Issued</v>
          </cell>
          <cell r="L82" t="str">
            <v>Motor</v>
          </cell>
          <cell r="M82" t="str">
            <v>Navinchandra_Jan-23_Conf 9</v>
          </cell>
          <cell r="N82" t="str">
            <v>New-Fresh</v>
          </cell>
          <cell r="O82">
            <v>44951</v>
          </cell>
          <cell r="P82" t="str">
            <v>Navinchandra</v>
          </cell>
          <cell r="Q82"/>
          <cell r="R82" t="str">
            <v>6201078019 00 00</v>
          </cell>
          <cell r="S82" t="str">
            <v>Yearly</v>
          </cell>
          <cell r="T82">
            <v>1</v>
          </cell>
          <cell r="U82">
            <v>1</v>
          </cell>
          <cell r="V82" t="str">
            <v>TATA AIG</v>
          </cell>
          <cell r="W82" t="str">
            <v>Own Damage only</v>
          </cell>
          <cell r="X82">
            <v>11752</v>
          </cell>
          <cell r="Y82">
            <v>0.18</v>
          </cell>
          <cell r="Z82">
            <v>9959.3220338983065</v>
          </cell>
          <cell r="AA82">
            <v>9959.3220338983065</v>
          </cell>
          <cell r="AB82"/>
          <cell r="AC82" t="str">
            <v>17.55%</v>
          </cell>
          <cell r="AD82">
            <v>0.1</v>
          </cell>
          <cell r="AE82" t="str">
            <v>OD</v>
          </cell>
          <cell r="AF82">
            <v>9959.3220338983065</v>
          </cell>
          <cell r="AG82">
            <v>1747.8610169491526</v>
          </cell>
          <cell r="AH82">
            <v>995.93220338983065</v>
          </cell>
          <cell r="AI82">
            <v>0.01</v>
          </cell>
          <cell r="AJ82">
            <v>9.9593220338983066</v>
          </cell>
          <cell r="AK82">
            <v>985.97288135593237</v>
          </cell>
          <cell r="AL82"/>
        </row>
        <row r="83">
          <cell r="A83" t="str">
            <v>AMotor_6956</v>
          </cell>
          <cell r="B83" t="str">
            <v>Agency-Mumbai</v>
          </cell>
          <cell r="C83" t="str">
            <v>Y</v>
          </cell>
          <cell r="D83" t="str">
            <v>INDIVIDUAL1584</v>
          </cell>
          <cell r="E83" t="str">
            <v>Gargi Joshi</v>
          </cell>
          <cell r="F83" t="str">
            <v>NA</v>
          </cell>
          <cell r="G83" t="str">
            <v>Sayali Kadav</v>
          </cell>
          <cell r="H83" t="str">
            <v>NA</v>
          </cell>
          <cell r="I83" t="str">
            <v>Rahul Singh</v>
          </cell>
          <cell r="J83" t="str">
            <v>Aniket Vishwasrao</v>
          </cell>
          <cell r="K83" t="str">
            <v>Policy Issued</v>
          </cell>
          <cell r="L83" t="str">
            <v>Motor</v>
          </cell>
          <cell r="M83" t="str">
            <v>Navinchandra_Jan-23_Conf 10</v>
          </cell>
          <cell r="N83" t="str">
            <v>New-Fresh</v>
          </cell>
          <cell r="O83">
            <v>44954</v>
          </cell>
          <cell r="P83" t="str">
            <v>Navinchandra</v>
          </cell>
          <cell r="Q83"/>
          <cell r="R83" t="str">
            <v>6201087253 00 00</v>
          </cell>
          <cell r="S83" t="str">
            <v>Yearly</v>
          </cell>
          <cell r="T83">
            <v>1</v>
          </cell>
          <cell r="U83">
            <v>1</v>
          </cell>
          <cell r="V83" t="str">
            <v>TATA AIG</v>
          </cell>
          <cell r="W83" t="str">
            <v>Comprehensive</v>
          </cell>
          <cell r="X83">
            <v>26089</v>
          </cell>
          <cell r="Y83">
            <v>0.18</v>
          </cell>
          <cell r="Z83">
            <v>22109.322033898305</v>
          </cell>
          <cell r="AA83">
            <v>18268.322033898305</v>
          </cell>
          <cell r="AB83">
            <v>3841</v>
          </cell>
          <cell r="AC83">
            <v>0.22500000000000001</v>
          </cell>
          <cell r="AD83">
            <v>0.12</v>
          </cell>
          <cell r="AE83" t="str">
            <v>OD</v>
          </cell>
          <cell r="AF83">
            <v>18268.322033898305</v>
          </cell>
          <cell r="AG83">
            <v>4110.3724576271188</v>
          </cell>
          <cell r="AH83">
            <v>2192.1986440677965</v>
          </cell>
          <cell r="AI83">
            <v>0.01</v>
          </cell>
          <cell r="AJ83">
            <v>21.921986440677966</v>
          </cell>
          <cell r="AK83">
            <v>2170.2766576271188</v>
          </cell>
          <cell r="AL83"/>
        </row>
        <row r="84">
          <cell r="A84" t="str">
            <v>SA_INVT_68</v>
          </cell>
          <cell r="B84" t="str">
            <v>In-house-Kolkata</v>
          </cell>
          <cell r="C84" t="str">
            <v>NA</v>
          </cell>
          <cell r="D84" t="str">
            <v>INDIVIDUAL2993</v>
          </cell>
          <cell r="E84" t="str">
            <v>Souvik Banik</v>
          </cell>
          <cell r="F84" t="str">
            <v>NA</v>
          </cell>
          <cell r="G84" t="str">
            <v>NA</v>
          </cell>
          <cell r="H84" t="str">
            <v>NA</v>
          </cell>
          <cell r="I84" t="str">
            <v>NA</v>
          </cell>
          <cell r="J84" t="str">
            <v>BAPI GUPTA</v>
          </cell>
          <cell r="K84" t="str">
            <v>Policy Issued</v>
          </cell>
          <cell r="L84" t="str">
            <v>INVT</v>
          </cell>
          <cell r="M84" t="str">
            <v>FGI_Jan'23_conf 01</v>
          </cell>
          <cell r="N84" t="str">
            <v>New-Fresh</v>
          </cell>
          <cell r="O84">
            <v>44957</v>
          </cell>
          <cell r="P84" t="str">
            <v>ERB FGI</v>
          </cell>
          <cell r="Q84" t="str">
            <v>IM0150166</v>
          </cell>
          <cell r="R84">
            <v>1749018</v>
          </cell>
          <cell r="S84" t="str">
            <v>Yearly</v>
          </cell>
          <cell r="T84">
            <v>10</v>
          </cell>
          <cell r="U84">
            <v>30</v>
          </cell>
          <cell r="V84" t="str">
            <v>Future Generali</v>
          </cell>
          <cell r="W84" t="str">
            <v>Long Term Income plan</v>
          </cell>
          <cell r="X84">
            <v>26125</v>
          </cell>
          <cell r="Y84" t="str">
            <v>4.5%</v>
          </cell>
          <cell r="Z84">
            <v>25000</v>
          </cell>
          <cell r="AA84"/>
          <cell r="AB84"/>
          <cell r="AC84">
            <v>0.7</v>
          </cell>
          <cell r="AD84">
            <v>0</v>
          </cell>
          <cell r="AE84" t="str">
            <v>Net</v>
          </cell>
          <cell r="AF84">
            <v>25000</v>
          </cell>
          <cell r="AG84">
            <v>17500</v>
          </cell>
          <cell r="AH84">
            <v>0</v>
          </cell>
          <cell r="AI84">
            <v>0.01</v>
          </cell>
          <cell r="AJ84">
            <v>0</v>
          </cell>
          <cell r="AK84">
            <v>0</v>
          </cell>
          <cell r="AL84"/>
        </row>
        <row r="85">
          <cell r="A85" t="str">
            <v>SA_INVT_70</v>
          </cell>
          <cell r="B85" t="str">
            <v>In-house-Kolkata</v>
          </cell>
          <cell r="C85" t="str">
            <v>NA</v>
          </cell>
          <cell r="D85" t="str">
            <v>INDIVIDUAL3007</v>
          </cell>
          <cell r="E85" t="str">
            <v>Sanku Tikadar</v>
          </cell>
          <cell r="F85" t="str">
            <v>NA</v>
          </cell>
          <cell r="G85" t="str">
            <v>NA</v>
          </cell>
          <cell r="H85" t="str">
            <v>NA</v>
          </cell>
          <cell r="I85" t="str">
            <v>NA</v>
          </cell>
          <cell r="J85" t="str">
            <v>NANDAN SHARMA</v>
          </cell>
          <cell r="K85" t="str">
            <v>Policy Issued</v>
          </cell>
          <cell r="L85" t="str">
            <v>INVT</v>
          </cell>
          <cell r="M85" t="str">
            <v>FGI_Jan'23_conf 01</v>
          </cell>
          <cell r="N85" t="str">
            <v>New-Fresh</v>
          </cell>
          <cell r="O85">
            <v>44957</v>
          </cell>
          <cell r="P85" t="str">
            <v>ERB FGI</v>
          </cell>
          <cell r="Q85" t="str">
            <v>IM0149844</v>
          </cell>
          <cell r="R85">
            <v>1748911</v>
          </cell>
          <cell r="S85" t="str">
            <v>Yearly</v>
          </cell>
          <cell r="T85">
            <v>10</v>
          </cell>
          <cell r="U85">
            <v>30</v>
          </cell>
          <cell r="V85" t="str">
            <v>Future Generali</v>
          </cell>
          <cell r="W85" t="str">
            <v>Long Term Income plan</v>
          </cell>
          <cell r="X85">
            <v>99000</v>
          </cell>
          <cell r="Y85" t="str">
            <v>4.5%</v>
          </cell>
          <cell r="Z85">
            <v>94736.84210526316</v>
          </cell>
          <cell r="AA85"/>
          <cell r="AB85"/>
          <cell r="AC85">
            <v>0.7</v>
          </cell>
          <cell r="AD85">
            <v>0</v>
          </cell>
          <cell r="AE85" t="str">
            <v>Net</v>
          </cell>
          <cell r="AF85">
            <v>94736.84210526316</v>
          </cell>
          <cell r="AG85">
            <v>66315.789473684214</v>
          </cell>
          <cell r="AH85">
            <v>0</v>
          </cell>
          <cell r="AI85">
            <v>0.01</v>
          </cell>
          <cell r="AJ85">
            <v>0</v>
          </cell>
          <cell r="AK85">
            <v>0</v>
          </cell>
          <cell r="AL85"/>
        </row>
        <row r="86">
          <cell r="A86" t="str">
            <v>Pune_Invt_6972</v>
          </cell>
          <cell r="B86" t="str">
            <v>Ciso - Pune</v>
          </cell>
          <cell r="C86" t="str">
            <v>NA</v>
          </cell>
          <cell r="D86"/>
          <cell r="E86" t="str">
            <v>Prajwal</v>
          </cell>
          <cell r="F86" t="str">
            <v>NA</v>
          </cell>
          <cell r="G86" t="str">
            <v>NA</v>
          </cell>
          <cell r="H86" t="str">
            <v>NA</v>
          </cell>
          <cell r="I86" t="str">
            <v>NA</v>
          </cell>
          <cell r="J86" t="str">
            <v>MRS SARIKA MILIND JAGTAP</v>
          </cell>
          <cell r="K86" t="str">
            <v>Policy Issued</v>
          </cell>
          <cell r="L86" t="str">
            <v>INVT</v>
          </cell>
          <cell r="M86" t="str">
            <v>Bajaj_Jan'23_Conf 01</v>
          </cell>
          <cell r="N86" t="str">
            <v>New-Fresh</v>
          </cell>
          <cell r="O86">
            <v>44950</v>
          </cell>
          <cell r="P86" t="str">
            <v>ERB Bajaj</v>
          </cell>
          <cell r="Q86">
            <v>6121672556</v>
          </cell>
          <cell r="R86">
            <v>546004621</v>
          </cell>
          <cell r="S86" t="str">
            <v>Monthly</v>
          </cell>
          <cell r="T86">
            <v>12</v>
          </cell>
          <cell r="U86">
            <v>25</v>
          </cell>
          <cell r="V86" t="str">
            <v>Bajaj Allianz</v>
          </cell>
          <cell r="W86" t="str">
            <v>Assured Wealth Goal</v>
          </cell>
          <cell r="X86">
            <v>6270</v>
          </cell>
          <cell r="Y86" t="str">
            <v>4.5%</v>
          </cell>
          <cell r="Z86">
            <v>6000</v>
          </cell>
          <cell r="AA86"/>
          <cell r="AB86"/>
          <cell r="AC86">
            <v>0.68</v>
          </cell>
          <cell r="AD86">
            <v>0</v>
          </cell>
          <cell r="AE86" t="str">
            <v>Net</v>
          </cell>
          <cell r="AF86">
            <v>6000</v>
          </cell>
          <cell r="AG86">
            <v>4080.0000000000005</v>
          </cell>
          <cell r="AH86">
            <v>0</v>
          </cell>
          <cell r="AI86">
            <v>0.01</v>
          </cell>
          <cell r="AJ86">
            <v>0</v>
          </cell>
          <cell r="AK86">
            <v>0</v>
          </cell>
          <cell r="AL86"/>
        </row>
        <row r="87">
          <cell r="A87" t="str">
            <v>Pune_Invt_6973</v>
          </cell>
          <cell r="B87" t="str">
            <v>Ciso - Pune</v>
          </cell>
          <cell r="C87" t="str">
            <v>NA</v>
          </cell>
          <cell r="D87"/>
          <cell r="E87" t="str">
            <v>Prajwal</v>
          </cell>
          <cell r="F87" t="str">
            <v>NA</v>
          </cell>
          <cell r="G87" t="str">
            <v>NA</v>
          </cell>
          <cell r="H87" t="str">
            <v>NA</v>
          </cell>
          <cell r="I87" t="str">
            <v>NA</v>
          </cell>
          <cell r="J87" t="str">
            <v>MR PRATHAMESH JALINDER AHER</v>
          </cell>
          <cell r="K87" t="str">
            <v>Policy Issued</v>
          </cell>
          <cell r="L87" t="str">
            <v>INVT</v>
          </cell>
          <cell r="M87" t="str">
            <v>Bajaj_Jan'23_Conf 01</v>
          </cell>
          <cell r="N87" t="str">
            <v>New-Fresh</v>
          </cell>
          <cell r="O87">
            <v>44953</v>
          </cell>
          <cell r="P87" t="str">
            <v>ERB Bajaj</v>
          </cell>
          <cell r="Q87">
            <v>6121684876</v>
          </cell>
          <cell r="R87">
            <v>546564783</v>
          </cell>
          <cell r="S87" t="str">
            <v>Monthly</v>
          </cell>
          <cell r="T87">
            <v>12</v>
          </cell>
          <cell r="U87">
            <v>25</v>
          </cell>
          <cell r="V87" t="str">
            <v>Bajaj Allianz</v>
          </cell>
          <cell r="W87" t="str">
            <v>Assured Wealth Goal</v>
          </cell>
          <cell r="X87">
            <v>6270</v>
          </cell>
          <cell r="Y87" t="str">
            <v>4.5%</v>
          </cell>
          <cell r="Z87">
            <v>6000</v>
          </cell>
          <cell r="AA87"/>
          <cell r="AB87"/>
          <cell r="AC87">
            <v>0.68</v>
          </cell>
          <cell r="AD87">
            <v>0</v>
          </cell>
          <cell r="AE87" t="str">
            <v>Net</v>
          </cell>
          <cell r="AF87">
            <v>6000</v>
          </cell>
          <cell r="AG87">
            <v>4080.0000000000005</v>
          </cell>
          <cell r="AH87">
            <v>0</v>
          </cell>
          <cell r="AI87">
            <v>0.01</v>
          </cell>
          <cell r="AJ87">
            <v>0</v>
          </cell>
          <cell r="AK87">
            <v>0</v>
          </cell>
          <cell r="AL87"/>
        </row>
        <row r="88">
          <cell r="A88" t="str">
            <v>Pune_Invt_6974</v>
          </cell>
          <cell r="B88" t="str">
            <v>Ciso - Pune</v>
          </cell>
          <cell r="C88" t="str">
            <v>NA</v>
          </cell>
          <cell r="D88"/>
          <cell r="E88" t="str">
            <v>Prajwal</v>
          </cell>
          <cell r="F88" t="str">
            <v>NA</v>
          </cell>
          <cell r="G88" t="str">
            <v>NA</v>
          </cell>
          <cell r="H88" t="str">
            <v>NA</v>
          </cell>
          <cell r="I88" t="str">
            <v>NA</v>
          </cell>
          <cell r="J88" t="str">
            <v>Vaibhav mahendra shinde</v>
          </cell>
          <cell r="K88" t="str">
            <v>Policy Issued</v>
          </cell>
          <cell r="L88" t="str">
            <v>INVT</v>
          </cell>
          <cell r="M88" t="str">
            <v>Bajaj_Jan'23_Conf 01</v>
          </cell>
          <cell r="N88" t="str">
            <v>New-Fresh</v>
          </cell>
          <cell r="O88">
            <v>44953</v>
          </cell>
          <cell r="P88" t="str">
            <v>ERB Bajaj</v>
          </cell>
          <cell r="Q88">
            <v>6121685370</v>
          </cell>
          <cell r="R88">
            <v>546607063</v>
          </cell>
          <cell r="S88" t="str">
            <v>Monthly</v>
          </cell>
          <cell r="T88">
            <v>12</v>
          </cell>
          <cell r="U88">
            <v>25</v>
          </cell>
          <cell r="V88" t="str">
            <v>Bajaj Allianz</v>
          </cell>
          <cell r="W88" t="str">
            <v>Assured Wealth Goal</v>
          </cell>
          <cell r="X88">
            <v>6270</v>
          </cell>
          <cell r="Y88" t="str">
            <v>4.5%</v>
          </cell>
          <cell r="Z88">
            <v>6000</v>
          </cell>
          <cell r="AA88"/>
          <cell r="AB88"/>
          <cell r="AC88">
            <v>0.68</v>
          </cell>
          <cell r="AD88">
            <v>0</v>
          </cell>
          <cell r="AE88" t="str">
            <v>Net</v>
          </cell>
          <cell r="AF88">
            <v>6000</v>
          </cell>
          <cell r="AG88">
            <v>4080.0000000000005</v>
          </cell>
          <cell r="AH88">
            <v>0</v>
          </cell>
          <cell r="AI88">
            <v>0.01</v>
          </cell>
          <cell r="AJ88">
            <v>0</v>
          </cell>
          <cell r="AK88">
            <v>0</v>
          </cell>
          <cell r="AL88"/>
        </row>
        <row r="89">
          <cell r="A89" t="str">
            <v>Pune_Invt_6975</v>
          </cell>
          <cell r="B89" t="str">
            <v>Ciso - Pune</v>
          </cell>
          <cell r="C89" t="str">
            <v>NA</v>
          </cell>
          <cell r="D89"/>
          <cell r="E89" t="str">
            <v>Prajwal</v>
          </cell>
          <cell r="F89" t="str">
            <v>NA</v>
          </cell>
          <cell r="G89" t="str">
            <v>NA</v>
          </cell>
          <cell r="H89" t="str">
            <v>NA</v>
          </cell>
          <cell r="I89" t="str">
            <v>NA</v>
          </cell>
          <cell r="J89" t="str">
            <v xml:space="preserve">Amol Indrajit Nimbalkar </v>
          </cell>
          <cell r="K89" t="str">
            <v>Policy Issued</v>
          </cell>
          <cell r="L89" t="str">
            <v>INVT</v>
          </cell>
          <cell r="M89" t="str">
            <v>Bajaj_Jan'23_Conf 01</v>
          </cell>
          <cell r="N89" t="str">
            <v>New-Fresh</v>
          </cell>
          <cell r="O89">
            <v>44953</v>
          </cell>
          <cell r="P89" t="str">
            <v>ERB Bajaj</v>
          </cell>
          <cell r="Q89">
            <v>6121685653</v>
          </cell>
          <cell r="R89">
            <v>546639034</v>
          </cell>
          <cell r="S89" t="str">
            <v>Monthly</v>
          </cell>
          <cell r="T89">
            <v>12</v>
          </cell>
          <cell r="U89">
            <v>25</v>
          </cell>
          <cell r="V89" t="str">
            <v>Bajaj Allianz</v>
          </cell>
          <cell r="W89" t="str">
            <v>Assured Wealth Goal</v>
          </cell>
          <cell r="X89">
            <v>6270</v>
          </cell>
          <cell r="Y89" t="str">
            <v>4.5%</v>
          </cell>
          <cell r="Z89">
            <v>6000</v>
          </cell>
          <cell r="AA89"/>
          <cell r="AB89"/>
          <cell r="AC89">
            <v>0.68</v>
          </cell>
          <cell r="AD89">
            <v>0</v>
          </cell>
          <cell r="AE89" t="str">
            <v>Net</v>
          </cell>
          <cell r="AF89">
            <v>6000</v>
          </cell>
          <cell r="AG89">
            <v>4080.0000000000005</v>
          </cell>
          <cell r="AH89">
            <v>0</v>
          </cell>
          <cell r="AI89">
            <v>0.01</v>
          </cell>
          <cell r="AJ89">
            <v>0</v>
          </cell>
          <cell r="AK89">
            <v>0</v>
          </cell>
          <cell r="AL89"/>
        </row>
        <row r="90">
          <cell r="A90" t="str">
            <v>Pune_Invt_6976</v>
          </cell>
          <cell r="B90" t="str">
            <v>Ciso - Pune</v>
          </cell>
          <cell r="C90" t="str">
            <v>NA</v>
          </cell>
          <cell r="D90"/>
          <cell r="E90" t="str">
            <v>Prajwal</v>
          </cell>
          <cell r="F90" t="str">
            <v>NA</v>
          </cell>
          <cell r="G90" t="str">
            <v>NA</v>
          </cell>
          <cell r="H90" t="str">
            <v>NA</v>
          </cell>
          <cell r="I90" t="str">
            <v>NA</v>
          </cell>
          <cell r="J90" t="str">
            <v>Akshya baburao gaikwad</v>
          </cell>
          <cell r="K90" t="str">
            <v>Policy Issued</v>
          </cell>
          <cell r="L90" t="str">
            <v>INVT</v>
          </cell>
          <cell r="M90" t="str">
            <v>Bajaj_Jan'23_Conf 01</v>
          </cell>
          <cell r="N90" t="str">
            <v>New-Fresh</v>
          </cell>
          <cell r="O90">
            <v>44953</v>
          </cell>
          <cell r="P90" t="str">
            <v>ERB Bajaj</v>
          </cell>
          <cell r="Q90">
            <v>6121685789</v>
          </cell>
          <cell r="R90">
            <v>546656473</v>
          </cell>
          <cell r="S90" t="str">
            <v>Monthly</v>
          </cell>
          <cell r="T90">
            <v>12</v>
          </cell>
          <cell r="U90">
            <v>25</v>
          </cell>
          <cell r="V90" t="str">
            <v>Bajaj Allianz</v>
          </cell>
          <cell r="W90" t="str">
            <v>Assured Wealth Goal</v>
          </cell>
          <cell r="X90">
            <v>6270</v>
          </cell>
          <cell r="Y90" t="str">
            <v>4.5%</v>
          </cell>
          <cell r="Z90">
            <v>6000</v>
          </cell>
          <cell r="AA90"/>
          <cell r="AB90"/>
          <cell r="AC90">
            <v>0.68</v>
          </cell>
          <cell r="AD90">
            <v>0</v>
          </cell>
          <cell r="AE90" t="str">
            <v>Net</v>
          </cell>
          <cell r="AF90">
            <v>6000</v>
          </cell>
          <cell r="AG90">
            <v>4080.0000000000005</v>
          </cell>
          <cell r="AH90">
            <v>0</v>
          </cell>
          <cell r="AI90">
            <v>0.01</v>
          </cell>
          <cell r="AJ90">
            <v>0</v>
          </cell>
          <cell r="AK90">
            <v>0</v>
          </cell>
          <cell r="AL90"/>
        </row>
        <row r="91">
          <cell r="A91" t="str">
            <v>AHealth_6979</v>
          </cell>
          <cell r="B91" t="str">
            <v>Sub-Broking</v>
          </cell>
          <cell r="C91" t="str">
            <v>Y</v>
          </cell>
          <cell r="D91" t="str">
            <v>INDIVIDUAL3256</v>
          </cell>
          <cell r="E91" t="str">
            <v>Sanjay kumar jain</v>
          </cell>
          <cell r="F91" t="str">
            <v>NA</v>
          </cell>
          <cell r="G91" t="str">
            <v>Ajay Sharma</v>
          </cell>
          <cell r="H91" t="str">
            <v>NA</v>
          </cell>
          <cell r="I91" t="str">
            <v>Rahul Singh</v>
          </cell>
          <cell r="J91" t="str">
            <v>Ayush Agrawal</v>
          </cell>
          <cell r="K91" t="str">
            <v>Policy Issued</v>
          </cell>
          <cell r="L91" t="str">
            <v>Health</v>
          </cell>
          <cell r="M91" t="str">
            <v>IIFL_Jan'23_Conf 14</v>
          </cell>
          <cell r="N91" t="str">
            <v>New-Fresh</v>
          </cell>
          <cell r="O91">
            <v>44957</v>
          </cell>
          <cell r="P91" t="str">
            <v>IIFL</v>
          </cell>
          <cell r="Q91"/>
          <cell r="R91" t="str">
            <v>P/170000/01/2023/046590</v>
          </cell>
          <cell r="S91" t="str">
            <v>Yearly</v>
          </cell>
          <cell r="T91">
            <v>1</v>
          </cell>
          <cell r="U91">
            <v>1</v>
          </cell>
          <cell r="V91" t="str">
            <v>Star Health</v>
          </cell>
          <cell r="W91" t="str">
            <v>Comprehensive</v>
          </cell>
          <cell r="X91">
            <v>8278</v>
          </cell>
          <cell r="Y91">
            <v>0.18</v>
          </cell>
          <cell r="Z91">
            <v>7015.2542372881362</v>
          </cell>
          <cell r="AA91"/>
          <cell r="AB91"/>
          <cell r="AC91">
            <v>0.4</v>
          </cell>
          <cell r="AD91">
            <v>0.25</v>
          </cell>
          <cell r="AE91" t="str">
            <v>Net</v>
          </cell>
          <cell r="AF91">
            <v>7015.2542372881362</v>
          </cell>
          <cell r="AG91">
            <v>2806.1016949152545</v>
          </cell>
          <cell r="AH91">
            <v>1753.8135593220341</v>
          </cell>
          <cell r="AI91">
            <v>0.01</v>
          </cell>
          <cell r="AJ91">
            <v>17.538135593220343</v>
          </cell>
          <cell r="AK91">
            <v>1736.2754237288136</v>
          </cell>
          <cell r="AL91"/>
        </row>
        <row r="92">
          <cell r="A92" t="str">
            <v>AHealth_6980</v>
          </cell>
          <cell r="B92" t="str">
            <v>Sub-Broking</v>
          </cell>
          <cell r="C92" t="str">
            <v>Y</v>
          </cell>
          <cell r="D92" t="str">
            <v>INDIVIDUAL3256</v>
          </cell>
          <cell r="E92" t="str">
            <v>Sanjay kumar jain</v>
          </cell>
          <cell r="F92" t="str">
            <v>NA</v>
          </cell>
          <cell r="G92" t="str">
            <v>Ajay Sharma</v>
          </cell>
          <cell r="H92" t="str">
            <v>NA</v>
          </cell>
          <cell r="I92" t="str">
            <v>Rahul Singh</v>
          </cell>
          <cell r="J92" t="str">
            <v>Neeraj Kumar Agrawal</v>
          </cell>
          <cell r="K92" t="str">
            <v>Policy Issued</v>
          </cell>
          <cell r="L92" t="str">
            <v>Health</v>
          </cell>
          <cell r="M92" t="str">
            <v>IIFL_Jan'23_Conf 17</v>
          </cell>
          <cell r="N92" t="str">
            <v>New-Fresh</v>
          </cell>
          <cell r="O92">
            <v>44957</v>
          </cell>
          <cell r="P92" t="str">
            <v>IIFL</v>
          </cell>
          <cell r="Q92"/>
          <cell r="R92" t="str">
            <v>P/170000/01/2023/047332</v>
          </cell>
          <cell r="S92" t="str">
            <v>Yearly</v>
          </cell>
          <cell r="T92">
            <v>1</v>
          </cell>
          <cell r="U92">
            <v>1</v>
          </cell>
          <cell r="V92" t="str">
            <v>Star Health</v>
          </cell>
          <cell r="W92" t="str">
            <v>Comprehensive</v>
          </cell>
          <cell r="X92">
            <v>22597</v>
          </cell>
          <cell r="Y92">
            <v>0.18</v>
          </cell>
          <cell r="Z92">
            <v>19150</v>
          </cell>
          <cell r="AA92"/>
          <cell r="AB92"/>
          <cell r="AC92">
            <v>0.4</v>
          </cell>
          <cell r="AD92">
            <v>0.25</v>
          </cell>
          <cell r="AE92" t="str">
            <v>Net</v>
          </cell>
          <cell r="AF92">
            <v>19150</v>
          </cell>
          <cell r="AG92">
            <v>7660</v>
          </cell>
          <cell r="AH92">
            <v>4787.5</v>
          </cell>
          <cell r="AI92">
            <v>0.01</v>
          </cell>
          <cell r="AJ92">
            <v>47.875</v>
          </cell>
          <cell r="AK92">
            <v>4739.625</v>
          </cell>
          <cell r="AL92"/>
        </row>
        <row r="93">
          <cell r="A93" t="str">
            <v>SA_INVT_71</v>
          </cell>
          <cell r="B93" t="str">
            <v>In-house-Kolkata</v>
          </cell>
          <cell r="C93" t="str">
            <v>NA</v>
          </cell>
          <cell r="D93" t="str">
            <v>INDIVIDUAL3007</v>
          </cell>
          <cell r="E93" t="str">
            <v>Sanku Tikadar</v>
          </cell>
          <cell r="F93" t="str">
            <v>NA</v>
          </cell>
          <cell r="G93" t="str">
            <v>NA</v>
          </cell>
          <cell r="H93" t="str">
            <v>NA</v>
          </cell>
          <cell r="I93" t="str">
            <v>NA</v>
          </cell>
          <cell r="J93" t="str">
            <v>ABHISHEK MALLIK</v>
          </cell>
          <cell r="K93" t="str">
            <v>Policy Issued</v>
          </cell>
          <cell r="L93" t="str">
            <v>INVT</v>
          </cell>
          <cell r="M93" t="str">
            <v>FGI_Jan'23_conf 01</v>
          </cell>
          <cell r="N93" t="str">
            <v>New-Fresh</v>
          </cell>
          <cell r="O93">
            <v>44957</v>
          </cell>
          <cell r="P93" t="str">
            <v>ERB FGI</v>
          </cell>
          <cell r="Q93" t="str">
            <v>IM0150221</v>
          </cell>
          <cell r="R93">
            <v>1749087</v>
          </cell>
          <cell r="S93" t="str">
            <v>Yearly</v>
          </cell>
          <cell r="T93">
            <v>10</v>
          </cell>
          <cell r="U93">
            <v>30</v>
          </cell>
          <cell r="V93" t="str">
            <v>Future Generali</v>
          </cell>
          <cell r="W93" t="str">
            <v>Long Term Income plan</v>
          </cell>
          <cell r="X93">
            <v>75000</v>
          </cell>
          <cell r="Y93" t="str">
            <v>4.5%</v>
          </cell>
          <cell r="Z93">
            <v>71770.334928229669</v>
          </cell>
          <cell r="AA93"/>
          <cell r="AB93"/>
          <cell r="AC93">
            <v>0.7</v>
          </cell>
          <cell r="AD93">
            <v>0</v>
          </cell>
          <cell r="AE93" t="str">
            <v>Net</v>
          </cell>
          <cell r="AF93">
            <v>71770.334928229669</v>
          </cell>
          <cell r="AG93">
            <v>50239.234449760763</v>
          </cell>
          <cell r="AH93">
            <v>0</v>
          </cell>
          <cell r="AI93">
            <v>0.01</v>
          </cell>
          <cell r="AJ93">
            <v>0</v>
          </cell>
          <cell r="AK93">
            <v>0</v>
          </cell>
          <cell r="AL93"/>
        </row>
        <row r="94">
          <cell r="A94" t="str">
            <v>AInvt_6829_P</v>
          </cell>
          <cell r="B94" t="str">
            <v>Agency</v>
          </cell>
          <cell r="C94" t="str">
            <v>Y</v>
          </cell>
          <cell r="D94" t="str">
            <v>SUNRISE2415</v>
          </cell>
          <cell r="E94" t="str">
            <v>KESHAB PARMANIK</v>
          </cell>
          <cell r="F94" t="str">
            <v>NA</v>
          </cell>
          <cell r="G94" t="str">
            <v>Suraj Patnaik</v>
          </cell>
          <cell r="H94" t="str">
            <v>Suraj Patnaik</v>
          </cell>
          <cell r="I94" t="str">
            <v>Suraj Patnaik</v>
          </cell>
          <cell r="J94" t="str">
            <v>Sukanti Behera</v>
          </cell>
          <cell r="K94" t="str">
            <v>Policy Issued</v>
          </cell>
          <cell r="L94" t="str">
            <v>INVT</v>
          </cell>
          <cell r="M94" t="str">
            <v>Bajaj_Jan'23_Conf 01</v>
          </cell>
          <cell r="N94" t="str">
            <v>New-Fresh</v>
          </cell>
          <cell r="O94">
            <v>44930</v>
          </cell>
          <cell r="P94" t="str">
            <v>ERB BAJAJ</v>
          </cell>
          <cell r="Q94">
            <v>6121626574</v>
          </cell>
          <cell r="R94">
            <v>543361814</v>
          </cell>
          <cell r="S94" t="str">
            <v>Yearly</v>
          </cell>
          <cell r="T94">
            <v>15</v>
          </cell>
          <cell r="U94" t="str">
            <v>Whole life</v>
          </cell>
          <cell r="V94" t="str">
            <v>Bajaj Allianz</v>
          </cell>
          <cell r="W94" t="str">
            <v>Life Long Assure</v>
          </cell>
          <cell r="X94">
            <v>52276.501199999999</v>
          </cell>
          <cell r="Y94" t="str">
            <v>4.5%</v>
          </cell>
          <cell r="Z94">
            <v>50025.36</v>
          </cell>
          <cell r="AA94"/>
          <cell r="AB94"/>
          <cell r="AC94"/>
          <cell r="AD94">
            <v>0.05</v>
          </cell>
          <cell r="AE94" t="str">
            <v>Net</v>
          </cell>
          <cell r="AF94">
            <v>50025.36</v>
          </cell>
          <cell r="AG94">
            <v>24012.1728</v>
          </cell>
          <cell r="AH94">
            <v>17508.876</v>
          </cell>
          <cell r="AI94">
            <v>0.01</v>
          </cell>
          <cell r="AJ94">
            <v>175.08876000000001</v>
          </cell>
          <cell r="AK94">
            <v>17333.787240000001</v>
          </cell>
          <cell r="AL94" t="str">
            <v>PP Partner</v>
          </cell>
        </row>
        <row r="95">
          <cell r="A95" t="str">
            <v>AHealth_6842_P</v>
          </cell>
          <cell r="B95" t="str">
            <v>Agency</v>
          </cell>
          <cell r="C95" t="str">
            <v>Y</v>
          </cell>
          <cell r="D95" t="str">
            <v>SUNRISE2415</v>
          </cell>
          <cell r="E95" t="str">
            <v>KESHAB PARMANIK</v>
          </cell>
          <cell r="F95" t="str">
            <v>NA</v>
          </cell>
          <cell r="G95" t="str">
            <v>Suraj Patnaik</v>
          </cell>
          <cell r="H95" t="str">
            <v>Suraj Patnaik</v>
          </cell>
          <cell r="I95" t="str">
            <v>Suraj Patnaik</v>
          </cell>
          <cell r="J95" t="str">
            <v>BISWAJIT PRADHAN</v>
          </cell>
          <cell r="K95" t="str">
            <v>Policy Issued</v>
          </cell>
          <cell r="L95" t="str">
            <v>Health</v>
          </cell>
          <cell r="M95" t="str">
            <v>IIFL_Jan'23_Conf 03</v>
          </cell>
          <cell r="N95" t="str">
            <v>New-Fresh</v>
          </cell>
          <cell r="O95">
            <v>44935</v>
          </cell>
          <cell r="P95" t="str">
            <v>IIFL</v>
          </cell>
          <cell r="Q95"/>
          <cell r="R95" t="str">
            <v>4128i/HSHA/275632338/00/000</v>
          </cell>
          <cell r="S95" t="str">
            <v>Yearly</v>
          </cell>
          <cell r="T95">
            <v>1</v>
          </cell>
          <cell r="U95">
            <v>1</v>
          </cell>
          <cell r="V95" t="str">
            <v>ICICI Lombard</v>
          </cell>
          <cell r="W95" t="str">
            <v>Shield</v>
          </cell>
          <cell r="X95">
            <v>8046</v>
          </cell>
          <cell r="Y95">
            <v>0.18</v>
          </cell>
          <cell r="Z95">
            <v>6818.6440677966102</v>
          </cell>
          <cell r="AA95"/>
          <cell r="AB95"/>
          <cell r="AC95"/>
          <cell r="AD95">
            <v>0.04</v>
          </cell>
          <cell r="AE95" t="str">
            <v>Net</v>
          </cell>
          <cell r="AF95">
            <v>6818.6440677966102</v>
          </cell>
          <cell r="AG95">
            <v>2727.4576271186443</v>
          </cell>
          <cell r="AH95">
            <v>1909.2203389830511</v>
          </cell>
          <cell r="AI95">
            <v>0.01</v>
          </cell>
          <cell r="AJ95">
            <v>19.092203389830512</v>
          </cell>
          <cell r="AK95">
            <v>1890.1281355932206</v>
          </cell>
          <cell r="AL95" t="str">
            <v>PP Partner</v>
          </cell>
        </row>
        <row r="96">
          <cell r="A96" t="str">
            <v>AHealth_6843_P</v>
          </cell>
          <cell r="B96" t="str">
            <v>Agency</v>
          </cell>
          <cell r="C96" t="str">
            <v>Y</v>
          </cell>
          <cell r="D96" t="str">
            <v>SUNRISE2415</v>
          </cell>
          <cell r="E96" t="str">
            <v>KESHAB PARMANIK</v>
          </cell>
          <cell r="F96" t="str">
            <v>NA</v>
          </cell>
          <cell r="G96" t="str">
            <v>Suraj Patnaik</v>
          </cell>
          <cell r="H96" t="str">
            <v>Suraj Patnaik</v>
          </cell>
          <cell r="I96" t="str">
            <v>Suraj Patnaik</v>
          </cell>
          <cell r="J96" t="str">
            <v>Nirmala Rao</v>
          </cell>
          <cell r="K96" t="str">
            <v>Policy Issued</v>
          </cell>
          <cell r="L96" t="str">
            <v>Health</v>
          </cell>
          <cell r="M96" t="str">
            <v>IIFL_Jan'23_Conf 05</v>
          </cell>
          <cell r="N96" t="str">
            <v>New-Fresh</v>
          </cell>
          <cell r="O96">
            <v>44935</v>
          </cell>
          <cell r="P96" t="str">
            <v>IIFL</v>
          </cell>
          <cell r="Q96"/>
          <cell r="R96" t="str">
            <v>4128i/HSHA/275656394/00/000</v>
          </cell>
          <cell r="S96" t="str">
            <v>Yearly</v>
          </cell>
          <cell r="T96">
            <v>1</v>
          </cell>
          <cell r="U96">
            <v>1</v>
          </cell>
          <cell r="V96" t="str">
            <v>ICICI Lombard</v>
          </cell>
          <cell r="W96" t="str">
            <v>Shield</v>
          </cell>
          <cell r="X96">
            <v>19423</v>
          </cell>
          <cell r="Y96">
            <v>0.18</v>
          </cell>
          <cell r="Z96">
            <v>16460.169491525423</v>
          </cell>
          <cell r="AA96"/>
          <cell r="AB96"/>
          <cell r="AC96"/>
          <cell r="AD96">
            <v>0.04</v>
          </cell>
          <cell r="AE96" t="str">
            <v>Net</v>
          </cell>
          <cell r="AF96">
            <v>16460.169491525423</v>
          </cell>
          <cell r="AG96">
            <v>6584.0677966101694</v>
          </cell>
          <cell r="AH96">
            <v>4608.8474576271192</v>
          </cell>
          <cell r="AI96">
            <v>0.01</v>
          </cell>
          <cell r="AJ96">
            <v>46.088474576271196</v>
          </cell>
          <cell r="AK96">
            <v>4562.7589830508477</v>
          </cell>
          <cell r="AL96" t="str">
            <v>PP Partner</v>
          </cell>
        </row>
        <row r="97">
          <cell r="A97" t="str">
            <v>AMotor_6956_P</v>
          </cell>
          <cell r="B97" t="str">
            <v>Agency-Mumbai</v>
          </cell>
          <cell r="C97" t="str">
            <v>Y</v>
          </cell>
          <cell r="D97" t="str">
            <v>INDIVIDUAL1553</v>
          </cell>
          <cell r="E97" t="str">
            <v>Sunita Manish Mehta</v>
          </cell>
          <cell r="F97" t="str">
            <v>NA</v>
          </cell>
          <cell r="G97" t="str">
            <v>Sayali Kadav</v>
          </cell>
          <cell r="H97" t="str">
            <v>NA</v>
          </cell>
          <cell r="I97" t="str">
            <v>Rahul Singh</v>
          </cell>
          <cell r="J97" t="str">
            <v>Aniket Vishwasrao</v>
          </cell>
          <cell r="K97" t="str">
            <v>Policy Issued</v>
          </cell>
          <cell r="L97" t="str">
            <v>Motor</v>
          </cell>
          <cell r="M97" t="str">
            <v>Navinchandra_Jan-23_Conf 10</v>
          </cell>
          <cell r="N97" t="str">
            <v>New-Fresh</v>
          </cell>
          <cell r="O97">
            <v>44954</v>
          </cell>
          <cell r="P97" t="str">
            <v>Navinchandra</v>
          </cell>
          <cell r="Q97"/>
          <cell r="R97" t="str">
            <v>6201087253 00 00</v>
          </cell>
          <cell r="S97" t="str">
            <v>Yearly</v>
          </cell>
          <cell r="T97">
            <v>1</v>
          </cell>
          <cell r="U97">
            <v>1</v>
          </cell>
          <cell r="V97" t="str">
            <v>TATA AIG</v>
          </cell>
          <cell r="W97" t="str">
            <v>Comprehensive</v>
          </cell>
          <cell r="X97">
            <v>26089</v>
          </cell>
          <cell r="Y97">
            <v>0.18</v>
          </cell>
          <cell r="Z97">
            <v>22109.322033898305</v>
          </cell>
          <cell r="AA97">
            <v>18268.322033898305</v>
          </cell>
          <cell r="AB97">
            <v>3841</v>
          </cell>
          <cell r="AC97"/>
          <cell r="AD97">
            <v>0.03</v>
          </cell>
          <cell r="AE97" t="str">
            <v>OD</v>
          </cell>
          <cell r="AF97">
            <v>18268.322033898305</v>
          </cell>
          <cell r="AG97">
            <v>0</v>
          </cell>
          <cell r="AH97">
            <v>548.04966101694913</v>
          </cell>
          <cell r="AI97">
            <v>0.01</v>
          </cell>
          <cell r="AJ97">
            <v>5.4804966101694914</v>
          </cell>
          <cell r="AK97">
            <v>542.56916440677969</v>
          </cell>
          <cell r="AL97" t="str">
            <v>PP Partner</v>
          </cell>
        </row>
        <row r="98">
          <cell r="A98" t="str">
            <v>AMotor_6895_P</v>
          </cell>
          <cell r="B98" t="str">
            <v>Agency-Mumbai</v>
          </cell>
          <cell r="C98" t="str">
            <v>Y</v>
          </cell>
          <cell r="D98" t="str">
            <v>INDIVIDUAL1553</v>
          </cell>
          <cell r="E98" t="str">
            <v>Sunita Manish Mehta</v>
          </cell>
          <cell r="F98" t="str">
            <v>NA</v>
          </cell>
          <cell r="G98" t="str">
            <v>Sayali Kadav</v>
          </cell>
          <cell r="H98" t="str">
            <v>NA</v>
          </cell>
          <cell r="I98" t="str">
            <v>Rahul Singh</v>
          </cell>
          <cell r="J98" t="str">
            <v>JUDE BENNY DIAS</v>
          </cell>
          <cell r="K98" t="str">
            <v>Policy Issued</v>
          </cell>
          <cell r="L98" t="str">
            <v>Motor</v>
          </cell>
          <cell r="M98" t="str">
            <v>HeartBeat_Jan'23_Conf 08</v>
          </cell>
          <cell r="N98" t="str">
            <v>New-Fresh</v>
          </cell>
          <cell r="O98">
            <v>44942</v>
          </cell>
          <cell r="P98" t="str">
            <v>Heartbeat</v>
          </cell>
          <cell r="Q98"/>
          <cell r="R98" t="str">
            <v>3001/276243333/00/000</v>
          </cell>
          <cell r="S98" t="str">
            <v>Yearly</v>
          </cell>
          <cell r="T98">
            <v>1</v>
          </cell>
          <cell r="U98">
            <v>1</v>
          </cell>
          <cell r="V98" t="str">
            <v>ICICI Lombard</v>
          </cell>
          <cell r="W98" t="str">
            <v>Comprehensive</v>
          </cell>
          <cell r="X98">
            <v>6260</v>
          </cell>
          <cell r="Y98">
            <v>0.18</v>
          </cell>
          <cell r="Z98">
            <v>5305.0847457627124</v>
          </cell>
          <cell r="AA98">
            <v>1839</v>
          </cell>
          <cell r="AB98">
            <v>3466</v>
          </cell>
          <cell r="AC98"/>
          <cell r="AD98">
            <v>0.03</v>
          </cell>
          <cell r="AE98" t="str">
            <v>OD</v>
          </cell>
          <cell r="AF98">
            <v>1839</v>
          </cell>
          <cell r="AG98">
            <v>0</v>
          </cell>
          <cell r="AH98">
            <v>55.169999999999995</v>
          </cell>
          <cell r="AI98">
            <v>0.01</v>
          </cell>
          <cell r="AJ98">
            <v>0.55169999999999997</v>
          </cell>
          <cell r="AK98">
            <v>54.618299999999998</v>
          </cell>
          <cell r="AL98" t="str">
            <v>PP Partner</v>
          </cell>
        </row>
        <row r="99">
          <cell r="A99" t="str">
            <v>AOthers_6673_P</v>
          </cell>
          <cell r="B99" t="str">
            <v>Alternate</v>
          </cell>
          <cell r="C99" t="str">
            <v>Y</v>
          </cell>
          <cell r="D99" t="str">
            <v>COMPUN0143098</v>
          </cell>
          <cell r="E99" t="str">
            <v>Abhinav Sanwaria (Trinita Capital)</v>
          </cell>
          <cell r="F99" t="str">
            <v>NA</v>
          </cell>
          <cell r="G99" t="str">
            <v>Pintoo Singh</v>
          </cell>
          <cell r="H99" t="str">
            <v>NA</v>
          </cell>
          <cell r="I99" t="str">
            <v>Rahul Singh</v>
          </cell>
          <cell r="J99" t="str">
            <v>Nadeem Ibrahim Shaikh</v>
          </cell>
          <cell r="K99" t="str">
            <v>Policy Issued</v>
          </cell>
          <cell r="L99" t="str">
            <v>Other</v>
          </cell>
          <cell r="M99" t="str">
            <v>Starpower_Dec-22_conf 1</v>
          </cell>
          <cell r="N99" t="str">
            <v>New-Fresh</v>
          </cell>
          <cell r="O99">
            <v>44905</v>
          </cell>
          <cell r="P99" t="str">
            <v>Star Power</v>
          </cell>
          <cell r="Q99"/>
          <cell r="R99" t="str">
            <v>4172/272923089/00/000</v>
          </cell>
          <cell r="S99" t="str">
            <v>Yearly</v>
          </cell>
          <cell r="T99">
            <v>1</v>
          </cell>
          <cell r="U99">
            <v>3</v>
          </cell>
          <cell r="V99" t="str">
            <v>ICICI Lombard</v>
          </cell>
          <cell r="W99" t="str">
            <v>Loan protector Plan</v>
          </cell>
          <cell r="X99">
            <v>64974</v>
          </cell>
          <cell r="Y99">
            <v>0.18</v>
          </cell>
          <cell r="Z99">
            <v>55062.711864406781</v>
          </cell>
          <cell r="AA99"/>
          <cell r="AB99"/>
          <cell r="AC99"/>
          <cell r="AD99">
            <v>0.05</v>
          </cell>
          <cell r="AE99" t="str">
            <v>Net</v>
          </cell>
          <cell r="AF99">
            <v>55062.711864406781</v>
          </cell>
          <cell r="AG99">
            <v>0</v>
          </cell>
          <cell r="AH99">
            <v>2753.1355932203392</v>
          </cell>
          <cell r="AI99">
            <v>0.01</v>
          </cell>
          <cell r="AJ99">
            <v>27.531355932203393</v>
          </cell>
          <cell r="AK99">
            <v>2725.6042372881357</v>
          </cell>
          <cell r="AL99" t="str">
            <v>Remaining balance</v>
          </cell>
        </row>
        <row r="100">
          <cell r="A100" t="str">
            <v>Term_6181</v>
          </cell>
          <cell r="B100" t="str">
            <v>Agency</v>
          </cell>
          <cell r="C100" t="str">
            <v>Y</v>
          </cell>
          <cell r="D100" t="str">
            <v>INDIVIDUAL2367</v>
          </cell>
          <cell r="E100" t="str">
            <v>Sushma Kumari</v>
          </cell>
          <cell r="F100" t="str">
            <v>NA</v>
          </cell>
          <cell r="G100" t="str">
            <v>Avnish Misra</v>
          </cell>
          <cell r="H100" t="str">
            <v>NA</v>
          </cell>
          <cell r="I100" t="str">
            <v>Rahul Singh</v>
          </cell>
          <cell r="J100" t="str">
            <v>Ashok Kumar</v>
          </cell>
          <cell r="K100" t="str">
            <v>Policy Issued</v>
          </cell>
          <cell r="L100" t="str">
            <v>Term</v>
          </cell>
          <cell r="M100" t="str">
            <v>MAX_Dec-22_Conf 1</v>
          </cell>
          <cell r="N100" t="str">
            <v>New-Fresh</v>
          </cell>
          <cell r="O100">
            <v>44912</v>
          </cell>
          <cell r="P100" t="str">
            <v>ERB MAX</v>
          </cell>
          <cell r="Q100">
            <v>115492969</v>
          </cell>
          <cell r="R100"/>
          <cell r="S100" t="str">
            <v>Quarterly</v>
          </cell>
          <cell r="T100">
            <v>43</v>
          </cell>
          <cell r="U100">
            <v>43</v>
          </cell>
          <cell r="V100" t="str">
            <v>MAX</v>
          </cell>
          <cell r="W100" t="str">
            <v>Smart Secure Plus</v>
          </cell>
          <cell r="X100">
            <v>10698</v>
          </cell>
          <cell r="Y100">
            <v>0.18</v>
          </cell>
          <cell r="Z100">
            <v>9066.1016949152545</v>
          </cell>
          <cell r="AA100"/>
          <cell r="AB100"/>
          <cell r="AC100"/>
          <cell r="AD100">
            <v>0.45</v>
          </cell>
          <cell r="AE100" t="str">
            <v>Net</v>
          </cell>
          <cell r="AF100">
            <v>9066.1016949152545</v>
          </cell>
          <cell r="AG100">
            <v>0</v>
          </cell>
          <cell r="AH100">
            <v>4079.7457627118647</v>
          </cell>
          <cell r="AI100">
            <v>0.01</v>
          </cell>
          <cell r="AJ100">
            <v>40.797457627118646</v>
          </cell>
          <cell r="AK100">
            <v>4038.9483050847462</v>
          </cell>
          <cell r="AL100" t="str">
            <v>Pending payout</v>
          </cell>
        </row>
        <row r="101">
          <cell r="A101" t="str">
            <v>AHealth_6657</v>
          </cell>
          <cell r="B101" t="str">
            <v>Agency</v>
          </cell>
          <cell r="C101" t="str">
            <v>Y</v>
          </cell>
          <cell r="D101" t="str">
            <v>INDIVIDUAL2720</v>
          </cell>
          <cell r="E101" t="str">
            <v>Nitu shu</v>
          </cell>
          <cell r="F101" t="str">
            <v>NA</v>
          </cell>
          <cell r="G101" t="str">
            <v>Deepchand Swarnkar</v>
          </cell>
          <cell r="H101" t="str">
            <v>Deepchand Swarnkar</v>
          </cell>
          <cell r="I101" t="str">
            <v>Ujjwal Roy</v>
          </cell>
          <cell r="J101" t="str">
            <v>Somnath Bera</v>
          </cell>
          <cell r="K101" t="str">
            <v>Policy Issued</v>
          </cell>
          <cell r="L101" t="str">
            <v>Health</v>
          </cell>
          <cell r="M101"/>
          <cell r="N101" t="str">
            <v>New-Fresh</v>
          </cell>
          <cell r="O101">
            <v>44908</v>
          </cell>
          <cell r="P101" t="str">
            <v>IIFL</v>
          </cell>
          <cell r="Q101"/>
          <cell r="R101"/>
          <cell r="S101" t="str">
            <v>Yearly</v>
          </cell>
          <cell r="T101">
            <v>1</v>
          </cell>
          <cell r="U101">
            <v>1</v>
          </cell>
          <cell r="V101" t="str">
            <v>Magma HDI</v>
          </cell>
          <cell r="W101" t="str">
            <v>Wellness</v>
          </cell>
          <cell r="X101">
            <v>4999</v>
          </cell>
          <cell r="Y101">
            <v>0.18</v>
          </cell>
          <cell r="Z101">
            <v>4236.4406779661022</v>
          </cell>
          <cell r="AA101"/>
          <cell r="AB101"/>
          <cell r="AC101"/>
          <cell r="AD101">
            <v>0.2</v>
          </cell>
          <cell r="AE101" t="str">
            <v>Net</v>
          </cell>
          <cell r="AF101">
            <v>4236.4406779661022</v>
          </cell>
          <cell r="AG101">
            <v>0</v>
          </cell>
          <cell r="AH101">
            <v>847.28813559322043</v>
          </cell>
          <cell r="AI101">
            <v>0.01</v>
          </cell>
          <cell r="AJ101">
            <v>8.4728813559322038</v>
          </cell>
          <cell r="AK101">
            <v>838.81525423728817</v>
          </cell>
          <cell r="AL101" t="str">
            <v>Pending payout</v>
          </cell>
        </row>
        <row r="102">
          <cell r="A102" t="str">
            <v>AHealth_6671</v>
          </cell>
          <cell r="B102" t="str">
            <v>Agency-Mumbai</v>
          </cell>
          <cell r="C102"/>
          <cell r="D102" t="str">
            <v>INDIVIDUAL1212</v>
          </cell>
          <cell r="E102" t="str">
            <v>Panna Ajay Shah</v>
          </cell>
          <cell r="F102" t="str">
            <v>NA</v>
          </cell>
          <cell r="G102" t="str">
            <v>Sayali Kadav</v>
          </cell>
          <cell r="H102" t="str">
            <v>NA</v>
          </cell>
          <cell r="I102" t="str">
            <v>Rahul Singh</v>
          </cell>
          <cell r="J102" t="str">
            <v>Mr Vijaykumar Natwarlal Shah</v>
          </cell>
          <cell r="K102" t="str">
            <v>Policy Issued</v>
          </cell>
          <cell r="L102" t="str">
            <v>Health</v>
          </cell>
          <cell r="M102"/>
          <cell r="N102" t="str">
            <v>New-Topup</v>
          </cell>
          <cell r="O102">
            <v>44925</v>
          </cell>
          <cell r="P102" t="str">
            <v>IIFL</v>
          </cell>
          <cell r="Q102"/>
          <cell r="R102">
            <v>49984240</v>
          </cell>
          <cell r="S102" t="str">
            <v>Yearly</v>
          </cell>
          <cell r="T102">
            <v>1</v>
          </cell>
          <cell r="U102">
            <v>3</v>
          </cell>
          <cell r="V102" t="str">
            <v>Care Health</v>
          </cell>
          <cell r="W102" t="str">
            <v>Enhance</v>
          </cell>
          <cell r="X102">
            <v>58986</v>
          </cell>
          <cell r="Y102">
            <v>0.18</v>
          </cell>
          <cell r="Z102">
            <v>49988.135593220344</v>
          </cell>
          <cell r="AA102"/>
          <cell r="AB102"/>
          <cell r="AC102"/>
          <cell r="AD102">
            <v>0.28000000000000003</v>
          </cell>
          <cell r="AE102" t="str">
            <v>Net</v>
          </cell>
          <cell r="AF102">
            <v>49988.135593220344</v>
          </cell>
          <cell r="AG102">
            <v>0</v>
          </cell>
          <cell r="AH102">
            <v>13996.677966101697</v>
          </cell>
          <cell r="AI102">
            <v>0.01</v>
          </cell>
          <cell r="AJ102">
            <v>139.96677966101697</v>
          </cell>
          <cell r="AK102">
            <v>13856.71118644068</v>
          </cell>
          <cell r="AL102" t="str">
            <v>Pending payout</v>
          </cell>
        </row>
        <row r="103">
          <cell r="A103" t="str">
            <v>PINVT_00016</v>
          </cell>
          <cell r="B103" t="str">
            <v>Agency</v>
          </cell>
          <cell r="C103" t="str">
            <v>Y</v>
          </cell>
          <cell r="D103" t="str">
            <v>INDIVIDUAL2459</v>
          </cell>
          <cell r="E103" t="str">
            <v>DEBASISH MAHAPATRA</v>
          </cell>
          <cell r="F103" t="str">
            <v>NA</v>
          </cell>
          <cell r="G103" t="str">
            <v>Debasish Bal</v>
          </cell>
          <cell r="H103" t="str">
            <v>Rakesh Sahoo</v>
          </cell>
          <cell r="I103" t="str">
            <v>Rakesh Sahoo</v>
          </cell>
          <cell r="J103" t="str">
            <v>Sibasankar Sethi</v>
          </cell>
          <cell r="K103" t="str">
            <v>Policy Issued</v>
          </cell>
          <cell r="L103" t="str">
            <v>INVT</v>
          </cell>
          <cell r="M103" t="str">
            <v>BAJAJ_Dec-22_Conf 1</v>
          </cell>
          <cell r="N103" t="str">
            <v>New-Fresh</v>
          </cell>
          <cell r="O103">
            <v>44914</v>
          </cell>
          <cell r="P103" t="str">
            <v>ERB BAJAJ</v>
          </cell>
          <cell r="Q103" t="str">
            <v>6121559805</v>
          </cell>
          <cell r="R103">
            <v>539736296</v>
          </cell>
          <cell r="S103" t="str">
            <v>Yearly</v>
          </cell>
          <cell r="T103">
            <v>10</v>
          </cell>
          <cell r="U103">
            <v>15</v>
          </cell>
          <cell r="V103" t="str">
            <v>Bajaj Allianz</v>
          </cell>
          <cell r="W103" t="str">
            <v>POS Goal Suraksha</v>
          </cell>
          <cell r="X103">
            <v>15675</v>
          </cell>
          <cell r="Y103" t="str">
            <v>4.5%</v>
          </cell>
          <cell r="Z103">
            <v>15000.000000000002</v>
          </cell>
          <cell r="AA103"/>
          <cell r="AB103"/>
          <cell r="AC103"/>
          <cell r="AD103">
            <v>0.3</v>
          </cell>
          <cell r="AE103" t="str">
            <v>Net</v>
          </cell>
          <cell r="AF103">
            <v>15000.000000000002</v>
          </cell>
          <cell r="AG103">
            <v>0</v>
          </cell>
          <cell r="AH103">
            <v>4500</v>
          </cell>
          <cell r="AI103">
            <v>0.01</v>
          </cell>
          <cell r="AJ103">
            <v>45</v>
          </cell>
          <cell r="AK103">
            <v>4455</v>
          </cell>
          <cell r="AL103" t="str">
            <v>Pending payout</v>
          </cell>
        </row>
        <row r="104">
          <cell r="A104" t="str">
            <v>AHealth_6714</v>
          </cell>
          <cell r="B104" t="str">
            <v>Agency</v>
          </cell>
          <cell r="C104" t="str">
            <v>Y</v>
          </cell>
          <cell r="D104" t="str">
            <v>INDIVIDUAL2991</v>
          </cell>
          <cell r="E104" t="str">
            <v>Sushma Singh</v>
          </cell>
          <cell r="F104" t="str">
            <v>NA</v>
          </cell>
          <cell r="G104" t="str">
            <v>Manoj Kumar</v>
          </cell>
          <cell r="H104" t="str">
            <v>Jhantu Baksi</v>
          </cell>
          <cell r="I104" t="str">
            <v>Pallab Mukherji</v>
          </cell>
          <cell r="J104" t="str">
            <v>Pankaj Singh</v>
          </cell>
          <cell r="K104" t="str">
            <v>Policy Issued</v>
          </cell>
          <cell r="L104" t="str">
            <v>Health</v>
          </cell>
          <cell r="M104" t="str">
            <v>IIFL_Dec-22_Conf 8</v>
          </cell>
          <cell r="N104" t="str">
            <v>New-Fresh</v>
          </cell>
          <cell r="O104">
            <v>44915</v>
          </cell>
          <cell r="P104" t="str">
            <v>IIFL</v>
          </cell>
          <cell r="Q104"/>
          <cell r="R104" t="str">
            <v>4128i/HSHA/273414357/00/000</v>
          </cell>
          <cell r="S104" t="str">
            <v>Yearly</v>
          </cell>
          <cell r="T104">
            <v>1</v>
          </cell>
          <cell r="U104">
            <v>1</v>
          </cell>
          <cell r="V104" t="str">
            <v>ICICI Lombard</v>
          </cell>
          <cell r="W104" t="str">
            <v>Shield</v>
          </cell>
          <cell r="X104">
            <v>24614</v>
          </cell>
          <cell r="Y104">
            <v>0.18</v>
          </cell>
          <cell r="Z104">
            <v>20859.322033898305</v>
          </cell>
          <cell r="AA104"/>
          <cell r="AB104"/>
          <cell r="AC104"/>
          <cell r="AD104">
            <v>0.25</v>
          </cell>
          <cell r="AE104" t="str">
            <v>Net</v>
          </cell>
          <cell r="AF104">
            <v>20859.322033898305</v>
          </cell>
          <cell r="AG104">
            <v>0</v>
          </cell>
          <cell r="AH104">
            <v>5214.8305084745762</v>
          </cell>
          <cell r="AI104">
            <v>0.01</v>
          </cell>
          <cell r="AJ104">
            <v>52.148305084745765</v>
          </cell>
          <cell r="AK104">
            <v>5162.6822033898306</v>
          </cell>
          <cell r="AL104" t="str">
            <v>Pending payout</v>
          </cell>
        </row>
        <row r="105">
          <cell r="A105" t="str">
            <v>AInvt_6765</v>
          </cell>
          <cell r="B105" t="str">
            <v>Agency</v>
          </cell>
          <cell r="C105" t="str">
            <v>Y</v>
          </cell>
          <cell r="D105" t="str">
            <v>INDIVIDUAL3019</v>
          </cell>
          <cell r="E105" t="str">
            <v>Kalpana Jana</v>
          </cell>
          <cell r="F105" t="str">
            <v>NA</v>
          </cell>
          <cell r="G105" t="str">
            <v>Debasis jana</v>
          </cell>
          <cell r="H105" t="str">
            <v>Dipak Mishra</v>
          </cell>
          <cell r="I105" t="str">
            <v>Pallab Mukherji</v>
          </cell>
          <cell r="J105" t="str">
            <v>Surya Kanta Das</v>
          </cell>
          <cell r="K105" t="str">
            <v>Policy Issued</v>
          </cell>
          <cell r="L105" t="str">
            <v>INVT</v>
          </cell>
          <cell r="M105"/>
          <cell r="N105" t="str">
            <v>New-Fresh</v>
          </cell>
          <cell r="O105">
            <v>44923</v>
          </cell>
          <cell r="P105" t="str">
            <v>ERB BAJAJ</v>
          </cell>
          <cell r="Q105">
            <v>6121605730</v>
          </cell>
          <cell r="R105">
            <v>542177092</v>
          </cell>
          <cell r="S105" t="str">
            <v>Yearly</v>
          </cell>
          <cell r="T105">
            <v>10</v>
          </cell>
          <cell r="U105">
            <v>15</v>
          </cell>
          <cell r="V105" t="str">
            <v>Bajaj Allianz</v>
          </cell>
          <cell r="W105" t="str">
            <v>Guaranteed Income Goal</v>
          </cell>
          <cell r="X105">
            <v>155391.5</v>
          </cell>
          <cell r="Y105" t="str">
            <v>4.5%</v>
          </cell>
          <cell r="Z105">
            <v>148700</v>
          </cell>
          <cell r="AA105"/>
          <cell r="AB105"/>
          <cell r="AC105"/>
          <cell r="AD105">
            <v>0.4</v>
          </cell>
          <cell r="AE105" t="str">
            <v>Net</v>
          </cell>
          <cell r="AF105">
            <v>148700</v>
          </cell>
          <cell r="AG105">
            <v>0</v>
          </cell>
          <cell r="AH105">
            <v>59480</v>
          </cell>
          <cell r="AI105">
            <v>0.01</v>
          </cell>
          <cell r="AJ105">
            <v>594.80000000000007</v>
          </cell>
          <cell r="AK105">
            <v>58885.2</v>
          </cell>
          <cell r="AL105" t="str">
            <v>Pending payout</v>
          </cell>
        </row>
        <row r="106">
          <cell r="A106" t="str">
            <v>AHealth_6932</v>
          </cell>
          <cell r="B106" t="str">
            <v>Agency-Mumbai</v>
          </cell>
          <cell r="C106" t="str">
            <v>Y</v>
          </cell>
          <cell r="D106" t="str">
            <v>INDIVIDUAL1354</v>
          </cell>
          <cell r="E106" t="str">
            <v>Yogesh Sonawane</v>
          </cell>
          <cell r="F106" t="str">
            <v>NA</v>
          </cell>
          <cell r="G106" t="str">
            <v>Sayali Kadav</v>
          </cell>
          <cell r="H106" t="str">
            <v>NA</v>
          </cell>
          <cell r="I106" t="str">
            <v>Rahul Singh</v>
          </cell>
          <cell r="J106" t="str">
            <v xml:space="preserve">Sabita Mahapatra </v>
          </cell>
          <cell r="K106" t="str">
            <v>Policy Issued</v>
          </cell>
          <cell r="L106" t="str">
            <v>INVT</v>
          </cell>
          <cell r="M106"/>
          <cell r="N106" t="str">
            <v>Renewal</v>
          </cell>
          <cell r="O106">
            <v>44916</v>
          </cell>
          <cell r="P106" t="str">
            <v>Probus</v>
          </cell>
          <cell r="Q106" t="str">
            <v/>
          </cell>
          <cell r="R106" t="str">
            <v>7000033583-00</v>
          </cell>
          <cell r="S106" t="str">
            <v>Yearly</v>
          </cell>
          <cell r="T106">
            <v>1</v>
          </cell>
          <cell r="U106">
            <v>2</v>
          </cell>
          <cell r="V106" t="str">
            <v>TATA AIG</v>
          </cell>
          <cell r="W106" t="str">
            <v xml:space="preserve">Medicare premiere </v>
          </cell>
          <cell r="X106">
            <v>19920</v>
          </cell>
          <cell r="Y106">
            <v>0.18</v>
          </cell>
          <cell r="Z106">
            <v>16881.355932203391</v>
          </cell>
          <cell r="AA106"/>
          <cell r="AB106"/>
          <cell r="AC106"/>
          <cell r="AD106">
            <v>0.1</v>
          </cell>
          <cell r="AE106" t="str">
            <v>Net</v>
          </cell>
          <cell r="AF106">
            <v>16881.355932203391</v>
          </cell>
          <cell r="AG106">
            <v>0</v>
          </cell>
          <cell r="AH106">
            <v>1688.1355932203392</v>
          </cell>
          <cell r="AI106">
            <v>0.01</v>
          </cell>
          <cell r="AJ106">
            <v>16.881355932203391</v>
          </cell>
          <cell r="AK106">
            <v>1671.2542372881358</v>
          </cell>
          <cell r="AL106" t="str">
            <v>Pending payout</v>
          </cell>
        </row>
        <row r="107">
          <cell r="A107" t="str">
            <v>AHealth_6747</v>
          </cell>
          <cell r="B107" t="str">
            <v>Agency</v>
          </cell>
          <cell r="C107" t="str">
            <v>Y</v>
          </cell>
          <cell r="D107" t="str">
            <v>INDIVIDUAL2431</v>
          </cell>
          <cell r="E107" t="str">
            <v>Aswini Kumar Das</v>
          </cell>
          <cell r="F107" t="str">
            <v>NA</v>
          </cell>
          <cell r="G107" t="str">
            <v>Debasish Bal</v>
          </cell>
          <cell r="H107" t="str">
            <v>Rakesh Sahoo</v>
          </cell>
          <cell r="I107" t="str">
            <v>Rakesh Sahoo</v>
          </cell>
          <cell r="J107" t="str">
            <v>Suchitra Das</v>
          </cell>
          <cell r="K107" t="str">
            <v>Policy Issued</v>
          </cell>
          <cell r="L107" t="str">
            <v>Health</v>
          </cell>
          <cell r="M107" t="str">
            <v>IIFL_Dec-22_Conf 15</v>
          </cell>
          <cell r="N107" t="str">
            <v>New-Fresh</v>
          </cell>
          <cell r="O107">
            <v>44917</v>
          </cell>
          <cell r="P107" t="str">
            <v>IIFL</v>
          </cell>
          <cell r="Q107"/>
          <cell r="R107">
            <v>60405061</v>
          </cell>
          <cell r="S107" t="str">
            <v>Yearly</v>
          </cell>
          <cell r="T107">
            <v>1</v>
          </cell>
          <cell r="U107">
            <v>2</v>
          </cell>
          <cell r="V107" t="str">
            <v>Care Health</v>
          </cell>
          <cell r="W107" t="str">
            <v>Care Advantage</v>
          </cell>
          <cell r="X107">
            <v>44872</v>
          </cell>
          <cell r="Y107">
            <v>0.18</v>
          </cell>
          <cell r="Z107">
            <v>38027.118644067799</v>
          </cell>
          <cell r="AA107"/>
          <cell r="AB107"/>
          <cell r="AC107"/>
          <cell r="AD107">
            <v>0.24</v>
          </cell>
          <cell r="AE107" t="str">
            <v>Net</v>
          </cell>
          <cell r="AF107">
            <v>38027.118644067799</v>
          </cell>
          <cell r="AG107">
            <v>0</v>
          </cell>
          <cell r="AH107">
            <v>9126.5084745762706</v>
          </cell>
          <cell r="AI107">
            <v>0.01</v>
          </cell>
          <cell r="AJ107">
            <v>91.265084745762707</v>
          </cell>
          <cell r="AK107">
            <v>9035.243389830508</v>
          </cell>
          <cell r="AL107" t="str">
            <v>Pending payout</v>
          </cell>
        </row>
        <row r="108">
          <cell r="A108" t="str">
            <v>AHealth_6747_P</v>
          </cell>
          <cell r="B108" t="str">
            <v>Agency</v>
          </cell>
          <cell r="C108" t="str">
            <v>Y</v>
          </cell>
          <cell r="D108" t="str">
            <v>INDIVIDUAL1941</v>
          </cell>
          <cell r="E108" t="str">
            <v>Aalia Hamim</v>
          </cell>
          <cell r="F108" t="str">
            <v>NA</v>
          </cell>
          <cell r="G108" t="str">
            <v>Debasish Bal</v>
          </cell>
          <cell r="H108" t="str">
            <v>Rakesh Sahoo</v>
          </cell>
          <cell r="I108" t="str">
            <v>Rakesh Sahoo</v>
          </cell>
          <cell r="J108" t="str">
            <v>Suchitra Das</v>
          </cell>
          <cell r="K108" t="str">
            <v>Policy Issued</v>
          </cell>
          <cell r="L108" t="str">
            <v>Health</v>
          </cell>
          <cell r="M108" t="str">
            <v>IIFL_Dec-22_Conf 15</v>
          </cell>
          <cell r="N108" t="str">
            <v>New-Fresh</v>
          </cell>
          <cell r="O108">
            <v>44917</v>
          </cell>
          <cell r="P108" t="str">
            <v>IIFL</v>
          </cell>
          <cell r="Q108"/>
          <cell r="R108">
            <v>60405061</v>
          </cell>
          <cell r="S108" t="str">
            <v>Yearly</v>
          </cell>
          <cell r="T108">
            <v>1</v>
          </cell>
          <cell r="U108">
            <v>2</v>
          </cell>
          <cell r="V108" t="str">
            <v>Care Health</v>
          </cell>
          <cell r="W108" t="str">
            <v>Care Advantage</v>
          </cell>
          <cell r="X108">
            <v>44872</v>
          </cell>
          <cell r="Y108">
            <v>0.18</v>
          </cell>
          <cell r="Z108">
            <v>38027.118644067799</v>
          </cell>
          <cell r="AA108"/>
          <cell r="AB108"/>
          <cell r="AC108"/>
          <cell r="AD108">
            <v>0.04</v>
          </cell>
          <cell r="AE108" t="str">
            <v>Net</v>
          </cell>
          <cell r="AF108">
            <v>38027.118644067799</v>
          </cell>
          <cell r="AG108">
            <v>0</v>
          </cell>
          <cell r="AH108">
            <v>1521.0847457627119</v>
          </cell>
          <cell r="AI108">
            <v>0.01</v>
          </cell>
          <cell r="AJ108">
            <v>15.21084745762712</v>
          </cell>
          <cell r="AK108">
            <v>1505.8738983050848</v>
          </cell>
          <cell r="AL108" t="str">
            <v>PP Partner</v>
          </cell>
        </row>
        <row r="109">
          <cell r="A109" t="str">
            <v>AHealth_6615</v>
          </cell>
          <cell r="B109" t="str">
            <v>Agency</v>
          </cell>
          <cell r="C109" t="str">
            <v>Y</v>
          </cell>
          <cell r="D109" t="str">
            <v>INDEAS4462898</v>
          </cell>
          <cell r="E109" t="str">
            <v>Ranjan Jana</v>
          </cell>
          <cell r="F109" t="str">
            <v>NA</v>
          </cell>
          <cell r="G109" t="str">
            <v>Anupam Bera</v>
          </cell>
          <cell r="H109" t="str">
            <v>Sanjoy Pal</v>
          </cell>
          <cell r="I109" t="str">
            <v>Ujjwal Roy</v>
          </cell>
          <cell r="J109" t="str">
            <v>Ajitava Patra</v>
          </cell>
          <cell r="K109" t="str">
            <v>Policy Issued</v>
          </cell>
          <cell r="L109" t="str">
            <v>Health</v>
          </cell>
          <cell r="M109" t="str">
            <v>IIFL_Dec-22_Conf 5</v>
          </cell>
          <cell r="N109" t="str">
            <v>New-Fresh</v>
          </cell>
          <cell r="O109">
            <v>44900</v>
          </cell>
          <cell r="P109" t="str">
            <v>IIFL</v>
          </cell>
          <cell r="Q109"/>
          <cell r="R109" t="str">
            <v>P/170000/01/2023/037778</v>
          </cell>
          <cell r="S109" t="str">
            <v>Yearly</v>
          </cell>
          <cell r="T109">
            <v>1</v>
          </cell>
          <cell r="U109">
            <v>1</v>
          </cell>
          <cell r="V109" t="str">
            <v>Star Health</v>
          </cell>
          <cell r="W109" t="str">
            <v>Health Assure</v>
          </cell>
          <cell r="X109">
            <v>16715</v>
          </cell>
          <cell r="Y109">
            <v>0.18</v>
          </cell>
          <cell r="Z109">
            <v>14165.254237288136</v>
          </cell>
          <cell r="AA109"/>
          <cell r="AB109"/>
          <cell r="AC109">
            <v>0.5</v>
          </cell>
          <cell r="AD109">
            <v>0.25</v>
          </cell>
          <cell r="AE109" t="str">
            <v>Net</v>
          </cell>
          <cell r="AF109">
            <v>14165.254237288136</v>
          </cell>
          <cell r="AG109">
            <v>7082.6271186440681</v>
          </cell>
          <cell r="AH109">
            <v>3541.3135593220341</v>
          </cell>
          <cell r="AI109">
            <v>0.01</v>
          </cell>
          <cell r="AJ109">
            <v>35.413135593220339</v>
          </cell>
          <cell r="AK109">
            <v>3505.9004237288136</v>
          </cell>
          <cell r="AL109" t="str">
            <v>Pending payout</v>
          </cell>
        </row>
        <row r="110">
          <cell r="AG110">
            <v>1691407.5005348795</v>
          </cell>
          <cell r="AH110">
            <v>757484.74071802769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bu" refreshedDate="44972.758567129633" createdVersion="8" refreshedVersion="8" minRefreshableVersion="3" recordCount="394" xr:uid="{C317D505-97ED-4949-8156-D413ABB4BCD1}">
  <cacheSource type="worksheet">
    <worksheetSource ref="A1:AG1048576" sheet="Data"/>
  </cacheSource>
  <cacheFields count="33">
    <cacheField name="Unique ID" numFmtId="0">
      <sharedItems containsBlank="1"/>
    </cacheField>
    <cacheField name="Application no" numFmtId="0">
      <sharedItems containsBlank="1" containsMixedTypes="1" containsNumber="1" containsInteger="1" minValue="0" maxValue="1460078723109"/>
    </cacheField>
    <cacheField name="Policy no" numFmtId="0">
      <sharedItems containsBlank="1" containsMixedTypes="1" containsNumber="1" containsInteger="1" minValue="0" maxValue="32998184202300"/>
    </cacheField>
    <cacheField name="RM Name" numFmtId="0">
      <sharedItems containsBlank="1"/>
    </cacheField>
    <cacheField name="Policy type" numFmtId="0">
      <sharedItems containsBlank="1"/>
    </cacheField>
    <cacheField name="ERB Status" numFmtId="0">
      <sharedItems containsBlank="1"/>
    </cacheField>
    <cacheField name="Customer Name" numFmtId="0">
      <sharedItems containsBlank="1"/>
    </cacheField>
    <cacheField name="Product" numFmtId="0">
      <sharedItems containsBlank="1"/>
    </cacheField>
    <cacheField name="Insurer / Company Name" numFmtId="0">
      <sharedItems containsBlank="1"/>
    </cacheField>
    <cacheField name="Plan Name / Fund Name" numFmtId="0">
      <sharedItems containsBlank="1"/>
    </cacheField>
    <cacheField name="Issued Date" numFmtId="0">
      <sharedItems containsNonDate="0" containsDate="1" containsString="0" containsBlank="1" minDate="1899-12-30T00:00:00" maxDate="2023-02-01T00:00:00"/>
    </cacheField>
    <cacheField name="ERB_x000a_G. Premium" numFmtId="0">
      <sharedItems containsString="0" containsBlank="1" containsNumber="1" minValue="843" maxValue="541574"/>
    </cacheField>
    <cacheField name="OD NET PREMIUM " numFmtId="0">
      <sharedItems containsBlank="1" containsMixedTypes="1" containsNumber="1" minValue="0" maxValue="18268.322033898305"/>
    </cacheField>
    <cacheField name="TP PREMIUM" numFmtId="0">
      <sharedItems containsBlank="1" containsMixedTypes="1" containsNumber="1" containsInteger="1" minValue="0" maxValue="8322"/>
    </cacheField>
    <cacheField name="ERB_x000a_N.Premium" numFmtId="1">
      <sharedItems containsString="0" containsBlank="1" containsNumber="1" minValue="714.40677966101703" maxValue="539324"/>
    </cacheField>
    <cacheField name="Cal Premium" numFmtId="1">
      <sharedItems containsString="0" containsBlank="1" containsNumber="1" minValue="714.40677966101703" maxValue="518252.63157894742"/>
    </cacheField>
    <cacheField name="Finqy Partner ID" numFmtId="0">
      <sharedItems containsBlank="1" containsMixedTypes="1" containsNumber="1" containsInteger="1" minValue="0" maxValue="0"/>
    </cacheField>
    <cacheField name="Partner Name" numFmtId="0">
      <sharedItems containsBlank="1" count="76">
        <s v="Life Way Solutions"/>
        <s v="Inderjeet Gupta"/>
        <s v="Ashirwad wealth creatior"/>
        <s v="Krishnendu Das"/>
        <s v="Rekha Gupta"/>
        <s v="Ranjan Jana"/>
        <s v="Abhinav Sanwaria (Trinita Capital)"/>
        <s v="Nitu sahu"/>
        <s v="Sushma Kumari"/>
        <s v="DEBASISH MAHAPATRA"/>
        <s v="Sushma Singh"/>
        <s v="Yogesh Sonawane"/>
        <s v="Aswini Kumar Das"/>
        <s v="Aalia Hamim"/>
        <s v="Kalpana Jana"/>
        <s v="Panna Ajay Shah"/>
        <s v="Souvik Banik"/>
        <s v="Kavita"/>
        <s v="Ajay Kumar Yadav"/>
        <s v="Seema Yadav"/>
        <s v="Deepa joshi"/>
        <s v="Infovision Marketing Services"/>
        <s v="Naru Gopal Maity"/>
        <s v="Destination Holidays"/>
        <s v="SMARANIKA SETHI"/>
        <s v="KESHAB PARMANIK"/>
        <s v="BANDAN PRADHAN"/>
        <s v="Priyanka Farkya"/>
        <s v="Suraj Rajpura"/>
        <s v="Tapasi Jana"/>
        <s v="ANANYA JANA"/>
        <s v="Apurba Biswas"/>
        <s v="Sunita Manish Mehta"/>
        <s v="Sanku Tikadar"/>
        <s v="Vandana Kumari"/>
        <s v="intensify wealth creators"/>
        <s v="Mintu Debnath"/>
        <s v="Stl Overseas Private Limited"/>
        <s v="Unique Vision Marketing Services Pvt Ltd"/>
        <s v="Hina Chaudhary"/>
        <s v="Aarti Singh"/>
        <s v="Manasi Jana"/>
        <s v="Ashwini Kumar Pati"/>
        <s v="BANJA BAL"/>
        <s v="Amay Bikash Paira"/>
        <s v="Kalandinayak"/>
        <s v="POONAM SHARMA"/>
        <s v="Manika Jana"/>
        <s v="Sagar Singh Rathore"/>
        <s v="UNITY"/>
        <s v="Varun Goel"/>
        <s v="KANHU CHARAN NAHAK"/>
        <s v="SAROJ KUMAR PRUSTY"/>
        <s v="Subrat Kumar Pusty"/>
        <s v="Tanaya Das Rana"/>
        <s v="Susanta Kumar Bhuyan"/>
        <s v="Pradip Maity"/>
        <s v="VIDHULA JAIN"/>
        <s v="Suman Kumari pandey"/>
        <s v="Prajwal"/>
        <s v="Somasri Das"/>
        <s v="Dharmendra Kumar"/>
        <s v="Sumathi B Poojary"/>
        <s v="Foraam Kamal Vora"/>
        <s v="Suhan Deepak Joshi"/>
        <s v="REVISE MARKETING PVT LTD"/>
        <s v="SATYA SOBHAN GHADAI"/>
        <s v="Sanjay kumar jain"/>
        <m/>
        <s v="Shanu Manna" u="1"/>
        <s v="Keshvan Mudaliar" u="1"/>
        <s v="ERB Employee" u="1"/>
        <s v="Vighnaharta services" u="1"/>
        <s v="Binita Choudhary" u="1"/>
        <s v="Deepti Arora" u="1"/>
        <s v="Sumanti Poojary" u="1"/>
      </sharedItems>
    </cacheField>
    <cacheField name="ERB _x000a_Payout %" numFmtId="0">
      <sharedItems containsString="0" containsBlank="1" containsNumber="1" minValue="-0.6" maxValue="0.65"/>
    </cacheField>
    <cacheField name="ERB_x000a_Payout Amt" numFmtId="165">
      <sharedItems containsString="0" containsBlank="1" containsNumber="1" minValue="-72700.363636363632" maxValue="400000"/>
    </cacheField>
    <cacheField name="TDS Rate" numFmtId="0">
      <sharedItems containsString="0" containsBlank="1" containsNumber="1" minValue="0.01" maxValue="0.02"/>
    </cacheField>
    <cacheField name="TDS amt" numFmtId="165">
      <sharedItems containsString="0" containsBlank="1" containsNumber="1" minValue="-1454.0072727272727" maxValue="4000"/>
    </cacheField>
    <cacheField name="Advance/_x000a_Recovery" numFmtId="165">
      <sharedItems containsString="0" containsBlank="1" containsNumber="1" minValue="-71246.356363636354" maxValue="0"/>
    </cacheField>
    <cacheField name="Payable" numFmtId="165">
      <sharedItems containsString="0" containsBlank="1" containsNumber="1" minValue="-71246.356363636354" maxValue="396000"/>
    </cacheField>
    <cacheField name="Paid" numFmtId="165">
      <sharedItems containsNonDate="0" containsString="0" containsBlank="1"/>
    </cacheField>
    <cacheField name="Advisor_x000a_Payout Date" numFmtId="0">
      <sharedItems containsNonDate="0" containsString="0" containsBlank="1"/>
    </cacheField>
    <cacheField name="Reference No" numFmtId="0">
      <sharedItems containsNonDate="0" containsString="0" containsBlank="1"/>
    </cacheField>
    <cacheField name="Ops Manager" numFmtId="0">
      <sharedItems containsBlank="1"/>
    </cacheField>
    <cacheField name="Payment Remark" numFmtId="0">
      <sharedItems containsNonDate="0" containsString="0" containsBlank="1"/>
    </cacheField>
    <cacheField name="Remark" numFmtId="0">
      <sharedItems containsBlank="1" containsMixedTypes="1" containsNumber="1" containsInteger="1" minValue="0" maxValue="0"/>
    </cacheField>
    <cacheField name="Confirmation Status" numFmtId="0">
      <sharedItems containsNonDate="0" containsString="0" containsBlank="1"/>
    </cacheField>
    <cacheField name="Confirmation Remark" numFmtId="0">
      <sharedItems containsNonDate="0" containsString="0" containsBlank="1"/>
    </cacheField>
    <cacheField name="PPT" numFmtId="0">
      <sharedItems containsBlank="1" containsMixedTypes="1" containsNumber="1" containsInteger="1" minValue="1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s v="RINVT_656"/>
    <s v="5101446132"/>
    <s v="503-7796249"/>
    <s v="Mohan Singh"/>
    <s v="New-Fresh"/>
    <s v="Policy Issued"/>
    <s v="sanket Chaudhary "/>
    <s v="INVT"/>
    <s v="Bharti Axa"/>
    <s v="Elite Advantage "/>
    <d v="1899-12-30T00:00:00"/>
    <n v="99999"/>
    <m/>
    <m/>
    <n v="95692.822966507185"/>
    <n v="95692.822966507185"/>
    <s v="Life2142"/>
    <x v="0"/>
    <n v="0.56999999999999995"/>
    <n v="54544.909090909088"/>
    <n v="0.02"/>
    <n v="1090.8981818181817"/>
    <n v="0"/>
    <n v="53454.01090909091"/>
    <m/>
    <m/>
    <m/>
    <s v="Mithilesh"/>
    <m/>
    <m/>
    <m/>
    <m/>
    <n v="12"/>
  </r>
  <r>
    <s v="RINVT_668"/>
    <s v="5101446602"/>
    <s v="503-7801619"/>
    <s v="Mohan Singh"/>
    <s v="New-Fresh"/>
    <s v="Policy Issued"/>
    <s v="Mayank Gupta"/>
    <s v="INVT"/>
    <s v="Bharti Axa"/>
    <s v="Elite Advantage "/>
    <d v="1899-12-30T00:00:00"/>
    <n v="29964"/>
    <m/>
    <m/>
    <n v="28673.684210526317"/>
    <n v="28673.684210526317"/>
    <s v="Loan159"/>
    <x v="1"/>
    <n v="0.54"/>
    <n v="15483.789473684212"/>
    <n v="0.01"/>
    <n v="154.83789473684212"/>
    <n v="0"/>
    <n v="15328.95157894737"/>
    <m/>
    <m/>
    <m/>
    <s v="Mithilesh"/>
    <m/>
    <m/>
    <m/>
    <m/>
    <n v="10"/>
  </r>
  <r>
    <s v="RINVT_670"/>
    <s v="5101446502"/>
    <s v="503-7801510"/>
    <s v="Mohan Singh"/>
    <s v="New-Fresh"/>
    <s v="Policy Issued"/>
    <s v="Amit Kumar"/>
    <s v="INVT"/>
    <s v="Bharti Axa"/>
    <s v="Elite Advantage "/>
    <d v="1899-12-30T00:00:00"/>
    <n v="41666"/>
    <m/>
    <m/>
    <n v="39871.770334928231"/>
    <n v="39871.770334928231"/>
    <s v="Ashirwad1069"/>
    <x v="2"/>
    <n v="0.54"/>
    <n v="21530.755980861246"/>
    <n v="0.02"/>
    <n v="430.61511961722493"/>
    <n v="0"/>
    <n v="21100.140861244021"/>
    <m/>
    <m/>
    <m/>
    <s v="Mithilesh"/>
    <m/>
    <m/>
    <m/>
    <m/>
    <n v="12"/>
  </r>
  <r>
    <s v="RINVT_657"/>
    <s v="5112344856"/>
    <s v="503-7796199"/>
    <s v="Mohan Singh"/>
    <s v="New-Fresh"/>
    <s v="Policy Issued"/>
    <s v="piyush kumar"/>
    <s v="INVT"/>
    <s v="Bharti Axa"/>
    <s v="Secure Income Plan"/>
    <d v="1899-12-30T00:00:00"/>
    <n v="30000"/>
    <m/>
    <m/>
    <n v="28708.133971291867"/>
    <n v="28708.133971291867"/>
    <s v="Life2142"/>
    <x v="0"/>
    <n v="0.56999999999999995"/>
    <n v="16363.636363636362"/>
    <n v="0.02"/>
    <n v="327.27272727272725"/>
    <n v="0"/>
    <n v="16036.363636363634"/>
    <m/>
    <m/>
    <m/>
    <s v="Mithilesh"/>
    <m/>
    <m/>
    <m/>
    <m/>
    <n v="10"/>
  </r>
  <r>
    <s v="RINVT_831"/>
    <s v="5101450809"/>
    <s v="503-7888285"/>
    <s v="Mohan Singh"/>
    <s v="New-Fresh"/>
    <s v="Policy Issued"/>
    <s v="Jasvinder"/>
    <s v="INVT"/>
    <s v="Bharti Axa"/>
    <s v="Secure Income Plan"/>
    <d v="1899-12-30T00:00:00"/>
    <n v="40000"/>
    <m/>
    <m/>
    <n v="38277.511961722492"/>
    <n v="38277.511961722492"/>
    <s v="Life2142"/>
    <x v="0"/>
    <n v="0.56999999999999995"/>
    <n v="21818.18181818182"/>
    <n v="0.02"/>
    <n v="436.36363636363643"/>
    <n v="0"/>
    <n v="21381.818181818184"/>
    <m/>
    <m/>
    <m/>
    <s v="Mithilesh"/>
    <m/>
    <m/>
    <m/>
    <m/>
    <n v="10"/>
  </r>
  <r>
    <s v="RINVT_832"/>
    <s v="5101452720"/>
    <s v="503-7890067"/>
    <s v="Mohan Singh"/>
    <s v="New-Fresh"/>
    <s v="Policy Issued"/>
    <s v=" mohit Kumar shrivastava"/>
    <s v="INVT"/>
    <s v="Bharti Axa"/>
    <s v="Elite Advantage"/>
    <d v="1899-12-30T00:00:00"/>
    <n v="90000"/>
    <m/>
    <m/>
    <n v="86124.401913875598"/>
    <n v="86124.401913875598"/>
    <s v="Life2142"/>
    <x v="0"/>
    <n v="0.56999999999999995"/>
    <n v="49090.909090909088"/>
    <n v="0.02"/>
    <n v="981.81818181818176"/>
    <n v="0"/>
    <n v="48109.090909090904"/>
    <m/>
    <m/>
    <m/>
    <s v="Mithilesh"/>
    <m/>
    <m/>
    <m/>
    <m/>
    <n v="12"/>
  </r>
  <r>
    <s v="RINVT_837"/>
    <s v="5101453230"/>
    <s v="503-7894887"/>
    <s v="Mohan Singh"/>
    <s v="New-Fresh"/>
    <s v="Policy Issued"/>
    <s v="Dharmander"/>
    <s v="INVT"/>
    <s v="Bharti Axa"/>
    <s v="Elite Advantage"/>
    <d v="1899-12-30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851"/>
    <s v="5101453483"/>
    <s v="503-7894770"/>
    <s v="Mohan Singh"/>
    <s v="New-Fresh"/>
    <s v="Policy Issued"/>
    <s v="vivek kumar saxena"/>
    <s v="INVT"/>
    <s v="Bharti Axa"/>
    <s v="Elite Advantage"/>
    <d v="1899-12-30T00:00:00"/>
    <n v="41666"/>
    <m/>
    <m/>
    <n v="39871.770334928231"/>
    <n v="39928.229665071776"/>
    <s v="Life2142"/>
    <x v="0"/>
    <n v="0.56999999999999995"/>
    <n v="22759.090909090912"/>
    <n v="0.02"/>
    <n v="455.18181818181824"/>
    <n v="0"/>
    <n v="22303.909090909092"/>
    <m/>
    <m/>
    <m/>
    <s v="Mithilesh"/>
    <m/>
    <m/>
    <m/>
    <m/>
    <n v="12"/>
  </r>
  <r>
    <s v="RINVT_852"/>
    <s v="5101453503"/>
    <s v="503-7894762"/>
    <s v="Mohan Singh"/>
    <s v="New-Fresh"/>
    <s v="Policy Issued"/>
    <s v="Ritesh kumar"/>
    <s v="INVT"/>
    <s v="Bharti Axa"/>
    <s v="Elite Advantage"/>
    <d v="1899-12-30T00:00:00"/>
    <n v="41666"/>
    <m/>
    <m/>
    <n v="39871.770334928231"/>
    <n v="39871.770334928231"/>
    <s v="Life2142"/>
    <x v="0"/>
    <n v="0.56999999999999995"/>
    <n v="22726.909090909088"/>
    <n v="0.02"/>
    <n v="454.53818181818178"/>
    <n v="0"/>
    <n v="22272.370909090907"/>
    <m/>
    <m/>
    <m/>
    <s v="Mithilesh"/>
    <m/>
    <m/>
    <m/>
    <m/>
    <n v="12"/>
  </r>
  <r>
    <s v="RINVT_643"/>
    <s v="6121616084"/>
    <s v="542938946"/>
    <s v="Sandeep Das"/>
    <s v="New-Fresh"/>
    <s v="Policy Issued"/>
    <s v="Sangita das"/>
    <s v="INVT"/>
    <s v="Bajaj Allianz"/>
    <s v="Flexi Income Goal"/>
    <d v="2022-01-04T00:00:00"/>
    <n v="60000"/>
    <m/>
    <m/>
    <n v="57750"/>
    <n v="57416.267942583734"/>
    <s v="INDIVIDUAL3163"/>
    <x v="3"/>
    <n v="0.63"/>
    <n v="36172.248803827752"/>
    <n v="0.01"/>
    <n v="361.7224880382775"/>
    <n v="0"/>
    <n v="35810.526315789473"/>
    <m/>
    <m/>
    <m/>
    <s v="Mithilesh"/>
    <m/>
    <m/>
    <m/>
    <m/>
    <n v="10"/>
  </r>
  <r>
    <s v="M_INVT_1312"/>
    <s v="114286206"/>
    <s v=""/>
    <s v="Pintoo Singh"/>
    <s v="New-Fresh"/>
    <s v="Complain"/>
    <s v="Golu Yadav"/>
    <s v="INVT"/>
    <s v="Max"/>
    <s v="Guaranteed Saving Plan"/>
    <d v="2022-08-24T00:00:00"/>
    <n v="99996"/>
    <m/>
    <m/>
    <n v="95689.952153110047"/>
    <n v="95689.952153110047"/>
    <s v="INDIVIDUAL1447"/>
    <x v="4"/>
    <n v="-0.55000000000000004"/>
    <n v="-52629.473684210527"/>
    <n v="0.01"/>
    <n v="-526.29473684210529"/>
    <n v="-52103.178947368418"/>
    <n v="-52103.178947368418"/>
    <m/>
    <m/>
    <m/>
    <s v="Mithilesh"/>
    <m/>
    <s v="Ok"/>
    <m/>
    <m/>
    <n v="10"/>
  </r>
  <r>
    <s v="M_INVT_1832"/>
    <s v="116268103"/>
    <s v=""/>
    <s v="Pintoo Singh"/>
    <s v="New-Fresh"/>
    <s v="Complain"/>
    <s v="Priya Choudhary"/>
    <s v="INVT"/>
    <s v="Max"/>
    <s v="Saving Advantage"/>
    <d v="2022-10-21T00:00:00"/>
    <n v="52250"/>
    <m/>
    <m/>
    <n v="50000"/>
    <n v="50000"/>
    <s v="INDIVIDUAL1447"/>
    <x v="4"/>
    <n v="-0.55000000000000004"/>
    <n v="-27500.000000000004"/>
    <n v="0.01"/>
    <n v="-275.00000000000006"/>
    <n v="-27225.000000000004"/>
    <n v="-27225.000000000004"/>
    <m/>
    <m/>
    <m/>
    <s v="Mithilesh"/>
    <m/>
    <s v="Ok"/>
    <m/>
    <m/>
    <n v="12"/>
  </r>
  <r>
    <s v="AHealth_6615"/>
    <n v="0"/>
    <s v="P/170000/01/2023/037778"/>
    <s v="Anupam Bera"/>
    <s v="New-Fresh"/>
    <s v="Policy Issued"/>
    <s v="Ajitava Patra"/>
    <s v="Health"/>
    <s v="Star Health"/>
    <s v="Health Assure"/>
    <d v="2022-12-05T00:00:00"/>
    <n v="16715"/>
    <n v="0"/>
    <n v="0"/>
    <n v="14165.254237288136"/>
    <n v="14165.254237288136"/>
    <s v="INDEAS4462898"/>
    <x v="5"/>
    <n v="0.25"/>
    <n v="3541.3135593220341"/>
    <n v="0.01"/>
    <n v="35.413135593220339"/>
    <m/>
    <n v="3505.9004237288136"/>
    <m/>
    <m/>
    <m/>
    <s v="Sayali"/>
    <m/>
    <s v="Pending payout"/>
    <m/>
    <m/>
    <n v="1"/>
  </r>
  <r>
    <s v="AOthers_6673_P"/>
    <n v="0"/>
    <s v="4172/272923089/00/000"/>
    <s v="Pintoo Singh"/>
    <s v="New-Fresh"/>
    <s v="Policy Issued"/>
    <s v="Nadeem Ibrahim Shaikh"/>
    <s v="Other"/>
    <s v="ICICI Lombard"/>
    <s v="Loan Protector"/>
    <d v="2022-12-10T00:00:00"/>
    <n v="64974"/>
    <n v="0"/>
    <n v="0"/>
    <n v="55062.711864406781"/>
    <n v="55062.711864406781"/>
    <s v="COMPUN0143098"/>
    <x v="6"/>
    <n v="0.05"/>
    <n v="2753.1355932203392"/>
    <n v="0.02"/>
    <n v="55.062711864406786"/>
    <m/>
    <n v="2698.0728813559322"/>
    <m/>
    <m/>
    <m/>
    <s v="Sayali"/>
    <m/>
    <s v="Remaining balance"/>
    <m/>
    <m/>
    <n v="1"/>
  </r>
  <r>
    <s v="AHealth_6657"/>
    <n v="0"/>
    <n v="0"/>
    <s v="Deepchand Swarnkar"/>
    <s v="New-Fresh"/>
    <s v="Policy Issued"/>
    <s v="Somnath Bera"/>
    <s v="Health"/>
    <s v="Magma HDI"/>
    <s v="Wellness"/>
    <d v="2022-12-13T00:00:00"/>
    <n v="4999"/>
    <n v="0"/>
    <n v="0"/>
    <n v="4236.4406779661022"/>
    <n v="4236.4406779661022"/>
    <s v="INDIVIDUAL2720"/>
    <x v="7"/>
    <n v="0.2"/>
    <n v="847.28813559322043"/>
    <n v="0.01"/>
    <n v="8.4728813559322038"/>
    <m/>
    <n v="838.81525423728817"/>
    <m/>
    <m/>
    <m/>
    <s v="Sayali"/>
    <m/>
    <s v="Pending payout"/>
    <m/>
    <m/>
    <n v="1"/>
  </r>
  <r>
    <s v="Term_6181"/>
    <n v="115492969"/>
    <n v="0"/>
    <s v="Avnish Misra"/>
    <s v="New-Fresh"/>
    <s v="Policy Issued"/>
    <s v="Ashok Kumar"/>
    <s v="Term"/>
    <s v="Max"/>
    <s v="Smart Secure Plus"/>
    <d v="2022-12-17T00:00:00"/>
    <n v="10698"/>
    <n v="0"/>
    <n v="0"/>
    <n v="9066.1016949152545"/>
    <n v="9066.1016949152545"/>
    <s v="INDIVIDUAL2367"/>
    <x v="8"/>
    <n v="0.45"/>
    <n v="4079.7457627118647"/>
    <n v="0.01"/>
    <n v="40.797457627118646"/>
    <m/>
    <n v="4038.9483050847462"/>
    <m/>
    <m/>
    <m/>
    <s v="Sayali"/>
    <m/>
    <s v="Pending payout"/>
    <m/>
    <m/>
    <n v="43"/>
  </r>
  <r>
    <s v="PINVT_00016"/>
    <s v="6121559805"/>
    <n v="539736296"/>
    <s v="Debasish Bal"/>
    <s v="New-Fresh"/>
    <s v="Policy Issued"/>
    <s v="Sibasankar Sethi"/>
    <s v="INVT"/>
    <s v="Bajaj Allianz"/>
    <s v="POS Goal Suraksha"/>
    <d v="2022-12-19T00:00:00"/>
    <n v="15675"/>
    <n v="0"/>
    <n v="0"/>
    <n v="15000.000000000002"/>
    <n v="15000.000000000002"/>
    <s v="INDIVIDUAL2459"/>
    <x v="9"/>
    <n v="0.3"/>
    <n v="4500"/>
    <n v="0.01"/>
    <n v="45"/>
    <m/>
    <n v="4455"/>
    <m/>
    <m/>
    <m/>
    <s v="Sayali"/>
    <m/>
    <s v="Pending payout"/>
    <m/>
    <m/>
    <n v="10"/>
  </r>
  <r>
    <s v="AHealth_6714"/>
    <n v="0"/>
    <s v="4128i/HSHA/273414357/00/000"/>
    <s v="Manoj Kumar"/>
    <s v="New-Fresh"/>
    <s v="Policy Issued"/>
    <s v="Pankaj Singh"/>
    <s v="Health"/>
    <s v="ICICI Lombard"/>
    <s v="Shield"/>
    <d v="2022-12-20T00:00:00"/>
    <n v="24614"/>
    <n v="0"/>
    <n v="0"/>
    <n v="20859.322033898305"/>
    <n v="20859.322033898305"/>
    <s v="INDIVIDUAL2991"/>
    <x v="10"/>
    <n v="0.25"/>
    <n v="5214.8305084745762"/>
    <n v="0.01"/>
    <n v="52.148305084745765"/>
    <m/>
    <n v="5162.6822033898306"/>
    <m/>
    <m/>
    <m/>
    <s v="Sayali"/>
    <m/>
    <s v="Pending payout"/>
    <m/>
    <m/>
    <n v="1"/>
  </r>
  <r>
    <s v="AHealth_6932"/>
    <s v=""/>
    <s v="7000033583-00"/>
    <s v="Sayali Kadav"/>
    <s v="Renewal"/>
    <s v="Policy Issued"/>
    <s v="Sabita Mahapatra "/>
    <s v="INVT"/>
    <s v="TATA AIG"/>
    <s v="Medicare premiere "/>
    <d v="2022-12-21T00:00:00"/>
    <n v="19920"/>
    <n v="0"/>
    <n v="0"/>
    <n v="16881.355932203391"/>
    <n v="16881.355932203391"/>
    <s v="INDIVIDUAL1354"/>
    <x v="11"/>
    <n v="0.1"/>
    <n v="1688.1355932203392"/>
    <n v="0.01"/>
    <n v="16.881355932203391"/>
    <m/>
    <n v="1671.2542372881358"/>
    <m/>
    <m/>
    <m/>
    <s v="Sayali"/>
    <m/>
    <s v="Pending payout"/>
    <m/>
    <m/>
    <n v="1"/>
  </r>
  <r>
    <s v="AHealth_6747"/>
    <n v="0"/>
    <n v="60405061"/>
    <s v="Debasish Bal"/>
    <s v="New-Fresh"/>
    <s v="Policy Issued"/>
    <s v="Suchitra Das"/>
    <s v="Health"/>
    <s v="Care Health"/>
    <s v="Care Advantage"/>
    <d v="2022-12-22T00:00:00"/>
    <n v="44872"/>
    <n v="0"/>
    <n v="0"/>
    <n v="38027.118644067799"/>
    <n v="38027.118644067799"/>
    <s v="INDIVIDUAL2431"/>
    <x v="12"/>
    <n v="0.24"/>
    <n v="9126.5084745762706"/>
    <n v="0.01"/>
    <n v="91.265084745762707"/>
    <m/>
    <n v="9035.243389830508"/>
    <m/>
    <m/>
    <m/>
    <s v="Sayali"/>
    <m/>
    <s v="Pending payout"/>
    <m/>
    <m/>
    <n v="1"/>
  </r>
  <r>
    <s v="AHealth_6747_P"/>
    <n v="0"/>
    <n v="60405061"/>
    <s v="Debasish Bal"/>
    <s v="New-Fresh"/>
    <s v="Policy Issued"/>
    <s v="Suchitra Das"/>
    <s v="Health"/>
    <s v="Care Health"/>
    <s v="Care Advantage"/>
    <d v="2022-12-22T00:00:00"/>
    <n v="44872"/>
    <n v="0"/>
    <n v="0"/>
    <n v="38027.118644067799"/>
    <n v="38027.118644067799"/>
    <s v="INDIVIDUAL1941"/>
    <x v="13"/>
    <n v="0.04"/>
    <n v="1521.0847457627119"/>
    <n v="0.01"/>
    <n v="15.21084745762712"/>
    <m/>
    <n v="1505.8738983050848"/>
    <m/>
    <m/>
    <m/>
    <s v="Sayali"/>
    <m/>
    <s v="PP Partner"/>
    <m/>
    <m/>
    <n v="1"/>
  </r>
  <r>
    <s v="AInvt_6765"/>
    <n v="6121605730"/>
    <n v="542177092"/>
    <s v="Debasis jana"/>
    <s v="New-Fresh"/>
    <s v="Policy Issued"/>
    <s v="Surya Kanta Das"/>
    <s v="INVT"/>
    <s v="Bajaj Allianz"/>
    <s v="Guaranteed Income Goal"/>
    <d v="2022-12-28T00:00:00"/>
    <n v="155391.5"/>
    <n v="0"/>
    <n v="0"/>
    <n v="148700"/>
    <n v="148700"/>
    <s v="INDIVIDUAL3019"/>
    <x v="14"/>
    <n v="0.4"/>
    <n v="59480"/>
    <n v="0.01"/>
    <n v="594.80000000000007"/>
    <m/>
    <n v="58885.2"/>
    <m/>
    <m/>
    <m/>
    <s v="Sayali"/>
    <m/>
    <s v="Pending payout"/>
    <m/>
    <m/>
    <n v="10"/>
  </r>
  <r>
    <s v="AHealth_6671"/>
    <n v="0"/>
    <n v="49984240"/>
    <s v="Sayali Kadav"/>
    <s v="New-Topup"/>
    <s v="Policy Issued"/>
    <s v="Mr Vijaykumar Natwarlal Shah"/>
    <s v="Health"/>
    <s v="Care Health"/>
    <s v="Enhance"/>
    <d v="2022-12-30T00:00:00"/>
    <n v="58986"/>
    <n v="0"/>
    <n v="0"/>
    <n v="49988.135593220344"/>
    <n v="49988.135593220344"/>
    <s v="INDIVIDUAL1212"/>
    <x v="15"/>
    <n v="0.28000000000000003"/>
    <n v="13996.677966101697"/>
    <n v="0.01"/>
    <n v="139.96677966101697"/>
    <m/>
    <n v="13856.71118644068"/>
    <m/>
    <m/>
    <m/>
    <s v="Sayali"/>
    <m/>
    <s v="Pending payout"/>
    <m/>
    <m/>
    <n v="1"/>
  </r>
  <r>
    <s v="SA_INVT_17"/>
    <n v="565356654"/>
    <n v="24711652"/>
    <s v="NA"/>
    <s v="New-Fresh"/>
    <s v="Policy Issued"/>
    <s v="Samir De"/>
    <s v="INVT"/>
    <s v="PNB Metlife"/>
    <s v="MGFP"/>
    <d v="2023-01-01T00:00:00"/>
    <n v="30000"/>
    <n v="0"/>
    <n v="0"/>
    <n v="28708.133971291867"/>
    <n v="28708.133971291867"/>
    <s v="INDIVIDUAL2993"/>
    <x v="16"/>
    <n v="0.42"/>
    <n v="12057.416267942584"/>
    <n v="0.01"/>
    <n v="120.57416267942585"/>
    <m/>
    <n v="11936.842105263158"/>
    <m/>
    <m/>
    <m/>
    <s v="Sayali"/>
    <m/>
    <n v="0"/>
    <m/>
    <m/>
    <n v="12"/>
  </r>
  <r>
    <s v="AMotor_6791"/>
    <n v="0"/>
    <s v="3001/274768117/00/000"/>
    <s v="Pintoo Singh"/>
    <s v="New-Fresh"/>
    <s v="Policy Issued"/>
    <s v="GAURAV GARG "/>
    <s v="Motor"/>
    <s v="ICICI Lombard"/>
    <s v="Comprehensive"/>
    <d v="2023-01-01T00:00:00"/>
    <n v="11132"/>
    <n v="1112"/>
    <n v="8322"/>
    <n v="9433.8983050847455"/>
    <n v="1112"/>
    <s v="COMPUN0143098"/>
    <x v="6"/>
    <n v="0.18"/>
    <n v="200.16"/>
    <n v="0.02"/>
    <n v="4.0031999999999996"/>
    <m/>
    <n v="196.1568"/>
    <m/>
    <m/>
    <m/>
    <s v="Sayali"/>
    <m/>
    <n v="0"/>
    <m/>
    <m/>
    <n v="1"/>
  </r>
  <r>
    <s v="RINVT_404"/>
    <n v="5112335484"/>
    <n v="5036334570"/>
    <s v="Gaurav Raghav"/>
    <s v="New-Fresh"/>
    <s v="DECLINE"/>
    <s v="Vinay Kumar B R"/>
    <s v="INVT"/>
    <s v="Bharti Axa"/>
    <s v="Secure Income Plan"/>
    <d v="2023-01-03T00:00:00"/>
    <n v="60000"/>
    <m/>
    <m/>
    <n v="57300"/>
    <n v="57416.267942583734"/>
    <s v="INDIVIDUAL1977"/>
    <x v="17"/>
    <n v="0"/>
    <n v="0"/>
    <n v="0.01"/>
    <n v="0"/>
    <n v="0"/>
    <n v="0"/>
    <m/>
    <m/>
    <m/>
    <s v="Sakshi"/>
    <m/>
    <s v="Ok"/>
    <m/>
    <m/>
    <n v="10"/>
  </r>
  <r>
    <s v="RINVT_634"/>
    <n v="565361229"/>
    <n v="24722085"/>
    <s v="Gaurav Raghav"/>
    <s v="New-Fresh"/>
    <s v="Policy Issued"/>
    <s v="KRISHNADAS CHANDRAKANT BHONSALE"/>
    <s v="INVT"/>
    <s v="PNB Metlife"/>
    <s v="MGFP"/>
    <d v="2023-01-03T00:00:00"/>
    <n v="62700"/>
    <m/>
    <m/>
    <n v="59878.5"/>
    <n v="60000.000000000007"/>
    <s v="INDIVIDUAL1554"/>
    <x v="18"/>
    <n v="0.51"/>
    <n v="30600.000000000004"/>
    <n v="0.01"/>
    <n v="306.00000000000006"/>
    <m/>
    <n v="30294.000000000004"/>
    <m/>
    <m/>
    <m/>
    <s v="Sakshi"/>
    <m/>
    <m/>
    <m/>
    <m/>
    <n v="12"/>
  </r>
  <r>
    <s v="RINVT_352"/>
    <n v="565351276"/>
    <n v="24723818"/>
    <s v="Gaurav Raghav"/>
    <s v="New-Fresh"/>
    <s v="Policy Issued"/>
    <s v="Lorence Pati"/>
    <s v="INVT"/>
    <s v="PNB Metlife"/>
    <s v="MGFP"/>
    <d v="2023-01-03T00:00:00"/>
    <n v="156750"/>
    <m/>
    <m/>
    <n v="150000"/>
    <n v="150000"/>
    <s v="INDIVIDUAL1554"/>
    <x v="18"/>
    <n v="0.51"/>
    <n v="76500"/>
    <n v="0.01"/>
    <n v="765"/>
    <m/>
    <n v="75735"/>
    <m/>
    <m/>
    <m/>
    <s v="Sakshi"/>
    <m/>
    <m/>
    <m/>
    <m/>
    <n v="12"/>
  </r>
  <r>
    <s v="AOthers_6836"/>
    <n v="0"/>
    <s v="4148/276167120/00/000"/>
    <s v="Sayali Kadav"/>
    <s v="New-Fresh"/>
    <s v="Policy Issued"/>
    <s v="Sikandar Mirza"/>
    <s v="LoanProtect"/>
    <s v="ICICI Lombard"/>
    <s v="Loan Protector"/>
    <d v="2023-01-03T00:00:00"/>
    <n v="46044"/>
    <n v="0"/>
    <n v="0"/>
    <n v="39020.338983050853"/>
    <n v="39020.338983050853"/>
    <s v="_x0009_INDIVIDUALC368"/>
    <x v="19"/>
    <n v="0.2"/>
    <n v="7804.0677966101712"/>
    <n v="0.01"/>
    <n v="78.040677966101711"/>
    <m/>
    <n v="7726.0271186440696"/>
    <m/>
    <m/>
    <m/>
    <s v="Sayali"/>
    <m/>
    <n v="0"/>
    <m/>
    <m/>
    <n v="1"/>
  </r>
  <r>
    <s v="RINVT_578"/>
    <n v="565358386"/>
    <n v="24714357"/>
    <s v="Gaurav Raghav"/>
    <s v="New-Fresh"/>
    <s v="Policy Issued"/>
    <s v="Gulshan kumar singh"/>
    <s v="INVT"/>
    <s v="PNB Metlife"/>
    <s v="MGFP"/>
    <d v="2023-01-04T00:00:00"/>
    <n v="99999"/>
    <m/>
    <m/>
    <n v="95693"/>
    <n v="95693"/>
    <s v="INDIVIDUAL1670"/>
    <x v="20"/>
    <n v="0.56999999999999995"/>
    <n v="54545.009999999995"/>
    <n v="0.01"/>
    <n v="545.45009999999991"/>
    <m/>
    <n v="53999.559899999993"/>
    <m/>
    <m/>
    <m/>
    <s v="Sakshi"/>
    <m/>
    <m/>
    <m/>
    <m/>
    <n v="10"/>
  </r>
  <r>
    <s v="RINVT_649"/>
    <n v="565362111"/>
    <n v="24729381"/>
    <s v="Gaurav Raghav"/>
    <s v="New-Fresh"/>
    <s v="Policy Issued"/>
    <s v="Madhumeeta .Mrityunjay. Singh "/>
    <s v="INVT"/>
    <s v="PNB Metlife"/>
    <s v="MGFP"/>
    <d v="2023-01-04T00:00:00"/>
    <n v="104500"/>
    <m/>
    <m/>
    <n v="100000"/>
    <n v="100000"/>
    <s v="INDIVIDUAL1554"/>
    <x v="18"/>
    <n v="0.51"/>
    <n v="51000"/>
    <n v="0.01"/>
    <n v="510"/>
    <m/>
    <n v="50490"/>
    <m/>
    <m/>
    <m/>
    <s v="Sakshi"/>
    <m/>
    <m/>
    <m/>
    <m/>
    <n v="12"/>
  </r>
  <r>
    <s v="RINVT_635"/>
    <n v="565360943"/>
    <n v="24720433"/>
    <s v="Gaurav Raghav"/>
    <s v="New-Fresh"/>
    <s v="Policy Issued"/>
    <s v="Rajesh Kumar Diwakar"/>
    <s v="INVT"/>
    <s v="PNB Metlife"/>
    <s v="MGFP"/>
    <d v="2023-01-04T00:00:00"/>
    <n v="31500"/>
    <m/>
    <m/>
    <n v="30143.540669856462"/>
    <n v="30143.540669856462"/>
    <s v="INFOVISION1451"/>
    <x v="21"/>
    <n v="0.52"/>
    <n v="15674.641148325361"/>
    <n v="0.02"/>
    <n v="313.49282296650722"/>
    <m/>
    <n v="15361.148325358854"/>
    <m/>
    <m/>
    <m/>
    <s v="Sakshi"/>
    <m/>
    <m/>
    <m/>
    <m/>
    <n v="12"/>
  </r>
  <r>
    <s v="PINVT_00012"/>
    <n v="1200079028832"/>
    <n v="25574707"/>
    <s v="Mithu Paira"/>
    <s v="New-Fresh"/>
    <s v="Policy Issued"/>
    <s v="Naru Gopal Maity"/>
    <s v="INVT"/>
    <s v="HDFC Life"/>
    <s v="Sanchay Plus"/>
    <d v="2023-01-04T00:00:00"/>
    <n v="67925"/>
    <n v="0"/>
    <n v="0"/>
    <n v="65000.000000000007"/>
    <n v="65000.000000000007"/>
    <s v="INDIVIDUAL2752"/>
    <x v="22"/>
    <n v="0.4"/>
    <n v="26000.000000000004"/>
    <n v="0.01"/>
    <n v="260.00000000000006"/>
    <m/>
    <n v="25740.000000000004"/>
    <m/>
    <m/>
    <m/>
    <s v="Sayali"/>
    <m/>
    <n v="0"/>
    <m/>
    <m/>
    <n v="10"/>
  </r>
  <r>
    <s v="AMotor_6809"/>
    <n v="0"/>
    <s v="2302 2051 5601 7700 000"/>
    <s v="Sayali Kadav"/>
    <s v="New-Fresh"/>
    <s v="Policy Issued"/>
    <s v="FARHA BADAR"/>
    <s v="Motor"/>
    <s v="HDFC ERGO"/>
    <s v="Own Damage"/>
    <d v="2023-01-04T00:00:00"/>
    <n v="6384"/>
    <n v="5410"/>
    <n v="0"/>
    <n v="5410.1694915254238"/>
    <n v="5410.1694915254238"/>
    <s v="Destination494"/>
    <x v="23"/>
    <n v="0.12"/>
    <n v="649.22033898305085"/>
    <n v="0.02"/>
    <n v="12.984406779661017"/>
    <m/>
    <n v="636.23593220338978"/>
    <m/>
    <m/>
    <m/>
    <s v="Sayali"/>
    <m/>
    <n v="0"/>
    <m/>
    <m/>
    <n v="1"/>
  </r>
  <r>
    <s v="AInvt_6829"/>
    <n v="6121626574"/>
    <n v="543361814"/>
    <s v="Suraj Patnaik"/>
    <s v="New-Fresh"/>
    <s v="Policy Issued"/>
    <s v="Sukanti Behera"/>
    <s v="INVT"/>
    <s v="Bajaj Allianz"/>
    <s v="Life Long Assure"/>
    <d v="2023-01-04T00:00:00"/>
    <n v="52276.501199999999"/>
    <n v="0"/>
    <n v="0"/>
    <n v="50025.36"/>
    <n v="50025.36"/>
    <s v="INDIVIDUALC582"/>
    <x v="24"/>
    <n v="0.3"/>
    <n v="15007.608"/>
    <n v="0.01"/>
    <n v="150.07608000000002"/>
    <m/>
    <n v="14857.531919999999"/>
    <m/>
    <m/>
    <m/>
    <s v="Sayali"/>
    <m/>
    <n v="0"/>
    <m/>
    <m/>
    <n v="15"/>
  </r>
  <r>
    <s v="AInvt_6829_P"/>
    <n v="6121626574"/>
    <n v="543361814"/>
    <s v="Suraj Patnaik"/>
    <s v="New-Fresh"/>
    <s v="Policy Issued"/>
    <s v="Sukanti Behera"/>
    <s v="INVT"/>
    <s v="Bajaj Allianz"/>
    <s v="Life Long Assure"/>
    <d v="2023-01-04T00:00:00"/>
    <n v="52276.501199999999"/>
    <n v="0"/>
    <n v="0"/>
    <n v="50025.36"/>
    <n v="50025.36"/>
    <s v="SUNRISE2415"/>
    <x v="25"/>
    <n v="0.05"/>
    <n v="2501.268"/>
    <n v="0.01"/>
    <n v="25.01268"/>
    <m/>
    <n v="2476.2553200000002"/>
    <m/>
    <m/>
    <m/>
    <s v="Sayali"/>
    <m/>
    <s v="PP Partner"/>
    <m/>
    <m/>
    <n v="15"/>
  </r>
  <r>
    <s v="RINVT_623"/>
    <n v="5112344011"/>
    <s v="503-7773412"/>
    <s v="Gaurav Raghav"/>
    <s v="New-Fresh"/>
    <s v="DECLINE"/>
    <s v="Adarsh Kumar Dash "/>
    <s v="INVT"/>
    <s v="Bharti Axa"/>
    <s v="Elite Advantage "/>
    <d v="2023-01-05T00:00:00"/>
    <n v="104500"/>
    <m/>
    <m/>
    <n v="99797.5"/>
    <n v="100000"/>
    <s v="INFOVISION1451"/>
    <x v="21"/>
    <n v="0"/>
    <n v="0"/>
    <n v="0.02"/>
    <n v="0"/>
    <n v="0"/>
    <n v="0"/>
    <m/>
    <m/>
    <m/>
    <s v="Sakshi"/>
    <m/>
    <s v="Ok"/>
    <m/>
    <m/>
    <n v="12"/>
  </r>
  <r>
    <s v="RINVT_652"/>
    <n v="565362380"/>
    <n v="24731212"/>
    <s v="Gaurav Raghav"/>
    <s v="New-Fresh"/>
    <s v="Policy Issued"/>
    <s v="Shubhangi N. Bhilkar"/>
    <s v="INVT"/>
    <s v="PNB Metlife"/>
    <s v="MGFP"/>
    <d v="2023-01-05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673"/>
    <n v="565363094"/>
    <n v="24732319"/>
    <s v="Gaurav Raghav"/>
    <s v="New-Fresh"/>
    <s v="Policy Issued"/>
    <s v="Abdul Vahid"/>
    <s v="INVT"/>
    <s v="PNB Metlife"/>
    <s v="MGFP"/>
    <d v="2023-01-05T00:00:00"/>
    <n v="31500"/>
    <m/>
    <m/>
    <n v="30143.540669856462"/>
    <n v="30143.540669856462"/>
    <s v="INDIVIDUAL1554"/>
    <x v="18"/>
    <n v="0.51"/>
    <n v="15373.205741626796"/>
    <n v="0.01"/>
    <n v="153.73205741626796"/>
    <m/>
    <n v="15219.473684210529"/>
    <m/>
    <m/>
    <m/>
    <s v="Sakshi"/>
    <m/>
    <m/>
    <m/>
    <m/>
    <n v="12"/>
  </r>
  <r>
    <s v="AInvt_6784"/>
    <n v="6121625130"/>
    <n v="543292286"/>
    <s v="Amitava Das"/>
    <s v="New-Fresh"/>
    <s v="Policy Issued"/>
    <s v="Anima Shit"/>
    <s v="INVT"/>
    <s v="Bajaj Allianz"/>
    <s v="POS Goal Suraksha"/>
    <d v="2023-01-05T00:00:00"/>
    <n v="6270"/>
    <n v="0"/>
    <n v="0"/>
    <n v="6000"/>
    <n v="6000"/>
    <s v="INDIVIDUAL2966"/>
    <x v="26"/>
    <n v="0.28000000000000003"/>
    <n v="1680.0000000000002"/>
    <n v="0.01"/>
    <n v="16.800000000000004"/>
    <m/>
    <n v="1663.2000000000003"/>
    <m/>
    <m/>
    <m/>
    <s v="Sayali"/>
    <m/>
    <n v="0"/>
    <m/>
    <m/>
    <n v="7"/>
  </r>
  <r>
    <s v="AHealth_6826"/>
    <n v="0"/>
    <n v="60488140"/>
    <s v="Sayali Kadav"/>
    <s v="New-Fresh"/>
    <s v="Policy Issued"/>
    <s v="Badri Sikhadar Patil"/>
    <s v="Health"/>
    <s v="Care Health"/>
    <s v="Care Classic"/>
    <d v="2023-01-05T00:00:00"/>
    <n v="20901"/>
    <n v="0"/>
    <n v="0"/>
    <n v="17712.711864406781"/>
    <n v="17712.711864406781"/>
    <s v="INDIVIDUAL1397"/>
    <x v="27"/>
    <n v="0.2"/>
    <n v="3542.5423728813566"/>
    <n v="0.01"/>
    <n v="35.42542372881357"/>
    <m/>
    <n v="3507.1169491525429"/>
    <m/>
    <m/>
    <m/>
    <s v="Sayali"/>
    <m/>
    <n v="0"/>
    <m/>
    <m/>
    <n v="1"/>
  </r>
  <r>
    <s v="AMotor_6828"/>
    <n v="0"/>
    <s v="D089960354"/>
    <s v="Sayali Kadav"/>
    <s v="New-Fresh"/>
    <s v="Policy Issued"/>
    <s v="ASIFBHAI RAHIMBHAI MANDAVIYA"/>
    <s v="Motor"/>
    <s v="Go Digit"/>
    <s v="Third Party"/>
    <d v="2023-01-05T00:00:00"/>
    <n v="843"/>
    <n v="0"/>
    <n v="714"/>
    <n v="714.40677966101703"/>
    <n v="714.40677966101703"/>
    <s v="INDIVIDUAL357"/>
    <x v="28"/>
    <n v="0.12"/>
    <n v="85.728813559322035"/>
    <n v="0.01"/>
    <n v="0.85728813559322037"/>
    <m/>
    <n v="84.871525423728812"/>
    <m/>
    <m/>
    <m/>
    <s v="Sayali"/>
    <m/>
    <n v="0"/>
    <m/>
    <m/>
    <n v="1"/>
  </r>
  <r>
    <s v="AHealth_6830"/>
    <n v="0"/>
    <s v="P/170000/01/2023/041684"/>
    <s v="Manik patra"/>
    <s v="New-Fresh"/>
    <s v="Policy Issued"/>
    <s v="BARUN KAMILA"/>
    <s v="Health"/>
    <s v="Star Health"/>
    <s v="Health Assure"/>
    <d v="2023-01-05T00:00:00"/>
    <n v="9193"/>
    <n v="0"/>
    <n v="0"/>
    <n v="7790.6779661016953"/>
    <n v="7790.6779661016953"/>
    <s v="INDEAS4013006"/>
    <x v="29"/>
    <n v="0.25"/>
    <n v="1947.6694915254238"/>
    <n v="0.01"/>
    <n v="19.476694915254239"/>
    <m/>
    <n v="1928.1927966101696"/>
    <m/>
    <m/>
    <m/>
    <s v="Sayali"/>
    <m/>
    <n v="0"/>
    <m/>
    <m/>
    <n v="1"/>
  </r>
  <r>
    <s v="RINVT_594"/>
    <s v="6121602763"/>
    <s v="541895878"/>
    <s v="Sandeep Das"/>
    <s v="New-Fresh"/>
    <s v="Policy Issued"/>
    <s v="lekha chatterjee"/>
    <s v="INVT"/>
    <s v="Bajaj Allianz"/>
    <s v="Flexi Income Goal"/>
    <d v="2023-01-05T00:00:00"/>
    <n v="228500"/>
    <m/>
    <m/>
    <n v="218660.28708133972"/>
    <n v="218660.28708133972"/>
    <s v="INDIVIDUAL3163"/>
    <x v="3"/>
    <n v="0.63"/>
    <n v="137755.98086124402"/>
    <n v="0.01"/>
    <n v="1377.5598086124403"/>
    <n v="0"/>
    <n v="136378.42105263157"/>
    <m/>
    <m/>
    <m/>
    <s v="Mithilesh"/>
    <m/>
    <m/>
    <m/>
    <m/>
    <n v="10"/>
  </r>
  <r>
    <s v="RINVT_676"/>
    <n v="565363067"/>
    <n v="24732913"/>
    <s v="Gaurav Raghav"/>
    <s v="New-Fresh"/>
    <s v="Policy Issued"/>
    <s v="Gulraiz Hasan Niazi "/>
    <s v="INVT"/>
    <s v="PNB Metlife"/>
    <s v="MGFP"/>
    <d v="2023-01-06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663"/>
    <n v="565362433"/>
    <n v="24734487"/>
    <s v="Gaurav Raghav"/>
    <s v="New-Fresh"/>
    <s v="Policy Issued"/>
    <s v="Sachchida nand Sharma "/>
    <s v="INVT"/>
    <s v="PNB Metlife"/>
    <s v="MGFP"/>
    <d v="2023-01-06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662"/>
    <n v="565362709"/>
    <n v="24732823"/>
    <s v="Gaurav Raghav"/>
    <s v="New-Fresh"/>
    <s v="Policy Issued"/>
    <s v="Ajay kumar Sharma "/>
    <s v="INVT"/>
    <s v="PNB Metlife"/>
    <s v="MGFP"/>
    <d v="2023-01-06T00:00:00"/>
    <n v="31500"/>
    <m/>
    <m/>
    <n v="30143.540669856462"/>
    <n v="30143.540669856462"/>
    <s v="INDIVIDUAL1554"/>
    <x v="18"/>
    <n v="0.51"/>
    <n v="15373.205741626796"/>
    <n v="0.01"/>
    <n v="153.73205741626796"/>
    <m/>
    <n v="15219.473684210529"/>
    <m/>
    <m/>
    <m/>
    <s v="Sakshi"/>
    <m/>
    <m/>
    <m/>
    <m/>
    <n v="12"/>
  </r>
  <r>
    <s v="RINVT_572"/>
    <n v="565357449"/>
    <n v="24734598"/>
    <s v="Gaurav Raghav"/>
    <s v="New-Fresh"/>
    <s v="Policy Issued"/>
    <s v="Vikrant Mehra"/>
    <s v="INVT"/>
    <s v="PNB Metlife"/>
    <s v="MGFP"/>
    <d v="2023-01-06T00:00:00"/>
    <n v="30000"/>
    <m/>
    <m/>
    <n v="28708.133971291867"/>
    <n v="28708.133971291867"/>
    <s v="INDIVIDUAL1670"/>
    <x v="20"/>
    <n v="0.56999999999999995"/>
    <n v="16363.636363636362"/>
    <n v="0.01"/>
    <n v="163.63636363636363"/>
    <m/>
    <n v="16199.999999999998"/>
    <m/>
    <m/>
    <m/>
    <s v="Sakshi"/>
    <m/>
    <m/>
    <m/>
    <m/>
    <n v="12"/>
  </r>
  <r>
    <s v="RINVT_654"/>
    <n v="5101446268"/>
    <s v="503-7796280"/>
    <s v="Gaurav Raghav"/>
    <s v="New-Fresh"/>
    <s v="Policy Issued"/>
    <s v="Shafi Kunuthuri "/>
    <s v="INVT"/>
    <s v="Bharti Axa"/>
    <s v="Elite Advantage "/>
    <d v="2023-01-06T00:00:00"/>
    <n v="99999"/>
    <m/>
    <m/>
    <n v="95499.044999999998"/>
    <n v="95692.822966507185"/>
    <s v="INDIVIDUAL1977"/>
    <x v="17"/>
    <n v="0.55000000000000004"/>
    <n v="52631.052631578954"/>
    <n v="0.01"/>
    <n v="526.3105263157895"/>
    <m/>
    <n v="52104.742105263162"/>
    <m/>
    <m/>
    <m/>
    <s v="Sakshi"/>
    <m/>
    <m/>
    <m/>
    <m/>
    <n v="12"/>
  </r>
  <r>
    <s v="AInvt_6585"/>
    <n v="1460078723109"/>
    <n v="25636072"/>
    <s v="Mithu Paira"/>
    <s v="New-Fresh"/>
    <s v="Policy Issued"/>
    <s v="Ananya Jana"/>
    <s v="INVT"/>
    <s v="HDFC Life"/>
    <s v="Sanchay Plus"/>
    <d v="2023-01-06T00:00:00"/>
    <n v="15781"/>
    <n v="0"/>
    <n v="0"/>
    <n v="15101.435406698565"/>
    <n v="15101.435406698565"/>
    <s v="INDIVIDUAL2782"/>
    <x v="30"/>
    <n v="0.4"/>
    <n v="6040.5741626794261"/>
    <n v="0.01"/>
    <n v="60.40574162679426"/>
    <m/>
    <n v="5980.1684210526319"/>
    <m/>
    <m/>
    <m/>
    <s v="Sayali"/>
    <m/>
    <n v="0"/>
    <m/>
    <m/>
    <n v="12"/>
  </r>
  <r>
    <s v="AB_Invt_6724"/>
    <n v="6121581816"/>
    <n v="541005906"/>
    <s v="NA"/>
    <s v="New-Fresh"/>
    <s v="Policy Issued"/>
    <s v="Buddhadeb Kolya"/>
    <s v="INVT"/>
    <s v="Bajaj Allianz"/>
    <s v="Assured Wealth Goal"/>
    <d v="2023-01-06T00:00:00"/>
    <n v="6270"/>
    <n v="0"/>
    <n v="0"/>
    <n v="6000"/>
    <n v="6000"/>
    <s v="INDIVIDUAL2999"/>
    <x v="31"/>
    <n v="0.55000000000000004"/>
    <n v="3300.0000000000005"/>
    <n v="0.01"/>
    <n v="33.000000000000007"/>
    <m/>
    <n v="3267.0000000000005"/>
    <m/>
    <m/>
    <m/>
    <s v="Sayali"/>
    <m/>
    <n v="0"/>
    <m/>
    <m/>
    <n v="10"/>
  </r>
  <r>
    <s v="AMotor_6756"/>
    <n v="0"/>
    <s v="110422323110000758"/>
    <s v="Sayali Kadav"/>
    <s v="New-Fresh"/>
    <s v="Policy Issued"/>
    <s v="SANJEEVKUMAR MALHOTRA"/>
    <s v="Motor"/>
    <s v="Reliance General"/>
    <s v="Comprehensive"/>
    <d v="2023-01-06T00:00:00"/>
    <n v="16213"/>
    <n v="5418"/>
    <n v="8322"/>
    <n v="13739.830508474577"/>
    <n v="5418"/>
    <s v="INDIVIDUAL1553"/>
    <x v="32"/>
    <n v="0.18"/>
    <n v="975.24"/>
    <n v="0.01"/>
    <n v="9.7523999999999997"/>
    <m/>
    <n v="965.48760000000004"/>
    <m/>
    <m/>
    <m/>
    <s v="Sayali"/>
    <m/>
    <n v="0"/>
    <m/>
    <m/>
    <n v="1"/>
  </r>
  <r>
    <s v="SA_INVT_37"/>
    <s v="6121617446"/>
    <n v="543020621"/>
    <s v="NA"/>
    <s v="New-Fresh"/>
    <s v="Policy Issued"/>
    <s v="DURAGA DAS"/>
    <s v="INVT"/>
    <s v="Bajaj Allianz"/>
    <s v="Flexi Income Goal"/>
    <d v="2023-01-06T00:00:00"/>
    <n v="69876.014999999999"/>
    <n v="0"/>
    <n v="0"/>
    <n v="66867"/>
    <n v="66867"/>
    <s v="INDIVIDUAL3007"/>
    <x v="33"/>
    <n v="0.43"/>
    <n v="28752.81"/>
    <n v="0.01"/>
    <n v="287.52809999999999"/>
    <m/>
    <n v="28465.281900000002"/>
    <m/>
    <m/>
    <m/>
    <s v="Sayali"/>
    <m/>
    <n v="0"/>
    <m/>
    <m/>
    <s v="12"/>
  </r>
  <r>
    <s v="AMotor_6810"/>
    <n v="0"/>
    <s v="110422323110000758"/>
    <s v="Sayali Kadav"/>
    <s v="New-Fresh"/>
    <s v="Policy Issued"/>
    <s v="Sanjeev Kumar Malhotra"/>
    <s v="Motor"/>
    <s v="Reliance General"/>
    <s v="Comprehensive"/>
    <d v="2023-01-06T00:00:00"/>
    <n v="16213"/>
    <n v="10836"/>
    <n v="7897"/>
    <n v="13739.830508474577"/>
    <n v="10836"/>
    <s v="INDIVIDUAL1553"/>
    <x v="32"/>
    <n v="0.18"/>
    <n v="1950.48"/>
    <n v="0.01"/>
    <n v="19.504799999999999"/>
    <m/>
    <n v="1930.9752000000001"/>
    <m/>
    <m/>
    <m/>
    <s v="Sayali"/>
    <m/>
    <n v="0"/>
    <m/>
    <m/>
    <n v="1"/>
  </r>
  <r>
    <s v="AMotor_6832"/>
    <n v="0"/>
    <s v="OG-23-1104-1802-00009631"/>
    <s v="Sayali Kadav"/>
    <s v="New-Fresh"/>
    <s v="Policy Issued"/>
    <s v="Bhola Ram"/>
    <s v="Motor"/>
    <s v="Bajaj Allianz"/>
    <s v="Comprehensive"/>
    <d v="2023-01-06T00:00:00"/>
    <n v="1068"/>
    <n v="191"/>
    <n v="714"/>
    <n v="905.08474576271192"/>
    <n v="905.08474576271192"/>
    <s v="_x0009_INDIVIDUAL2650"/>
    <x v="34"/>
    <n v="0.18"/>
    <n v="162.91525423728814"/>
    <n v="0.01"/>
    <n v="1.6291525423728814"/>
    <m/>
    <n v="161.28610169491526"/>
    <m/>
    <m/>
    <m/>
    <s v="Sayali"/>
    <m/>
    <n v="0"/>
    <m/>
    <m/>
    <n v="1"/>
  </r>
  <r>
    <s v="RINVT_672"/>
    <s v="565363049"/>
    <s v="24732609"/>
    <s v="Pintoo Singh"/>
    <s v="New-Fresh"/>
    <s v="Policy Issued"/>
    <s v="Deepak prasad"/>
    <s v="INVT"/>
    <s v="PNB Metlife"/>
    <s v="MGFP"/>
    <d v="2023-01-06T00:00:00"/>
    <n v="50000"/>
    <m/>
    <m/>
    <n v="47846.889952153113"/>
    <n v="47846.889952153113"/>
    <s v="INTENSIFY1063"/>
    <x v="35"/>
    <n v="0.52"/>
    <n v="24880.382775119619"/>
    <n v="0.02"/>
    <n v="497.60765550239239"/>
    <n v="0"/>
    <n v="24382.775119617225"/>
    <m/>
    <m/>
    <m/>
    <s v="Mithilesh"/>
    <m/>
    <m/>
    <m/>
    <m/>
    <n v="10"/>
  </r>
  <r>
    <s v="RINVT_685"/>
    <s v="6121628238"/>
    <s v="543551832"/>
    <s v="Pintoo Singh"/>
    <s v="New-Fresh"/>
    <s v="Policy Issued"/>
    <s v="D Balakrishnan"/>
    <s v="INVT"/>
    <s v="Bajaj Allianz"/>
    <s v="Assured Wealth Goal"/>
    <d v="2023-01-06T00:00:00"/>
    <n v="98000"/>
    <m/>
    <m/>
    <n v="93779.904306220109"/>
    <n v="93779.904306220109"/>
    <s v="INDIVIDUAL1443"/>
    <x v="36"/>
    <n v="0.56999999999999995"/>
    <n v="53454.545454545456"/>
    <n v="0.02"/>
    <n v="1069.0909090909092"/>
    <n v="0"/>
    <n v="52385.454545454544"/>
    <m/>
    <m/>
    <m/>
    <s v="Mithilesh"/>
    <m/>
    <m/>
    <m/>
    <m/>
    <n v="10"/>
  </r>
  <r>
    <s v="RINVT_699"/>
    <s v="6121631950"/>
    <s v="0543758018"/>
    <s v="Sandeep Das"/>
    <s v="New-Fresh"/>
    <s v="Policy Issued"/>
    <s v="Sourav Rakshit"/>
    <s v="INVT"/>
    <s v="Bajaj Allianz"/>
    <s v="Flexi Income Goal"/>
    <d v="2023-01-06T00:00:00"/>
    <n v="258000"/>
    <m/>
    <m/>
    <n v="246889.95215311006"/>
    <n v="246889.95215311006"/>
    <s v="INDIVIDUAL3163"/>
    <x v="3"/>
    <n v="0.63"/>
    <n v="155540.66985645934"/>
    <n v="0.01"/>
    <n v="1555.4066985645934"/>
    <n v="0"/>
    <n v="153985.26315789475"/>
    <m/>
    <m/>
    <m/>
    <s v="Mithilesh"/>
    <m/>
    <m/>
    <m/>
    <m/>
    <n v="10"/>
  </r>
  <r>
    <s v="RINVT_691"/>
    <n v="565363441"/>
    <n v="24736559"/>
    <s v="Gaurav Raghav"/>
    <s v="New-Fresh"/>
    <s v="Policy Issued"/>
    <s v="Krishanu Chowdhury"/>
    <s v="INVT"/>
    <s v="PNB Metlife"/>
    <s v="MGFP"/>
    <d v="2023-01-07T00:00:00"/>
    <n v="31350"/>
    <m/>
    <m/>
    <n v="30000.000000000004"/>
    <n v="30000.000000000004"/>
    <s v="INDIVIDUAL1554"/>
    <x v="18"/>
    <n v="0.51"/>
    <n v="15300.000000000002"/>
    <n v="0.01"/>
    <n v="153.00000000000003"/>
    <m/>
    <n v="15147.000000000002"/>
    <m/>
    <m/>
    <m/>
    <s v="Sakshi"/>
    <m/>
    <m/>
    <m/>
    <m/>
    <n v="12"/>
  </r>
  <r>
    <s v="RINVT_690"/>
    <n v="565363432"/>
    <n v="24735170"/>
    <s v="Gaurav Raghav"/>
    <s v="New-Fresh"/>
    <s v="Policy Issued"/>
    <s v="BASAVARAJ BASAVARAJ"/>
    <s v="INVT"/>
    <s v="PNB Metlife"/>
    <s v="MGFP"/>
    <d v="2023-01-07T00:00:00"/>
    <n v="104500"/>
    <m/>
    <m/>
    <n v="100000"/>
    <n v="100000"/>
    <s v="INDIVIDUAL1554"/>
    <x v="18"/>
    <n v="0.48"/>
    <n v="48000"/>
    <n v="0.01"/>
    <n v="480"/>
    <m/>
    <n v="47520"/>
    <m/>
    <m/>
    <m/>
    <s v="Sakshi"/>
    <m/>
    <m/>
    <m/>
    <m/>
    <n v="10"/>
  </r>
  <r>
    <s v="AMotor_6350"/>
    <n v="0"/>
    <s v="110422223110091311"/>
    <s v="Sayali Kadav"/>
    <s v="New-Fresh"/>
    <s v="Policy Issued"/>
    <s v="Ajay Natvarlal Shah"/>
    <s v="Motor"/>
    <s v="Reliance General"/>
    <s v="Comprehensive"/>
    <d v="2023-01-07T00:00:00"/>
    <n v="14640"/>
    <n v="4085"/>
    <n v="8322"/>
    <n v="12406.77966101695"/>
    <n v="4085"/>
    <s v="INDIVIDUAL1212"/>
    <x v="15"/>
    <n v="0.16"/>
    <n v="653.6"/>
    <n v="0.01"/>
    <n v="6.5360000000000005"/>
    <m/>
    <n v="647.06400000000008"/>
    <m/>
    <m/>
    <m/>
    <s v="Sayali"/>
    <m/>
    <n v="0"/>
    <m/>
    <m/>
    <n v="1"/>
  </r>
  <r>
    <s v="AMotor_6754"/>
    <n v="0"/>
    <s v="6200967436 00 00"/>
    <s v="Sayali Kadav"/>
    <s v="New-Fresh"/>
    <s v="Policy Issued"/>
    <s v="Mukesh Ramniklal Shah"/>
    <s v="Motor"/>
    <s v="TATA AIG"/>
    <s v="Comprehensive"/>
    <d v="2023-01-07T00:00:00"/>
    <n v="14431"/>
    <n v="8389"/>
    <n v="3841"/>
    <n v="12229.661016949152"/>
    <n v="8389"/>
    <s v="INDIVIDUAL1212"/>
    <x v="15"/>
    <n v="0.15"/>
    <n v="1258.3499999999999"/>
    <n v="0.01"/>
    <n v="12.583499999999999"/>
    <m/>
    <n v="1245.7665"/>
    <m/>
    <m/>
    <m/>
    <s v="Sayali"/>
    <m/>
    <n v="0"/>
    <m/>
    <m/>
    <n v="1"/>
  </r>
  <r>
    <s v="RINVT_412"/>
    <s v="8000062439"/>
    <n v="156481911"/>
    <s v="Mohan Singh"/>
    <s v="New-Fresh"/>
    <s v="Policy Issued"/>
    <s v="Sanwar Mal Sharma"/>
    <s v="INVT"/>
    <s v="Canara HSBC"/>
    <s v="Guaranteed Savings PP Plan V2"/>
    <d v="2023-01-07T00:00:00"/>
    <n v="42999"/>
    <m/>
    <m/>
    <n v="40749"/>
    <n v="41147.368421052633"/>
    <s v="Loan159"/>
    <x v="1"/>
    <n v="0.54"/>
    <n v="22219.578947368424"/>
    <n v="0.01"/>
    <n v="222.19578947368424"/>
    <n v="0"/>
    <n v="21997.383157894739"/>
    <m/>
    <m/>
    <m/>
    <s v="Mithilesh"/>
    <m/>
    <m/>
    <m/>
    <m/>
    <n v="10"/>
  </r>
  <r>
    <s v="RINVT_429"/>
    <s v="119059970"/>
    <s v="119059970"/>
    <s v="Sandeep Das"/>
    <s v="New-Fresh"/>
    <s v="Policy Issued"/>
    <s v="Debosmita Banerjee "/>
    <s v="INVT"/>
    <s v="Max"/>
    <s v="Saving Advantage"/>
    <d v="2023-01-07T00:00:00"/>
    <n v="80000"/>
    <m/>
    <m/>
    <n v="77750"/>
    <n v="76555.023923444984"/>
    <s v="INDIVIDUAL3163"/>
    <x v="3"/>
    <n v="0.65"/>
    <n v="49760.765550239244"/>
    <n v="0.01"/>
    <n v="497.60765550239245"/>
    <n v="0"/>
    <n v="49263.157894736854"/>
    <m/>
    <m/>
    <m/>
    <s v="Mithilesh"/>
    <m/>
    <m/>
    <m/>
    <m/>
    <n v="12"/>
  </r>
  <r>
    <s v="RINVT_493"/>
    <s v="8000063018"/>
    <n v="156483218"/>
    <s v="Pintoo Singh"/>
    <s v="New-Fresh"/>
    <s v="Policy Issued"/>
    <s v="Kavita Roshan Soni"/>
    <s v="INVT"/>
    <s v="Canara HSBC"/>
    <s v="Guaranteed Savings PP Plan V2"/>
    <d v="2023-01-07T00:00:00"/>
    <n v="55000"/>
    <m/>
    <m/>
    <n v="52631.578947368427"/>
    <n v="52631.578947368427"/>
    <s v="INDIVIDUAL1447"/>
    <x v="4"/>
    <n v="0.55000000000000004"/>
    <n v="28947.368421052637"/>
    <n v="0.01"/>
    <n v="289.47368421052636"/>
    <n v="0"/>
    <n v="28657.89473684211"/>
    <m/>
    <m/>
    <m/>
    <s v="Mithilesh"/>
    <m/>
    <m/>
    <m/>
    <m/>
    <n v="10"/>
  </r>
  <r>
    <s v="AMotor_6837"/>
    <n v="0"/>
    <s v="131622323470000247"/>
    <s v="Slan"/>
    <s v="New-Fresh"/>
    <s v="Policy Issued"/>
    <s v="Manjulika Kandar"/>
    <s v="Motor"/>
    <s v="Reliance General"/>
    <s v="Liability Only"/>
    <d v="2023-01-08T00:00:00"/>
    <n v="2972"/>
    <n v="0"/>
    <n v="2519"/>
    <n v="2518.6440677966102"/>
    <n v="2518.6440677966102"/>
    <s v="Stl10"/>
    <x v="37"/>
    <n v="0.08"/>
    <n v="201.49152542372883"/>
    <n v="0.02"/>
    <n v="4.0298305084745767"/>
    <m/>
    <n v="197.46169491525424"/>
    <m/>
    <m/>
    <m/>
    <s v="Sayali"/>
    <m/>
    <n v="0"/>
    <m/>
    <m/>
    <n v="1"/>
  </r>
  <r>
    <s v="RINVT_563"/>
    <s v="8000059942"/>
    <n v="156731515"/>
    <s v="Mohan Singh"/>
    <s v="New-Fresh"/>
    <s v="Policy Issued"/>
    <s v="Sami Ahmed "/>
    <s v="INVT"/>
    <s v="Canara HSBC"/>
    <s v="Guaranteed Savings PP Plan V2"/>
    <d v="2023-01-08T00:00:00"/>
    <n v="76000"/>
    <m/>
    <m/>
    <n v="73750"/>
    <n v="72727.272727272735"/>
    <s v="Ashirwad1069"/>
    <x v="2"/>
    <n v="0.54"/>
    <n v="39272.727272727279"/>
    <n v="0.02"/>
    <n v="785.45454545454561"/>
    <n v="0"/>
    <n v="38487.272727272735"/>
    <m/>
    <m/>
    <m/>
    <s v="Mithilesh"/>
    <m/>
    <m/>
    <m/>
    <m/>
    <n v="10"/>
  </r>
  <r>
    <s v="RINVT_661"/>
    <n v="5101446517"/>
    <s v="503-7801114"/>
    <s v="Gaurav Raghav"/>
    <s v="New-Fresh"/>
    <s v="FREELOOK"/>
    <s v="sunny shaw"/>
    <s v="INVT"/>
    <s v="Bharti Axa"/>
    <s v="Elite Advantage "/>
    <d v="2023-01-09T00:00:00"/>
    <n v="99999"/>
    <m/>
    <m/>
    <n v="95499.044999999998"/>
    <n v="95692.822966507185"/>
    <s v="INDIVIDUAL1977"/>
    <x v="17"/>
    <n v="0"/>
    <n v="0"/>
    <n v="0.01"/>
    <n v="0"/>
    <n v="0"/>
    <n v="0"/>
    <m/>
    <m/>
    <m/>
    <s v="Sakshi"/>
    <m/>
    <s v="Ok"/>
    <m/>
    <m/>
    <n v="12"/>
  </r>
  <r>
    <s v="RINVT_705"/>
    <n v="565364609"/>
    <n v="24737618"/>
    <s v="Gaurav Raghav"/>
    <s v="New-Fresh"/>
    <s v="DECLINE"/>
    <s v="santu santra"/>
    <s v="INVT"/>
    <s v="PNB Metlife"/>
    <s v="MGFP"/>
    <d v="2023-01-09T00:00:00"/>
    <n v="52250"/>
    <m/>
    <m/>
    <n v="50000"/>
    <n v="50000"/>
    <s v="INDIVIDUAL1554"/>
    <x v="18"/>
    <n v="0"/>
    <n v="0"/>
    <n v="0.01"/>
    <n v="0"/>
    <n v="0"/>
    <n v="0"/>
    <m/>
    <m/>
    <m/>
    <s v="Sakshi"/>
    <m/>
    <s v="Ok"/>
    <m/>
    <m/>
    <n v="12"/>
  </r>
  <r>
    <s v="RINVT_701"/>
    <n v="565364903"/>
    <n v="24738223"/>
    <s v="Gaurav Raghav"/>
    <s v="New-Fresh"/>
    <s v="Policy Issued"/>
    <s v=" ANJANI KUMAR DUBEY"/>
    <s v="INVT"/>
    <s v="PNB Metlife"/>
    <s v="MGFP"/>
    <d v="2023-01-09T00:00:00"/>
    <n v="40000"/>
    <m/>
    <m/>
    <n v="38277.511961722492"/>
    <n v="38277.511961722492"/>
    <s v="INDIVIDUAL1554"/>
    <x v="18"/>
    <n v="0.51"/>
    <n v="19521.531100478471"/>
    <n v="0.01"/>
    <n v="195.21531100478472"/>
    <m/>
    <n v="19326.315789473687"/>
    <m/>
    <m/>
    <m/>
    <s v="Sakshi"/>
    <m/>
    <m/>
    <m/>
    <m/>
    <n v="12"/>
  </r>
  <r>
    <s v="RINVT_687"/>
    <n v="565363940"/>
    <n v="24735819"/>
    <s v="Gaurav Raghav"/>
    <s v="New-Fresh"/>
    <s v="Policy Issued"/>
    <s v="Shanker Kumar Choudhary"/>
    <s v="INVT"/>
    <s v="PNB Metlife"/>
    <s v="MGFP"/>
    <d v="2023-01-09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689"/>
    <n v="565363959"/>
    <n v="24738235"/>
    <s v="Gaurav Raghav"/>
    <s v="New-Fresh"/>
    <s v="Policy Issued"/>
    <s v="KULKARNI SACHIN GAJANAN "/>
    <s v="INVT"/>
    <s v="PNB Metlife"/>
    <s v="MGFP"/>
    <d v="2023-01-09T00:00:00"/>
    <n v="52250"/>
    <m/>
    <m/>
    <n v="50000"/>
    <n v="50000"/>
    <s v="UNIQUE1407"/>
    <x v="38"/>
    <n v="0.5"/>
    <n v="25000"/>
    <n v="0.02"/>
    <n v="500"/>
    <m/>
    <n v="24500"/>
    <m/>
    <m/>
    <m/>
    <s v="Sakshi"/>
    <m/>
    <m/>
    <m/>
    <m/>
    <n v="12"/>
  </r>
  <r>
    <s v="RINVT_592"/>
    <n v="565358563"/>
    <n v="24739216"/>
    <s v="Gaurav Raghav"/>
    <s v="New-Fresh"/>
    <s v="Policy Issued"/>
    <s v="Kamaal ashraf"/>
    <s v="INVT"/>
    <s v="PNB Metlife"/>
    <s v="MGFP"/>
    <d v="2023-01-09T00:00:00"/>
    <n v="41800"/>
    <m/>
    <m/>
    <n v="40000"/>
    <n v="40000"/>
    <s v="INDIVIDUAL1554"/>
    <x v="18"/>
    <n v="0.48"/>
    <n v="19200"/>
    <n v="0.01"/>
    <n v="192"/>
    <m/>
    <n v="19008"/>
    <m/>
    <m/>
    <m/>
    <s v="Sakshi"/>
    <m/>
    <m/>
    <m/>
    <m/>
    <n v="10"/>
  </r>
  <r>
    <s v="RINVT_583"/>
    <n v="565358313"/>
    <n v="24739069"/>
    <s v="Gaurav Raghav"/>
    <s v="New-Fresh"/>
    <s v="Policy Issued"/>
    <s v="Chandanprakash Mahesh Choudhary"/>
    <s v="INVT"/>
    <s v="PNB Metlife"/>
    <s v="MGFP"/>
    <d v="2023-01-09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664"/>
    <n v="5101446663"/>
    <s v="503-7801189"/>
    <s v="Gaurav Raghav"/>
    <s v="New-Fresh"/>
    <s v="Policy Issued"/>
    <s v="AMRIT KUMAR SAGAR"/>
    <s v="INVT"/>
    <s v="Bharti Axa"/>
    <s v="Elite Advantage "/>
    <d v="2023-01-09T00:00:00"/>
    <n v="73500"/>
    <m/>
    <m/>
    <n v="70192.5"/>
    <n v="70334.928229665078"/>
    <s v="INFOVISION1451"/>
    <x v="21"/>
    <n v="0.55000000000000004"/>
    <n v="38684.210526315794"/>
    <n v="0.02"/>
    <n v="773.68421052631584"/>
    <m/>
    <n v="37910.526315789481"/>
    <m/>
    <m/>
    <m/>
    <s v="Sakshi"/>
    <m/>
    <m/>
    <m/>
    <m/>
    <n v="12"/>
  </r>
  <r>
    <s v="RINVT_665"/>
    <n v="5101446607"/>
    <s v="503-7801544"/>
    <s v="Gaurav Raghav"/>
    <s v="New-Fresh"/>
    <s v="Policy Issued"/>
    <s v="Gopal Mittal"/>
    <s v="INVT"/>
    <s v="Bharti Axa"/>
    <s v="Elite Advantage "/>
    <d v="2023-01-09T00:00:00"/>
    <n v="41800"/>
    <m/>
    <m/>
    <n v="39919"/>
    <n v="40000"/>
    <s v="INDIVIDUAL1670"/>
    <x v="20"/>
    <n v="0.6"/>
    <n v="24000"/>
    <n v="0.01"/>
    <n v="240"/>
    <m/>
    <n v="23760"/>
    <m/>
    <m/>
    <m/>
    <s v="Sakshi"/>
    <m/>
    <m/>
    <m/>
    <m/>
    <n v="12"/>
  </r>
  <r>
    <s v="RINVT_650"/>
    <n v="5101446176"/>
    <s v="503-7800942"/>
    <s v="Gaurav Raghav"/>
    <s v="New-Fresh"/>
    <s v="Policy Issued"/>
    <s v="Prem Jatain"/>
    <s v="INVT"/>
    <s v="Bharti Axa"/>
    <s v="Elite Advantage "/>
    <d v="2023-01-09T00:00:00"/>
    <n v="35000"/>
    <m/>
    <m/>
    <n v="33425"/>
    <n v="33492.822966507178"/>
    <s v="INDIVIDUAL1670"/>
    <x v="20"/>
    <n v="0.6"/>
    <n v="20095.693779904304"/>
    <n v="0.01"/>
    <n v="200.95693779904306"/>
    <m/>
    <n v="19894.73684210526"/>
    <m/>
    <m/>
    <m/>
    <s v="Sakshi"/>
    <m/>
    <m/>
    <m/>
    <m/>
    <n v="12"/>
  </r>
  <r>
    <s v="RINVT_625"/>
    <n v="5112343631"/>
    <s v="503-7797031"/>
    <s v="Gaurav Raghav"/>
    <s v="New-Fresh"/>
    <s v="Policy Issued"/>
    <s v="Chandrakant"/>
    <s v="INVT"/>
    <s v="Bharti Axa"/>
    <s v="Elite Advantage "/>
    <d v="2023-01-09T00:00:00"/>
    <n v="30000"/>
    <m/>
    <m/>
    <n v="28650"/>
    <n v="28708.133971291867"/>
    <s v="INDIVIDUAL3094"/>
    <x v="39"/>
    <n v="0.6"/>
    <n v="17224.880382775118"/>
    <n v="0.01"/>
    <n v="172.24880382775117"/>
    <m/>
    <n v="17052.631578947367"/>
    <m/>
    <m/>
    <m/>
    <s v="Sakshi"/>
    <m/>
    <m/>
    <m/>
    <m/>
    <n v="12"/>
  </r>
  <r>
    <s v="RINVT_651"/>
    <n v="5101446356"/>
    <s v="503-7801320"/>
    <s v="Gaurav Raghav"/>
    <s v="New-Fresh"/>
    <s v="Policy Issued"/>
    <s v="Kavita Devi"/>
    <s v="INVT"/>
    <s v="Bharti Axa"/>
    <s v="Elite Advantage "/>
    <d v="2023-01-09T00:00:00"/>
    <n v="93750"/>
    <m/>
    <m/>
    <n v="89531.25"/>
    <n v="89712.91866028709"/>
    <s v="INDIVIDUAL1670"/>
    <x v="20"/>
    <n v="0.6"/>
    <n v="53827.751196172256"/>
    <n v="0.01"/>
    <n v="538.27751196172255"/>
    <m/>
    <n v="53289.473684210534"/>
    <m/>
    <m/>
    <m/>
    <s v="Sakshi"/>
    <m/>
    <m/>
    <m/>
    <m/>
    <n v="12"/>
  </r>
  <r>
    <s v="AMotor_6793"/>
    <n v="0"/>
    <s v=" '3001/275203417/00/000"/>
    <s v="Pintoo Singh"/>
    <s v="New-Fresh"/>
    <s v="Policy Issued"/>
    <s v="VIKASH RABINDRA SINGH"/>
    <s v="Motor"/>
    <s v="ICICI Lombard"/>
    <s v="Comprehensive"/>
    <d v="2023-01-09T00:00:00"/>
    <n v="13559"/>
    <n v="3169"/>
    <n v="8322"/>
    <n v="11490.677966101695"/>
    <n v="3169"/>
    <s v="COMPUN0143098"/>
    <x v="6"/>
    <n v="0.18"/>
    <n v="570.41999999999996"/>
    <n v="0.02"/>
    <n v="11.408399999999999"/>
    <m/>
    <n v="559.01159999999993"/>
    <m/>
    <m/>
    <m/>
    <s v="Sayali"/>
    <m/>
    <n v="0"/>
    <m/>
    <m/>
    <n v="1"/>
  </r>
  <r>
    <s v="AMotor_6835"/>
    <n v="0"/>
    <s v="3001/275622562/00/000"/>
    <s v="Slan"/>
    <s v="New-Fresh"/>
    <s v="Policy Issued"/>
    <s v="Raghavendra Narain Singh"/>
    <s v="Motor"/>
    <s v="ICICI Lombard"/>
    <s v="Comprehensive"/>
    <d v="2023-01-09T00:00:00"/>
    <n v="11975"/>
    <n v="2201"/>
    <n v="7947"/>
    <n v="10148.305084745763"/>
    <n v="2201"/>
    <s v="INDIVIDUAL2781"/>
    <x v="40"/>
    <n v="0.16"/>
    <n v="352.16"/>
    <n v="0.01"/>
    <n v="3.5216000000000003"/>
    <m/>
    <n v="348.63840000000005"/>
    <m/>
    <m/>
    <m/>
    <s v="Sayali"/>
    <m/>
    <n v="0"/>
    <m/>
    <m/>
    <n v="1"/>
  </r>
  <r>
    <s v="AMotor_6839"/>
    <n v="0"/>
    <s v="6201012048 00 00"/>
    <s v="Sayali Kadav"/>
    <s v="New-Fresh"/>
    <s v="Policy Issued"/>
    <s v="Narendra Bagwan"/>
    <s v="Motor"/>
    <s v="TATA AIG"/>
    <s v="Own Damage"/>
    <d v="2023-01-09T00:00:00"/>
    <n v="11450"/>
    <n v="9703.3898305084749"/>
    <n v="0"/>
    <n v="9703.3898305084749"/>
    <n v="9703.3898305084749"/>
    <s v="INDIVIDUAL1397"/>
    <x v="27"/>
    <n v="0.15"/>
    <n v="1455.5084745762713"/>
    <n v="0.01"/>
    <n v="14.555084745762713"/>
    <m/>
    <n v="1440.9533898305085"/>
    <m/>
    <m/>
    <m/>
    <s v="Sayali"/>
    <m/>
    <n v="0"/>
    <m/>
    <m/>
    <n v="1"/>
  </r>
  <r>
    <s v="AHealth_6842"/>
    <n v="0"/>
    <s v="4128i/HSHA/275632338/00/000"/>
    <s v="Suraj Patnaik"/>
    <s v="New-Fresh"/>
    <s v="Policy Issued"/>
    <s v="BISWAJIT PRADHAN"/>
    <s v="Health"/>
    <s v="ICICI Lombard"/>
    <s v="Shield"/>
    <d v="2023-01-09T00:00:00"/>
    <n v="8046"/>
    <n v="0"/>
    <n v="0"/>
    <n v="6818.6440677966102"/>
    <n v="6818.6440677966102"/>
    <s v="INDIVIDUALC582"/>
    <x v="24"/>
    <n v="0.24"/>
    <n v="1636.4745762711864"/>
    <n v="0.01"/>
    <n v="16.364745762711863"/>
    <m/>
    <n v="1620.1098305084745"/>
    <m/>
    <m/>
    <m/>
    <s v="Sayali"/>
    <m/>
    <n v="0"/>
    <m/>
    <m/>
    <n v="1"/>
  </r>
  <r>
    <s v="AHealth_6843"/>
    <n v="0"/>
    <s v="4128i/HSHA/275656394/00/000"/>
    <s v="Suraj Patnaik"/>
    <s v="New-Fresh"/>
    <s v="Policy Issued"/>
    <s v="Nirmala Rao"/>
    <s v="Health"/>
    <s v="ICICI Lombard"/>
    <s v="Shield"/>
    <d v="2023-01-09T00:00:00"/>
    <n v="19423"/>
    <n v="0"/>
    <n v="0"/>
    <n v="16460.169491525423"/>
    <n v="16460.169491525423"/>
    <s v="INDIVIDUALC582"/>
    <x v="24"/>
    <n v="0.24"/>
    <n v="3950.4406779661012"/>
    <n v="0.01"/>
    <n v="39.504406779661011"/>
    <m/>
    <n v="3910.9362711864401"/>
    <m/>
    <m/>
    <m/>
    <s v="Sayali"/>
    <m/>
    <n v="0"/>
    <m/>
    <m/>
    <n v="1"/>
  </r>
  <r>
    <s v="AHealth_6842_P"/>
    <n v="0"/>
    <s v="4128i/HSHA/275632338/00/000"/>
    <s v="Suraj Patnaik"/>
    <s v="New-Fresh"/>
    <s v="Policy Issued"/>
    <s v="BISWAJIT PRADHAN"/>
    <s v="Health"/>
    <s v="ICICI Lombard"/>
    <s v="Shield"/>
    <d v="2023-01-09T00:00:00"/>
    <n v="8046"/>
    <n v="0"/>
    <n v="0"/>
    <n v="6818.6440677966102"/>
    <n v="6818.6440677966102"/>
    <s v="SUNRISE2415"/>
    <x v="25"/>
    <n v="0.04"/>
    <n v="272.74576271186442"/>
    <n v="0.01"/>
    <n v="2.7274576271186444"/>
    <m/>
    <n v="270.01830508474575"/>
    <m/>
    <m/>
    <m/>
    <s v="Sayali"/>
    <m/>
    <s v="PP Partner"/>
    <m/>
    <m/>
    <n v="1"/>
  </r>
  <r>
    <s v="AHealth_6843_P"/>
    <n v="0"/>
    <s v="4128i/HSHA/275656394/00/000"/>
    <s v="Suraj Patnaik"/>
    <s v="New-Fresh"/>
    <s v="Policy Issued"/>
    <s v="Nirmala Rao"/>
    <s v="Health"/>
    <s v="ICICI Lombard"/>
    <s v="Shield"/>
    <d v="2023-01-09T00:00:00"/>
    <n v="19423"/>
    <n v="0"/>
    <n v="0"/>
    <n v="16460.169491525423"/>
    <n v="16460.169491525423"/>
    <s v="SUNRISE2415"/>
    <x v="25"/>
    <n v="0.04"/>
    <n v="658.40677966101691"/>
    <n v="0.01"/>
    <n v="6.5840677966101691"/>
    <m/>
    <n v="651.82271186440676"/>
    <m/>
    <m/>
    <m/>
    <s v="Sayali"/>
    <m/>
    <s v="PP Partner"/>
    <m/>
    <m/>
    <n v="1"/>
  </r>
  <r>
    <s v="RINVT_587"/>
    <s v="5112341537"/>
    <s v="5037758386"/>
    <s v="Mohan Singh"/>
    <s v="New-Fresh"/>
    <s v="Policy Issued"/>
    <s v="vishnu sahaya chaudhary"/>
    <s v="INVT"/>
    <s v="Bharti Axa"/>
    <s v="Elite Advantage"/>
    <d v="2023-01-09T00:00:00"/>
    <n v="99999"/>
    <m/>
    <m/>
    <n v="97749"/>
    <n v="95692.822966507185"/>
    <s v="Life2142"/>
    <x v="0"/>
    <n v="0.56999999999999995"/>
    <n v="54544.909090909088"/>
    <n v="0.02"/>
    <n v="1090.8981818181817"/>
    <n v="0"/>
    <n v="53454.01090909091"/>
    <m/>
    <m/>
    <m/>
    <s v="Mithilesh"/>
    <m/>
    <m/>
    <m/>
    <m/>
    <n v="12"/>
  </r>
  <r>
    <s v="RINVT_684"/>
    <s v="565363511"/>
    <n v="24738637"/>
    <s v="Pintoo Singh"/>
    <s v="New-Fresh"/>
    <s v="Policy Issued"/>
    <s v="Anju ajmani"/>
    <s v="INVT"/>
    <s v="PNB Metlife"/>
    <s v="MGFP"/>
    <d v="2023-01-09T00:00:00"/>
    <n v="75000"/>
    <m/>
    <m/>
    <n v="71770.334928229669"/>
    <n v="71770.334928229669"/>
    <s v="INTENSIFY1063"/>
    <x v="35"/>
    <n v="0.52"/>
    <n v="37320.574162679426"/>
    <n v="0.02"/>
    <n v="746.41148325358859"/>
    <n v="0"/>
    <n v="36574.162679425841"/>
    <m/>
    <m/>
    <m/>
    <s v="Mithilesh"/>
    <m/>
    <m/>
    <m/>
    <m/>
    <n v="10"/>
  </r>
  <r>
    <s v="RINVT_710"/>
    <s v="6121634402"/>
    <n v="0"/>
    <s v="Sandeep Das"/>
    <s v="New-Fresh"/>
    <s v="Policy Issued"/>
    <s v="Saurav Rakshit"/>
    <s v="INVT"/>
    <s v="Bajaj Allianz"/>
    <s v="Flexi Income Goal"/>
    <d v="2023-01-09T00:00:00"/>
    <n v="99804"/>
    <m/>
    <m/>
    <n v="95506.220095693789"/>
    <n v="95506.220095693789"/>
    <s v="INDIVIDUAL3163"/>
    <x v="3"/>
    <n v="0.63"/>
    <n v="60168.91866028709"/>
    <n v="0.01"/>
    <n v="601.6891866028709"/>
    <n v="0"/>
    <n v="59567.229473684216"/>
    <m/>
    <m/>
    <m/>
    <s v="Mithilesh"/>
    <m/>
    <m/>
    <m/>
    <m/>
    <n v="10"/>
  </r>
  <r>
    <s v="RINVT_740"/>
    <n v="565365350"/>
    <n v="24740658"/>
    <s v="Gaurav Raghav"/>
    <s v="New-Fresh"/>
    <s v="Policy Issued"/>
    <s v="subir Ghosh "/>
    <s v="INVT"/>
    <s v="PNB Metlife"/>
    <s v="MGFP"/>
    <d v="2023-01-10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688"/>
    <n v="565364164"/>
    <n v="24738694"/>
    <s v="Gaurav Raghav"/>
    <s v="New-Fresh"/>
    <s v="Policy Issued"/>
    <s v="Jeet Ram"/>
    <s v="INVT"/>
    <s v="PNB Metlife"/>
    <s v="MGFP"/>
    <d v="2023-01-10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675"/>
    <n v="565362763"/>
    <n v="24740230"/>
    <s v="Gaurav Raghav"/>
    <s v="New-Fresh"/>
    <s v="Policy Issued"/>
    <s v="ANKIT KUMAR RAWAT "/>
    <s v="INVT"/>
    <s v="PNB Metlife"/>
    <s v="MGFP"/>
    <d v="2023-01-10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660"/>
    <n v="5101446432"/>
    <s v="503-7806387"/>
    <s v="Gaurav Raghav"/>
    <s v="New-Fresh"/>
    <s v="Policy Issued"/>
    <s v="Ramesh Kumar Sharma "/>
    <s v="INVT"/>
    <s v="Bharti Axa"/>
    <s v="Elite Advantage "/>
    <d v="2023-01-10T00:00:00"/>
    <n v="42000"/>
    <m/>
    <m/>
    <n v="40110"/>
    <n v="40191.387559808616"/>
    <s v="INDIVIDUAL1670"/>
    <x v="20"/>
    <n v="0.6"/>
    <n v="24114.832535885169"/>
    <n v="0.01"/>
    <n v="241.14832535885171"/>
    <m/>
    <n v="23873.684210526317"/>
    <m/>
    <m/>
    <m/>
    <s v="Sakshi"/>
    <m/>
    <m/>
    <m/>
    <m/>
    <n v="12"/>
  </r>
  <r>
    <s v="RINVT_677"/>
    <n v="5101446956"/>
    <s v="503-7813317"/>
    <s v="Gaurav Raghav"/>
    <s v="New-Fresh"/>
    <s v="Policy Issued"/>
    <s v="Sanjay "/>
    <s v="INVT"/>
    <s v="Bharti Axa"/>
    <s v="Elite Advantage "/>
    <d v="2023-01-10T00:00:00"/>
    <n v="40000"/>
    <m/>
    <m/>
    <n v="38200"/>
    <n v="38277.511961722492"/>
    <s v="INDIVIDUAL3094"/>
    <x v="39"/>
    <n v="0.6"/>
    <n v="22966.507177033494"/>
    <n v="0.01"/>
    <n v="229.66507177033495"/>
    <m/>
    <n v="22736.84210526316"/>
    <m/>
    <m/>
    <m/>
    <s v="Sakshi"/>
    <m/>
    <m/>
    <m/>
    <m/>
    <n v="12"/>
  </r>
  <r>
    <s v="RINVT_700"/>
    <n v="565364477"/>
    <n v="24737257"/>
    <s v="Gaurav Raghav"/>
    <s v="New-Fresh"/>
    <s v="Policy Issued"/>
    <s v="Ajay Verma"/>
    <s v="INVT"/>
    <s v="PNB Metlife"/>
    <s v="MGFP"/>
    <d v="2023-01-10T00:00:00"/>
    <n v="52250"/>
    <m/>
    <m/>
    <n v="50000"/>
    <n v="50000"/>
    <s v="INDIVIDUAL1554"/>
    <x v="18"/>
    <n v="0.51"/>
    <n v="25500"/>
    <n v="0.01"/>
    <n v="255"/>
    <m/>
    <n v="25245"/>
    <m/>
    <m/>
    <m/>
    <s v="Sakshi"/>
    <m/>
    <m/>
    <m/>
    <m/>
    <n v="12"/>
  </r>
  <r>
    <s v="AInvt_6803"/>
    <n v="6121638657"/>
    <n v="544119674"/>
    <s v="Mithu Paira"/>
    <s v="New-Fresh"/>
    <s v="Policy Issued"/>
    <s v="Mansi Jana"/>
    <s v="INVT"/>
    <s v="Bajaj Allianz"/>
    <s v="POS Goal Suraksha"/>
    <d v="2023-01-10T00:00:00"/>
    <n v="5225"/>
    <n v="0"/>
    <n v="0"/>
    <n v="5000"/>
    <n v="5000"/>
    <s v="INDIVIDUAL2711"/>
    <x v="41"/>
    <n v="0.3"/>
    <n v="1500"/>
    <n v="0.01"/>
    <n v="15"/>
    <m/>
    <n v="1485"/>
    <m/>
    <m/>
    <m/>
    <s v="Sayali"/>
    <m/>
    <n v="0"/>
    <m/>
    <m/>
    <n v="10"/>
  </r>
  <r>
    <s v="AInvt_6840"/>
    <n v="119784981"/>
    <n v="0"/>
    <s v="Suvendu Sekhar Mishra"/>
    <s v="New-Fresh"/>
    <s v="Policy Issued"/>
    <s v="RAMA PAHARI"/>
    <s v="INVT"/>
    <s v="Max"/>
    <s v="Smart Wealth Advantage Guarantee Plan"/>
    <d v="2023-01-10T00:00:00"/>
    <n v="125400"/>
    <n v="0"/>
    <n v="0"/>
    <n v="120000.00000000001"/>
    <n v="120000.00000000001"/>
    <s v="INDIVIDUAL2335"/>
    <x v="42"/>
    <n v="0.35"/>
    <n v="42000"/>
    <n v="0.01"/>
    <n v="420"/>
    <m/>
    <n v="41580"/>
    <m/>
    <m/>
    <m/>
    <s v="Sayali"/>
    <m/>
    <n v="0"/>
    <m/>
    <m/>
    <n v="6"/>
  </r>
  <r>
    <s v="RINVT_446"/>
    <s v="5112336429"/>
    <s v="503-6339975"/>
    <s v="Mohan Singh"/>
    <s v="New-Fresh"/>
    <s v="Policy Issued"/>
    <s v="moti lal jat "/>
    <s v="INVT"/>
    <s v="Bharti Axa"/>
    <s v="Elite Advantage"/>
    <d v="2023-01-10T00:00:00"/>
    <n v="51774"/>
    <m/>
    <m/>
    <n v="49524"/>
    <n v="49569.377990430628"/>
    <s v="Life2142"/>
    <x v="0"/>
    <n v="0.56999999999999995"/>
    <n v="28254.545454545456"/>
    <n v="0.02"/>
    <n v="565.09090909090912"/>
    <n v="0"/>
    <n v="27689.454545454548"/>
    <m/>
    <m/>
    <m/>
    <s v="Mithilesh"/>
    <m/>
    <m/>
    <m/>
    <m/>
    <n v="12"/>
  </r>
  <r>
    <s v="RINVT_633"/>
    <s v="6121610684"/>
    <s v="542476250"/>
    <s v="Pintoo Singh"/>
    <s v="New-Fresh"/>
    <s v="Policy Issued"/>
    <s v="Mira parikh"/>
    <s v="INVT"/>
    <s v="Bajaj Allianz"/>
    <s v="Assured Wealth Goal"/>
    <d v="2023-01-10T00:00:00"/>
    <n v="156750"/>
    <m/>
    <m/>
    <n v="154500"/>
    <n v="150000"/>
    <s v="INDIVIDUAL1443"/>
    <x v="36"/>
    <n v="0.56999999999999995"/>
    <n v="85499.999999999985"/>
    <n v="0.02"/>
    <n v="1709.9999999999998"/>
    <n v="0"/>
    <n v="83789.999999999985"/>
    <m/>
    <m/>
    <m/>
    <s v="Mithilesh"/>
    <m/>
    <m/>
    <m/>
    <m/>
    <n v="10"/>
  </r>
  <r>
    <s v="RINVT_655"/>
    <s v="5112343877"/>
    <s v="503-7803839"/>
    <s v="Mohan Singh"/>
    <s v="New-Fresh"/>
    <s v="Policy Issued"/>
    <s v=" vikas vaid"/>
    <s v="INVT"/>
    <s v="Bharti Axa"/>
    <s v="Elite Advantage "/>
    <d v="2023-01-10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658"/>
    <s v="5101446326"/>
    <s v="503-7813937"/>
    <s v="Mohan Singh"/>
    <s v="New-Fresh"/>
    <s v="Policy Issued"/>
    <s v="Hardeep Singh sidana"/>
    <s v="INVT"/>
    <s v="Bharti Axa"/>
    <s v="Elite Advantage "/>
    <d v="2023-01-10T00:00:00"/>
    <n v="66666"/>
    <m/>
    <m/>
    <n v="63795.215311004788"/>
    <n v="63795.215311004788"/>
    <s v="Life2142"/>
    <x v="0"/>
    <n v="0.56999999999999995"/>
    <n v="36363.272727272728"/>
    <n v="0.02"/>
    <n v="727.26545454545453"/>
    <n v="0"/>
    <n v="35636.007272727271"/>
    <m/>
    <m/>
    <m/>
    <s v="Mithilesh"/>
    <m/>
    <m/>
    <m/>
    <m/>
    <n v="12"/>
  </r>
  <r>
    <s v="RINVT_659"/>
    <s v="5101446170"/>
    <s v="503-7808408"/>
    <s v="Mohan Singh"/>
    <s v="New-Fresh"/>
    <s v="Policy Issued"/>
    <s v="Anand kumar Jha"/>
    <s v="INVT"/>
    <s v="Bharti Axa"/>
    <s v="Elite Advantage "/>
    <d v="2023-01-10T00:00:00"/>
    <n v="62500"/>
    <m/>
    <m/>
    <n v="59808.612440191391"/>
    <n v="59808.612440191391"/>
    <s v="Life2142"/>
    <x v="0"/>
    <n v="0.56999999999999995"/>
    <n v="34090.909090909088"/>
    <n v="0.02"/>
    <n v="681.81818181818176"/>
    <n v="0"/>
    <n v="33409.090909090904"/>
    <m/>
    <m/>
    <m/>
    <s v="Mithilesh"/>
    <m/>
    <m/>
    <m/>
    <m/>
    <n v="12"/>
  </r>
  <r>
    <s v="RINVT_666"/>
    <s v="5101446628"/>
    <s v="503-7806387"/>
    <s v="Mohan Singh"/>
    <s v="New-Fresh"/>
    <s v="Policy Issued"/>
    <s v="chhotelal"/>
    <s v="INVT"/>
    <s v="Bharti Axa"/>
    <s v="Secure Income Plan"/>
    <d v="2023-01-10T00:00:00"/>
    <n v="63061"/>
    <m/>
    <m/>
    <n v="60345.454545454551"/>
    <n v="60287.081339712924"/>
    <s v="Life2142"/>
    <x v="0"/>
    <n v="0.56999999999999995"/>
    <n v="34363.63636363636"/>
    <n v="0.02"/>
    <n v="687.27272727272725"/>
    <n v="0"/>
    <n v="33676.363636363632"/>
    <m/>
    <m/>
    <m/>
    <s v="Mithilesh"/>
    <m/>
    <m/>
    <m/>
    <m/>
    <n v="10"/>
  </r>
  <r>
    <s v="RINVT_667"/>
    <s v="5101446262"/>
    <s v="503-7812632"/>
    <s v="Mohan Singh"/>
    <s v="New-Fresh"/>
    <s v="Policy Issued"/>
    <s v="md mansur alam"/>
    <s v="INVT"/>
    <s v="Bharti Axa"/>
    <s v="Elite Advantage "/>
    <d v="2023-01-10T00:00:00"/>
    <n v="41666"/>
    <m/>
    <m/>
    <n v="39871.770334928231"/>
    <n v="39871.770334928231"/>
    <s v="Life2142"/>
    <x v="0"/>
    <n v="0.56999999999999995"/>
    <n v="22726.909090909088"/>
    <n v="0.02"/>
    <n v="454.53818181818178"/>
    <n v="0"/>
    <n v="22272.370909090907"/>
    <m/>
    <m/>
    <m/>
    <s v="Mithilesh"/>
    <m/>
    <m/>
    <m/>
    <m/>
    <n v="12"/>
  </r>
  <r>
    <s v="RINVT_679"/>
    <s v="5101446722"/>
    <s v="503-7805370"/>
    <s v="Mohan Singh"/>
    <s v="New-Fresh"/>
    <s v="Policy Issued"/>
    <s v="Monu kumar"/>
    <s v="INVT"/>
    <s v="Bharti Axa"/>
    <s v="Secure Income Plan"/>
    <d v="2023-01-10T00:00:00"/>
    <n v="29934"/>
    <m/>
    <m/>
    <n v="28644.976076555027"/>
    <n v="28708.133971291867"/>
    <s v="Life2142"/>
    <x v="0"/>
    <n v="0.56999999999999995"/>
    <n v="16363.636363636362"/>
    <n v="0.02"/>
    <n v="327.27272727272725"/>
    <n v="0"/>
    <n v="16036.363636363634"/>
    <m/>
    <m/>
    <m/>
    <s v="Mithilesh"/>
    <m/>
    <m/>
    <m/>
    <m/>
    <n v="10"/>
  </r>
  <r>
    <s v="RINVT_680"/>
    <s v="5101446941"/>
    <s v="503-7808879"/>
    <s v="Mohan Singh"/>
    <s v="New-Fresh"/>
    <s v="Policy Issued"/>
    <s v="Shane riyaz"/>
    <s v="INVT"/>
    <s v="Bharti Axa"/>
    <s v="Secure Income Plan"/>
    <d v="2023-01-10T00:00:00"/>
    <n v="108294"/>
    <m/>
    <m/>
    <n v="103630.62200956939"/>
    <n v="103827.75119617226"/>
    <s v="Life2142"/>
    <x v="0"/>
    <n v="0.56999999999999995"/>
    <n v="59181.818181818184"/>
    <n v="0.02"/>
    <n v="1183.6363636363637"/>
    <n v="0"/>
    <n v="57998.181818181823"/>
    <m/>
    <m/>
    <m/>
    <s v="Mithilesh"/>
    <m/>
    <m/>
    <m/>
    <m/>
    <n v="10"/>
  </r>
  <r>
    <s v="RINVT_681"/>
    <s v="5112343777"/>
    <s v="503-7813226"/>
    <s v="Mohan Singh"/>
    <s v="New-Fresh"/>
    <s v="Policy Issued"/>
    <s v="mukesh kumar"/>
    <s v="INVT"/>
    <s v="Bharti Axa"/>
    <s v="Elite Advantage "/>
    <d v="2023-01-10T00:00:00"/>
    <n v="99999"/>
    <m/>
    <m/>
    <n v="95692.822966507185"/>
    <n v="95692.822966507185"/>
    <s v="Life2142"/>
    <x v="0"/>
    <n v="0.56999999999999995"/>
    <n v="54544.909090909088"/>
    <n v="0.02"/>
    <n v="1090.8981818181817"/>
    <n v="0"/>
    <n v="53454.01090909091"/>
    <m/>
    <m/>
    <m/>
    <s v="Mithilesh"/>
    <m/>
    <m/>
    <m/>
    <m/>
    <n v="12"/>
  </r>
  <r>
    <s v="RINVT_682"/>
    <s v="5101446933"/>
    <s v="503-7808796"/>
    <s v="Mohan Singh"/>
    <s v="New-Fresh"/>
    <s v="Policy Issued"/>
    <s v="mohit kumar "/>
    <s v="INVT"/>
    <s v="Bharti Axa"/>
    <s v="Elite Advantage "/>
    <d v="2023-01-10T00:00:00"/>
    <n v="49902"/>
    <m/>
    <m/>
    <n v="47753.110047846894"/>
    <n v="46889.952153110054"/>
    <s v="Life2142"/>
    <x v="0"/>
    <n v="0.56999999999999995"/>
    <n v="26727.272727272728"/>
    <n v="0.02"/>
    <n v="534.54545454545462"/>
    <n v="0"/>
    <n v="26192.727272727272"/>
    <m/>
    <m/>
    <m/>
    <s v="Mithilesh"/>
    <m/>
    <m/>
    <m/>
    <m/>
    <n v="12"/>
  </r>
  <r>
    <s v="RINVT_683"/>
    <s v="5101446305"/>
    <s v="503-7813515"/>
    <s v="Mohan Singh"/>
    <s v="New-Fresh"/>
    <s v="Policy Issued"/>
    <s v="Rohit Chauhan "/>
    <s v="INVT"/>
    <s v="Bharti Axa"/>
    <s v="Elite Advantage "/>
    <d v="2023-01-10T00:00:00"/>
    <n v="24975"/>
    <m/>
    <m/>
    <n v="23899.521531100479"/>
    <n v="23923.444976076556"/>
    <s v="Ashirwad1069"/>
    <x v="2"/>
    <n v="0.54"/>
    <n v="12918.660287081342"/>
    <n v="0.02"/>
    <n v="258.37320574162686"/>
    <n v="0"/>
    <n v="12660.287081339715"/>
    <m/>
    <m/>
    <m/>
    <s v="Mithilesh"/>
    <m/>
    <m/>
    <m/>
    <m/>
    <n v="12"/>
  </r>
  <r>
    <s v="RINVT_697"/>
    <s v="5101446995"/>
    <s v="503-7808671"/>
    <s v="Mohan Singh"/>
    <s v="New-Fresh"/>
    <s v="Policy Issued"/>
    <s v="Amit thakran"/>
    <s v="INVT"/>
    <s v="Bharti Axa"/>
    <s v="Elite Advantage "/>
    <d v="2023-01-10T00:00:00"/>
    <n v="108333"/>
    <m/>
    <m/>
    <n v="103667.94258373206"/>
    <n v="103667.94258373206"/>
    <s v="Life2142"/>
    <x v="0"/>
    <n v="0.56999999999999995"/>
    <n v="59090.727272727272"/>
    <n v="0.02"/>
    <n v="1181.8145454545454"/>
    <n v="0"/>
    <n v="57908.912727272727"/>
    <m/>
    <m/>
    <m/>
    <s v="Mithilesh"/>
    <m/>
    <m/>
    <m/>
    <m/>
    <n v="12"/>
  </r>
  <r>
    <s v="RINVT_692"/>
    <s v="5101447014"/>
    <s v="503-7812384"/>
    <s v="Mohan Singh"/>
    <s v="New-Fresh"/>
    <s v="Policy Issued"/>
    <s v="Kuldeep Singh"/>
    <s v="INVT"/>
    <s v="Bharti Axa"/>
    <s v="Elite Advantage "/>
    <d v="2023-01-10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693"/>
    <s v="5101447340"/>
    <s v="503-7813010"/>
    <s v="Mohan Singh"/>
    <s v="New-Fresh"/>
    <s v="Policy Issued"/>
    <s v="Arun kumar singh"/>
    <s v="INVT"/>
    <s v="Bharti Axa"/>
    <s v="Elite Advantage "/>
    <d v="2023-01-10T00:00:00"/>
    <n v="29832"/>
    <m/>
    <m/>
    <n v="28547.368421052633"/>
    <n v="28708.133971291867"/>
    <s v="Life2142"/>
    <x v="0"/>
    <n v="0.56999999999999995"/>
    <n v="16363.636363636362"/>
    <n v="0.02"/>
    <n v="327.27272727272725"/>
    <n v="0"/>
    <n v="16036.363636363634"/>
    <m/>
    <m/>
    <m/>
    <s v="Mithilesh"/>
    <m/>
    <m/>
    <m/>
    <m/>
    <n v="12"/>
  </r>
  <r>
    <s v="RINVT_695"/>
    <s v="5101447407"/>
    <s v="503-7813101"/>
    <s v="Mohan Singh"/>
    <s v="New-Fresh"/>
    <s v="Policy Issued"/>
    <s v="Devendra singh negi"/>
    <s v="INVT"/>
    <s v="Bharti Axa"/>
    <s v="Secure Income Plan"/>
    <d v="2023-01-10T00:00:00"/>
    <n v="39808"/>
    <m/>
    <m/>
    <n v="38093.779904306226"/>
    <n v="38277.511961722492"/>
    <s v="Life2142"/>
    <x v="0"/>
    <n v="0.56999999999999995"/>
    <n v="21818.18181818182"/>
    <n v="0.02"/>
    <n v="436.36363636363643"/>
    <n v="0"/>
    <n v="21381.818181818184"/>
    <m/>
    <m/>
    <m/>
    <s v="Mithilesh"/>
    <m/>
    <m/>
    <m/>
    <m/>
    <n v="10"/>
  </r>
  <r>
    <s v="RINVT_696"/>
    <s v="5101447239"/>
    <s v="503-7812673"/>
    <s v="Mohan Singh"/>
    <s v="New-Fresh"/>
    <s v="Policy Issued"/>
    <s v="Shashi kant sharma "/>
    <s v="INVT"/>
    <s v="Bharti Axa"/>
    <s v="Secure Income Plan"/>
    <d v="2023-01-10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0"/>
  </r>
  <r>
    <s v="RINVT_698"/>
    <s v="6121632725"/>
    <s v=""/>
    <s v="Sandeep Das"/>
    <s v="New-Fresh"/>
    <s v="Policy Issued"/>
    <s v="Abhishek saha "/>
    <s v="INVT"/>
    <s v="Bajaj Allianz"/>
    <s v="Flexi Income Goal"/>
    <d v="2023-01-10T00:00:00"/>
    <n v="395177"/>
    <m/>
    <m/>
    <n v="378159.80861244019"/>
    <n v="378159.80861244019"/>
    <s v="INDIVIDUAL3163"/>
    <x v="3"/>
    <n v="0.63"/>
    <n v="238240.67942583733"/>
    <n v="0.01"/>
    <n v="2382.4067942583733"/>
    <n v="0"/>
    <n v="235858.27263157896"/>
    <m/>
    <m/>
    <m/>
    <s v="Mithilesh"/>
    <m/>
    <m/>
    <m/>
    <m/>
    <n v="10"/>
  </r>
  <r>
    <s v="RINVT_385"/>
    <n v="5112334701"/>
    <s v="503-6332277"/>
    <s v="Gaurav Raghav"/>
    <s v="New-Fresh"/>
    <s v="Policy Issued"/>
    <s v="Rajbir Singh"/>
    <s v="INVT"/>
    <s v="Bharti Axa"/>
    <s v="Elite Advantage"/>
    <d v="2023-01-11T00:00:00"/>
    <n v="62911"/>
    <m/>
    <m/>
    <n v="60196"/>
    <n v="60201.913875598089"/>
    <s v="INDIVIDUAL1670"/>
    <x v="20"/>
    <n v="0.6"/>
    <n v="36121.148325358852"/>
    <n v="0.01"/>
    <n v="361.21148325358854"/>
    <m/>
    <n v="35759.936842105264"/>
    <m/>
    <m/>
    <m/>
    <s v="Sakshi"/>
    <m/>
    <m/>
    <m/>
    <m/>
    <n v="12"/>
  </r>
  <r>
    <s v="RINVT_704"/>
    <n v="565364707"/>
    <n v="24742198"/>
    <s v="Gaurav Raghav"/>
    <s v="New-Fresh"/>
    <s v="Policy Issued"/>
    <s v="SATISH BHATU CHAUDHARI "/>
    <s v="INVT"/>
    <s v="PNB Metlife"/>
    <s v="MGFP"/>
    <d v="2023-01-11T00:00:00"/>
    <n v="30000"/>
    <m/>
    <m/>
    <n v="28708.133971291867"/>
    <n v="28708.133971291867"/>
    <s v="UNIQUE1407"/>
    <x v="38"/>
    <n v="0.5"/>
    <n v="14354.066985645934"/>
    <n v="0.02"/>
    <n v="287.08133971291869"/>
    <m/>
    <n v="14066.985645933015"/>
    <m/>
    <m/>
    <m/>
    <s v="Sakshi"/>
    <m/>
    <m/>
    <m/>
    <m/>
    <n v="12"/>
  </r>
  <r>
    <s v="RINVT_714"/>
    <n v="565365074"/>
    <n v="24742288"/>
    <s v="Gaurav Raghav"/>
    <s v="New-Fresh"/>
    <s v="Policy Issued"/>
    <s v="Md shadul haya"/>
    <s v="INVT"/>
    <s v="PNB Metlife"/>
    <s v="MGFP"/>
    <d v="2023-01-11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AHealth_6859"/>
    <n v="0"/>
    <n v="60677609"/>
    <s v="Deepika Ghritlahre"/>
    <s v="New-Fresh"/>
    <s v="Policy Issued"/>
    <s v="Siba Sankar Rout"/>
    <s v="Health"/>
    <s v="Care Health"/>
    <s v="Care Classic"/>
    <d v="2023-01-11T00:00:00"/>
    <n v="25509"/>
    <n v="0"/>
    <n v="0"/>
    <n v="21617.796610169491"/>
    <n v="21617.796610169491"/>
    <s v="INDIVIDUAL2375"/>
    <x v="43"/>
    <n v="0.28000000000000003"/>
    <n v="6052.9830508474579"/>
    <n v="0.01"/>
    <n v="60.529830508474582"/>
    <m/>
    <n v="5992.4532203389836"/>
    <m/>
    <m/>
    <m/>
    <s v="Sayali"/>
    <m/>
    <n v="0"/>
    <m/>
    <m/>
    <n v="1"/>
  </r>
  <r>
    <s v="RINVT_718"/>
    <s v="5101447961"/>
    <s v="503-7819538"/>
    <s v="Mohan Singh"/>
    <s v="New-Fresh"/>
    <s v="Policy Issued"/>
    <s v="Niyaz mohd"/>
    <s v="INVT"/>
    <s v="Bharti Axa"/>
    <s v="Elite Advantage"/>
    <d v="2023-01-11T00:00:00"/>
    <n v="40000"/>
    <m/>
    <m/>
    <n v="38277.511961722492"/>
    <n v="38277.511961722492"/>
    <s v="Ashirwad1069"/>
    <x v="2"/>
    <n v="0.54"/>
    <n v="20669.856459330145"/>
    <n v="0.02"/>
    <n v="413.39712918660291"/>
    <n v="0"/>
    <n v="20256.459330143542"/>
    <m/>
    <m/>
    <m/>
    <s v="Mithilesh"/>
    <m/>
    <m/>
    <m/>
    <m/>
    <n v="12"/>
  </r>
  <r>
    <s v="RINVT_742"/>
    <n v="565366126"/>
    <n v="24744985"/>
    <s v="Gaurav Raghav"/>
    <s v="New-Fresh"/>
    <s v="Policy Issued"/>
    <s v=" Kishlaya Khare"/>
    <s v="INVT"/>
    <s v="PNB Metlife"/>
    <s v="MGFP"/>
    <d v="2023-01-12T00:00:00"/>
    <n v="52250"/>
    <m/>
    <m/>
    <n v="50000"/>
    <n v="50000"/>
    <s v="INDIVIDUAL1554"/>
    <x v="18"/>
    <n v="0.51"/>
    <n v="25500"/>
    <n v="0.01"/>
    <n v="255"/>
    <m/>
    <n v="25245"/>
    <m/>
    <m/>
    <m/>
    <s v="Sakshi"/>
    <m/>
    <m/>
    <m/>
    <m/>
    <n v="12"/>
  </r>
  <r>
    <s v="RINVT_738"/>
    <n v="565365564"/>
    <n v="24744674"/>
    <s v="Gaurav Raghav"/>
    <s v="New-Fresh"/>
    <s v="Policy Issued"/>
    <s v="Rakesh Singh "/>
    <s v="INVT"/>
    <s v="PNB Metlife"/>
    <s v="MGFP"/>
    <d v="2023-01-12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728"/>
    <n v="565365797"/>
    <n v="24745058"/>
    <s v="Gaurav Raghav"/>
    <s v="New-Fresh"/>
    <s v="Policy Issued"/>
    <s v="karan Singh"/>
    <s v="INVT"/>
    <s v="PNB Metlife"/>
    <s v="MGFP"/>
    <d v="2023-01-12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674"/>
    <n v="5101446756"/>
    <n v="0"/>
    <s v="Gaurav Raghav"/>
    <s v="New-Fresh"/>
    <s v="Policy Issued"/>
    <s v="Pradeep Kumar Mahana"/>
    <s v="INVT"/>
    <s v="Bharti Axa"/>
    <s v="Elite Advantage "/>
    <d v="2023-01-12T00:00:00"/>
    <n v="31350"/>
    <m/>
    <m/>
    <n v="29939.25"/>
    <n v="30000.000000000004"/>
    <s v="INDIVIDUAL3094"/>
    <x v="39"/>
    <n v="0.6"/>
    <n v="18000"/>
    <n v="0.01"/>
    <n v="180"/>
    <m/>
    <n v="17820"/>
    <m/>
    <m/>
    <m/>
    <s v="Sakshi"/>
    <m/>
    <m/>
    <m/>
    <m/>
    <n v="12"/>
  </r>
  <r>
    <s v="AInvt_6802"/>
    <n v="6121645676"/>
    <n v="544485961"/>
    <s v="Mithu Paira"/>
    <s v="New-Fresh"/>
    <s v="Policy Issued"/>
    <s v="Jitendra Paira"/>
    <s v="INVT"/>
    <s v="Bajaj Allianz"/>
    <s v="POS Goal Suraksha"/>
    <d v="2023-01-12T00:00:00"/>
    <n v="31350"/>
    <n v="0"/>
    <n v="0"/>
    <n v="30000.000000000004"/>
    <n v="30000.000000000004"/>
    <s v="INDIVIDUAL2996"/>
    <x v="44"/>
    <n v="0.28000000000000003"/>
    <n v="8400.0000000000018"/>
    <n v="0.01"/>
    <n v="84.000000000000014"/>
    <m/>
    <n v="8316.0000000000018"/>
    <m/>
    <m/>
    <m/>
    <s v="Sayali"/>
    <m/>
    <n v="0"/>
    <m/>
    <m/>
    <n v="7"/>
  </r>
  <r>
    <s v="AInvt_6841"/>
    <n v="6121634027"/>
    <n v="543892900"/>
    <s v="Bhagyadhar Swain"/>
    <s v="New-Fresh"/>
    <s v="Policy Issued"/>
    <s v="Stalin Sahoo"/>
    <s v="INVT"/>
    <s v="Bajaj Allianz"/>
    <s v="Assured Wealth Goal"/>
    <d v="2023-01-12T00:00:00"/>
    <n v="52250"/>
    <n v="0"/>
    <n v="0"/>
    <n v="50000"/>
    <n v="50000"/>
    <s v="INDIVIDUAL2269"/>
    <x v="45"/>
    <n v="0.4"/>
    <n v="20000"/>
    <n v="0.01"/>
    <n v="200"/>
    <m/>
    <n v="19800"/>
    <m/>
    <m/>
    <m/>
    <s v="Sayali"/>
    <m/>
    <n v="0"/>
    <m/>
    <m/>
    <n v="10"/>
  </r>
  <r>
    <s v="AInvt_6862"/>
    <n v="6121642166"/>
    <n v="544286552"/>
    <s v="Bhagyadhar Swain"/>
    <s v="New-Fresh"/>
    <s v="Policy Issued"/>
    <s v="SANDHYARANI MUDULI"/>
    <s v="INVT"/>
    <s v="Bajaj Allianz"/>
    <s v="Assured Wealth Goal"/>
    <d v="2023-01-12T00:00:00"/>
    <n v="99796.455000000002"/>
    <n v="0"/>
    <n v="0"/>
    <n v="95499.000000000015"/>
    <n v="95499.000000000015"/>
    <s v="INDIVIDUAL2269"/>
    <x v="45"/>
    <n v="0.4"/>
    <n v="38199.600000000006"/>
    <n v="0.01"/>
    <n v="381.99600000000009"/>
    <m/>
    <n v="37817.604000000007"/>
    <m/>
    <m/>
    <m/>
    <s v="Sayali"/>
    <m/>
    <n v="0"/>
    <m/>
    <m/>
    <n v="10"/>
  </r>
  <r>
    <s v="AInvt_6918"/>
    <n v="6121646775"/>
    <n v="544510572"/>
    <s v="Pintoo Singh"/>
    <s v="New-Fresh"/>
    <s v="Policy Issued"/>
    <s v="Rani Garg"/>
    <s v="INVT"/>
    <s v="Bajaj Allianz"/>
    <s v="Assured Wealth Goal"/>
    <d v="2023-01-12T00:00:00"/>
    <n v="44908.875"/>
    <n v="0"/>
    <n v="0"/>
    <n v="42975"/>
    <n v="42975"/>
    <s v="INDGHA1022908"/>
    <x v="46"/>
    <n v="0.35"/>
    <n v="15041.249999999998"/>
    <n v="0.01"/>
    <n v="150.41249999999999"/>
    <m/>
    <n v="14890.837499999998"/>
    <m/>
    <m/>
    <m/>
    <s v="Sayali"/>
    <m/>
    <n v="0"/>
    <m/>
    <m/>
    <n v="10"/>
  </r>
  <r>
    <s v="RINVT_708"/>
    <s v="565364137"/>
    <n v="24741239"/>
    <s v="Pintoo Singh"/>
    <s v="New-Fresh"/>
    <s v="Policy Issued"/>
    <s v="Mayank nailwal"/>
    <s v="INVT"/>
    <s v="PNB Metlife"/>
    <s v="Century Plan"/>
    <d v="2023-01-12T00:00:00"/>
    <n v="45000"/>
    <m/>
    <m/>
    <n v="43062.200956937799"/>
    <n v="43062.200956937799"/>
    <s v="INTENSIFY1063"/>
    <x v="35"/>
    <n v="0.52"/>
    <n v="22392.344497607657"/>
    <n v="0.02"/>
    <n v="447.84688995215316"/>
    <n v="0"/>
    <n v="21944.497607655503"/>
    <m/>
    <m/>
    <m/>
    <s v="Mithilesh"/>
    <m/>
    <m/>
    <m/>
    <m/>
    <n v="12"/>
  </r>
  <r>
    <s v="RINVT_707"/>
    <s v="5101446982"/>
    <n v="0"/>
    <s v="Mohan Singh"/>
    <s v="New-Fresh"/>
    <s v="Policy Issued"/>
    <s v="Shiva saxena "/>
    <s v="INVT"/>
    <s v="Bharti Axa"/>
    <s v="Elite Advantage "/>
    <d v="2023-01-12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722"/>
    <s v="6121637284"/>
    <n v="544035283"/>
    <s v="Pintoo Singh"/>
    <s v="New-Fresh"/>
    <s v="Policy Issued"/>
    <s v="harshad parikh"/>
    <s v="INVT"/>
    <s v="Bajaj Allianz"/>
    <s v="Assured Wealth Goal"/>
    <d v="2023-01-12T00:00:00"/>
    <n v="225000"/>
    <m/>
    <m/>
    <n v="215311.00478468902"/>
    <n v="215311.00478468902"/>
    <s v="INDIVIDUAL1443"/>
    <x v="36"/>
    <n v="0.56999999999999995"/>
    <n v="122727.27272727274"/>
    <n v="0.02"/>
    <n v="2454.545454545455"/>
    <n v="0"/>
    <n v="120272.72727272728"/>
    <m/>
    <m/>
    <m/>
    <s v="Mithilesh"/>
    <m/>
    <m/>
    <m/>
    <m/>
    <n v="10"/>
  </r>
  <r>
    <s v="RINVT_719"/>
    <s v="8000064590"/>
    <n v="156943511"/>
    <s v="Mohan Singh"/>
    <s v="New-Fresh"/>
    <s v="Policy Issued"/>
    <s v="kanhaiya  lal "/>
    <s v="INVT"/>
    <s v="Canara HSBC"/>
    <s v="Guaranteed Savings PP Plan V2"/>
    <d v="2023-01-12T00:00:00"/>
    <n v="27999"/>
    <m/>
    <m/>
    <n v="26793.301435406702"/>
    <n v="26793.301435406702"/>
    <s v="Loan159"/>
    <x v="1"/>
    <n v="0.54"/>
    <n v="14468.38277511962"/>
    <n v="0.01"/>
    <n v="144.68382775119622"/>
    <n v="0"/>
    <n v="14323.698947368424"/>
    <m/>
    <m/>
    <m/>
    <s v="Mithilesh"/>
    <m/>
    <m/>
    <m/>
    <m/>
    <n v="10"/>
  </r>
  <r>
    <s v="RINVT_723"/>
    <s v="6121638815"/>
    <n v="544151100"/>
    <s v="Sandeep Das"/>
    <s v="New-Fresh"/>
    <s v="Policy Issued"/>
    <s v="Sujoy ghorai"/>
    <s v="INVT"/>
    <s v="Bajaj Allianz"/>
    <s v="Assured Wealth Goal"/>
    <d v="2023-01-12T00:00:00"/>
    <n v="110000"/>
    <m/>
    <m/>
    <n v="105263.15789473685"/>
    <n v="105263.15789473685"/>
    <s v="INDIVIDUAL3163"/>
    <x v="3"/>
    <n v="0.63"/>
    <n v="66315.789473684214"/>
    <n v="0.01"/>
    <n v="663.1578947368422"/>
    <n v="0"/>
    <n v="65652.631578947374"/>
    <m/>
    <m/>
    <m/>
    <s v="Mithilesh"/>
    <m/>
    <m/>
    <m/>
    <m/>
    <n v="10"/>
  </r>
  <r>
    <s v="RINVT_754"/>
    <n v="565367223"/>
    <n v="24748030"/>
    <s v="Gaurav Raghav"/>
    <s v="New-Fresh"/>
    <s v="Policy Issued"/>
    <s v="Bikramjeet kumar"/>
    <s v="INVT"/>
    <s v="PNB Metlife"/>
    <s v="MGFP"/>
    <d v="2023-01-13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739"/>
    <n v="565366288"/>
    <n v="24747991"/>
    <s v="Gaurav Raghav"/>
    <s v="New-Fresh"/>
    <s v="Policy Issued"/>
    <s v=" PALURI DURGA BALAJI "/>
    <s v="INVT"/>
    <s v="PNB Metlife"/>
    <s v="MGFP"/>
    <d v="2023-01-13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702"/>
    <n v="5101447281"/>
    <s v="503-7828570"/>
    <s v="Gaurav Raghav"/>
    <s v="New-Fresh"/>
    <s v="Policy Issued"/>
    <s v="Dipak Kumar singh "/>
    <s v="INVT"/>
    <s v="Bharti Axa"/>
    <s v="Elite Advantage "/>
    <d v="2023-01-13T00:00:00"/>
    <n v="98000"/>
    <m/>
    <m/>
    <n v="93590"/>
    <n v="93779.904306220109"/>
    <s v="INFOVISION1451"/>
    <x v="21"/>
    <n v="0.55000000000000004"/>
    <n v="51578.947368421061"/>
    <n v="0.02"/>
    <n v="1031.5789473684213"/>
    <m/>
    <n v="50547.368421052641"/>
    <m/>
    <m/>
    <m/>
    <s v="Sakshi"/>
    <m/>
    <m/>
    <m/>
    <m/>
    <n v="12"/>
  </r>
  <r>
    <s v="AInvt_6845"/>
    <n v="6121648457"/>
    <n v="544609864"/>
    <s v="Debasis jana"/>
    <s v="New-Fresh"/>
    <s v="Policy Issued"/>
    <s v="Chedul Islam SK"/>
    <s v="INVT"/>
    <s v="Bajaj Allianz"/>
    <s v="POS Goal Suraksha"/>
    <d v="2023-01-13T00:00:00"/>
    <n v="52250"/>
    <n v="0"/>
    <n v="0"/>
    <n v="50000"/>
    <n v="50000"/>
    <s v="INDIVIDUAL2870"/>
    <x v="47"/>
    <n v="0.3"/>
    <n v="15000"/>
    <n v="0.01"/>
    <n v="150"/>
    <m/>
    <n v="14850"/>
    <m/>
    <m/>
    <m/>
    <s v="Sayali"/>
    <m/>
    <n v="0"/>
    <m/>
    <m/>
    <n v="10"/>
  </r>
  <r>
    <s v="AMotor_6873"/>
    <s v=""/>
    <s v="6201024903 00 00"/>
    <s v="Sayali Kadav"/>
    <s v="New-Fresh"/>
    <s v="Policy Issued"/>
    <s v="Hirohito Habib"/>
    <s v="Motor"/>
    <s v="TATA AIG"/>
    <s v="Own Damage"/>
    <d v="2023-01-13T00:00:00"/>
    <n v="14285"/>
    <n v="12105.932203389832"/>
    <n v="0"/>
    <n v="12105.932203389832"/>
    <n v="12105.932203389832"/>
    <s v="NE27"/>
    <x v="48"/>
    <n v="0.12"/>
    <n v="1452.7118644067798"/>
    <n v="0.01"/>
    <n v="14.527118644067798"/>
    <m/>
    <n v="1438.1847457627121"/>
    <m/>
    <m/>
    <m/>
    <s v="Sayali"/>
    <m/>
    <n v="0"/>
    <m/>
    <m/>
    <n v="1"/>
  </r>
  <r>
    <s v="RINVT_669"/>
    <s v=""/>
    <s v="503-7801668"/>
    <s v="Mohan Singh"/>
    <s v="New-Fresh"/>
    <s v="Policy Issued"/>
    <s v="Rajesh Kumar"/>
    <s v="INVT"/>
    <s v="Bharti Axa"/>
    <s v="Elite Advantage "/>
    <d v="2023-01-13T00:00:00"/>
    <n v="49250"/>
    <m/>
    <m/>
    <n v="47129.186602870817"/>
    <n v="47129.186602870817"/>
    <s v="Ashirwad1069"/>
    <x v="2"/>
    <n v="0.54"/>
    <n v="25449.760765550243"/>
    <n v="0.02"/>
    <n v="508.99521531100487"/>
    <n v="0"/>
    <n v="24940.765550239237"/>
    <m/>
    <m/>
    <m/>
    <s v="Mithilesh"/>
    <m/>
    <m/>
    <m/>
    <m/>
    <n v="12"/>
  </r>
  <r>
    <s v="RINVT_686"/>
    <s v="565364253"/>
    <n v="24738042"/>
    <s v="Pintoo Singh"/>
    <s v="New-Fresh"/>
    <s v="Policy Issued"/>
    <s v=" Abhilasha sharma"/>
    <s v="INVT"/>
    <s v="PNB Metlife"/>
    <s v="Century Plan"/>
    <d v="2023-01-13T00:00:00"/>
    <n v="99999"/>
    <m/>
    <m/>
    <n v="95692.822966507185"/>
    <n v="95692.822966507185"/>
    <s v="INTENSIFY1063"/>
    <x v="35"/>
    <n v="0.52"/>
    <n v="49760.267942583741"/>
    <n v="0.02"/>
    <n v="995.20535885167487"/>
    <n v="0"/>
    <n v="48765.062583732069"/>
    <m/>
    <m/>
    <m/>
    <s v="Mithilesh"/>
    <m/>
    <m/>
    <m/>
    <m/>
    <n v="12"/>
  </r>
  <r>
    <s v="RINVT_694"/>
    <s v="5101447319"/>
    <s v=""/>
    <s v="Mohan Singh"/>
    <s v="New-Fresh"/>
    <s v="Policy Issued"/>
    <s v="Lav kush"/>
    <s v="INVT"/>
    <s v="Bharti Axa"/>
    <s v="Secure Income Plan"/>
    <d v="2023-01-13T00:00:00"/>
    <n v="33330"/>
    <m/>
    <m/>
    <n v="31894.736842105267"/>
    <n v="31899.521531100479"/>
    <s v="Life2142"/>
    <x v="0"/>
    <n v="0.56999999999999995"/>
    <n v="18182.727272727272"/>
    <n v="0.02"/>
    <n v="363.65454545454543"/>
    <n v="0"/>
    <n v="17819.072727272727"/>
    <m/>
    <m/>
    <m/>
    <s v="Mithilesh"/>
    <m/>
    <m/>
    <m/>
    <m/>
    <n v="10"/>
  </r>
  <r>
    <s v="RINVT_712"/>
    <s v="6121630834"/>
    <n v="0"/>
    <s v="Sandeep Das"/>
    <s v="New-Fresh"/>
    <s v="Policy Issued"/>
    <s v="nilkanata guha"/>
    <s v="INVT"/>
    <s v="Bajaj Allianz"/>
    <s v="Flexi Income Goal"/>
    <d v="2023-01-13T00:00:00"/>
    <n v="200000"/>
    <m/>
    <m/>
    <n v="191387.55980861245"/>
    <n v="191387.55980861245"/>
    <s v="INDIVIDUAL3163"/>
    <x v="3"/>
    <n v="0.63"/>
    <n v="120574.16267942585"/>
    <n v="0.01"/>
    <n v="1205.7416267942585"/>
    <n v="0"/>
    <n v="119368.42105263159"/>
    <m/>
    <m/>
    <m/>
    <s v="Mithilesh"/>
    <m/>
    <m/>
    <m/>
    <m/>
    <n v="10"/>
  </r>
  <r>
    <s v="RINVT_706"/>
    <s v="5101447611"/>
    <s v="503-7850251"/>
    <s v="Mohan Singh"/>
    <s v="New-Fresh"/>
    <s v="Policy Issued"/>
    <s v="sanjeet pal"/>
    <s v="INVT"/>
    <s v="Bharti Axa"/>
    <s v="Elite Advantage"/>
    <d v="2023-01-13T00:00:00"/>
    <n v="62500"/>
    <m/>
    <m/>
    <n v="59808.612440191391"/>
    <n v="59808.612440191391"/>
    <s v="Life2142"/>
    <x v="0"/>
    <n v="0.56999999999999995"/>
    <n v="34090.909090909088"/>
    <n v="0.02"/>
    <n v="681.81818181818176"/>
    <n v="0"/>
    <n v="33409.090909090904"/>
    <m/>
    <m/>
    <m/>
    <s v="Mithilesh"/>
    <m/>
    <m/>
    <m/>
    <m/>
    <n v="12"/>
  </r>
  <r>
    <s v="RINVT_716"/>
    <s v="5101448048"/>
    <s v="503-7824959"/>
    <s v="Mohan Singh"/>
    <s v="New-Fresh"/>
    <s v="Policy Issued"/>
    <s v="Ravi kumar"/>
    <s v="INVT"/>
    <s v="Bharti Axa"/>
    <s v="Elite Advantage "/>
    <d v="2023-01-13T00:00:00"/>
    <n v="99998"/>
    <m/>
    <m/>
    <n v="95691.866028708144"/>
    <n v="95692.822966507185"/>
    <s v="Life2142"/>
    <x v="0"/>
    <n v="0.56999999999999995"/>
    <n v="54544.909090909088"/>
    <n v="0.02"/>
    <n v="1090.8981818181817"/>
    <n v="0"/>
    <n v="53454.01090909091"/>
    <m/>
    <m/>
    <m/>
    <s v="Mithilesh"/>
    <m/>
    <m/>
    <m/>
    <m/>
    <n v="12"/>
  </r>
  <r>
    <s v="RINVT_729"/>
    <s v="8000064510"/>
    <n v="156986114"/>
    <s v="Mohan Singh"/>
    <s v="New-Fresh"/>
    <s v="Policy Issued"/>
    <s v="Randhir Kushwaha"/>
    <s v="INVT"/>
    <s v="Canara HSBC"/>
    <s v="Guaranteed Savings PP Plan V2"/>
    <d v="2023-01-13T00:00:00"/>
    <n v="34000"/>
    <m/>
    <m/>
    <n v="32535.885167464116"/>
    <n v="32535.885167464116"/>
    <s v="Ashirwad1069"/>
    <x v="2"/>
    <n v="0.54"/>
    <n v="17569.377990430625"/>
    <n v="0.02"/>
    <n v="351.38755980861248"/>
    <n v="0"/>
    <n v="17217.990430622012"/>
    <m/>
    <m/>
    <m/>
    <s v="Mithilesh"/>
    <m/>
    <m/>
    <m/>
    <m/>
    <n v="10"/>
  </r>
  <r>
    <s v="RINVT_730"/>
    <s v="5101448350"/>
    <s v="503-7823209"/>
    <s v="Mohan Singh"/>
    <s v="New-Fresh"/>
    <s v="Policy Issued"/>
    <s v="krishan kumar "/>
    <s v="INVT"/>
    <s v="Bharti Axa"/>
    <s v="Elite Advantage "/>
    <d v="2023-01-13T00:00:00"/>
    <n v="46000"/>
    <m/>
    <m/>
    <n v="44019.138755980865"/>
    <n v="44019.138755980865"/>
    <s v="Life2142"/>
    <x v="0"/>
    <n v="0.56999999999999995"/>
    <n v="25090.909090909092"/>
    <n v="0.02"/>
    <n v="501.81818181818187"/>
    <n v="0"/>
    <n v="24589.090909090912"/>
    <m/>
    <m/>
    <m/>
    <s v="Mithilesh"/>
    <m/>
    <m/>
    <m/>
    <m/>
    <n v="12"/>
  </r>
  <r>
    <s v="RINVT_744"/>
    <n v="565366803"/>
    <n v="24747702"/>
    <s v="Gaurav Raghav"/>
    <s v="New-Fresh"/>
    <s v="Policy Issued"/>
    <s v="Akshay Kumar janardan singh "/>
    <s v="INVT"/>
    <s v="PNB Metlife"/>
    <s v="MGFP"/>
    <d v="2023-01-14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726"/>
    <n v="5101448058"/>
    <s v="503-7827622"/>
    <s v="Gaurav Raghav"/>
    <s v="New-Fresh"/>
    <s v="Policy Issued"/>
    <s v="Ram Karan Yadav "/>
    <s v="INVT"/>
    <s v="Bharti Axa"/>
    <s v="Elite Advantage"/>
    <d v="2023-01-14T00:00:00"/>
    <n v="52250"/>
    <m/>
    <m/>
    <n v="50000"/>
    <n v="50000"/>
    <s v="INDIVIDUAL3094"/>
    <x v="39"/>
    <n v="0.6"/>
    <n v="30000"/>
    <n v="0.01"/>
    <n v="300"/>
    <m/>
    <n v="29700"/>
    <m/>
    <m/>
    <m/>
    <s v="Sakshi"/>
    <m/>
    <m/>
    <m/>
    <m/>
    <n v="12"/>
  </r>
  <r>
    <s v="AMotor_6879"/>
    <n v="0"/>
    <s v="OG-23-1104-1802-00009906"/>
    <s v="Slan"/>
    <s v="New-Fresh"/>
    <s v="Policy Issued"/>
    <s v="LOKNATH SAHU "/>
    <s v="Motor"/>
    <s v="Bajaj Allianz"/>
    <s v="Comprehensive"/>
    <d v="2023-01-15T00:00:00"/>
    <n v="952"/>
    <n v="93"/>
    <n v="714"/>
    <n v="807"/>
    <n v="807"/>
    <s v="Stl10"/>
    <x v="37"/>
    <n v="0.18"/>
    <n v="145.26"/>
    <n v="0.02"/>
    <n v="2.9051999999999998"/>
    <m/>
    <n v="142.35479999999998"/>
    <m/>
    <m/>
    <m/>
    <s v="Sayali"/>
    <m/>
    <n v="0"/>
    <m/>
    <m/>
    <n v="1"/>
  </r>
  <r>
    <s v="RINVT_753"/>
    <n v="5101449015"/>
    <s v="503-7823563"/>
    <s v="Gaurav Raghav"/>
    <s v="New-Fresh"/>
    <s v="Policy Issued"/>
    <s v="Nirakar Barik"/>
    <s v="INVT"/>
    <s v="Bharti Axa"/>
    <s v="Elite Advantage"/>
    <d v="2023-01-16T00:00:00"/>
    <n v="99000"/>
    <m/>
    <m/>
    <n v="94735.3"/>
    <n v="94736.84210526316"/>
    <s v="INDIVIDUAL1675"/>
    <x v="49"/>
    <n v="0.55000000000000004"/>
    <n v="52105.26315789474"/>
    <n v="0.02"/>
    <n v="1042.1052631578948"/>
    <m/>
    <n v="51063.157894736847"/>
    <m/>
    <m/>
    <m/>
    <s v="Sakshi"/>
    <m/>
    <m/>
    <m/>
    <m/>
    <n v="12"/>
  </r>
  <r>
    <s v="RINVT_355"/>
    <n v="565351294"/>
    <s v="24682071"/>
    <s v="Gaurav Raghav"/>
    <s v="New-Fresh"/>
    <s v="Policy Issued"/>
    <s v="Amitabh Kumar Sharma"/>
    <s v="INVT"/>
    <s v="PNB Metlife"/>
    <s v="MGFP"/>
    <d v="2023-01-16T00:00:00"/>
    <n v="44000"/>
    <m/>
    <m/>
    <n v="42105.26315789474"/>
    <n v="42105.26315789474"/>
    <s v="INDIVIDUAL1670"/>
    <x v="20"/>
    <n v="0.56999999999999995"/>
    <n v="24000"/>
    <n v="0.01"/>
    <n v="240"/>
    <m/>
    <n v="23760"/>
    <m/>
    <m/>
    <m/>
    <s v="Sakshi"/>
    <m/>
    <m/>
    <m/>
    <m/>
    <n v="12"/>
  </r>
  <r>
    <s v="RINVT_741"/>
    <n v="5101448801"/>
    <s v="503-7862314"/>
    <s v="Gaurav Raghav"/>
    <s v="New-Fresh"/>
    <s v="Policy Issued"/>
    <s v="satpal"/>
    <s v="INVT"/>
    <s v="Bharti Axa"/>
    <s v="Elite Advantage"/>
    <d v="2023-01-16T00:00:00"/>
    <n v="52220"/>
    <m/>
    <m/>
    <n v="49971.291866028711"/>
    <n v="49971.291866028711"/>
    <s v="INDIVIDUAL3094"/>
    <x v="39"/>
    <n v="0.6"/>
    <n v="29982.775119617225"/>
    <n v="0.01"/>
    <n v="299.82775119617224"/>
    <m/>
    <n v="29682.947368421053"/>
    <m/>
    <m/>
    <m/>
    <s v="Sakshi"/>
    <m/>
    <m/>
    <m/>
    <m/>
    <n v="12"/>
  </r>
  <r>
    <s v="RINVT_745"/>
    <n v="565366322"/>
    <s v="24747662"/>
    <s v="Gaurav Raghav"/>
    <s v="New-Fresh"/>
    <s v="Policy Issued"/>
    <s v="Ankit Mittal"/>
    <s v="INVT"/>
    <s v="PNB Metlife"/>
    <s v="MGFP"/>
    <d v="2023-01-16T00:00:00"/>
    <n v="31500"/>
    <m/>
    <m/>
    <n v="30143.540669856462"/>
    <n v="30143.540669856462"/>
    <s v="INFOVISION1451"/>
    <x v="21"/>
    <n v="0.52"/>
    <n v="15674.641148325361"/>
    <n v="0.02"/>
    <n v="313.49282296650722"/>
    <m/>
    <n v="15361.148325358854"/>
    <m/>
    <m/>
    <m/>
    <s v="Sakshi"/>
    <m/>
    <m/>
    <m/>
    <m/>
    <n v="12"/>
  </r>
  <r>
    <s v="RINVT_529"/>
    <n v="5112339964"/>
    <s v="503-7734380"/>
    <s v="Gaurav Raghav"/>
    <s v="New-Fresh"/>
    <s v="Policy Issued"/>
    <s v="Jayant Gotkhindi"/>
    <s v="INVT"/>
    <s v="Bharti Axa"/>
    <s v="Secure Income Plan"/>
    <d v="2023-01-16T00:00:00"/>
    <n v="40000"/>
    <m/>
    <m/>
    <n v="38278.35"/>
    <n v="38277.511961722492"/>
    <s v="INDIVIDUAL1977"/>
    <x v="17"/>
    <n v="0.55000000000000004"/>
    <n v="21052.631578947374"/>
    <n v="0.01"/>
    <n v="210.52631578947376"/>
    <m/>
    <n v="20842.1052631579"/>
    <m/>
    <m/>
    <m/>
    <s v="Sakshi"/>
    <m/>
    <m/>
    <m/>
    <m/>
    <n v="10"/>
  </r>
  <r>
    <s v="AMotor_6854"/>
    <n v="0"/>
    <s v="12-1806-0002409145-00"/>
    <s v="Sayali Kadav"/>
    <s v="New-Fresh"/>
    <s v="Policy Issued"/>
    <s v="Gaurav Kumar"/>
    <s v="Motor"/>
    <s v="Bajaj Allianz"/>
    <s v="Third Party"/>
    <d v="2023-01-16T00:00:00"/>
    <n v="1612"/>
    <n v="0"/>
    <n v="0"/>
    <n v="1366.1016949152543"/>
    <n v="1366.1016949152543"/>
    <s v="INDIVIDUAL2781"/>
    <x v="40"/>
    <n v="0.15"/>
    <n v="204.91525423728814"/>
    <n v="0.01"/>
    <n v="2.0491525423728816"/>
    <m/>
    <n v="202.86610169491524"/>
    <m/>
    <m/>
    <m/>
    <s v="Sayali"/>
    <m/>
    <n v="0"/>
    <m/>
    <m/>
    <n v="1"/>
  </r>
  <r>
    <s v="AMotor_6895"/>
    <n v="0"/>
    <s v="3001/276243333/00/000"/>
    <s v="Sayali Kadav"/>
    <s v="New-Fresh"/>
    <s v="Policy Issued"/>
    <s v="JUDE BENNY DIAS"/>
    <s v="Motor"/>
    <s v="ICICI Lombard"/>
    <s v="Comprehensive"/>
    <d v="2023-01-16T00:00:00"/>
    <n v="6260"/>
    <n v="1839"/>
    <n v="3466"/>
    <n v="5305.0847457627124"/>
    <n v="1839"/>
    <s v="INDIVIDUAL2846"/>
    <x v="50"/>
    <n v="0.15"/>
    <n v="275.84999999999997"/>
    <n v="0.01"/>
    <n v="2.7584999999999997"/>
    <m/>
    <n v="273.09149999999994"/>
    <m/>
    <m/>
    <m/>
    <s v="Sayali"/>
    <m/>
    <n v="0"/>
    <m/>
    <m/>
    <n v="1"/>
  </r>
  <r>
    <s v="AMotor_6895_P"/>
    <n v="0"/>
    <s v="3001/276243333/00/000"/>
    <s v="Sayali Kadav"/>
    <s v="New-Fresh"/>
    <s v="Policy Issued"/>
    <s v="JUDE BENNY DIAS"/>
    <s v="Motor"/>
    <s v="ICICI Lombard"/>
    <s v="Comprehensive"/>
    <d v="2023-01-16T00:00:00"/>
    <n v="6260"/>
    <n v="1839"/>
    <n v="3466"/>
    <n v="5305.0847457627124"/>
    <n v="1839"/>
    <s v="INDIVIDUAL1553"/>
    <x v="32"/>
    <n v="0.03"/>
    <n v="55.169999999999995"/>
    <n v="0.01"/>
    <n v="0.55169999999999997"/>
    <m/>
    <n v="54.618299999999998"/>
    <m/>
    <m/>
    <m/>
    <s v="Sayali"/>
    <m/>
    <s v="PP Partner"/>
    <m/>
    <m/>
    <n v="1"/>
  </r>
  <r>
    <s v="RINVT_337"/>
    <s v="5112333605"/>
    <s v="503-6306818"/>
    <s v="Mohan Singh"/>
    <s v="New-Fresh"/>
    <s v="Policy Issued"/>
    <s v="Deepak rolly"/>
    <s v="INVT"/>
    <s v="Bharti Axa"/>
    <s v="Elite Advantage"/>
    <d v="2023-01-16T00:00:00"/>
    <n v="63500"/>
    <m/>
    <m/>
    <n v="61250"/>
    <n v="60765.550239234457"/>
    <s v="Life2142"/>
    <x v="0"/>
    <n v="0.56999999999999995"/>
    <n v="34636.36363636364"/>
    <n v="0.02"/>
    <n v="692.72727272727286"/>
    <n v="0"/>
    <n v="33943.636363636368"/>
    <m/>
    <m/>
    <m/>
    <s v="Mithilesh"/>
    <m/>
    <m/>
    <m/>
    <m/>
    <n v="12"/>
  </r>
  <r>
    <s v="RINVT_731"/>
    <s v="5101448871"/>
    <s v="503-7852307"/>
    <s v="Mohan Singh"/>
    <s v="New-Fresh"/>
    <s v="Policy Issued"/>
    <s v="Tanka Thapa"/>
    <s v="INVT"/>
    <s v="Bharti Axa"/>
    <s v="Elite Advantage "/>
    <d v="2023-01-16T00:00:00"/>
    <n v="49999"/>
    <m/>
    <m/>
    <n v="47845.933014354072"/>
    <n v="47845.933014354072"/>
    <s v="Life2142"/>
    <x v="0"/>
    <n v="0.56999999999999995"/>
    <n v="27272.18181818182"/>
    <n v="0.02"/>
    <n v="545.44363636363641"/>
    <n v="0"/>
    <n v="26726.738181818182"/>
    <m/>
    <m/>
    <m/>
    <s v="Mithilesh"/>
    <m/>
    <m/>
    <m/>
    <m/>
    <n v="12"/>
  </r>
  <r>
    <s v="RINVT_752"/>
    <s v="8000064684"/>
    <n v="157078618"/>
    <s v="Mohan Singh"/>
    <s v="New-Fresh"/>
    <s v="Policy Issued"/>
    <s v="mohd sahim"/>
    <s v="INVT"/>
    <s v="Canara HSBC"/>
    <s v="Guaranteed Savings PP Plan V2"/>
    <d v="2023-01-16T00:00:00"/>
    <n v="21000"/>
    <m/>
    <m/>
    <n v="20095.693779904308"/>
    <n v="20095.693779904308"/>
    <s v="Loan159"/>
    <x v="1"/>
    <n v="0.54"/>
    <n v="10851.674641148327"/>
    <n v="0.01"/>
    <n v="108.51674641148327"/>
    <n v="0"/>
    <n v="10743.157894736843"/>
    <m/>
    <m/>
    <m/>
    <s v="Mithilesh"/>
    <m/>
    <m/>
    <m/>
    <m/>
    <n v="10"/>
  </r>
  <r>
    <s v="RINVT_735"/>
    <s v="5101448617"/>
    <s v="503-7828984"/>
    <s v="Mohan Singh"/>
    <s v="New-Fresh"/>
    <s v="Policy Issued"/>
    <s v="Abhishek shokeen "/>
    <s v="INVT"/>
    <s v="Bharti Axa"/>
    <s v="Elite Advantage "/>
    <d v="2023-01-16T00:00:00"/>
    <n v="41666"/>
    <m/>
    <m/>
    <n v="39871.770334928231"/>
    <n v="39871.770334928231"/>
    <s v="Life2142"/>
    <x v="0"/>
    <n v="0.56999999999999995"/>
    <n v="22726.909090909088"/>
    <n v="0.02"/>
    <n v="454.53818181818178"/>
    <n v="0"/>
    <n v="22272.370909090907"/>
    <m/>
    <m/>
    <m/>
    <s v="Mithilesh"/>
    <m/>
    <m/>
    <m/>
    <m/>
    <n v="12"/>
  </r>
  <r>
    <s v="RINVT_789"/>
    <s v="5101450043"/>
    <n v="5037854832"/>
    <s v="Mohan Singh"/>
    <s v="New-Fresh"/>
    <s v="Policy Issued"/>
    <s v="manoj "/>
    <s v="INVT"/>
    <s v="Bharti Axa"/>
    <s v="Elite Advantage"/>
    <d v="2023-01-16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770"/>
    <n v="565368026"/>
    <s v="24750797"/>
    <s v="Gaurav Raghav"/>
    <s v="New-Fresh"/>
    <s v="DECLINE"/>
    <s v="GUNJAN SHAH"/>
    <s v="INVT"/>
    <s v="PNB Metlife"/>
    <s v="MGFP"/>
    <d v="2023-01-17T00:00:00"/>
    <n v="52250"/>
    <m/>
    <m/>
    <n v="50000"/>
    <n v="50000"/>
    <s v="INDIVIDUAL1554"/>
    <x v="18"/>
    <n v="0"/>
    <n v="0"/>
    <n v="0.01"/>
    <n v="0"/>
    <n v="0"/>
    <n v="0"/>
    <m/>
    <m/>
    <m/>
    <s v="Sakshi"/>
    <m/>
    <s v="Ok"/>
    <m/>
    <m/>
    <n v="12"/>
  </r>
  <r>
    <s v="RINVT_768"/>
    <n v="565367973"/>
    <s v="24750345"/>
    <s v="Gaurav Raghav"/>
    <s v="New-Fresh"/>
    <s v="Policy Issued"/>
    <s v="Sparsh Magotra"/>
    <s v="INVT"/>
    <s v="PNB Metlife"/>
    <s v="MGFP"/>
    <d v="2023-01-17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755"/>
    <s v="565366723"/>
    <s v="24747989"/>
    <s v="Gaurav Raghav"/>
    <s v="New-Fresh"/>
    <s v="Policy Issued"/>
    <s v=" MANOJ KUMAR JAIN "/>
    <s v="INVT"/>
    <s v="PNB Metlife"/>
    <s v="MGFP"/>
    <d v="2023-01-17T00:00:00"/>
    <n v="30000"/>
    <m/>
    <m/>
    <n v="28708.133971291867"/>
    <n v="28708.133971291867"/>
    <s v="UNIQUE1407"/>
    <x v="38"/>
    <n v="0.5"/>
    <n v="14354.066985645934"/>
    <n v="0.02"/>
    <n v="287.08133971291869"/>
    <m/>
    <n v="14066.985645933015"/>
    <m/>
    <m/>
    <m/>
    <s v="Sakshi"/>
    <m/>
    <m/>
    <m/>
    <m/>
    <n v="12"/>
  </r>
  <r>
    <s v="RINVT_678"/>
    <n v="5101446948"/>
    <s v="503-7805370"/>
    <s v="Gaurav Raghav"/>
    <s v="New-Fresh"/>
    <s v="Policy Issued"/>
    <s v="Sandeep"/>
    <s v="INVT"/>
    <s v="Bharti Axa"/>
    <s v="Elite Advantage "/>
    <d v="2023-01-17T00:00:00"/>
    <n v="50000"/>
    <m/>
    <m/>
    <n v="47750"/>
    <n v="47846.889952153113"/>
    <s v="INDIVIDUAL3094"/>
    <x v="39"/>
    <n v="0.6"/>
    <n v="28708.133971291867"/>
    <n v="0.01"/>
    <n v="287.08133971291869"/>
    <m/>
    <n v="28421.052631578947"/>
    <m/>
    <m/>
    <m/>
    <s v="Sakshi"/>
    <m/>
    <m/>
    <m/>
    <m/>
    <n v="12"/>
  </r>
  <r>
    <s v="AInvt_6800"/>
    <s v="OS20465710"/>
    <s v="E5856973"/>
    <s v="Prakash Das"/>
    <s v="New-Fresh"/>
    <s v="Policy Issued"/>
    <s v="Debaraj Sahu"/>
    <s v="INVT"/>
    <s v="ICICI Pru"/>
    <s v="Saving Suraksha"/>
    <d v="2023-01-17T00:00:00"/>
    <n v="83601"/>
    <n v="0"/>
    <n v="0"/>
    <n v="80000.956937799056"/>
    <n v="80000.956937799056"/>
    <s v="INDIVIDUAL2833"/>
    <x v="51"/>
    <n v="0.35"/>
    <n v="28000.334928229669"/>
    <n v="0.01"/>
    <n v="280.00334928229671"/>
    <m/>
    <n v="27720.331578947375"/>
    <m/>
    <m/>
    <m/>
    <s v="Sayali"/>
    <m/>
    <n v="0"/>
    <m/>
    <m/>
    <n v="15"/>
  </r>
  <r>
    <s v="AHealth_6891"/>
    <n v="0"/>
    <n v="60832660"/>
    <s v="Debasish Bal"/>
    <s v="New-Fresh"/>
    <s v="Policy Issued"/>
    <s v="Itishree Mishra"/>
    <s v="Health"/>
    <s v="Care Health"/>
    <s v="Care Supreme"/>
    <d v="2023-01-17T00:00:00"/>
    <n v="8220"/>
    <n v="0"/>
    <n v="0"/>
    <n v="6966.1016949152545"/>
    <n v="6966.1016949152545"/>
    <s v="INDIVIDUAL2231"/>
    <x v="52"/>
    <n v="0.28000000000000003"/>
    <n v="1950.5084745762715"/>
    <n v="0.01"/>
    <n v="19.505084745762716"/>
    <m/>
    <n v="1931.0033898305087"/>
    <m/>
    <m/>
    <m/>
    <s v="Sayali"/>
    <m/>
    <n v="0"/>
    <m/>
    <m/>
    <n v="1"/>
  </r>
  <r>
    <s v="AHealth_6892"/>
    <n v="0"/>
    <n v="60889019"/>
    <s v="Deepika Ghritlahre"/>
    <s v="New-Fresh"/>
    <s v="Policy Issued"/>
    <s v="Naba Kishore Sahu"/>
    <s v="Health"/>
    <s v="Care Health"/>
    <s v="Care Supreme"/>
    <d v="2023-01-17T00:00:00"/>
    <n v="20171"/>
    <n v="0"/>
    <n v="0"/>
    <n v="17094.067796610172"/>
    <n v="17094.067796610172"/>
    <s v="INDIVIDUAL2809"/>
    <x v="53"/>
    <n v="0.28000000000000003"/>
    <n v="4786.3389830508486"/>
    <n v="0.01"/>
    <n v="47.863389830508488"/>
    <m/>
    <n v="4738.4755932203398"/>
    <m/>
    <m/>
    <m/>
    <s v="Sayali"/>
    <m/>
    <n v="0"/>
    <m/>
    <m/>
    <n v="1"/>
  </r>
  <r>
    <s v="RINVT_498"/>
    <s v="119144319"/>
    <s v="119144319"/>
    <s v="Pintoo Singh"/>
    <s v="New-Fresh"/>
    <s v="Policy Issued"/>
    <s v="Manoj Jayenti PANDEY"/>
    <s v="INVT"/>
    <s v="Max"/>
    <s v="Saving Advantage"/>
    <d v="2023-01-17T00:00:00"/>
    <n v="61811"/>
    <m/>
    <m/>
    <n v="59149.282296650723"/>
    <n v="59138.75598086125"/>
    <s v="INDIVIDUAL1447"/>
    <x v="4"/>
    <n v="0.55000000000000004"/>
    <n v="32526.315789473691"/>
    <n v="0.01"/>
    <n v="325.26315789473693"/>
    <n v="0"/>
    <n v="32201.052631578954"/>
    <m/>
    <m/>
    <m/>
    <s v="Mithilesh"/>
    <m/>
    <m/>
    <m/>
    <m/>
    <n v="12"/>
  </r>
  <r>
    <s v="RINVT_724"/>
    <s v="8000064655"/>
    <s v="157124512"/>
    <s v="Mohan Singh"/>
    <s v="New-Fresh"/>
    <s v="Policy Issued"/>
    <s v="ranjan kumar"/>
    <s v="INVT"/>
    <s v="Canara HSBC"/>
    <s v="Guaranteed Savings PP Plan V2"/>
    <d v="2023-01-17T00:00:00"/>
    <n v="24999"/>
    <m/>
    <m/>
    <n v="23922.488038277512"/>
    <n v="23922.488038277512"/>
    <s v="Loan159"/>
    <x v="1"/>
    <n v="0.54"/>
    <n v="12918.143540669857"/>
    <n v="0.01"/>
    <n v="129.18143540669857"/>
    <n v="0"/>
    <n v="12788.962105263157"/>
    <m/>
    <m/>
    <m/>
    <s v="Mithilesh"/>
    <m/>
    <m/>
    <m/>
    <m/>
    <n v="10"/>
  </r>
  <r>
    <s v="RINVT_734"/>
    <s v="5101447170"/>
    <s v="503-7863692"/>
    <s v="Mohan Singh"/>
    <s v="New-Fresh"/>
    <s v="Policy Issued"/>
    <s v="soumya ranjan sahu "/>
    <s v="INVT"/>
    <s v="Bharti Axa"/>
    <s v="Elite Advantage "/>
    <d v="2023-01-17T00:00:00"/>
    <n v="58292"/>
    <m/>
    <m/>
    <n v="55781.818181818184"/>
    <n v="55781.818181818184"/>
    <s v="Life2142"/>
    <x v="0"/>
    <n v="0.56999999999999995"/>
    <n v="31795.63636363636"/>
    <n v="0.02"/>
    <n v="635.91272727272724"/>
    <n v="0"/>
    <n v="31159.723636363633"/>
    <m/>
    <m/>
    <m/>
    <s v="Mithilesh"/>
    <m/>
    <m/>
    <m/>
    <m/>
    <n v="12"/>
  </r>
  <r>
    <s v="RINVT_777"/>
    <s v="565367321"/>
    <n v="24750253"/>
    <s v="Pintoo Singh"/>
    <s v="New-Fresh"/>
    <s v="Policy Issued"/>
    <s v="Avinash Sharma"/>
    <s v="INVT"/>
    <s v="PNB Metlife"/>
    <s v="Century Plan"/>
    <d v="2023-01-17T00:00:00"/>
    <n v="80000"/>
    <m/>
    <m/>
    <n v="76555.023923444984"/>
    <n v="76555.023923444984"/>
    <s v="INTENSIFY1063"/>
    <x v="35"/>
    <n v="0.52"/>
    <n v="39808.612440191391"/>
    <n v="0.02"/>
    <n v="796.17224880382787"/>
    <n v="0"/>
    <n v="39012.440191387563"/>
    <m/>
    <m/>
    <m/>
    <s v="Mithilesh"/>
    <m/>
    <m/>
    <m/>
    <m/>
    <n v="12"/>
  </r>
  <r>
    <s v="RINVT_785"/>
    <n v="565368954"/>
    <s v="24753626"/>
    <s v="Gaurav Raghav"/>
    <s v="New-Fresh"/>
    <s v="Policy Issued"/>
    <s v="vikas shiv pujan sah"/>
    <s v="INVT"/>
    <s v="PNB Metlife"/>
    <s v="MGFP"/>
    <d v="2023-01-18T00:00:00"/>
    <n v="31350"/>
    <m/>
    <m/>
    <n v="30000.000000000004"/>
    <n v="30000.000000000004"/>
    <s v="INDIVIDUAL1554"/>
    <x v="18"/>
    <n v="0.51"/>
    <n v="15300.000000000002"/>
    <n v="0.01"/>
    <n v="153.00000000000003"/>
    <m/>
    <n v="15147.000000000002"/>
    <m/>
    <m/>
    <m/>
    <s v="Sakshi"/>
    <m/>
    <m/>
    <m/>
    <m/>
    <n v="12"/>
  </r>
  <r>
    <s v="RINVT_786"/>
    <n v="565369132"/>
    <s v="24755693"/>
    <s v="Gaurav Raghav"/>
    <s v="New-Fresh"/>
    <s v="Policy Issued"/>
    <s v="Ankur Pundeer"/>
    <s v="INVT"/>
    <s v="PNB Metlife"/>
    <s v="MGFP"/>
    <d v="2023-01-18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763"/>
    <n v="565366171"/>
    <s v="24750020"/>
    <s v="Gaurav Raghav"/>
    <s v="New-Fresh"/>
    <s v="Policy Issued"/>
    <s v="AJAHAR EKBAL SHEKH "/>
    <s v="INVT"/>
    <s v="PNB Metlife"/>
    <s v="MGFP"/>
    <d v="2023-01-18T00:00:00"/>
    <n v="30000"/>
    <m/>
    <m/>
    <n v="28708.133971291867"/>
    <n v="28708.133971291867"/>
    <s v="UNIQUE1407"/>
    <x v="38"/>
    <n v="0.5"/>
    <n v="14354.066985645934"/>
    <n v="0.02"/>
    <n v="287.08133971291869"/>
    <m/>
    <n v="14066.985645933015"/>
    <m/>
    <m/>
    <m/>
    <s v="Sakshi"/>
    <m/>
    <m/>
    <m/>
    <m/>
    <n v="12"/>
  </r>
  <r>
    <s v="RINVT_727"/>
    <n v="565365289"/>
    <s v="24755291"/>
    <s v="Gaurav Raghav"/>
    <s v="New-Fresh"/>
    <s v="Policy Issued"/>
    <s v="Deepak Kumar"/>
    <s v="INVT"/>
    <s v="PNB Metlife"/>
    <s v="MGFP"/>
    <d v="2023-01-18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759"/>
    <n v="5101449456"/>
    <s v="503-7860003"/>
    <s v="Gaurav Raghav"/>
    <s v="New-Fresh"/>
    <s v="Policy Issued"/>
    <s v="Gaurav"/>
    <s v="INVT"/>
    <s v="Bharti Axa"/>
    <s v="Elite Advantage"/>
    <d v="2023-01-18T00:00:00"/>
    <n v="92000"/>
    <m/>
    <m/>
    <n v="88038.277511961729"/>
    <n v="88038.277511961729"/>
    <s v="INDIVIDUAL3094"/>
    <x v="39"/>
    <n v="0.6"/>
    <n v="52822.966507177036"/>
    <n v="0.01"/>
    <n v="528.22966507177034"/>
    <m/>
    <n v="52294.736842105267"/>
    <m/>
    <m/>
    <m/>
    <s v="Sakshi"/>
    <m/>
    <m/>
    <m/>
    <m/>
    <n v="12"/>
  </r>
  <r>
    <s v="RINVT_767"/>
    <n v="5101449935"/>
    <s v="503-7858320"/>
    <s v="Gaurav Raghav"/>
    <s v="New-Fresh"/>
    <s v="Policy Issued"/>
    <s v="Swapnil Jain"/>
    <s v="INVT"/>
    <s v="Bharti Axa"/>
    <s v="Elite Advantage"/>
    <d v="2023-01-18T00:00:00"/>
    <n v="52250"/>
    <m/>
    <m/>
    <n v="50000"/>
    <n v="50000"/>
    <s v="INDIVIDUAL3094"/>
    <x v="39"/>
    <n v="0.6"/>
    <n v="30000"/>
    <n v="0.01"/>
    <n v="300"/>
    <m/>
    <n v="29700"/>
    <m/>
    <m/>
    <m/>
    <s v="Sakshi"/>
    <m/>
    <m/>
    <m/>
    <m/>
    <n v="12"/>
  </r>
  <r>
    <s v="AInvt_6899"/>
    <n v="6121657866"/>
    <n v="545275636"/>
    <s v="Amitava Das"/>
    <s v="New-Fresh"/>
    <s v="Policy Issued"/>
    <s v="Satyajit giri"/>
    <s v="INVT"/>
    <s v="Bajaj Allianz"/>
    <s v="POS Goal Suraksha"/>
    <d v="2023-01-18T00:00:00"/>
    <n v="6270"/>
    <n v="0"/>
    <n v="0"/>
    <n v="6000"/>
    <n v="6000"/>
    <s v="INDIVIDUAL2712"/>
    <x v="54"/>
    <n v="0.28000000000000003"/>
    <n v="1680.0000000000002"/>
    <n v="0.01"/>
    <n v="16.800000000000004"/>
    <m/>
    <n v="1663.2000000000003"/>
    <m/>
    <m/>
    <m/>
    <s v="Sayali"/>
    <m/>
    <n v="0"/>
    <m/>
    <m/>
    <n v="7"/>
  </r>
  <r>
    <s v="AHealth_6904"/>
    <n v="0"/>
    <s v="4128i/HSHA/276933947/00/000"/>
    <s v="Avnish Misra"/>
    <s v="New-Fresh"/>
    <s v="Policy Issued"/>
    <s v="Ashok Kumar"/>
    <s v="Health"/>
    <s v="ICICI Lombard"/>
    <s v="Shield"/>
    <d v="2023-01-18T00:00:00"/>
    <n v="16284"/>
    <n v="0"/>
    <n v="0"/>
    <n v="13800"/>
    <n v="13800"/>
    <s v="INDIVIDUAL2367"/>
    <x v="8"/>
    <n v="0.28000000000000003"/>
    <n v="3864.0000000000005"/>
    <n v="0.01"/>
    <n v="38.640000000000008"/>
    <m/>
    <n v="3825.3600000000006"/>
    <m/>
    <m/>
    <m/>
    <s v="Sayali"/>
    <m/>
    <n v="0"/>
    <m/>
    <m/>
    <n v="1"/>
  </r>
  <r>
    <s v="AInvt_6907"/>
    <n v="6121660277"/>
    <n v="545409617"/>
    <s v="Amitava Das"/>
    <s v="New-Fresh"/>
    <s v="Policy Issued"/>
    <s v="Apu Patra"/>
    <s v="INVT"/>
    <s v="Bajaj Allianz"/>
    <s v="POS Goal Suraksha"/>
    <d v="2023-01-18T00:00:00"/>
    <n v="6270"/>
    <n v="0"/>
    <n v="0"/>
    <n v="6000"/>
    <n v="6000"/>
    <s v="INDIVIDUAL2966"/>
    <x v="26"/>
    <n v="0.28000000000000003"/>
    <n v="1680.0000000000002"/>
    <n v="0.01"/>
    <n v="16.800000000000004"/>
    <m/>
    <n v="1663.2000000000003"/>
    <m/>
    <m/>
    <m/>
    <s v="Sayali"/>
    <m/>
    <n v="0"/>
    <m/>
    <m/>
    <n v="7"/>
  </r>
  <r>
    <s v="RINVT_748"/>
    <s v="5101449410"/>
    <s v="503-7865739"/>
    <s v="Mohan Singh"/>
    <s v="New-Fresh"/>
    <s v="Policy Issued"/>
    <s v="pankaj"/>
    <s v="INVT"/>
    <s v="Bharti Axa"/>
    <s v="Secure Income Plan"/>
    <d v="2023-01-18T00:00:00"/>
    <n v="99999"/>
    <m/>
    <m/>
    <n v="95692.822966507185"/>
    <n v="95594.258373205754"/>
    <s v="Life2142"/>
    <x v="0"/>
    <n v="0.56999999999999995"/>
    <n v="54488.727272727272"/>
    <n v="0.02"/>
    <n v="1089.7745454545454"/>
    <n v="0"/>
    <n v="53398.952727272728"/>
    <m/>
    <m/>
    <m/>
    <s v="Mithilesh"/>
    <m/>
    <m/>
    <m/>
    <m/>
    <n v="20"/>
  </r>
  <r>
    <s v="RINVT_749"/>
    <s v="5101449274"/>
    <s v="503-7859591"/>
    <s v="Mohan Singh"/>
    <s v="New-Fresh"/>
    <s v="Policy Issued"/>
    <s v="Sunil sharma "/>
    <s v="INVT"/>
    <s v="Bharti Axa"/>
    <s v="Elite Advantage"/>
    <d v="2023-01-18T00:00:00"/>
    <n v="75000"/>
    <m/>
    <m/>
    <n v="71770.334928229669"/>
    <n v="72075.598086124402"/>
    <s v="Life2142"/>
    <x v="0"/>
    <n v="0.56999999999999995"/>
    <n v="41083.090909090904"/>
    <n v="0.02"/>
    <n v="821.66181818181815"/>
    <n v="0"/>
    <n v="40261.429090909085"/>
    <m/>
    <m/>
    <m/>
    <s v="Mithilesh"/>
    <m/>
    <m/>
    <m/>
    <m/>
    <n v="12"/>
  </r>
  <r>
    <s v="RINVT_788"/>
    <s v="5101449082"/>
    <s v="503-7866570"/>
    <s v="Mohan Singh"/>
    <s v="New-Fresh"/>
    <s v="Policy Issued"/>
    <s v="Sanjay keshri"/>
    <s v="INVT"/>
    <s v="Bharti Axa"/>
    <s v="Elite Advantage "/>
    <d v="2023-01-18T00:00:00"/>
    <n v="25000"/>
    <m/>
    <m/>
    <n v="23923.444976076556"/>
    <n v="23923.444976076556"/>
    <s v="Life2142"/>
    <x v="0"/>
    <n v="0.56999999999999995"/>
    <n v="13636.363636363636"/>
    <n v="0.02"/>
    <n v="272.72727272727275"/>
    <n v="0"/>
    <n v="13363.636363636364"/>
    <m/>
    <m/>
    <m/>
    <s v="Mithilesh"/>
    <m/>
    <m/>
    <m/>
    <m/>
    <n v="12"/>
  </r>
  <r>
    <s v="RINVT_703"/>
    <n v="565364967"/>
    <s v="24742270"/>
    <s v="Gaurav Raghav"/>
    <s v="New-Fresh"/>
    <s v="Policy Issued"/>
    <s v=" GAUTAM KUMAR"/>
    <s v="INVT"/>
    <s v="PNB Metlife"/>
    <s v="MGFP"/>
    <d v="2023-01-19T00:00:00"/>
    <n v="104500"/>
    <m/>
    <m/>
    <n v="100000"/>
    <n v="100000"/>
    <s v="INDIVIDUAL1554"/>
    <x v="18"/>
    <n v="0.51"/>
    <n v="51000"/>
    <n v="0.01"/>
    <n v="510"/>
    <m/>
    <n v="50490"/>
    <m/>
    <m/>
    <m/>
    <s v="Sakshi"/>
    <m/>
    <m/>
    <m/>
    <m/>
    <n v="12"/>
  </r>
  <r>
    <s v="RINVT_795"/>
    <n v="565369622"/>
    <s v="24757036"/>
    <s v="Gaurav Raghav"/>
    <s v="New-Fresh"/>
    <s v="Policy Issued"/>
    <s v="SUBHAJIT PANIGRAHI"/>
    <s v="INVT"/>
    <s v="PNB Metlife"/>
    <s v="MGFP"/>
    <d v="2023-01-19T00:00:00"/>
    <n v="52250"/>
    <m/>
    <m/>
    <n v="50000"/>
    <n v="50000"/>
    <s v="INDIVIDUAL1554"/>
    <x v="18"/>
    <n v="0.51"/>
    <n v="25500"/>
    <n v="0.01"/>
    <n v="255"/>
    <m/>
    <n v="25245"/>
    <m/>
    <m/>
    <m/>
    <s v="Sakshi"/>
    <m/>
    <m/>
    <m/>
    <m/>
    <n v="12"/>
  </r>
  <r>
    <s v="RINVT_758"/>
    <n v="565367134"/>
    <s v="24757395"/>
    <s v="Gaurav Raghav"/>
    <s v="New-Fresh"/>
    <s v="Policy Issued"/>
    <s v="chinawale Ramesh sharad"/>
    <s v="INVT"/>
    <s v="PNB Metlife"/>
    <s v="MGFP"/>
    <d v="2023-01-19T00:00:00"/>
    <n v="62700"/>
    <m/>
    <m/>
    <n v="60000.000000000007"/>
    <n v="60000.000000000007"/>
    <s v="INDIVIDUAL1554"/>
    <x v="18"/>
    <n v="0.51"/>
    <n v="30600.000000000004"/>
    <n v="0.01"/>
    <n v="306.00000000000006"/>
    <m/>
    <n v="30294.000000000004"/>
    <m/>
    <m/>
    <m/>
    <s v="Sakshi"/>
    <m/>
    <m/>
    <m/>
    <m/>
    <n v="12"/>
  </r>
  <r>
    <s v="RINVT_764"/>
    <n v="5101450104"/>
    <s v="503-7860268"/>
    <s v="Gaurav Raghav"/>
    <s v="New-Fresh"/>
    <s v="Policy Issued"/>
    <s v="padam"/>
    <s v="INVT"/>
    <s v="Bharti Axa"/>
    <s v="Elite Advantage"/>
    <d v="2023-01-19T00:00:00"/>
    <n v="41800"/>
    <m/>
    <m/>
    <n v="40000"/>
    <n v="40000"/>
    <s v="INDIVIDUAL3094"/>
    <x v="39"/>
    <n v="0.6"/>
    <n v="24000"/>
    <n v="0.01"/>
    <n v="240"/>
    <m/>
    <n v="23760"/>
    <m/>
    <m/>
    <m/>
    <s v="Sakshi"/>
    <m/>
    <m/>
    <m/>
    <m/>
    <n v="12"/>
  </r>
  <r>
    <s v="RINVT_773"/>
    <n v="5101450475"/>
    <s v="503-7867198"/>
    <s v="Gaurav Raghav"/>
    <s v="New-Fresh"/>
    <s v="Policy Issued"/>
    <s v="ANIL PARMAR"/>
    <s v="INVT"/>
    <s v="Bharti Axa"/>
    <s v="Elite Advantage"/>
    <d v="2023-01-19T00:00:00"/>
    <n v="39000"/>
    <m/>
    <m/>
    <n v="37320.574162679426"/>
    <n v="37320.574162679426"/>
    <s v="INDIVIDUAL3094"/>
    <x v="39"/>
    <n v="0.6"/>
    <n v="22392.344497607653"/>
    <n v="0.01"/>
    <n v="223.92344497607655"/>
    <m/>
    <n v="22168.421052631576"/>
    <m/>
    <m/>
    <m/>
    <s v="Sakshi"/>
    <m/>
    <m/>
    <m/>
    <m/>
    <n v="12"/>
  </r>
  <r>
    <s v="AHealth_6906"/>
    <n v="0"/>
    <n v="60911072"/>
    <s v="Priyabrata Pusty"/>
    <s v="New-Fresh"/>
    <s v="Policy Issued"/>
    <s v="Nijamudin Khan"/>
    <s v="Health"/>
    <s v="Care Health"/>
    <s v="Care Classic"/>
    <d v="2023-01-19T00:00:00"/>
    <n v="11153"/>
    <n v="0"/>
    <n v="0"/>
    <n v="9451.6949152542384"/>
    <n v="9451.6949152542384"/>
    <s v="INDIVIDUAL3202"/>
    <x v="55"/>
    <n v="0.28000000000000003"/>
    <n v="2646.4745762711868"/>
    <n v="0.01"/>
    <n v="26.464745762711868"/>
    <m/>
    <n v="2620.0098305084748"/>
    <m/>
    <m/>
    <m/>
    <s v="Sayali"/>
    <m/>
    <n v="0"/>
    <m/>
    <m/>
    <n v="1"/>
  </r>
  <r>
    <s v="SA_INVT_51"/>
    <s v="IM0147714"/>
    <n v="1747253"/>
    <s v="NA"/>
    <s v="New-Fresh"/>
    <s v="Policy Issued"/>
    <s v="SOURAV RUDRA"/>
    <s v="INVT"/>
    <s v="Future Generali"/>
    <s v="Long Term Income plan"/>
    <d v="2023-01-19T00:00:00"/>
    <n v="30000"/>
    <n v="0"/>
    <n v="0"/>
    <n v="28708.133971291867"/>
    <n v="28708.133971291867"/>
    <s v="INDIVIDUAL3007"/>
    <x v="33"/>
    <n v="0.43"/>
    <n v="12344.497607655503"/>
    <n v="0.01"/>
    <n v="123.44497607655504"/>
    <m/>
    <n v="12221.052631578948"/>
    <m/>
    <m/>
    <m/>
    <s v="Sayali"/>
    <m/>
    <n v="0"/>
    <m/>
    <m/>
    <n v="10"/>
  </r>
  <r>
    <s v="RINVT_776"/>
    <s v="8000065038"/>
    <s v="157235015"/>
    <s v="Mohan Singh"/>
    <s v="New-Fresh"/>
    <s v="Policy Issued"/>
    <s v="basuki nath mishra"/>
    <s v="INVT"/>
    <s v="Canara HSBC"/>
    <s v="Guaranteed Savings PP Plan V2"/>
    <d v="2023-01-19T00:00:00"/>
    <n v="81000"/>
    <m/>
    <m/>
    <n v="77511.961722488049"/>
    <n v="77511.961722488049"/>
    <s v="Loan159"/>
    <x v="1"/>
    <n v="0.54"/>
    <n v="41856.459330143553"/>
    <n v="0.01"/>
    <n v="418.56459330143554"/>
    <n v="0"/>
    <n v="41437.894736842114"/>
    <m/>
    <m/>
    <m/>
    <s v="Mithilesh"/>
    <m/>
    <m/>
    <m/>
    <m/>
    <n v="10"/>
  </r>
  <r>
    <s v="RINVT_804"/>
    <s v="6121648784"/>
    <s v="0544621437"/>
    <s v="Sandeep Das"/>
    <s v="New-Fresh"/>
    <s v="Policy Issued"/>
    <s v="Shankari Chatterjee"/>
    <s v="INVT"/>
    <s v="Bajaj Allianz"/>
    <s v="Assured Wealth Goal"/>
    <d v="2023-01-19T00:00:00"/>
    <n v="78000"/>
    <m/>
    <m/>
    <n v="74641.148325358852"/>
    <n v="74641.148325358852"/>
    <s v="INDIVIDUAL3163"/>
    <x v="3"/>
    <n v="0.63"/>
    <n v="47023.923444976077"/>
    <n v="0.01"/>
    <n v="470.23923444976077"/>
    <n v="0"/>
    <n v="46553.684210526313"/>
    <m/>
    <m/>
    <m/>
    <s v="Mithilesh"/>
    <m/>
    <m/>
    <m/>
    <m/>
    <n v="10"/>
  </r>
  <r>
    <s v="AInvt_6898"/>
    <n v="6121661449"/>
    <n v="545451286"/>
    <s v="Rakesh Sahoo"/>
    <s v="New-Fresh"/>
    <s v="Policy Issued"/>
    <s v="Laxmi narayan sahu"/>
    <s v="INVT"/>
    <s v="Bajaj Allianz"/>
    <s v="POS Goal Suraksha"/>
    <d v="2023-01-20T00:00:00"/>
    <n v="10450"/>
    <n v="0"/>
    <n v="0"/>
    <n v="10000"/>
    <n v="10000"/>
    <s v="INDIVIDUAL2459"/>
    <x v="9"/>
    <n v="0.3"/>
    <n v="3000"/>
    <n v="0.01"/>
    <n v="30"/>
    <m/>
    <n v="2970"/>
    <m/>
    <m/>
    <m/>
    <s v="Sayali"/>
    <m/>
    <n v="0"/>
    <m/>
    <m/>
    <n v="10"/>
  </r>
  <r>
    <s v="RINVT_711"/>
    <s v="6121632869"/>
    <n v="544466783"/>
    <s v="Sandeep Das"/>
    <s v="New-Fresh"/>
    <s v="Policy Issued"/>
    <s v="Sunita Ghosh"/>
    <s v="INVT"/>
    <s v="Bajaj Allianz"/>
    <s v="Flexi Income Goal"/>
    <d v="2023-01-20T00:00:00"/>
    <n v="81350"/>
    <m/>
    <m/>
    <n v="77846.889952153113"/>
    <n v="77990.430622009575"/>
    <s v="INDIVIDUAL3163"/>
    <x v="3"/>
    <n v="0.63"/>
    <n v="49133.97129186603"/>
    <n v="0.01"/>
    <n v="491.33971291866033"/>
    <n v="0"/>
    <n v="48642.631578947367"/>
    <m/>
    <m/>
    <m/>
    <s v="Mithilesh"/>
    <m/>
    <m/>
    <m/>
    <m/>
    <n v="10"/>
  </r>
  <r>
    <s v="RINVT_778"/>
    <s v="565367848"/>
    <n v="24758041"/>
    <s v="Pintoo Singh"/>
    <s v="New-Fresh"/>
    <s v="Policy Issued"/>
    <s v=" Umesh babu agrawal"/>
    <s v="INVT"/>
    <s v="PNB Metlife"/>
    <s v="Century Plan"/>
    <d v="2023-01-20T00:00:00"/>
    <n v="90000"/>
    <m/>
    <m/>
    <n v="86124.401913875598"/>
    <n v="86124.401913875598"/>
    <s v="INTENSIFY1063"/>
    <x v="35"/>
    <n v="0.52"/>
    <n v="44784.688995215314"/>
    <n v="0.02"/>
    <n v="895.69377990430633"/>
    <n v="0"/>
    <n v="43888.995215311006"/>
    <m/>
    <m/>
    <m/>
    <s v="Mithilesh"/>
    <m/>
    <m/>
    <m/>
    <m/>
    <n v="12"/>
  </r>
  <r>
    <s v="RINVT_808"/>
    <s v="6121660678"/>
    <n v="0"/>
    <s v="Pintoo Singh"/>
    <s v="New-Fresh"/>
    <s v="Policy Issued"/>
    <s v="Loganadhan"/>
    <s v="INVT"/>
    <s v="Bajaj Allianz"/>
    <s v="Assured Wealth Goal"/>
    <d v="2023-01-20T00:00:00"/>
    <n v="99298"/>
    <m/>
    <m/>
    <n v="95022.009569378002"/>
    <n v="95022.009569378002"/>
    <s v="INDIVIDUAL1443"/>
    <x v="36"/>
    <n v="0.56999999999999995"/>
    <n v="54162.545454545456"/>
    <n v="0.02"/>
    <n v="1083.2509090909091"/>
    <n v="0"/>
    <n v="53079.294545454548"/>
    <m/>
    <m/>
    <m/>
    <s v="Mithilesh"/>
    <m/>
    <m/>
    <m/>
    <m/>
    <n v="10"/>
  </r>
  <r>
    <s v="RINVT_813"/>
    <n v="565370718"/>
    <s v="24761699"/>
    <s v="Gaurav Raghav"/>
    <s v="New-Fresh"/>
    <s v="Policy Issued"/>
    <s v="Devendra Kumar Singh"/>
    <s v="INVT"/>
    <s v="PNB Metlife"/>
    <s v="MGFP"/>
    <d v="2023-01-21T00:00:00"/>
    <n v="31350"/>
    <m/>
    <m/>
    <n v="30000.000000000004"/>
    <n v="30000.000000000004"/>
    <s v="INDIVIDUAL1554"/>
    <x v="18"/>
    <n v="0.51"/>
    <n v="15300.000000000002"/>
    <n v="0.01"/>
    <n v="153.00000000000003"/>
    <m/>
    <n v="15147.000000000002"/>
    <m/>
    <m/>
    <m/>
    <s v="Sakshi"/>
    <m/>
    <m/>
    <m/>
    <m/>
    <n v="12"/>
  </r>
  <r>
    <s v="SA_INVT_48"/>
    <s v="6121657322"/>
    <n v="545263058"/>
    <s v="NA"/>
    <s v="New-Fresh"/>
    <s v="Policy Issued"/>
    <s v="ABHIK DUTTA"/>
    <s v="INVT"/>
    <s v="Bajaj Allianz"/>
    <s v="Assured Wealth Goal"/>
    <d v="2023-01-21T00:00:00"/>
    <n v="35927.1"/>
    <n v="0"/>
    <n v="0"/>
    <n v="34380"/>
    <n v="34380"/>
    <s v="INDIVIDUAL2993"/>
    <x v="16"/>
    <n v="0.47"/>
    <n v="16158.599999999999"/>
    <n v="0.01"/>
    <n v="161.58599999999998"/>
    <m/>
    <n v="15997.013999999999"/>
    <m/>
    <m/>
    <m/>
    <s v="Sayali"/>
    <m/>
    <n v="0"/>
    <m/>
    <m/>
    <s v="12"/>
  </r>
  <r>
    <s v="AInvt_6916"/>
    <n v="6121664076"/>
    <n v="545647194"/>
    <s v="Deb Kumar Giri"/>
    <s v="New-Fresh"/>
    <s v="Policy Issued"/>
    <s v="Bikash Maity"/>
    <s v="INVT"/>
    <s v="Bajaj Allianz"/>
    <s v="POS Goal Suraksha"/>
    <d v="2023-01-21T00:00:00"/>
    <n v="5225"/>
    <n v="0"/>
    <n v="0"/>
    <n v="5000"/>
    <n v="5000"/>
    <s v="INDIVIDUAL2729"/>
    <x v="56"/>
    <n v="0.3"/>
    <n v="1500"/>
    <n v="0.01"/>
    <n v="15"/>
    <m/>
    <n v="1485"/>
    <m/>
    <m/>
    <m/>
    <s v="Sayali"/>
    <m/>
    <n v="0"/>
    <m/>
    <m/>
    <n v="10"/>
  </r>
  <r>
    <s v="SA_INVT_53"/>
    <s v="6121666154"/>
    <n v="545732104"/>
    <s v="NA"/>
    <s v="New-Fresh"/>
    <s v="Policy Issued"/>
    <s v="KARABI MUKHERJEE"/>
    <s v="INVT"/>
    <s v="Bajaj Allianz"/>
    <s v="Assured Wealth Goal"/>
    <d v="2023-01-21T00:00:00"/>
    <n v="59878.5"/>
    <n v="0"/>
    <n v="0"/>
    <n v="57300.000000000007"/>
    <n v="57300.000000000007"/>
    <s v="INDIVIDUAL2993"/>
    <x v="16"/>
    <n v="0.47"/>
    <n v="26931.000000000004"/>
    <n v="0.01"/>
    <n v="269.31000000000006"/>
    <m/>
    <n v="26661.690000000002"/>
    <m/>
    <m/>
    <m/>
    <s v="Sayali"/>
    <m/>
    <n v="0"/>
    <m/>
    <m/>
    <n v="12"/>
  </r>
  <r>
    <s v="RINVT_790"/>
    <s v="565369034"/>
    <n v="24761436"/>
    <s v="Pintoo Singh"/>
    <s v="New-Fresh"/>
    <s v="Policy Issued"/>
    <s v="Gurmeet singh kochar"/>
    <s v="INVT"/>
    <s v="PNB Metlife"/>
    <s v="MGFP"/>
    <d v="2023-01-21T00:00:00"/>
    <n v="99999"/>
    <m/>
    <m/>
    <n v="95692.822966507185"/>
    <n v="95692.822966507185"/>
    <s v="INTENSIFY1063"/>
    <x v="35"/>
    <n v="0.52"/>
    <n v="49760.267942583741"/>
    <n v="0.02"/>
    <n v="995.20535885167487"/>
    <n v="0"/>
    <n v="48765.062583732069"/>
    <m/>
    <m/>
    <m/>
    <s v="Mithilesh"/>
    <m/>
    <m/>
    <m/>
    <m/>
    <n v="10"/>
  </r>
  <r>
    <s v="RINVT_823"/>
    <s v="6121671148"/>
    <s v="0545959005"/>
    <s v="Pintoo Singh"/>
    <s v="New-Fresh"/>
    <s v="Policy Issued"/>
    <s v="P Subramanian"/>
    <s v="INVT"/>
    <s v="Bajaj Allianz"/>
    <s v="Assured Wealth Goal"/>
    <d v="2023-01-21T00:00:00"/>
    <n v="74848"/>
    <m/>
    <m/>
    <n v="71624.880382775125"/>
    <n v="71624.880382775125"/>
    <s v="INDIVIDUAL1443"/>
    <x v="36"/>
    <n v="0.56999999999999995"/>
    <n v="40826.181818181816"/>
    <n v="0.02"/>
    <n v="816.52363636363634"/>
    <n v="0"/>
    <n v="40009.65818181818"/>
    <m/>
    <m/>
    <m/>
    <s v="Mithilesh"/>
    <m/>
    <m/>
    <m/>
    <m/>
    <n v="12"/>
  </r>
  <r>
    <s v="RINVT_801"/>
    <s v="5101451275"/>
    <n v="0"/>
    <s v="Mohan Singh"/>
    <s v="New-Fresh"/>
    <s v="Policy Issued"/>
    <s v="Manpreet Singh "/>
    <s v="INVT"/>
    <s v="Bharti Axa"/>
    <s v="Elite Advantage"/>
    <d v="2023-01-22T00:00:00"/>
    <n v="29884"/>
    <m/>
    <m/>
    <n v="28597.129186602873"/>
    <n v="28597.129186602873"/>
    <s v="Life2142"/>
    <x v="0"/>
    <n v="0.56999999999999995"/>
    <n v="16300.363636363636"/>
    <n v="0.02"/>
    <n v="326.00727272727272"/>
    <n v="0"/>
    <n v="15974.356363636363"/>
    <m/>
    <m/>
    <m/>
    <s v="Mithilesh"/>
    <m/>
    <m/>
    <m/>
    <m/>
    <n v="12"/>
  </r>
  <r>
    <s v="RINVT_797"/>
    <n v="5101450479"/>
    <s v="503-7875332"/>
    <s v="Gaurav Raghav"/>
    <s v="New-Fresh"/>
    <s v="Policy Issued"/>
    <s v="H S Prashant"/>
    <s v="INVT"/>
    <s v="Bharti Axa"/>
    <s v="Elite Advantage"/>
    <d v="2023-01-23T00:00:00"/>
    <n v="81500"/>
    <m/>
    <m/>
    <n v="77990.430622009575"/>
    <n v="77990.430622009575"/>
    <s v="INDIVIDUAL1977"/>
    <x v="17"/>
    <n v="0.55000000000000004"/>
    <n v="42894.736842105267"/>
    <n v="0.01"/>
    <n v="428.94736842105266"/>
    <m/>
    <n v="42465.789473684214"/>
    <m/>
    <m/>
    <m/>
    <s v="Sakshi"/>
    <m/>
    <m/>
    <m/>
    <m/>
    <n v="12"/>
  </r>
  <r>
    <s v="RINVT_826"/>
    <n v="565370923"/>
    <s v="24762648"/>
    <s v="Gaurav Raghav"/>
    <s v="New-Fresh"/>
    <s v="Policy Issued"/>
    <s v="ANAND YALLAPPA KADAKKl"/>
    <s v="INVT"/>
    <s v="PNB Metlife"/>
    <s v="MGFP"/>
    <d v="2023-01-23T00:00:00"/>
    <n v="78375"/>
    <m/>
    <m/>
    <n v="75000"/>
    <n v="75000"/>
    <s v="UNIQUE1407"/>
    <x v="38"/>
    <n v="0.5"/>
    <n v="37500"/>
    <n v="0.02"/>
    <n v="750"/>
    <m/>
    <n v="36750"/>
    <m/>
    <m/>
    <m/>
    <s v="Sakshi"/>
    <m/>
    <m/>
    <m/>
    <m/>
    <n v="12"/>
  </r>
  <r>
    <s v="RINVT_811"/>
    <n v="565370638"/>
    <s v="24762707"/>
    <s v="Gaurav Raghav"/>
    <s v="New-Fresh"/>
    <s v="Policy Issued"/>
    <s v="KRISHAN KUMAR"/>
    <s v="INVT"/>
    <s v="PNB Metlife"/>
    <s v="MGFP"/>
    <d v="2023-01-23T00:00:00"/>
    <n v="52250"/>
    <m/>
    <m/>
    <n v="50000"/>
    <n v="50000"/>
    <s v="INDIVIDUAL1554"/>
    <x v="18"/>
    <n v="0.51"/>
    <n v="25500"/>
    <n v="0.01"/>
    <n v="255"/>
    <m/>
    <n v="25245"/>
    <m/>
    <m/>
    <m/>
    <s v="Sakshi"/>
    <m/>
    <m/>
    <m/>
    <m/>
    <n v="12"/>
  </r>
  <r>
    <s v="RINVT_830"/>
    <n v="565371370"/>
    <s v="24765204"/>
    <s v="Gaurav Raghav"/>
    <s v="New-Fresh"/>
    <s v="Policy Issued"/>
    <s v="Silpa Sweta Jena"/>
    <s v="INVT"/>
    <s v="PNB Metlife"/>
    <s v="MGFP"/>
    <d v="2023-01-23T00:00:00"/>
    <n v="31350"/>
    <m/>
    <m/>
    <n v="30000.000000000004"/>
    <n v="30000.000000000004"/>
    <s v="INDIVIDUAL1554"/>
    <x v="18"/>
    <n v="0.51"/>
    <n v="15300.000000000002"/>
    <n v="0.01"/>
    <n v="153.00000000000003"/>
    <m/>
    <n v="15147.000000000002"/>
    <m/>
    <m/>
    <m/>
    <s v="Sakshi"/>
    <m/>
    <m/>
    <m/>
    <m/>
    <n v="12"/>
  </r>
  <r>
    <s v="RINVT_824"/>
    <n v="565370399"/>
    <s v="24762699"/>
    <s v="Gaurav Raghav"/>
    <s v="New-Fresh"/>
    <s v="Policy Issued"/>
    <s v="Katharotiya Umesh Ghanshyambhai"/>
    <s v="INVT"/>
    <s v="PNB Metlife"/>
    <s v="MGFP"/>
    <d v="2023-01-23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796"/>
    <n v="565369677"/>
    <s v="24762553"/>
    <s v="Gaurav Raghav"/>
    <s v="New-Fresh"/>
    <s v="Policy Issued"/>
    <s v="Manmay Kumar Dalei"/>
    <s v="INVT"/>
    <s v="PNB Metlife"/>
    <s v="MGFP"/>
    <d v="2023-01-23T00:00:00"/>
    <n v="45000"/>
    <m/>
    <m/>
    <n v="43062.200956937799"/>
    <n v="43062.200956937799"/>
    <s v="INDIVIDUAL3206"/>
    <x v="57"/>
    <n v="0.53"/>
    <n v="22822.966507177036"/>
    <n v="0.01"/>
    <n v="228.22966507177037"/>
    <m/>
    <n v="22594.736842105267"/>
    <m/>
    <m/>
    <m/>
    <s v="Sakshi"/>
    <m/>
    <m/>
    <m/>
    <m/>
    <n v="12"/>
  </r>
  <r>
    <s v="RINVT_756"/>
    <n v="565367125"/>
    <s v="24764047"/>
    <s v="Gaurav Raghav"/>
    <s v="New-Fresh"/>
    <s v="Policy Issued"/>
    <s v="Manoj Kumar Dubey "/>
    <s v="INVT"/>
    <s v="PNB Metlife"/>
    <s v="MGFP"/>
    <d v="2023-01-23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760"/>
    <n v="565366581"/>
    <s v="24747788"/>
    <s v="Gaurav Raghav"/>
    <s v="New-Fresh"/>
    <s v="Policy Issued"/>
    <s v="prem sarojanand"/>
    <s v="INVT"/>
    <s v="PNB Metlife"/>
    <s v="MGFP"/>
    <d v="2023-01-23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AInvt_6861"/>
    <n v="119906907"/>
    <n v="0"/>
    <s v="Suvendu Sekhar Mishra"/>
    <s v="New-Fresh"/>
    <s v="Policy Issued"/>
    <s v="LILITA DASH"/>
    <s v="INVT"/>
    <s v="Max"/>
    <s v="Smart Wealth Advantage Guarantee Plan"/>
    <d v="2023-01-23T00:00:00"/>
    <n v="156750"/>
    <n v="0"/>
    <n v="0"/>
    <n v="150000"/>
    <n v="150000"/>
    <s v="INDIVIDUAL2335"/>
    <x v="42"/>
    <n v="0.4"/>
    <n v="60000"/>
    <n v="0.01"/>
    <n v="600"/>
    <m/>
    <n v="59400"/>
    <m/>
    <m/>
    <m/>
    <s v="Sayali"/>
    <m/>
    <n v="0"/>
    <m/>
    <m/>
    <n v="10"/>
  </r>
  <r>
    <s v="RINVT_747"/>
    <s v="5101448123"/>
    <s v="503-7824959"/>
    <s v="Mohan Singh"/>
    <s v="New-Fresh"/>
    <s v="Policy Issued"/>
    <s v="nitesh chandwani"/>
    <s v="INVT"/>
    <s v="Bharti Axa"/>
    <s v="Secure Income Plan"/>
    <d v="2023-01-23T00:00:00"/>
    <n v="99999"/>
    <m/>
    <m/>
    <n v="95692.822966507185"/>
    <n v="95692.822966507185"/>
    <s v="Life2142"/>
    <x v="0"/>
    <n v="0.56999999999999995"/>
    <n v="54544.909090909088"/>
    <n v="0.02"/>
    <n v="1090.8981818181817"/>
    <n v="0"/>
    <n v="53454.01090909091"/>
    <m/>
    <m/>
    <m/>
    <s v="Mithilesh"/>
    <m/>
    <m/>
    <m/>
    <m/>
    <n v="10"/>
  </r>
  <r>
    <s v="RINVT_761"/>
    <s v="5101449939"/>
    <s v="503-7870242"/>
    <s v="Mohan Singh"/>
    <s v="New-Fresh"/>
    <s v="Policy Issued"/>
    <s v="avaneesh mani tripathi "/>
    <s v="INVT"/>
    <s v="Bharti Axa"/>
    <s v="Elite Advantage "/>
    <d v="2023-01-23T00:00:00"/>
    <n v="33333"/>
    <m/>
    <m/>
    <n v="31897.607655502394"/>
    <n v="31897.607655502394"/>
    <s v="Life2142"/>
    <x v="0"/>
    <n v="0.56999999999999995"/>
    <n v="18181.636363636364"/>
    <n v="0.02"/>
    <n v="363.63272727272727"/>
    <n v="0"/>
    <n v="17818.003636363635"/>
    <m/>
    <m/>
    <m/>
    <s v="Mithilesh"/>
    <m/>
    <m/>
    <m/>
    <m/>
    <n v="12"/>
  </r>
  <r>
    <s v="RINVT_779"/>
    <s v="565367866"/>
    <n v="24762815"/>
    <s v="Pintoo Singh"/>
    <s v="New-Fresh"/>
    <s v="Policy Issued"/>
    <s v="Gaurav kumar"/>
    <s v="INVT"/>
    <s v="PNB Metlife"/>
    <s v="Century Plan"/>
    <d v="2023-01-23T00:00:00"/>
    <n v="50000"/>
    <m/>
    <m/>
    <n v="47846.889952153113"/>
    <n v="47846.889952153113"/>
    <s v="INTENSIFY1063"/>
    <x v="35"/>
    <n v="0.52"/>
    <n v="24880.382775119619"/>
    <n v="0.02"/>
    <n v="497.60765550239239"/>
    <n v="0"/>
    <n v="24382.775119617225"/>
    <m/>
    <m/>
    <m/>
    <s v="Mithilesh"/>
    <m/>
    <m/>
    <m/>
    <m/>
    <n v="12"/>
  </r>
  <r>
    <s v="RINVT_827"/>
    <n v="565371726"/>
    <s v="24767149"/>
    <s v="Gaurav Raghav"/>
    <s v="New-Fresh"/>
    <s v="Policy Issued"/>
    <s v="Manoj Kumar Behura"/>
    <s v="INVT"/>
    <s v="PNB Metlife"/>
    <s v="MGFP"/>
    <d v="2023-01-24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835"/>
    <n v="565372397"/>
    <s v="24767156"/>
    <s v="Gaurav Raghav"/>
    <s v="New-Fresh"/>
    <s v="Policy Issued"/>
    <s v="Rakesh Kumar"/>
    <s v="INVT"/>
    <s v="PNB Metlife"/>
    <s v="MGFP"/>
    <d v="2023-01-24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828"/>
    <n v="565371316"/>
    <s v="24766992"/>
    <s v="Gaurav Raghav"/>
    <s v="New-Fresh"/>
    <s v="Policy Issued"/>
    <s v="SHOBHIT P MESHRAM"/>
    <s v="INVT"/>
    <s v="PNB Metlife"/>
    <s v="MGFP"/>
    <d v="2023-01-24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792"/>
    <n v="565362816"/>
    <s v="24766983"/>
    <s v="Gaurav Raghav"/>
    <s v="New-Fresh"/>
    <s v="Policy Issued"/>
    <s v="NIKHIL KALAL "/>
    <s v="INVT"/>
    <s v="PNB Metlife"/>
    <s v="MGFP"/>
    <d v="2023-01-24T00:00:00"/>
    <n v="30000"/>
    <m/>
    <m/>
    <n v="28708.133971291867"/>
    <n v="28708.133971291867"/>
    <s v="UNIQUE1407"/>
    <x v="38"/>
    <n v="0.5"/>
    <n v="14354.066985645934"/>
    <n v="0.02"/>
    <n v="287.08133971291869"/>
    <m/>
    <n v="14066.985645933015"/>
    <m/>
    <m/>
    <m/>
    <s v="Sakshi"/>
    <m/>
    <m/>
    <m/>
    <m/>
    <n v="12"/>
  </r>
  <r>
    <s v="RINVT_774"/>
    <n v="565368507"/>
    <s v="24766836"/>
    <s v="Gaurav Raghav"/>
    <s v="New-Fresh"/>
    <s v="Policy Issued"/>
    <s v="ALISHA GANTAYAT "/>
    <s v="INVT"/>
    <s v="PNB Metlife"/>
    <s v="MGFP"/>
    <d v="2023-01-24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5"/>
  </r>
  <r>
    <s v="RINVT_784"/>
    <n v="565369016"/>
    <s v="24764997"/>
    <s v="Gaurav Raghav"/>
    <s v="New-Fresh"/>
    <s v="Policy Issued"/>
    <s v="Sunny Kumar"/>
    <s v="INVT"/>
    <s v="PNB Metlife"/>
    <s v="MGFP"/>
    <d v="2023-01-24T00:00:00"/>
    <n v="52250"/>
    <m/>
    <m/>
    <n v="50000"/>
    <n v="50000"/>
    <s v="INFOVISION1451"/>
    <x v="21"/>
    <n v="0.52"/>
    <n v="26000"/>
    <n v="0.02"/>
    <n v="520"/>
    <m/>
    <n v="25480"/>
    <m/>
    <m/>
    <m/>
    <s v="Sakshi"/>
    <m/>
    <m/>
    <m/>
    <m/>
    <n v="12"/>
  </r>
  <r>
    <s v="AInvt_6897"/>
    <n v="6121658020"/>
    <n v="545278354"/>
    <s v="Bhagyadhar Swain"/>
    <s v="New-Fresh"/>
    <s v="Policy Issued"/>
    <s v="PABITRA PRADHAN"/>
    <s v="INVT"/>
    <s v="Bajaj Allianz"/>
    <s v="Assured Wealth Goal"/>
    <d v="2023-01-24T00:00:00"/>
    <n v="156750"/>
    <n v="0"/>
    <n v="0"/>
    <n v="150000"/>
    <n v="150000"/>
    <s v="INDIVIDUAL2269"/>
    <x v="45"/>
    <n v="0.4"/>
    <n v="60000"/>
    <n v="0.01"/>
    <n v="600"/>
    <m/>
    <n v="59400"/>
    <m/>
    <m/>
    <m/>
    <s v="Sayali"/>
    <m/>
    <n v="0"/>
    <m/>
    <m/>
    <n v="12"/>
  </r>
  <r>
    <s v="AHealth_6917"/>
    <n v="0"/>
    <n v="61093847"/>
    <s v="Sayali Kadav"/>
    <s v="New-Port"/>
    <s v="Policy Issued"/>
    <s v="Namrata Nandkishor Kadam"/>
    <s v="Health"/>
    <s v="Care Health"/>
    <s v="Care"/>
    <d v="2023-01-24T00:00:00"/>
    <n v="8616"/>
    <n v="0"/>
    <n v="0"/>
    <n v="7301.6949152542375"/>
    <n v="7301.6949152542375"/>
    <s v="INDIVIDUAL1553"/>
    <x v="32"/>
    <n v="0.18"/>
    <n v="1314.3050847457628"/>
    <n v="0.01"/>
    <n v="13.143050847457628"/>
    <m/>
    <n v="1301.1620338983053"/>
    <m/>
    <m/>
    <m/>
    <s v="Sayali"/>
    <m/>
    <n v="0"/>
    <m/>
    <m/>
    <n v="1"/>
  </r>
  <r>
    <s v="SA_INVT_59"/>
    <s v="IM0148336"/>
    <n v="1747683"/>
    <s v="NA"/>
    <s v="New-Fresh"/>
    <s v="Policy Issued"/>
    <s v="SOURAV RUDRA"/>
    <s v="INVT"/>
    <s v="Future Generali"/>
    <s v="Long Term Income plan"/>
    <d v="2023-01-24T00:00:00"/>
    <n v="91000"/>
    <n v="0"/>
    <n v="0"/>
    <n v="87081.339712918663"/>
    <n v="87081.339712918663"/>
    <s v="INDIVIDUAL3007"/>
    <x v="33"/>
    <n v="0.43"/>
    <n v="37444.976076555024"/>
    <n v="0.01"/>
    <n v="374.44976076555025"/>
    <m/>
    <n v="37070.526315789473"/>
    <m/>
    <m/>
    <m/>
    <s v="Sayali"/>
    <m/>
    <n v="0"/>
    <m/>
    <m/>
    <n v="10"/>
  </r>
  <r>
    <s v="AHealth_6946"/>
    <n v="0"/>
    <s v="P/170000/01/2023/045218"/>
    <s v="Manoj Kumar"/>
    <s v="New-Fresh"/>
    <s v="Policy Issued"/>
    <s v="Awadhesh Kumar Pandey"/>
    <s v="Health"/>
    <s v="Star Health"/>
    <s v="Comprehensive"/>
    <d v="2023-01-24T00:00:00"/>
    <n v="16921"/>
    <n v="0"/>
    <n v="0"/>
    <n v="14339.830508474577"/>
    <n v="14339.830508474577"/>
    <s v="INDIVIDUAL2892"/>
    <x v="58"/>
    <n v="0.25"/>
    <n v="3584.9576271186443"/>
    <n v="0.01"/>
    <n v="35.849576271186443"/>
    <m/>
    <n v="3549.1080508474579"/>
    <m/>
    <m/>
    <m/>
    <s v="Sayali"/>
    <m/>
    <n v="0"/>
    <m/>
    <m/>
    <n v="1"/>
  </r>
  <r>
    <s v="Pune_Invt_6972"/>
    <n v="6121672556"/>
    <n v="546004621"/>
    <s v="NA"/>
    <s v="New-Fresh"/>
    <s v="Policy Issued"/>
    <s v="MRS SARIKA MILIND JAGTAP"/>
    <s v="INVT"/>
    <s v="Bajaj Allianz"/>
    <s v="Assured Wealth Goal"/>
    <d v="2023-01-24T00:00:00"/>
    <n v="6270"/>
    <n v="0"/>
    <n v="0"/>
    <n v="6000"/>
    <n v="6000"/>
    <n v="0"/>
    <x v="59"/>
    <n v="0"/>
    <n v="0"/>
    <n v="0.01"/>
    <n v="0"/>
    <m/>
    <n v="0"/>
    <m/>
    <m/>
    <m/>
    <s v="Sayali"/>
    <m/>
    <n v="0"/>
    <m/>
    <m/>
    <n v="12"/>
  </r>
  <r>
    <s v="RINVT_736"/>
    <s v="5101449168"/>
    <s v="503-7850715"/>
    <s v="Mohan Singh"/>
    <s v="New-Fresh"/>
    <s v="Policy Issued"/>
    <s v="Amit kumar"/>
    <s v="INVT"/>
    <s v="Bharti Axa"/>
    <s v="Secure Income Plan"/>
    <d v="2023-01-24T00:00:00"/>
    <n v="35000"/>
    <m/>
    <m/>
    <n v="33492.822966507178"/>
    <n v="33492.822966507178"/>
    <s v="Life2142"/>
    <x v="0"/>
    <n v="0.56999999999999995"/>
    <n v="19090.909090909088"/>
    <n v="0.02"/>
    <n v="381.81818181818176"/>
    <n v="0"/>
    <n v="18709.090909090908"/>
    <m/>
    <m/>
    <m/>
    <s v="Mithilesh"/>
    <m/>
    <m/>
    <m/>
    <m/>
    <n v="10"/>
  </r>
  <r>
    <s v="RINVT_737"/>
    <s v="5101449033"/>
    <s v="503-7862157"/>
    <s v="Mohan Singh"/>
    <s v="New-Fresh"/>
    <s v="Policy Issued"/>
    <s v="sachin mangla"/>
    <s v="INVT"/>
    <s v="Bharti Axa"/>
    <s v="Elite Advantage "/>
    <d v="2023-01-24T00:00:00"/>
    <n v="70000"/>
    <m/>
    <m/>
    <n v="66985.645933014355"/>
    <n v="66985.645933014355"/>
    <s v="Loan159"/>
    <x v="1"/>
    <n v="0.54"/>
    <n v="36172.248803827752"/>
    <n v="0.01"/>
    <n v="361.7224880382775"/>
    <n v="0"/>
    <n v="35810.526315789473"/>
    <m/>
    <m/>
    <m/>
    <s v="Mithilesh"/>
    <m/>
    <m/>
    <m/>
    <m/>
    <n v="12"/>
  </r>
  <r>
    <s v="RINVT_802"/>
    <s v="5101451575"/>
    <s v="503-7884219"/>
    <s v="Mohan Singh"/>
    <s v="New-Fresh"/>
    <s v="Policy Issued"/>
    <s v="Neetu saksena"/>
    <s v="INVT"/>
    <s v="Bharti Axa"/>
    <s v="Secure Income Plan"/>
    <d v="2023-01-24T00:00:00"/>
    <n v="30000"/>
    <m/>
    <m/>
    <n v="28708.133971291867"/>
    <n v="28708.133971291867"/>
    <s v="Life2142"/>
    <x v="0"/>
    <n v="0.56999999999999995"/>
    <n v="16363.636363636362"/>
    <n v="0.02"/>
    <n v="327.27272727272725"/>
    <n v="0"/>
    <n v="16036.363636363634"/>
    <m/>
    <m/>
    <m/>
    <s v="Mithilesh"/>
    <m/>
    <m/>
    <m/>
    <m/>
    <n v="10"/>
  </r>
  <r>
    <s v="RINVT_806"/>
    <s v="5101451204"/>
    <s v="503-7877767"/>
    <s v="Mohan Singh"/>
    <s v="New-Fresh"/>
    <s v="Policy Issued"/>
    <s v="Atul bajpai"/>
    <s v="INVT"/>
    <s v="Bharti Axa"/>
    <s v="Elite Advantage"/>
    <d v="2023-01-24T00:00:00"/>
    <n v="25000"/>
    <m/>
    <m/>
    <n v="23923.444976076556"/>
    <n v="23923.444976076556"/>
    <s v="Life2142"/>
    <x v="0"/>
    <n v="0.56999999999999995"/>
    <n v="13636.363636363636"/>
    <n v="0.02"/>
    <n v="272.72727272727275"/>
    <n v="0"/>
    <n v="13363.636363636364"/>
    <m/>
    <m/>
    <m/>
    <s v="Mithilesh"/>
    <m/>
    <m/>
    <m/>
    <m/>
    <n v="12"/>
  </r>
  <r>
    <s v="RINVT_807"/>
    <s v="5101451478"/>
    <s v="503-7878633"/>
    <s v="Mohan Singh"/>
    <s v="New-Fresh"/>
    <s v="Policy Issued"/>
    <s v="Aakash"/>
    <s v="INVT"/>
    <s v="Bharti Axa"/>
    <s v="Elite Advantage"/>
    <d v="2023-01-24T00:00:00"/>
    <n v="72500"/>
    <m/>
    <m/>
    <n v="69377.990430622012"/>
    <n v="69377.990430622012"/>
    <s v="Life2142"/>
    <x v="0"/>
    <n v="0.56999999999999995"/>
    <n v="39545.454545454544"/>
    <n v="0.02"/>
    <n v="790.90909090909088"/>
    <n v="0"/>
    <n v="38754.545454545456"/>
    <m/>
    <m/>
    <m/>
    <s v="Mithilesh"/>
    <m/>
    <m/>
    <m/>
    <m/>
    <n v="12"/>
  </r>
  <r>
    <s v="RINVT_810"/>
    <s v="5101451903"/>
    <s v="503-7880423"/>
    <s v="Pintoo Singh"/>
    <s v="New-Fresh"/>
    <s v="Policy Issued"/>
    <s v="Sailesh balbhim Kumbhar"/>
    <s v="INVT"/>
    <s v="Bharti Axa"/>
    <s v="Elite Advantage"/>
    <d v="2023-01-24T00:00:00"/>
    <n v="41000"/>
    <m/>
    <m/>
    <n v="39234.44976076555"/>
    <n v="39234.44976076555"/>
    <s v="INDIVIDUAL1447"/>
    <x v="4"/>
    <n v="0.55000000000000004"/>
    <n v="21578.947368421053"/>
    <n v="0.01"/>
    <n v="215.78947368421055"/>
    <n v="0"/>
    <n v="21363.157894736843"/>
    <m/>
    <m/>
    <m/>
    <s v="Mithilesh"/>
    <m/>
    <m/>
    <m/>
    <m/>
    <n v="12"/>
  </r>
  <r>
    <s v="RINVT_820"/>
    <s v="5101452180"/>
    <n v="0"/>
    <s v="Mohan Singh"/>
    <s v="New-Fresh"/>
    <s v="Policy Issued"/>
    <s v="chayna saini "/>
    <s v="INVT"/>
    <s v="Bharti Axa"/>
    <s v="Elite Advantage"/>
    <d v="2023-01-24T00:00:00"/>
    <n v="99322"/>
    <m/>
    <m/>
    <n v="95044.976076555031"/>
    <n v="95044.976076555031"/>
    <s v="Life2142"/>
    <x v="0"/>
    <n v="0.56999999999999995"/>
    <n v="54175.63636363636"/>
    <n v="0.02"/>
    <n v="1083.5127272727273"/>
    <n v="0"/>
    <n v="53092.123636363634"/>
    <m/>
    <m/>
    <m/>
    <s v="Mithilesh"/>
    <m/>
    <m/>
    <m/>
    <m/>
    <n v="12"/>
  </r>
  <r>
    <s v="RINVT_845"/>
    <n v="565372832"/>
    <s v="24767554"/>
    <s v="Gaurav Raghav"/>
    <s v="New-Fresh"/>
    <s v="Policy Issued"/>
    <s v="Rahul Tripathi"/>
    <s v="INVT"/>
    <s v="PNB Metlife"/>
    <s v="MGFP"/>
    <d v="2023-01-25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846"/>
    <n v="565372896"/>
    <s v="24767867"/>
    <s v="Gaurav Raghav"/>
    <s v="New-Fresh"/>
    <s v="Policy Issued"/>
    <s v="NIKESH KUMAR SINGH"/>
    <s v="INVT"/>
    <s v="PNB Metlife"/>
    <s v="MGFP"/>
    <d v="2023-01-25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834"/>
    <n v="5101453111"/>
    <s v="503-7890240"/>
    <s v="Gaurav Raghav"/>
    <s v="New-Fresh"/>
    <s v="Policy Issued"/>
    <s v="Satya Narayana v"/>
    <s v="INVT"/>
    <s v="Bharti Axa"/>
    <s v="Secure Income Plan"/>
    <d v="2023-01-25T00:00:00"/>
    <n v="99999"/>
    <m/>
    <m/>
    <n v="95683.14"/>
    <n v="95692.822966507185"/>
    <s v="INDIVIDUAL1977"/>
    <x v="17"/>
    <n v="0.55000000000000004"/>
    <n v="52631.052631578954"/>
    <n v="0.01"/>
    <n v="526.3105263157895"/>
    <m/>
    <n v="52104.742105263162"/>
    <m/>
    <m/>
    <m/>
    <s v="Sakshi"/>
    <m/>
    <m/>
    <m/>
    <m/>
    <n v="10"/>
  </r>
  <r>
    <s v="AInvt_6920"/>
    <n v="6121662929"/>
    <n v="545626377"/>
    <s v="Amitava Das"/>
    <s v="New-Fresh"/>
    <s v="Policy Issued"/>
    <s v="Namita Jana"/>
    <s v="INVT"/>
    <s v="Bajaj Allianz"/>
    <s v="POS Goal Suraksha"/>
    <d v="2023-01-25T00:00:00"/>
    <n v="7315"/>
    <n v="0"/>
    <n v="0"/>
    <n v="7000.0000000000009"/>
    <n v="7000.0000000000009"/>
    <s v="INDIVIDUAL2966"/>
    <x v="26"/>
    <n v="0.28000000000000003"/>
    <n v="1960.0000000000005"/>
    <n v="0.01"/>
    <n v="19.600000000000005"/>
    <m/>
    <n v="1940.4000000000005"/>
    <m/>
    <m/>
    <m/>
    <s v="Sayali"/>
    <m/>
    <n v="0"/>
    <m/>
    <m/>
    <n v="7"/>
  </r>
  <r>
    <s v="AMotor_6927"/>
    <s v=""/>
    <s v="3001/277467138/00/000"/>
    <s v="Sayali Kadav"/>
    <s v="New-Fresh"/>
    <s v="Policy Issued"/>
    <s v="Mr. Asimul Islam"/>
    <s v="Motor"/>
    <s v="ICICI Lombard"/>
    <s v="Comprehensive"/>
    <d v="2023-01-25T00:00:00"/>
    <n v="11854"/>
    <n v="6205"/>
    <n v="3841"/>
    <n v="10045.762711864407"/>
    <n v="6205"/>
    <s v="Destination494"/>
    <x v="23"/>
    <n v="0.18"/>
    <n v="1116.8999999999999"/>
    <n v="0.02"/>
    <n v="22.337999999999997"/>
    <m/>
    <n v="1094.5619999999999"/>
    <m/>
    <m/>
    <m/>
    <s v="Sayali"/>
    <m/>
    <n v="0"/>
    <m/>
    <m/>
    <n v="1"/>
  </r>
  <r>
    <s v="AInvt_6936"/>
    <n v="6121678155"/>
    <n v="546259417"/>
    <s v="Bhagyadhar Swain"/>
    <s v="New-Fresh"/>
    <s v="Policy Issued"/>
    <s v="SUVENDU NAYAK"/>
    <s v="INVT"/>
    <s v="Bajaj Allianz"/>
    <s v="Assured Wealth Goal"/>
    <d v="2023-01-25T00:00:00"/>
    <n v="156750"/>
    <n v="0"/>
    <n v="0"/>
    <n v="150000"/>
    <n v="150000"/>
    <s v="INDIVIDUAL2269"/>
    <x v="45"/>
    <n v="0.4"/>
    <n v="60000"/>
    <n v="0.01"/>
    <n v="600"/>
    <m/>
    <n v="59400"/>
    <m/>
    <m/>
    <m/>
    <s v="Sayali"/>
    <m/>
    <n v="0"/>
    <m/>
    <m/>
    <n v="12"/>
  </r>
  <r>
    <s v="AInvt_6937"/>
    <n v="6121678279"/>
    <n v="546261385"/>
    <s v="Bhagyadhar Swain"/>
    <s v="New-Fresh"/>
    <s v="Policy Issued"/>
    <s v="PREMALATA AGRAWALLA"/>
    <s v="INVT"/>
    <s v="Bajaj Allianz"/>
    <s v="Assured Wealth Goal"/>
    <d v="2023-01-25T00:00:00"/>
    <n v="156750"/>
    <n v="0"/>
    <n v="0"/>
    <n v="150000"/>
    <n v="150000"/>
    <s v="INDIVIDUAL2269"/>
    <x v="45"/>
    <n v="0.4"/>
    <n v="60000"/>
    <n v="0.01"/>
    <n v="600"/>
    <m/>
    <n v="59400"/>
    <m/>
    <m/>
    <m/>
    <s v="Sayali"/>
    <m/>
    <n v="0"/>
    <m/>
    <m/>
    <n v="12"/>
  </r>
  <r>
    <s v="AInvt_6938"/>
    <n v="6121679181"/>
    <n v="546281615"/>
    <s v="Amitava Das"/>
    <s v="New-Fresh"/>
    <s v="Policy Issued"/>
    <s v="Sk jakir hossein"/>
    <s v="INVT"/>
    <s v="Bajaj Allianz"/>
    <s v="POS Goal Suraksha"/>
    <d v="2023-01-25T00:00:00"/>
    <n v="20900"/>
    <n v="0"/>
    <n v="0"/>
    <n v="20000"/>
    <n v="20000"/>
    <s v="INDIVIDUAL2687"/>
    <x v="60"/>
    <n v="0.28000000000000003"/>
    <n v="5600.0000000000009"/>
    <n v="0.01"/>
    <n v="56.000000000000007"/>
    <m/>
    <n v="5544.0000000000009"/>
    <m/>
    <m/>
    <m/>
    <s v="Sayali"/>
    <m/>
    <n v="0"/>
    <m/>
    <m/>
    <n v="7"/>
  </r>
  <r>
    <s v="AInvt_6939"/>
    <n v="6121678873"/>
    <n v="546274053"/>
    <s v="Mithu Paira"/>
    <s v="New-Fresh"/>
    <s v="Policy Issued"/>
    <s v="Mina Bibi"/>
    <s v="INVT"/>
    <s v="Bajaj Allianz"/>
    <s v="POS Goal Suraksha"/>
    <d v="2023-01-25T00:00:00"/>
    <n v="12540"/>
    <n v="0"/>
    <n v="0"/>
    <n v="12000"/>
    <n v="12000"/>
    <s v="INDIVIDUAL2782"/>
    <x v="30"/>
    <n v="0.3"/>
    <n v="3600"/>
    <n v="0.01"/>
    <n v="36"/>
    <m/>
    <n v="3564"/>
    <m/>
    <m/>
    <m/>
    <s v="Sayali"/>
    <m/>
    <n v="0"/>
    <m/>
    <m/>
    <n v="10"/>
  </r>
  <r>
    <s v="AHealth_6948"/>
    <n v="0"/>
    <n v="61335597"/>
    <s v="Sayali Kadav"/>
    <s v="New-Fresh"/>
    <s v="Policy Issued"/>
    <s v="Nayan Nandkishor Kadam"/>
    <s v="Health"/>
    <s v="Care Health"/>
    <s v="Care"/>
    <d v="2023-01-25T00:00:00"/>
    <n v="8206"/>
    <n v="0"/>
    <n v="0"/>
    <n v="6954.2372881355932"/>
    <n v="6954.2372881355932"/>
    <s v="INDIVIDUAL1553"/>
    <x v="32"/>
    <n v="0.28000000000000003"/>
    <n v="1947.1864406779662"/>
    <n v="0.01"/>
    <n v="19.471864406779662"/>
    <m/>
    <n v="1927.7145762711866"/>
    <m/>
    <m/>
    <m/>
    <s v="Sayali"/>
    <m/>
    <n v="0"/>
    <m/>
    <m/>
    <n v="1"/>
  </r>
  <r>
    <s v="AMotor_6955"/>
    <n v="0"/>
    <s v="6201078019 00 00"/>
    <s v="Pintoo Singh"/>
    <s v="New-Fresh"/>
    <s v="Policy Issued"/>
    <s v="Mr RAJESH KUMAR"/>
    <s v="Motor"/>
    <s v="TATA AIG"/>
    <s v="Own Damage only"/>
    <d v="2023-01-25T00:00:00"/>
    <n v="11752"/>
    <n v="9959.3220338983065"/>
    <n v="0"/>
    <n v="9959.3220338983065"/>
    <n v="9959.3220338983065"/>
    <s v="INDIVIDUAL811"/>
    <x v="61"/>
    <n v="0.15"/>
    <n v="1493.898305084746"/>
    <n v="0.01"/>
    <n v="14.93898305084746"/>
    <m/>
    <n v="1478.9593220338986"/>
    <m/>
    <m/>
    <m/>
    <s v="Sayali"/>
    <m/>
    <n v="0"/>
    <m/>
    <m/>
    <n v="1"/>
  </r>
  <r>
    <s v="RINVT_627"/>
    <s v="5112345103"/>
    <s v=""/>
    <s v="Mohan Singh"/>
    <s v="New-Fresh"/>
    <s v="Policy Issued"/>
    <s v="chayna saini "/>
    <s v="INVT"/>
    <s v="Bharti Axa"/>
    <s v="Elite Advantage "/>
    <d v="2023-01-25T00:00:00"/>
    <n v="83333"/>
    <m/>
    <m/>
    <n v="81083"/>
    <n v="79744.497607655503"/>
    <s v="Life2142"/>
    <x v="0"/>
    <n v="0.56999999999999995"/>
    <n v="45454.363636363632"/>
    <n v="0.02"/>
    <n v="909.08727272727265"/>
    <n v="0"/>
    <n v="44545.27636363636"/>
    <m/>
    <m/>
    <m/>
    <s v="Mithilesh"/>
    <m/>
    <m/>
    <m/>
    <m/>
    <n v="12"/>
  </r>
  <r>
    <s v="RINVT_800"/>
    <s v="5101451246"/>
    <s v="503-7875324"/>
    <s v="Mohan Singh"/>
    <s v="New-Fresh"/>
    <s v="Policy Issued"/>
    <s v="Ranjeeta Jena"/>
    <s v="INVT"/>
    <s v="Bharti Axa"/>
    <s v="Elite Advantage "/>
    <d v="2023-01-25T00:00:00"/>
    <n v="146349"/>
    <m/>
    <m/>
    <n v="140046.88995215311"/>
    <n v="140046.88995215311"/>
    <s v="Life2142"/>
    <x v="0"/>
    <n v="0.56999999999999995"/>
    <n v="79826.727272727265"/>
    <n v="0.02"/>
    <n v="1596.5345454545454"/>
    <n v="0"/>
    <n v="78230.192727272719"/>
    <m/>
    <m/>
    <m/>
    <s v="Mithilesh"/>
    <m/>
    <m/>
    <m/>
    <m/>
    <n v="12"/>
  </r>
  <r>
    <s v="RINVT_817"/>
    <s v="6121667547"/>
    <s v="0545754544"/>
    <s v="Sandeep Das"/>
    <s v="New-Fresh"/>
    <s v="Policy Issued"/>
    <s v="Soma Dutta"/>
    <s v="INVT"/>
    <s v="Bajaj Allianz"/>
    <s v="Assured Wealth Goal"/>
    <d v="2023-01-25T00:00:00"/>
    <n v="150694"/>
    <m/>
    <m/>
    <n v="144204.78468899522"/>
    <n v="144204.78468899522"/>
    <s v="INDIVIDUAL3163"/>
    <x v="3"/>
    <n v="0.63"/>
    <n v="90849.014354066996"/>
    <n v="0.01"/>
    <n v="908.49014354067003"/>
    <n v="0"/>
    <n v="89940.524210526331"/>
    <m/>
    <m/>
    <m/>
    <s v="Mithilesh"/>
    <m/>
    <m/>
    <m/>
    <m/>
    <n v="12"/>
  </r>
  <r>
    <s v="RINVT_821"/>
    <s v="6121671958"/>
    <s v="0545980784"/>
    <s v="Pintoo Singh"/>
    <s v="New-Fresh"/>
    <s v="Policy Issued"/>
    <s v="Sivakumar"/>
    <s v="INVT"/>
    <s v="Bajaj Allianz"/>
    <s v="Assured Wealth Goal"/>
    <d v="2023-01-25T00:00:00"/>
    <n v="83350"/>
    <m/>
    <m/>
    <n v="79760.765550239244"/>
    <n v="79760.765550239244"/>
    <s v="INDIVIDUAL1443"/>
    <x v="36"/>
    <n v="0.56999999999999995"/>
    <n v="45463.636363636368"/>
    <n v="0.02"/>
    <n v="909.27272727272737"/>
    <n v="0"/>
    <n v="44554.36363636364"/>
    <m/>
    <m/>
    <m/>
    <s v="Mithilesh"/>
    <m/>
    <m/>
    <m/>
    <m/>
    <n v="12"/>
  </r>
  <r>
    <s v="RINVT_822"/>
    <s v="6121671263"/>
    <s v="0545961326"/>
    <s v="Pintoo Singh"/>
    <s v="New-Fresh"/>
    <s v="Policy Issued"/>
    <s v="R. Jawahar"/>
    <s v="INVT"/>
    <s v="Bajaj Allianz"/>
    <s v="Assured Wealth Goal"/>
    <d v="2023-01-25T00:00:00"/>
    <n v="74848"/>
    <m/>
    <m/>
    <n v="71624.880382775125"/>
    <n v="71624.880382775125"/>
    <s v="INDIVIDUAL1443"/>
    <x v="36"/>
    <n v="0.56999999999999995"/>
    <n v="40826.181818181816"/>
    <n v="0.02"/>
    <n v="816.52363636363634"/>
    <n v="0"/>
    <n v="40009.65818181818"/>
    <m/>
    <m/>
    <m/>
    <s v="Mithilesh"/>
    <m/>
    <m/>
    <m/>
    <m/>
    <n v="12"/>
  </r>
  <r>
    <s v="AHealth_6947"/>
    <n v="0"/>
    <n v="61167563"/>
    <s v="Sayali Kadav"/>
    <s v="New-Fresh"/>
    <s v="Policy Issued"/>
    <s v="BHAVNA RAMI"/>
    <s v="Health"/>
    <s v="Care Health"/>
    <s v="Care"/>
    <d v="2023-01-26T00:00:00"/>
    <n v="25164"/>
    <n v="0"/>
    <n v="0"/>
    <n v="21325.423728813559"/>
    <n v="21325.423728813559"/>
    <s v="E1141"/>
    <x v="62"/>
    <n v="0.05"/>
    <n v="1066.2711864406781"/>
    <n v="0.01"/>
    <n v="10.662711864406781"/>
    <m/>
    <n v="1055.6084745762714"/>
    <m/>
    <m/>
    <m/>
    <s v="Sayali"/>
    <m/>
    <n v="0"/>
    <m/>
    <m/>
    <m/>
  </r>
  <r>
    <s v="AHealth_6947_P"/>
    <n v="0"/>
    <n v="61167563"/>
    <s v="Sayali Kadav"/>
    <s v="New-Fresh"/>
    <s v="Policy Issued"/>
    <s v="BHAVNA RAMI"/>
    <s v="Health"/>
    <s v="Care Health"/>
    <s v="Care"/>
    <d v="2023-01-26T00:00:00"/>
    <n v="25164"/>
    <n v="0"/>
    <n v="0"/>
    <n v="21325.423728813559"/>
    <n v="21325.423728813559"/>
    <s v="INDIVIDUAL1307"/>
    <x v="63"/>
    <n v="0.2"/>
    <n v="4265.0847457627124"/>
    <n v="0.01"/>
    <n v="42.650847457627123"/>
    <m/>
    <n v="4222.4338983050857"/>
    <m/>
    <m/>
    <m/>
    <s v="Sayali"/>
    <m/>
    <e v="#N/A"/>
    <m/>
    <m/>
    <n v="1"/>
  </r>
  <r>
    <s v="RINVT_814"/>
    <n v="5101452054"/>
    <s v="503-7893988"/>
    <s v="Gaurav Raghav"/>
    <s v="New-Fresh"/>
    <s v="Policy Issued"/>
    <s v="Prem Kumar"/>
    <s v="INVT"/>
    <s v="Bharti Axa"/>
    <s v="Elite Advantage"/>
    <d v="2023-01-27T00:00:00"/>
    <n v="99999"/>
    <m/>
    <m/>
    <n v="95692.822966507185"/>
    <n v="95692.822966507185"/>
    <s v="INDIVIDUAL3094"/>
    <x v="39"/>
    <n v="0.6"/>
    <n v="57415.693779904308"/>
    <n v="0.01"/>
    <n v="574.15693779904313"/>
    <m/>
    <n v="56841.536842105263"/>
    <m/>
    <m/>
    <m/>
    <s v="Sakshi"/>
    <m/>
    <m/>
    <m/>
    <m/>
    <n v="12"/>
  </r>
  <r>
    <s v="RINVT_847"/>
    <n v="5101453687"/>
    <s v="503-7895942"/>
    <s v="Gaurav Raghav"/>
    <s v="New-Fresh"/>
    <s v="Policy Issued"/>
    <s v="Irfanulla P "/>
    <s v="INVT"/>
    <s v="Bharti Axa"/>
    <s v="Secure Income Plan"/>
    <d v="2023-01-27T00:00:00"/>
    <n v="99999"/>
    <m/>
    <m/>
    <n v="95688.15"/>
    <n v="95692.822966507185"/>
    <s v="INDIVIDUAL1977"/>
    <x v="17"/>
    <n v="0.55000000000000004"/>
    <n v="52631.052631578954"/>
    <n v="0.01"/>
    <n v="526.3105263157895"/>
    <m/>
    <n v="52104.742105263162"/>
    <m/>
    <m/>
    <m/>
    <s v="Sakshi"/>
    <m/>
    <m/>
    <m/>
    <m/>
    <n v="10"/>
  </r>
  <r>
    <s v="RINVT_861"/>
    <n v="565373680"/>
    <s v="24771189"/>
    <s v="Gaurav Raghav"/>
    <s v="New-Fresh"/>
    <s v="Policy Issued"/>
    <s v="NARAYAN LAL NAGDA"/>
    <s v="INVT"/>
    <s v="PNB Metlife"/>
    <s v="MGFP"/>
    <d v="2023-01-27T00:00:00"/>
    <n v="31350"/>
    <m/>
    <m/>
    <n v="30000.000000000004"/>
    <n v="30000.000000000004"/>
    <s v="INDIVIDUAL1554"/>
    <x v="18"/>
    <n v="0.51"/>
    <n v="15300.000000000002"/>
    <n v="0.01"/>
    <n v="153.00000000000003"/>
    <m/>
    <n v="15147.000000000002"/>
    <m/>
    <m/>
    <m/>
    <s v="Sakshi"/>
    <m/>
    <m/>
    <m/>
    <m/>
    <n v="12"/>
  </r>
  <r>
    <s v="RINVT_793"/>
    <n v="5101451247"/>
    <s v="503-7892519"/>
    <s v="Gaurav Raghav"/>
    <s v="New-Fresh"/>
    <s v="Policy Issued"/>
    <s v="Monika jain"/>
    <s v="INVT"/>
    <s v="Bharti Axa"/>
    <s v="Elite Advantage"/>
    <d v="2023-01-27T00:00:00"/>
    <n v="56000"/>
    <m/>
    <m/>
    <n v="53588.516746411486"/>
    <n v="53588.516746411486"/>
    <s v="INFOVISION1451"/>
    <x v="21"/>
    <n v="0.55000000000000004"/>
    <n v="29473.68421052632"/>
    <n v="0.02"/>
    <n v="589.47368421052647"/>
    <m/>
    <n v="28884.210526315794"/>
    <m/>
    <m/>
    <m/>
    <s v="Sakshi"/>
    <m/>
    <m/>
    <m/>
    <m/>
    <n v="12"/>
  </r>
  <r>
    <s v="SA_INVT_49"/>
    <s v="6121656747"/>
    <n v="545249632"/>
    <s v="NA"/>
    <s v="New-Fresh"/>
    <s v="Policy Issued"/>
    <s v="SUBHASHRI BAG"/>
    <s v="INVT"/>
    <s v="Bajaj Allianz"/>
    <s v="Assured Wealth Goal"/>
    <d v="2023-01-27T00:00:00"/>
    <n v="49399.24"/>
    <n v="0"/>
    <n v="0"/>
    <n v="47272"/>
    <n v="47272"/>
    <s v="INDIVIDUAL2993"/>
    <x v="16"/>
    <n v="0.47"/>
    <n v="22217.84"/>
    <n v="0.01"/>
    <n v="222.17840000000001"/>
    <m/>
    <n v="21995.661599999999"/>
    <m/>
    <m/>
    <m/>
    <s v="Sayali"/>
    <m/>
    <n v="0"/>
    <m/>
    <m/>
    <s v="12"/>
  </r>
  <r>
    <s v="AInvt_6913"/>
    <n v="6121667052"/>
    <n v="545745177"/>
    <s v="Bhagyadhar Swain"/>
    <s v="New-Fresh"/>
    <s v="Policy Issued"/>
    <s v="Rashmita Sahoo"/>
    <s v="INVT"/>
    <s v="Bajaj Allianz"/>
    <s v="Assured Wealth Goal"/>
    <d v="2023-01-27T00:00:00"/>
    <n v="104500"/>
    <n v="0"/>
    <n v="0"/>
    <n v="100000"/>
    <n v="100000"/>
    <s v="INDIVIDUAL2269"/>
    <x v="45"/>
    <n v="0.4"/>
    <n v="40000"/>
    <n v="0.01"/>
    <n v="400"/>
    <m/>
    <n v="39600"/>
    <m/>
    <m/>
    <m/>
    <s v="Sayali"/>
    <m/>
    <n v="0"/>
    <m/>
    <m/>
    <n v="10"/>
  </r>
  <r>
    <s v="SA_INVT_63"/>
    <s v="IM0149086"/>
    <n v="1748137"/>
    <s v="NA"/>
    <s v="New-Fresh"/>
    <s v="Policy Issued"/>
    <s v="SHILPI BHATTACHARJEE"/>
    <s v="INVT"/>
    <s v="Future Generali"/>
    <s v="Long Term Income plan"/>
    <d v="2023-01-27T00:00:00"/>
    <n v="95000"/>
    <n v="0"/>
    <n v="0"/>
    <n v="90909.090909090912"/>
    <n v="90909.090909090912"/>
    <s v="INDIVIDUAL3007"/>
    <x v="33"/>
    <n v="0.43"/>
    <n v="39090.909090909088"/>
    <n v="0.01"/>
    <n v="390.90909090909088"/>
    <m/>
    <n v="38700"/>
    <m/>
    <m/>
    <m/>
    <s v="Sayali"/>
    <m/>
    <n v="0"/>
    <m/>
    <m/>
    <n v="10"/>
  </r>
  <r>
    <s v="Pune_Invt_6973"/>
    <n v="6121684876"/>
    <n v="546564783"/>
    <s v="NA"/>
    <s v="New-Fresh"/>
    <s v="Policy Issued"/>
    <s v="MR PRATHAMESH JALINDER AHER"/>
    <s v="INVT"/>
    <s v="Bajaj Allianz"/>
    <s v="Assured Wealth Goal"/>
    <d v="2023-01-27T00:00:00"/>
    <n v="6270"/>
    <n v="0"/>
    <n v="0"/>
    <n v="6000"/>
    <n v="6000"/>
    <n v="0"/>
    <x v="59"/>
    <n v="0"/>
    <n v="0"/>
    <n v="0.01"/>
    <n v="0"/>
    <m/>
    <n v="0"/>
    <m/>
    <m/>
    <m/>
    <s v="Sayali"/>
    <m/>
    <n v="0"/>
    <m/>
    <m/>
    <n v="12"/>
  </r>
  <r>
    <s v="Pune_Invt_6974"/>
    <n v="6121685370"/>
    <n v="546607063"/>
    <s v="NA"/>
    <s v="New-Fresh"/>
    <s v="Policy Issued"/>
    <s v="Vaibhav mahendra shinde"/>
    <s v="INVT"/>
    <s v="Bajaj Allianz"/>
    <s v="Assured Wealth Goal"/>
    <d v="2023-01-27T00:00:00"/>
    <n v="6270"/>
    <n v="0"/>
    <n v="0"/>
    <n v="6000"/>
    <n v="6000"/>
    <n v="0"/>
    <x v="59"/>
    <n v="0"/>
    <n v="0"/>
    <n v="0.01"/>
    <n v="0"/>
    <m/>
    <n v="0"/>
    <m/>
    <m/>
    <m/>
    <s v="Sayali"/>
    <m/>
    <n v="0"/>
    <m/>
    <m/>
    <n v="12"/>
  </r>
  <r>
    <s v="Pune_Invt_6975"/>
    <n v="6121685653"/>
    <n v="546639034"/>
    <s v="NA"/>
    <s v="New-Fresh"/>
    <s v="Policy Issued"/>
    <s v="Amol Indrajit Nimbalkar "/>
    <s v="INVT"/>
    <s v="Bajaj Allianz"/>
    <s v="Assured Wealth Goal"/>
    <d v="2023-01-27T00:00:00"/>
    <n v="6270"/>
    <n v="0"/>
    <n v="0"/>
    <n v="6000"/>
    <n v="6000"/>
    <n v="0"/>
    <x v="59"/>
    <n v="0"/>
    <n v="0"/>
    <n v="0.01"/>
    <n v="0"/>
    <m/>
    <n v="0"/>
    <m/>
    <m/>
    <m/>
    <s v="Sayali"/>
    <m/>
    <n v="0"/>
    <m/>
    <m/>
    <n v="12"/>
  </r>
  <r>
    <s v="Pune_Invt_6976"/>
    <n v="6121685789"/>
    <n v="546656473"/>
    <s v="NA"/>
    <s v="New-Fresh"/>
    <s v="Policy Issued"/>
    <s v="Akshya baburao gaikwad"/>
    <s v="INVT"/>
    <s v="Bajaj Allianz"/>
    <s v="Assured Wealth Goal"/>
    <d v="2023-01-27T00:00:00"/>
    <n v="6270"/>
    <n v="0"/>
    <n v="0"/>
    <n v="6000"/>
    <n v="6000"/>
    <n v="0"/>
    <x v="59"/>
    <n v="0"/>
    <n v="0"/>
    <n v="0.01"/>
    <n v="0"/>
    <m/>
    <n v="0"/>
    <m/>
    <m/>
    <m/>
    <s v="Sayali"/>
    <m/>
    <n v="0"/>
    <m/>
    <m/>
    <n v="12"/>
  </r>
  <r>
    <s v="RINVT_751"/>
    <s v="5101449436"/>
    <s v="503-7854881"/>
    <s v="Mohan Singh"/>
    <s v="New-Fresh"/>
    <s v="Policy Issued"/>
    <s v="Heena "/>
    <s v="INVT"/>
    <s v="Bharti Axa"/>
    <s v="Elite Advantage"/>
    <d v="2023-01-27T00:00:00"/>
    <n v="66666"/>
    <m/>
    <m/>
    <n v="63795.215311004788"/>
    <n v="63795.215311004788"/>
    <s v="Life2142"/>
    <x v="0"/>
    <n v="0.56999999999999995"/>
    <n v="36363.272727272728"/>
    <n v="0.02"/>
    <n v="727.26545454545453"/>
    <n v="0"/>
    <n v="35636.007272727271"/>
    <m/>
    <m/>
    <m/>
    <s v="Mithilesh"/>
    <m/>
    <m/>
    <m/>
    <m/>
    <n v="12"/>
  </r>
  <r>
    <s v="RINVT_815"/>
    <s v="1460079931999"/>
    <n v="25708167"/>
    <s v="Sandeep Das"/>
    <s v="New-Fresh"/>
    <s v="Policy Issued"/>
    <s v="Jayanta koley"/>
    <s v="INVT"/>
    <s v="HDFC Life"/>
    <s v="sanchay plus "/>
    <d v="2023-01-27T00:00:00"/>
    <n v="50000"/>
    <m/>
    <m/>
    <n v="47846.889952153113"/>
    <n v="47846.889952153113"/>
    <s v="INDIVIDUAL3163"/>
    <x v="3"/>
    <n v="0.63"/>
    <n v="30143.540669856462"/>
    <n v="0.01"/>
    <n v="301.43540669856463"/>
    <n v="0"/>
    <n v="29842.105263157897"/>
    <m/>
    <m/>
    <m/>
    <s v="Mithilesh"/>
    <m/>
    <m/>
    <m/>
    <m/>
    <n v="5"/>
  </r>
  <r>
    <s v="RINVT_872"/>
    <n v="565374082"/>
    <s v="24771789"/>
    <s v="Gaurav Raghav"/>
    <s v="New-Fresh"/>
    <s v="Policy Issued"/>
    <s v="vinit Kumar saxena "/>
    <s v="INVT"/>
    <s v="PNB Metlife"/>
    <s v="MGFP"/>
    <d v="2023-01-28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849"/>
    <n v="565373001"/>
    <s v="24771616"/>
    <s v="Gaurav Raghav"/>
    <s v="New-Fresh"/>
    <s v="Policy Issued"/>
    <s v=" Amit Kashyap"/>
    <s v="INVT"/>
    <s v="PNB Metlife"/>
    <s v="MGFP"/>
    <d v="2023-01-28T00:00:00"/>
    <n v="52500"/>
    <m/>
    <m/>
    <n v="50239.23444976077"/>
    <n v="50239.23444976077"/>
    <s v="INFOVISION1451"/>
    <x v="21"/>
    <n v="0.52"/>
    <n v="26124.401913875601"/>
    <n v="0.02"/>
    <n v="522.48803827751203"/>
    <m/>
    <n v="25601.913875598089"/>
    <m/>
    <m/>
    <m/>
    <s v="Sakshi"/>
    <m/>
    <m/>
    <m/>
    <m/>
    <n v="12"/>
  </r>
  <r>
    <s v="RINVT_864"/>
    <n v="565373467"/>
    <s v="24770248"/>
    <s v="Gaurav Raghav"/>
    <s v="New-Fresh"/>
    <s v="Policy Issued"/>
    <s v="vainik prakashbhai kakadiya "/>
    <s v="INVT"/>
    <s v="PNB Metlife"/>
    <s v="MGFP"/>
    <d v="2023-01-28T00:00:00"/>
    <n v="52250"/>
    <m/>
    <m/>
    <n v="50000"/>
    <n v="50000"/>
    <s v="INFOVISION1451"/>
    <x v="21"/>
    <n v="0.52"/>
    <n v="26000"/>
    <n v="0.02"/>
    <n v="520"/>
    <m/>
    <n v="25480"/>
    <m/>
    <m/>
    <m/>
    <s v="Sakshi"/>
    <m/>
    <m/>
    <m/>
    <m/>
    <n v="12"/>
  </r>
  <r>
    <s v="RINVT_862"/>
    <n v="565373494"/>
    <s v="24771809"/>
    <s v="Gaurav Raghav"/>
    <s v="New-Fresh"/>
    <s v="Policy Issued"/>
    <s v=" Shubham Kushwah "/>
    <s v="INVT"/>
    <s v="PNB Metlife"/>
    <s v="MGFP"/>
    <d v="2023-01-28T00:00:00"/>
    <n v="31500"/>
    <m/>
    <m/>
    <n v="30143.540669856462"/>
    <n v="30143.540669856462"/>
    <s v="INFOVISION1451"/>
    <x v="21"/>
    <n v="0.52"/>
    <n v="15674.641148325361"/>
    <n v="0.02"/>
    <n v="313.49282296650722"/>
    <m/>
    <n v="15361.148325358854"/>
    <m/>
    <m/>
    <m/>
    <s v="Sakshi"/>
    <m/>
    <m/>
    <m/>
    <m/>
    <n v="12"/>
  </r>
  <r>
    <s v="AMotor_6905"/>
    <n v="0"/>
    <s v="6201046022 00 00"/>
    <s v="Sayali Kadav"/>
    <s v="New-Fresh"/>
    <s v="Policy Issued"/>
    <s v="KETAN J JHAVERI"/>
    <s v="Motor"/>
    <s v="TATA AIG"/>
    <s v="Third Party"/>
    <d v="2023-01-28T00:00:00"/>
    <n v="4533"/>
    <n v="0"/>
    <n v="0"/>
    <n v="3841.5254237288136"/>
    <n v="3841.5254237288136"/>
    <s v="INDIVIDUAL1553"/>
    <x v="32"/>
    <n v="0.18"/>
    <n v="691.47457627118638"/>
    <n v="0.01"/>
    <n v="6.9147457627118643"/>
    <m/>
    <n v="684.55983050847453"/>
    <m/>
    <m/>
    <m/>
    <s v="Sayali"/>
    <m/>
    <n v="0"/>
    <m/>
    <m/>
    <n v="1"/>
  </r>
  <r>
    <s v="AMotor_6956"/>
    <n v="0"/>
    <s v="6201087253 00 00"/>
    <s v="Sayali Kadav"/>
    <s v="New-Fresh"/>
    <s v="Policy Issued"/>
    <s v="Aniket Vishwasrao"/>
    <s v="Motor"/>
    <s v="TATA AIG"/>
    <s v="Comprehensive"/>
    <d v="2023-01-28T00:00:00"/>
    <n v="26089"/>
    <n v="18268.322033898305"/>
    <n v="3841"/>
    <n v="22109.322033898305"/>
    <n v="18268.322033898305"/>
    <s v="INDIVIDUAL1584"/>
    <x v="64"/>
    <n v="0.12"/>
    <n v="2192.1986440677965"/>
    <n v="0.01"/>
    <n v="21.921986440677966"/>
    <m/>
    <n v="2170.2766576271188"/>
    <m/>
    <m/>
    <m/>
    <s v="Sayali"/>
    <m/>
    <n v="0"/>
    <m/>
    <m/>
    <n v="1"/>
  </r>
  <r>
    <s v="AMotor_6956_P"/>
    <n v="0"/>
    <s v="6201087253 00 00"/>
    <s v="Sayali Kadav"/>
    <s v="New-Fresh"/>
    <s v="Policy Issued"/>
    <s v="Aniket Vishwasrao"/>
    <s v="Motor"/>
    <s v="TATA AIG"/>
    <s v="Comprehensive"/>
    <d v="2023-01-28T00:00:00"/>
    <n v="26089"/>
    <n v="18268.322033898305"/>
    <n v="3841"/>
    <n v="22109.322033898305"/>
    <n v="18268.322033898305"/>
    <s v="INDIVIDUAL1553"/>
    <x v="32"/>
    <n v="0.03"/>
    <n v="548.04966101694913"/>
    <n v="0.01"/>
    <n v="5.4804966101694914"/>
    <m/>
    <n v="542.56916440677969"/>
    <m/>
    <m/>
    <m/>
    <s v="Sayali"/>
    <m/>
    <s v="PP Partner"/>
    <m/>
    <m/>
    <n v="1"/>
  </r>
  <r>
    <s v="RINVT_870"/>
    <s v="8000065596"/>
    <s v="157689116"/>
    <s v="Mohan Singh"/>
    <s v="New-Fresh"/>
    <s v="Policy Issued"/>
    <s v="Sandeep Singh anand "/>
    <s v="INVT"/>
    <s v="Canara HSBC"/>
    <s v="Guaranteed Savings PP Plan V2"/>
    <d v="2023-01-28T00:00:00"/>
    <n v="25000"/>
    <m/>
    <m/>
    <n v="23923.444976076556"/>
    <n v="23923.444976076556"/>
    <s v="Life2142"/>
    <x v="0"/>
    <n v="0.56000000000000005"/>
    <n v="13397.129186602873"/>
    <n v="0.02"/>
    <n v="267.94258373205747"/>
    <n v="0"/>
    <n v="13129.186602870815"/>
    <m/>
    <m/>
    <m/>
    <s v="Mithilesh"/>
    <m/>
    <m/>
    <m/>
    <m/>
    <n v="10"/>
  </r>
  <r>
    <s v="RINVT_885"/>
    <s v="6121627927"/>
    <n v="543545524"/>
    <s v="Sandeep Das"/>
    <s v="New-Fresh"/>
    <s v="Policy Issued"/>
    <s v="Uttam Kumar Biswas"/>
    <s v="INVT"/>
    <s v="Bajaj Allianz"/>
    <s v="Assured Wealth Goal"/>
    <d v="2023-01-28T00:00:00"/>
    <n v="46076"/>
    <m/>
    <m/>
    <n v="44091.866028708137"/>
    <n v="44091.866028708137"/>
    <s v="REVISE1510"/>
    <x v="65"/>
    <n v="0.55000000000000004"/>
    <n v="24250.526315789477"/>
    <n v="0.02"/>
    <n v="485.01052631578955"/>
    <n v="0"/>
    <n v="23765.515789473688"/>
    <m/>
    <m/>
    <m/>
    <s v="Mithilesh"/>
    <m/>
    <m/>
    <m/>
    <m/>
    <n v="12"/>
  </r>
  <r>
    <s v="RINVT_893"/>
    <n v="565374732"/>
    <s v="24773700"/>
    <s v="Gaurav Raghav"/>
    <s v="New-Fresh"/>
    <s v="Policy Issued"/>
    <s v="Shubham Gautam"/>
    <s v="INVT"/>
    <s v="PNB Metlife"/>
    <s v="MGFP"/>
    <d v="2023-01-29T00:00:00"/>
    <n v="62700"/>
    <m/>
    <m/>
    <n v="60000.000000000007"/>
    <n v="60000.000000000007"/>
    <s v="INDIVIDUAL1554"/>
    <x v="18"/>
    <n v="0.51"/>
    <n v="30600.000000000004"/>
    <n v="0.01"/>
    <n v="306.00000000000006"/>
    <m/>
    <n v="30294.000000000004"/>
    <m/>
    <m/>
    <m/>
    <s v="Sakshi"/>
    <m/>
    <m/>
    <m/>
    <m/>
    <n v="12"/>
  </r>
  <r>
    <s v="RINVT_888"/>
    <n v="565374279"/>
    <s v="24773597"/>
    <s v="Gaurav Raghav"/>
    <s v="New-Fresh"/>
    <s v="Policy Issued"/>
    <s v="KULKARNI SACHIN GAJANAN"/>
    <s v="INVT"/>
    <s v="PNB Metlife"/>
    <s v="MGFP"/>
    <d v="2023-01-29T00:00:00"/>
    <n v="67250"/>
    <m/>
    <m/>
    <n v="64354.066985645935"/>
    <n v="64354.066985645935"/>
    <s v="UNIQUE1407"/>
    <x v="38"/>
    <n v="0.5"/>
    <n v="32177.033492822968"/>
    <n v="0.02"/>
    <n v="643.54066985645932"/>
    <m/>
    <n v="31533.492822966509"/>
    <m/>
    <m/>
    <m/>
    <s v="Sakshi"/>
    <m/>
    <m/>
    <m/>
    <m/>
    <n v="12"/>
  </r>
  <r>
    <s v="RINVT_771"/>
    <n v="565368428"/>
    <s v="24751799"/>
    <s v="Gaurav Raghav"/>
    <s v="New-Fresh"/>
    <s v="Policy Issued"/>
    <s v="GOLAM RASUL KIBRIA"/>
    <s v="INVT"/>
    <s v="PNB Metlife"/>
    <s v="MGFP"/>
    <d v="2023-01-29T00:00:00"/>
    <n v="104500"/>
    <m/>
    <m/>
    <n v="100000"/>
    <n v="100000"/>
    <s v="INDIVIDUAL1554"/>
    <x v="18"/>
    <n v="0.51"/>
    <n v="51000"/>
    <n v="0.01"/>
    <n v="510"/>
    <m/>
    <n v="50490"/>
    <m/>
    <m/>
    <m/>
    <s v="Sakshi"/>
    <m/>
    <m/>
    <m/>
    <m/>
    <n v="12"/>
  </r>
  <r>
    <s v="RINVT_783"/>
    <n v="565368749"/>
    <s v="24755633"/>
    <s v="Gaurav Raghav"/>
    <s v="New-Fresh"/>
    <s v="Policy Issued"/>
    <s v="ANOOP KUMAR P A"/>
    <s v="INVT"/>
    <s v="PNB Metlife"/>
    <s v="MGFP"/>
    <d v="2023-01-29T00:00:00"/>
    <n v="70000"/>
    <m/>
    <m/>
    <n v="66985.645933014355"/>
    <n v="66985.645933014355"/>
    <s v="UNIQUE1407"/>
    <x v="38"/>
    <n v="0.5"/>
    <n v="33492.822966507178"/>
    <n v="0.02"/>
    <n v="669.85645933014359"/>
    <m/>
    <n v="32822.966507177036"/>
    <m/>
    <m/>
    <m/>
    <s v="Sakshi"/>
    <m/>
    <m/>
    <m/>
    <m/>
    <n v="12"/>
  </r>
  <r>
    <s v="RINVT_855"/>
    <s v="6121678195"/>
    <s v="0546260115"/>
    <s v="Pintoo Singh"/>
    <s v="New-Fresh"/>
    <s v="Policy Issued"/>
    <s v=" K Sargunam"/>
    <s v="INVT"/>
    <s v="Bajaj Allianz"/>
    <s v="Assured Wealth Goal"/>
    <d v="2023-01-29T00:00:00"/>
    <n v="122265"/>
    <m/>
    <m/>
    <n v="117000.00000000001"/>
    <n v="117000.00000000001"/>
    <s v="INDIVIDUAL1443"/>
    <x v="36"/>
    <n v="0.56999999999999995"/>
    <n v="66690"/>
    <n v="0.02"/>
    <n v="1333.8"/>
    <n v="0"/>
    <n v="65356.2"/>
    <m/>
    <m/>
    <m/>
    <s v="Mithilesh"/>
    <m/>
    <m/>
    <m/>
    <m/>
    <n v="10"/>
  </r>
  <r>
    <s v="RINVT_871"/>
    <s v="8000065734"/>
    <s v="157740712"/>
    <s v="Mohan Singh"/>
    <s v="New-Fresh"/>
    <s v="Policy Issued"/>
    <s v="Rohit Gupta"/>
    <s v="INVT"/>
    <s v="Canara HSBC"/>
    <s v="Guaranteed Savings PP Plan V2"/>
    <d v="2023-01-29T00:00:00"/>
    <n v="38000"/>
    <m/>
    <m/>
    <n v="36363.636363636368"/>
    <n v="36363.636363636368"/>
    <s v="Loan159"/>
    <x v="1"/>
    <n v="0.54"/>
    <n v="19636.36363636364"/>
    <n v="0.01"/>
    <n v="196.3636363636364"/>
    <n v="0"/>
    <n v="19440.000000000004"/>
    <m/>
    <m/>
    <m/>
    <s v="Mithilesh"/>
    <m/>
    <m/>
    <m/>
    <m/>
    <n v="10"/>
  </r>
  <r>
    <s v="RINVT_875"/>
    <n v="5101453069"/>
    <s v="503-7891750"/>
    <s v="Gaurav Raghav"/>
    <s v="New-Fresh"/>
    <s v="Policy Issued"/>
    <s v="ABHIJIT BARVAH"/>
    <s v="INVT"/>
    <s v="Bharti Axa"/>
    <s v="Elite Advantage"/>
    <d v="2023-01-30T00:00:00"/>
    <n v="97000"/>
    <m/>
    <m/>
    <n v="92823.02"/>
    <n v="92823.02"/>
    <s v="INDIVIDUAL1675"/>
    <x v="49"/>
    <n v="0.55000000000000004"/>
    <n v="51052.661000000007"/>
    <n v="0.02"/>
    <n v="1021.0532200000001"/>
    <m/>
    <n v="50031.607780000006"/>
    <m/>
    <m/>
    <m/>
    <s v="Sakshi"/>
    <m/>
    <m/>
    <m/>
    <m/>
    <n v="12"/>
  </r>
  <r>
    <s v="RINVT_812"/>
    <n v="5101452334"/>
    <s v="503-7880993"/>
    <s v="Gaurav Raghav"/>
    <s v="New-Fresh"/>
    <s v="Policy Issued"/>
    <s v="Vinay B Negur"/>
    <s v="INVT"/>
    <s v="Bharti Axa"/>
    <s v="Secure Income Plan"/>
    <d v="2023-01-30T00:00:00"/>
    <n v="50000"/>
    <m/>
    <m/>
    <n v="47837.120000000003"/>
    <n v="47846.889952153113"/>
    <s v="INDIVIDUAL1977"/>
    <x v="17"/>
    <n v="0.55000000000000004"/>
    <n v="26315.789473684214"/>
    <n v="0.01"/>
    <n v="263.15789473684214"/>
    <m/>
    <n v="26052.63157894737"/>
    <m/>
    <m/>
    <m/>
    <s v="Sakshi"/>
    <m/>
    <m/>
    <m/>
    <m/>
    <n v="10"/>
  </r>
  <r>
    <s v="RINVT_863"/>
    <n v="5101452721"/>
    <s v="503-7912663"/>
    <s v="Gaurav Raghav"/>
    <s v="New-Fresh"/>
    <s v="Policy Issued"/>
    <s v="Joy Sarkar "/>
    <s v="INVT"/>
    <s v="Bharti Axa"/>
    <s v="Elite Advantage"/>
    <d v="2023-01-30T00:00:00"/>
    <n v="33500"/>
    <m/>
    <m/>
    <n v="32057"/>
    <n v="32057"/>
    <s v="INDIVIDUAL1977"/>
    <x v="17"/>
    <n v="0.55000000000000004"/>
    <n v="17631.350000000002"/>
    <n v="0.01"/>
    <n v="176.31350000000003"/>
    <m/>
    <n v="17455.036500000002"/>
    <m/>
    <m/>
    <m/>
    <s v="Sakshi"/>
    <m/>
    <m/>
    <m/>
    <m/>
    <n v="12"/>
  </r>
  <r>
    <s v="AHealth_6856"/>
    <n v="0"/>
    <n v="32998120202300"/>
    <s v="Suraj Patnaik"/>
    <s v="New-Fresh"/>
    <s v="Policy Issued"/>
    <s v="MRS. SOUDAMINI NAIK"/>
    <s v="Health"/>
    <s v="Niva Bupa"/>
    <s v="Reassure"/>
    <d v="2023-01-30T00:00:00"/>
    <n v="20112"/>
    <n v="0"/>
    <n v="0"/>
    <n v="17044.067796610172"/>
    <n v="17044.067796610172"/>
    <s v="INDIVIDUAL2321"/>
    <x v="66"/>
    <n v="0.28000000000000003"/>
    <n v="4772.3389830508486"/>
    <n v="0.01"/>
    <n v="47.723389830508488"/>
    <m/>
    <n v="4724.6155932203401"/>
    <m/>
    <m/>
    <m/>
    <s v="Sayali"/>
    <m/>
    <n v="0"/>
    <m/>
    <m/>
    <n v="1"/>
  </r>
  <r>
    <s v="AHealth_6857"/>
    <n v="0"/>
    <n v="32998184202300"/>
    <s v="Suraj Patnaik"/>
    <s v="New-Fresh"/>
    <s v="Policy Issued"/>
    <s v="Jhutika Naik"/>
    <s v="Health"/>
    <s v="Niva Bupa"/>
    <s v="Reassure"/>
    <d v="2023-01-30T00:00:00"/>
    <n v="7853"/>
    <n v="0"/>
    <n v="0"/>
    <n v="6655.0847457627124"/>
    <n v="6655.0847457627124"/>
    <s v="INDIVIDUAL2321"/>
    <x v="66"/>
    <n v="0.28000000000000003"/>
    <n v="1863.4237288135596"/>
    <n v="0.01"/>
    <n v="18.634237288135598"/>
    <m/>
    <n v="1844.789491525424"/>
    <m/>
    <m/>
    <m/>
    <s v="Sayali"/>
    <m/>
    <n v="0"/>
    <m/>
    <m/>
    <n v="1"/>
  </r>
  <r>
    <s v="SA_INVT_47"/>
    <s v="6121658887"/>
    <n v="546399248"/>
    <s v="NA"/>
    <s v="New-Fresh"/>
    <s v="Policy Issued"/>
    <s v="ANUPAM MAITY"/>
    <s v="INVT"/>
    <s v="Bajaj Allianz"/>
    <s v="Assured Wealth Goal"/>
    <d v="2023-01-30T00:00:00"/>
    <n v="58880.525000000001"/>
    <n v="0"/>
    <n v="0"/>
    <n v="56345.000000000007"/>
    <n v="56345.000000000007"/>
    <s v="INDIVIDUAL2993"/>
    <x v="16"/>
    <n v="0.47"/>
    <n v="26482.15"/>
    <n v="0.01"/>
    <n v="264.82150000000001"/>
    <m/>
    <n v="26217.328500000003"/>
    <m/>
    <m/>
    <m/>
    <s v="Sayali"/>
    <m/>
    <n v="0"/>
    <m/>
    <m/>
    <s v="12"/>
  </r>
  <r>
    <s v="AInvt_6929"/>
    <s v="OS20637239"/>
    <s v="E7264213"/>
    <s v="Debasis jana"/>
    <s v="New-Fresh"/>
    <s v="Policy Issued"/>
    <s v="Ekadashi Singha"/>
    <s v="INVT"/>
    <s v="ICICI Pru"/>
    <s v="Guaranteed Income For Tomorrow"/>
    <d v="2023-01-30T00:00:00"/>
    <n v="31350"/>
    <n v="0"/>
    <n v="0"/>
    <n v="30000.000000000004"/>
    <n v="30000.000000000004"/>
    <s v="INDIVIDUAL3019"/>
    <x v="14"/>
    <n v="0.4"/>
    <n v="12000.000000000002"/>
    <n v="0.01"/>
    <n v="120.00000000000001"/>
    <m/>
    <n v="11880.000000000002"/>
    <m/>
    <m/>
    <m/>
    <s v="Sayali"/>
    <m/>
    <n v="0"/>
    <m/>
    <m/>
    <n v="10"/>
  </r>
  <r>
    <s v="AMotor_6949"/>
    <s v=""/>
    <s v="202520010122700248000000"/>
    <s v="Sayali Kadav"/>
    <s v="New-Fresh"/>
    <s v="Policy Issued"/>
    <s v="Syedashfaq Amjad Zaidi"/>
    <s v="Motor"/>
    <s v="Liberty"/>
    <s v="Own Damage only"/>
    <d v="2023-01-30T00:00:00"/>
    <n v="10321"/>
    <n v="8746.6101694915251"/>
    <n v="0"/>
    <n v="8746.6101694915251"/>
    <n v="8746.6101694915251"/>
    <s v="Destination494"/>
    <x v="23"/>
    <n v="0.15"/>
    <n v="1311.9915254237287"/>
    <n v="0.02"/>
    <n v="26.239830508474576"/>
    <m/>
    <n v="1285.7516949152541"/>
    <m/>
    <m/>
    <m/>
    <s v="Sayali"/>
    <m/>
    <n v="0"/>
    <m/>
    <m/>
    <n v="1"/>
  </r>
  <r>
    <s v="RINVT_750"/>
    <s v="5101449529"/>
    <s v="503-7868030"/>
    <s v="Mohan Singh"/>
    <s v="New-Fresh"/>
    <s v="Policy Issued"/>
    <s v="Yashdev"/>
    <s v="INVT"/>
    <s v="Bharti Axa"/>
    <s v="Elite Advantage "/>
    <d v="2023-01-30T00:00:00"/>
    <n v="75000"/>
    <m/>
    <m/>
    <n v="71770.334928229669"/>
    <n v="71770.334928229669"/>
    <s v="Life2142"/>
    <x v="0"/>
    <n v="0.56999999999999995"/>
    <n v="40909.090909090904"/>
    <n v="0.02"/>
    <n v="818.18181818181813"/>
    <n v="0"/>
    <n v="40090.909090909088"/>
    <m/>
    <m/>
    <m/>
    <s v="Mithilesh"/>
    <m/>
    <m/>
    <m/>
    <m/>
    <n v="12"/>
  </r>
  <r>
    <s v="RINVT_775"/>
    <s v="5101450651"/>
    <s v="503-7869053"/>
    <s v="Mohan Singh"/>
    <s v="New-Fresh"/>
    <s v="Policy Issued"/>
    <s v="tarun vashisht"/>
    <s v="INVT"/>
    <s v="Bharti Axa"/>
    <s v="Elite Advantage "/>
    <d v="2023-01-30T00:00:00"/>
    <n v="116666"/>
    <m/>
    <m/>
    <n v="111642.10526315791"/>
    <n v="111642.10526315791"/>
    <s v="Life2142"/>
    <x v="0"/>
    <n v="0.56999999999999995"/>
    <n v="63636"/>
    <n v="0.02"/>
    <n v="1272.72"/>
    <n v="0"/>
    <n v="62363.28"/>
    <m/>
    <m/>
    <m/>
    <s v="Mithilesh"/>
    <m/>
    <m/>
    <m/>
    <m/>
    <n v="12"/>
  </r>
  <r>
    <s v="RINVT_787"/>
    <s v="5101450507"/>
    <s v="503-7867032"/>
    <s v="Mohan Singh"/>
    <s v="New-Fresh"/>
    <s v="Policy Issued"/>
    <s v="shashi Kumar jaryal"/>
    <s v="INVT"/>
    <s v="Bharti Axa"/>
    <s v="Elite Advantage "/>
    <d v="2023-01-30T00:00:00"/>
    <n v="99999"/>
    <m/>
    <m/>
    <n v="95692.822966507185"/>
    <n v="95692.822966507185"/>
    <s v="Life2142"/>
    <x v="0"/>
    <n v="0.56999999999999995"/>
    <n v="54544.909090909088"/>
    <n v="0.02"/>
    <n v="1090.8981818181817"/>
    <n v="0"/>
    <n v="53454.01090909091"/>
    <m/>
    <m/>
    <m/>
    <s v="Mithilesh"/>
    <m/>
    <m/>
    <m/>
    <m/>
    <n v="12"/>
  </r>
  <r>
    <s v="RINVT_818"/>
    <s v="6121679265"/>
    <n v="0"/>
    <s v="Sandeep Das"/>
    <s v="New-Fresh"/>
    <s v="Policy Issued"/>
    <s v="Subrata majila"/>
    <s v="INVT"/>
    <s v="Bajaj Allianz"/>
    <s v="Assured Wealth Goal"/>
    <d v="2023-01-30T00:00:00"/>
    <n v="215247"/>
    <m/>
    <m/>
    <n v="205977.99043062201"/>
    <n v="205977.99043062201"/>
    <s v="INDIVIDUAL3163"/>
    <x v="3"/>
    <n v="0.63"/>
    <n v="129766.13397129187"/>
    <n v="0.01"/>
    <n v="1297.6613397129188"/>
    <n v="0"/>
    <n v="128468.47263157894"/>
    <m/>
    <m/>
    <m/>
    <s v="Mithilesh"/>
    <m/>
    <m/>
    <m/>
    <m/>
    <n v="12"/>
  </r>
  <r>
    <s v="RINVT_853"/>
    <s v="5101453304"/>
    <s v="503-7903233"/>
    <s v="Mohan Singh"/>
    <s v="New-Fresh"/>
    <s v="Policy Issued"/>
    <s v="mukesh chandel"/>
    <s v="INVT"/>
    <s v="Bharti Axa"/>
    <s v="Elite Advantage"/>
    <d v="2023-01-30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856"/>
    <s v="6121682843"/>
    <n v="547190563"/>
    <s v="Sandeep Das"/>
    <s v="New-Fresh"/>
    <s v="Policy Issued"/>
    <s v="Sougata Ghosh"/>
    <s v="INVT"/>
    <s v="Bajaj Allianz"/>
    <s v="Assured Wealth Goal"/>
    <d v="2023-01-30T00:00:00"/>
    <n v="100000"/>
    <m/>
    <m/>
    <n v="95693.779904306226"/>
    <n v="95693.779904306226"/>
    <s v="INDIVIDUAL3163"/>
    <x v="3"/>
    <n v="0.63"/>
    <n v="60287.081339712924"/>
    <n v="0.01"/>
    <n v="602.87081339712927"/>
    <n v="0"/>
    <n v="59684.210526315794"/>
    <m/>
    <m/>
    <m/>
    <s v="Mithilesh"/>
    <m/>
    <m/>
    <m/>
    <m/>
    <n v="12"/>
  </r>
  <r>
    <s v="RINVT_866"/>
    <s v="5101454289"/>
    <s v="503-7907564"/>
    <s v="Mohan Singh"/>
    <s v="New-Fresh"/>
    <s v="Policy Issued"/>
    <s v="mohd Gulab"/>
    <s v="INVT"/>
    <s v="Bharti Axa"/>
    <s v="Elite Advantage"/>
    <d v="2023-01-30T00:00:00"/>
    <n v="99999"/>
    <m/>
    <m/>
    <n v="95692.822966507185"/>
    <n v="95693.779904306226"/>
    <s v="Life2142"/>
    <x v="0"/>
    <n v="0.56999999999999995"/>
    <n v="54545.454545454544"/>
    <n v="0.02"/>
    <n v="1090.909090909091"/>
    <n v="0"/>
    <n v="53454.545454545456"/>
    <m/>
    <m/>
    <m/>
    <s v="Mithilesh"/>
    <m/>
    <m/>
    <m/>
    <m/>
    <n v="12"/>
  </r>
  <r>
    <s v="RINVT_868"/>
    <s v="5101454274"/>
    <s v="503-7903985"/>
    <s v="Mohan Singh"/>
    <s v="New-Fresh"/>
    <s v="Policy Issued"/>
    <s v="Neeraj Kumar Pandey "/>
    <s v="INVT"/>
    <s v="Bharti Axa"/>
    <s v="Elite Advantage"/>
    <d v="2023-01-30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881"/>
    <s v="8000065842"/>
    <n v="0"/>
    <s v="Mohan Singh"/>
    <s v="New-Fresh"/>
    <s v="Policy Issued"/>
    <s v="shehzan"/>
    <s v="INVT"/>
    <s v="Canara HSBC"/>
    <s v="Guaranteed Savings PP Plan V2"/>
    <d v="2023-01-30T00:00:00"/>
    <n v="31500"/>
    <m/>
    <m/>
    <n v="30143.540669856462"/>
    <n v="30143.540669856462"/>
    <s v="Loan159"/>
    <x v="1"/>
    <n v="0.54"/>
    <n v="16277.51196172249"/>
    <n v="0.01"/>
    <n v="162.7751196172249"/>
    <n v="0"/>
    <n v="16114.736842105265"/>
    <m/>
    <m/>
    <m/>
    <s v="Mithilesh"/>
    <m/>
    <m/>
    <m/>
    <m/>
    <n v="10"/>
  </r>
  <r>
    <s v="RINVT_886"/>
    <s v="6121680836"/>
    <n v="546381011"/>
    <s v="Sandeep Das"/>
    <s v="New-Fresh"/>
    <s v="Policy Issued"/>
    <s v="Nandini das chowdhury"/>
    <s v="INVT"/>
    <s v="Bajaj Allianz"/>
    <s v="Assured Wealth Goal"/>
    <d v="2023-01-30T00:00:00"/>
    <n v="33000"/>
    <m/>
    <m/>
    <n v="31578.947368421053"/>
    <n v="31578.947368421053"/>
    <s v="INDIVIDUAL3163"/>
    <x v="3"/>
    <n v="0.63"/>
    <n v="19894.736842105263"/>
    <n v="0.01"/>
    <n v="198.94736842105263"/>
    <n v="0"/>
    <n v="19695.78947368421"/>
    <m/>
    <m/>
    <m/>
    <s v="Mithilesh"/>
    <m/>
    <m/>
    <m/>
    <m/>
    <n v="12"/>
  </r>
  <r>
    <s v="RINVT_882"/>
    <n v="565370647"/>
    <s v="24765159"/>
    <s v="Gaurav Raghav"/>
    <s v="New-Fresh"/>
    <s v="Policy Issued"/>
    <s v="Santosh kumar sah"/>
    <s v="INVT"/>
    <s v="PNB Metlife"/>
    <s v="Century Plan"/>
    <d v="2023-01-31T00:00:00"/>
    <n v="52250"/>
    <m/>
    <m/>
    <n v="50000"/>
    <n v="50000"/>
    <s v="INDIVIDUAL3206"/>
    <x v="57"/>
    <n v="0.53"/>
    <n v="26500"/>
    <n v="0.01"/>
    <n v="265"/>
    <m/>
    <n v="26235"/>
    <m/>
    <m/>
    <m/>
    <s v="Sakshi"/>
    <m/>
    <m/>
    <m/>
    <m/>
    <n v="12"/>
  </r>
  <r>
    <s v="RINVT_860"/>
    <n v="5101453896"/>
    <s v="503-7908646"/>
    <s v="Gaurav Raghav"/>
    <s v="New-Fresh"/>
    <s v="Policy Issued"/>
    <s v="Om Prakash Malviya "/>
    <s v="INVT"/>
    <s v="Bharti Axa"/>
    <s v="Elite Advantage"/>
    <d v="2023-01-31T00:00:00"/>
    <n v="52250"/>
    <m/>
    <m/>
    <n v="50000"/>
    <n v="50000"/>
    <s v="INDIVIDUAL3094"/>
    <x v="39"/>
    <n v="0.6"/>
    <n v="30000"/>
    <n v="0.01"/>
    <n v="300"/>
    <m/>
    <n v="29700"/>
    <m/>
    <m/>
    <m/>
    <s v="Sakshi"/>
    <m/>
    <m/>
    <m/>
    <m/>
    <n v="12"/>
  </r>
  <r>
    <s v="RINVT_829"/>
    <n v="565371389"/>
    <s v="24772265"/>
    <s v="Gaurav Raghav"/>
    <s v="New-Fresh"/>
    <s v="Policy Issued"/>
    <s v="vishal Nana Bhalerao"/>
    <s v="INVT"/>
    <s v="PNB Metlife"/>
    <s v="MGFP"/>
    <d v="2023-01-31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889"/>
    <n v="565374769"/>
    <s v="24775922"/>
    <s v="Gaurav Raghav"/>
    <s v="New-Fresh"/>
    <s v="Policy Issued"/>
    <s v="Rasmi Ranjan Pattanayak"/>
    <s v="INVT"/>
    <s v="PNB Metlife"/>
    <s v="MGFP"/>
    <d v="2023-01-31T00:00:00"/>
    <n v="41800"/>
    <m/>
    <m/>
    <n v="40000"/>
    <n v="40000"/>
    <s v="INDIVIDUAL1554"/>
    <x v="18"/>
    <n v="0.51"/>
    <n v="20400"/>
    <n v="0.01"/>
    <n v="204"/>
    <m/>
    <n v="20196"/>
    <m/>
    <m/>
    <m/>
    <s v="Sakshi"/>
    <m/>
    <m/>
    <m/>
    <m/>
    <n v="12"/>
  </r>
  <r>
    <s v="RINVT_897"/>
    <n v="5101455671"/>
    <s v="-"/>
    <s v="Gaurav Raghav"/>
    <s v="New-Fresh"/>
    <s v="Policy Issued"/>
    <s v="Parveen Kumar "/>
    <s v="INVT"/>
    <s v="Bharti Axa"/>
    <s v="Elite Advantage"/>
    <d v="2023-01-31T00:00:00"/>
    <n v="26000"/>
    <m/>
    <m/>
    <n v="24880.382775119619"/>
    <n v="24880.382775119619"/>
    <s v="INDIVIDUAL3094"/>
    <x v="39"/>
    <n v="0.6"/>
    <n v="14928.229665071771"/>
    <n v="0.01"/>
    <n v="149.28229665071771"/>
    <m/>
    <n v="14778.947368421053"/>
    <m/>
    <m/>
    <m/>
    <s v="Sakshi"/>
    <m/>
    <m/>
    <m/>
    <m/>
    <n v="12"/>
  </r>
  <r>
    <s v="RINVT_902"/>
    <n v="5101455662"/>
    <s v="503-7921003"/>
    <s v="Gaurav Raghav"/>
    <s v="New-Fresh"/>
    <s v="Policy Issued"/>
    <s v="SAURABH TIWARI "/>
    <s v="INVT"/>
    <s v="Bharti Axa"/>
    <s v="Elite Advantage"/>
    <d v="2023-01-31T00:00:00"/>
    <n v="99999"/>
    <m/>
    <m/>
    <n v="95692.822966507185"/>
    <n v="95692.822966507185"/>
    <s v="INDIVIDUAL3094"/>
    <x v="39"/>
    <n v="0.6"/>
    <n v="57415.693779904308"/>
    <n v="0.01"/>
    <n v="574.15693779904313"/>
    <m/>
    <n v="56841.536842105263"/>
    <m/>
    <m/>
    <m/>
    <s v="Sakshi"/>
    <m/>
    <m/>
    <m/>
    <m/>
    <n v="12"/>
  </r>
  <r>
    <s v="RINVT_910"/>
    <n v="565375973"/>
    <s v="24777330"/>
    <s v="Gaurav Raghav"/>
    <s v="New-Fresh"/>
    <s v="Policy Issued"/>
    <s v="Kriti Kumari "/>
    <s v="INVT"/>
    <s v="PNB Metlife"/>
    <s v="MGFP"/>
    <d v="2023-01-31T00:00:00"/>
    <n v="105000"/>
    <m/>
    <m/>
    <n v="100478.46889952154"/>
    <n v="100478.46889952154"/>
    <s v="INFOVISION1451"/>
    <x v="21"/>
    <n v="0.52"/>
    <n v="52248.803827751202"/>
    <n v="0.02"/>
    <n v="1044.9760765550241"/>
    <m/>
    <n v="51203.827751196179"/>
    <m/>
    <m/>
    <m/>
    <s v="Sakshi"/>
    <m/>
    <m/>
    <m/>
    <m/>
    <n v="15"/>
  </r>
  <r>
    <s v="RINVT_794"/>
    <n v="565367517"/>
    <s v="24756799"/>
    <s v="Gaurav Raghav"/>
    <s v="New-Fresh"/>
    <s v="Policy Issued"/>
    <s v="Bhushan Dilip Dashpute"/>
    <s v="INVT"/>
    <s v="PNB Metlife"/>
    <s v="MGFP"/>
    <d v="2023-01-31T00:00:00"/>
    <n v="52250"/>
    <m/>
    <m/>
    <n v="50000"/>
    <n v="50000"/>
    <s v="INFOVISION1451"/>
    <x v="21"/>
    <n v="0.52"/>
    <n v="26000"/>
    <n v="0.02"/>
    <n v="520"/>
    <m/>
    <n v="25480"/>
    <m/>
    <m/>
    <m/>
    <s v="Sakshi"/>
    <m/>
    <m/>
    <m/>
    <m/>
    <n v="12"/>
  </r>
  <r>
    <s v="RINVT_894"/>
    <n v="565374876"/>
    <s v="24777332"/>
    <s v="Gaurav Raghav"/>
    <s v="New-Fresh"/>
    <s v="Policy Issued"/>
    <s v="PRAVESH VERMA"/>
    <s v="INVT"/>
    <s v="PNB Metlife"/>
    <s v="MGFP"/>
    <d v="2023-01-31T00:00:00"/>
    <n v="52250"/>
    <m/>
    <m/>
    <n v="50000"/>
    <n v="50000"/>
    <s v="INDIVIDUAL1554"/>
    <x v="18"/>
    <n v="0.51"/>
    <n v="25500"/>
    <n v="0.01"/>
    <n v="255"/>
    <m/>
    <n v="25245"/>
    <m/>
    <m/>
    <m/>
    <s v="Sakshi"/>
    <m/>
    <m/>
    <m/>
    <m/>
    <n v="12"/>
  </r>
  <r>
    <s v="RINVT_895"/>
    <n v="5101454984"/>
    <s v="503-7913695"/>
    <s v="Gaurav Raghav"/>
    <s v="New-Fresh"/>
    <s v="Policy Issued"/>
    <s v="Hoshiar Singh Berwal"/>
    <s v="INVT"/>
    <s v="Bharti Axa"/>
    <s v="Elite Advantage"/>
    <d v="2023-01-31T00:00:00"/>
    <n v="95000"/>
    <m/>
    <m/>
    <n v="90909.090909090912"/>
    <n v="90909.090909090912"/>
    <s v="INDIVIDUAL3094"/>
    <x v="39"/>
    <n v="0.6"/>
    <n v="54545.454545454544"/>
    <n v="0.01"/>
    <n v="545.4545454545455"/>
    <m/>
    <n v="54000"/>
    <m/>
    <m/>
    <m/>
    <s v="Sakshi"/>
    <m/>
    <m/>
    <m/>
    <m/>
    <n v="12"/>
  </r>
  <r>
    <s v="RINVT_901"/>
    <n v="5101455276"/>
    <s v="503-7916540"/>
    <s v="Gaurav Raghav"/>
    <s v="New-Fresh"/>
    <s v="Policy Issued"/>
    <s v="prem sarojanand"/>
    <s v="INVT"/>
    <s v="Bharti Axa"/>
    <s v="Secure Income Plan"/>
    <d v="2023-01-31T00:00:00"/>
    <n v="80000"/>
    <m/>
    <m/>
    <n v="76549.100000000006"/>
    <n v="76555.023923444984"/>
    <s v="INFOVISION1451"/>
    <x v="21"/>
    <n v="0.55000000000000004"/>
    <n v="42105.263157894748"/>
    <n v="0.02"/>
    <n v="842.10526315789502"/>
    <m/>
    <n v="41263.157894736854"/>
    <m/>
    <m/>
    <m/>
    <s v="Sakshi"/>
    <m/>
    <m/>
    <m/>
    <m/>
    <n v="10"/>
  </r>
  <r>
    <s v="RINVT_890"/>
    <n v="5101455082"/>
    <s v="503-7912275"/>
    <s v="Gaurav Raghav"/>
    <s v="New-Fresh"/>
    <s v="Policy Issued"/>
    <s v="Nitin"/>
    <s v="INVT"/>
    <s v="Bharti Axa"/>
    <s v="Secure Income Plan"/>
    <d v="2023-01-31T00:00:00"/>
    <n v="70000"/>
    <m/>
    <m/>
    <n v="66981.14"/>
    <n v="66985.645933014355"/>
    <s v="INDIVIDUAL3094"/>
    <x v="39"/>
    <n v="0.6"/>
    <n v="40191.387559808609"/>
    <n v="0.01"/>
    <n v="401.91387559808612"/>
    <m/>
    <n v="39789.473684210519"/>
    <m/>
    <m/>
    <m/>
    <s v="Sakshi"/>
    <m/>
    <m/>
    <m/>
    <m/>
    <n v="10"/>
  </r>
  <r>
    <s v="RINVT_848"/>
    <n v="5101453782"/>
    <s v="503-7900254"/>
    <s v="Gaurav Raghav"/>
    <s v="New-Fresh"/>
    <s v="Policy Issued"/>
    <s v="Munish Kumar"/>
    <s v="INVT"/>
    <s v="Bharti Axa"/>
    <s v="Elite Advantage"/>
    <d v="2023-01-31T00:00:00"/>
    <n v="83333"/>
    <m/>
    <m/>
    <n v="79744.497607655503"/>
    <n v="79744.497607655503"/>
    <s v="INDIVIDUAL1670"/>
    <x v="20"/>
    <n v="0.6"/>
    <n v="47846.698564593302"/>
    <n v="0.01"/>
    <n v="478.46698564593305"/>
    <m/>
    <n v="47368.231578947372"/>
    <m/>
    <m/>
    <m/>
    <s v="Sakshi"/>
    <m/>
    <s v="Moved from Hina to deepa due to receovery"/>
    <m/>
    <m/>
    <n v="12"/>
  </r>
  <r>
    <s v="RINVT_873"/>
    <n v="5101454821"/>
    <s v="503-7909719"/>
    <s v="Gaurav Raghav"/>
    <s v="New-Fresh"/>
    <s v="Policy Issued"/>
    <s v="Sumeet singh saluja "/>
    <s v="INVT"/>
    <s v="Bharti Axa"/>
    <s v="Secure Income Plan"/>
    <d v="2023-01-31T00:00:00"/>
    <n v="30000"/>
    <m/>
    <m/>
    <n v="28698"/>
    <n v="28708.133971291867"/>
    <s v="INDIVIDUAL1670"/>
    <x v="20"/>
    <n v="0.6"/>
    <n v="17224.880382775118"/>
    <n v="0.01"/>
    <n v="172.24880382775117"/>
    <m/>
    <n v="17052.631578947367"/>
    <m/>
    <m/>
    <m/>
    <s v="Sakshi"/>
    <m/>
    <s v="Moved from Hina to deepa due to receovery"/>
    <m/>
    <m/>
    <n v="10"/>
  </r>
  <r>
    <s v="SA_INVT_39"/>
    <s v="6121667339"/>
    <n v="545749330"/>
    <s v="NA"/>
    <s v="New-Fresh"/>
    <s v="Policy Issued"/>
    <s v="AMRITA GUHA ROY"/>
    <s v="INVT"/>
    <s v="Bajaj Allianz"/>
    <s v="Assured Wealth Goal"/>
    <d v="2023-01-31T00:00:00"/>
    <n v="31350"/>
    <n v="0"/>
    <n v="0"/>
    <n v="30000.000000000004"/>
    <n v="30000.000000000004"/>
    <s v="INDIVIDUAL2993"/>
    <x v="16"/>
    <n v="0.47"/>
    <n v="14100.000000000002"/>
    <n v="0.01"/>
    <n v="141.00000000000003"/>
    <m/>
    <n v="13959.000000000002"/>
    <m/>
    <m/>
    <m/>
    <s v="Sayali"/>
    <m/>
    <n v="0"/>
    <m/>
    <m/>
    <s v="12"/>
  </r>
  <r>
    <s v="SA_INVT_43"/>
    <s v="6121658175"/>
    <n v="545282503"/>
    <s v="NA"/>
    <s v="New-Fresh"/>
    <s v="Policy Issued"/>
    <s v="ACHINTA KUMAR DE"/>
    <s v="INVT"/>
    <s v="Bajaj Allianz"/>
    <s v="Assured Wealth Goal"/>
    <d v="2023-01-31T00:00:00"/>
    <n v="59878.5"/>
    <n v="0"/>
    <n v="0"/>
    <n v="57300.000000000007"/>
    <n v="57300.000000000007"/>
    <s v="INDIVIDUAL2993"/>
    <x v="16"/>
    <n v="0.47"/>
    <n v="26931.000000000004"/>
    <n v="0.01"/>
    <n v="269.31000000000006"/>
    <m/>
    <n v="26661.690000000002"/>
    <m/>
    <m/>
    <m/>
    <s v="Sayali"/>
    <m/>
    <n v="0"/>
    <m/>
    <m/>
    <s v="12"/>
  </r>
  <r>
    <s v="SA_INVT_44"/>
    <s v="IM0147399"/>
    <n v="1747075"/>
    <s v="NA"/>
    <s v="New-Fresh"/>
    <s v="Policy Issued"/>
    <s v="MOUSUMI PAL"/>
    <s v="INVT"/>
    <s v="Future Generali"/>
    <s v="Long Term Income plan"/>
    <d v="2023-01-31T00:00:00"/>
    <n v="125000"/>
    <n v="0"/>
    <n v="0"/>
    <n v="119617.22488038278"/>
    <n v="119617.22488038278"/>
    <s v="INDIVIDUAL3007"/>
    <x v="33"/>
    <n v="0.43"/>
    <n v="51435.406698564599"/>
    <n v="0.01"/>
    <n v="514.354066985646"/>
    <m/>
    <n v="50921.052631578954"/>
    <m/>
    <m/>
    <m/>
    <s v="Sayali"/>
    <m/>
    <n v="0"/>
    <m/>
    <m/>
    <s v="10"/>
  </r>
  <r>
    <s v="AInvt_6954"/>
    <s v="IM0149317"/>
    <n v="1748690"/>
    <s v="Deb Kumar Giri"/>
    <s v="New-Fresh"/>
    <s v="Policy Issued"/>
    <s v="Goursankar Mondal"/>
    <s v="INVT"/>
    <s v="Future Generali"/>
    <s v="Long Term Income plan"/>
    <d v="2023-01-31T00:00:00"/>
    <n v="26125"/>
    <n v="0"/>
    <n v="0"/>
    <n v="25000"/>
    <n v="25000"/>
    <s v="INDIVIDUAL2729"/>
    <x v="56"/>
    <n v="0.4"/>
    <n v="10000"/>
    <n v="0.01"/>
    <n v="100"/>
    <m/>
    <n v="9900"/>
    <m/>
    <m/>
    <m/>
    <s v="Sayali"/>
    <m/>
    <n v="0"/>
    <m/>
    <m/>
    <n v="10"/>
  </r>
  <r>
    <s v="SA_INVT_68"/>
    <s v="IM0150166"/>
    <n v="1749018"/>
    <s v="NA"/>
    <s v="New-Fresh"/>
    <s v="Policy Issued"/>
    <s v="BAPI GUPTA"/>
    <s v="INVT"/>
    <s v="Future Generali"/>
    <s v="Long Term Income plan"/>
    <d v="2023-01-31T00:00:00"/>
    <n v="26125"/>
    <n v="0"/>
    <n v="0"/>
    <n v="25000"/>
    <n v="25000"/>
    <s v="INDIVIDUAL2993"/>
    <x v="16"/>
    <n v="0.47"/>
    <n v="11750"/>
    <n v="0.01"/>
    <n v="117.5"/>
    <m/>
    <n v="11632.5"/>
    <m/>
    <m/>
    <m/>
    <s v="Sayali"/>
    <m/>
    <n v="0"/>
    <m/>
    <m/>
    <n v="10"/>
  </r>
  <r>
    <s v="SA_INVT_70"/>
    <s v="IM0149844"/>
    <n v="1748911"/>
    <s v="NA"/>
    <s v="New-Fresh"/>
    <s v="Policy Issued"/>
    <s v="NANDAN SHARMA"/>
    <s v="INVT"/>
    <s v="Future Generali"/>
    <s v="Long Term Income plan"/>
    <d v="2023-01-31T00:00:00"/>
    <n v="99000"/>
    <n v="0"/>
    <n v="0"/>
    <n v="94736.84210526316"/>
    <n v="94736.84210526316"/>
    <s v="INDIVIDUAL3007"/>
    <x v="33"/>
    <n v="0.43"/>
    <n v="40736.84210526316"/>
    <n v="0.01"/>
    <n v="407.36842105263162"/>
    <m/>
    <n v="40329.473684210527"/>
    <m/>
    <m/>
    <m/>
    <s v="Sayali"/>
    <m/>
    <n v="0"/>
    <m/>
    <m/>
    <n v="10"/>
  </r>
  <r>
    <s v="AHealth_6979"/>
    <n v="0"/>
    <s v="P/170000/01/2023/046590"/>
    <s v="Ajay Sharma"/>
    <s v="New-Fresh"/>
    <s v="Policy Issued"/>
    <s v="Ayush Agrawal"/>
    <s v="Health"/>
    <s v="Star Health"/>
    <s v="Comprehensive"/>
    <d v="2023-01-31T00:00:00"/>
    <n v="8278"/>
    <n v="0"/>
    <n v="0"/>
    <n v="7015.2542372881362"/>
    <n v="7015.2542372881362"/>
    <s v="INDIVIDUAL3256"/>
    <x v="67"/>
    <n v="0.25"/>
    <n v="1753.8135593220341"/>
    <n v="0.01"/>
    <n v="17.538135593220343"/>
    <m/>
    <n v="1736.2754237288136"/>
    <m/>
    <m/>
    <m/>
    <s v="Sayali"/>
    <m/>
    <n v="0"/>
    <m/>
    <m/>
    <n v="1"/>
  </r>
  <r>
    <s v="AHealth_6980"/>
    <n v="0"/>
    <s v="P/170000/01/2023/047332"/>
    <s v="Ajay Sharma"/>
    <s v="New-Fresh"/>
    <s v="Policy Issued"/>
    <s v="Neeraj Kumar Agrawal"/>
    <s v="Health"/>
    <s v="Star Health"/>
    <s v="Comprehensive"/>
    <d v="2023-01-31T00:00:00"/>
    <n v="22597"/>
    <n v="0"/>
    <n v="0"/>
    <n v="19150"/>
    <n v="19150"/>
    <s v="INDIVIDUAL3256"/>
    <x v="67"/>
    <n v="0.25"/>
    <n v="4787.5"/>
    <n v="0.01"/>
    <n v="47.875"/>
    <m/>
    <n v="4739.625"/>
    <m/>
    <m/>
    <m/>
    <s v="Sayali"/>
    <m/>
    <n v="0"/>
    <m/>
    <m/>
    <n v="1"/>
  </r>
  <r>
    <s v="SA_INVT_71"/>
    <s v="IM0150221"/>
    <n v="1749087"/>
    <s v="NA"/>
    <s v="New-Fresh"/>
    <s v="Policy Issued"/>
    <s v="ABHISHEK MALLIK"/>
    <s v="INVT"/>
    <s v="Future Generali"/>
    <s v="Long Term Income plan"/>
    <d v="2023-01-31T00:00:00"/>
    <n v="75000"/>
    <n v="0"/>
    <n v="0"/>
    <n v="71770.334928229669"/>
    <n v="71770.334928229669"/>
    <s v="INDIVIDUAL3007"/>
    <x v="33"/>
    <n v="0.43"/>
    <n v="30861.244019138758"/>
    <n v="0.01"/>
    <n v="308.61244019138758"/>
    <m/>
    <n v="30552.63157894737"/>
    <m/>
    <m/>
    <m/>
    <s v="Sayali"/>
    <m/>
    <n v="0"/>
    <m/>
    <m/>
    <n v="10"/>
  </r>
  <r>
    <s v="RINVT_644"/>
    <s v="6121620705"/>
    <s v="543562393"/>
    <s v="Sandeep Das"/>
    <s v="New-Fresh"/>
    <s v="Policy Issued"/>
    <s v="Aprajito roy chaudhury "/>
    <s v="INVT"/>
    <s v="Bajaj Allianz"/>
    <s v="Flexi Income Goal"/>
    <d v="2023-01-31T00:00:00"/>
    <n v="541574"/>
    <m/>
    <m/>
    <n v="539324"/>
    <n v="518252.63157894742"/>
    <s v="INDIVIDUAL3163"/>
    <x v="3"/>
    <n v="0.63"/>
    <n v="326499.15789473685"/>
    <n v="0.01"/>
    <n v="3264.9915789473685"/>
    <n v="0"/>
    <n v="323234.16631578951"/>
    <m/>
    <m/>
    <m/>
    <s v="Mithilesh"/>
    <m/>
    <m/>
    <m/>
    <m/>
    <n v="10"/>
  </r>
  <r>
    <s v="RINVT_732"/>
    <s v="565366199"/>
    <n v="24748015"/>
    <s v="Pintoo Singh"/>
    <s v="New-Fresh"/>
    <s v="Policy Issued"/>
    <s v="Kritika punia"/>
    <s v="INVT"/>
    <s v="PNB Metlife"/>
    <s v="MGFP"/>
    <d v="2023-01-31T00:00:00"/>
    <n v="60000"/>
    <m/>
    <m/>
    <n v="57416.267942583734"/>
    <n v="57416.267942583734"/>
    <s v="INTENSIFY1063"/>
    <x v="35"/>
    <n v="0.52"/>
    <n v="29856.459330143542"/>
    <n v="0.02"/>
    <n v="597.12918660287085"/>
    <n v="0"/>
    <n v="29259.330143540672"/>
    <m/>
    <m/>
    <m/>
    <s v="Mithilesh"/>
    <m/>
    <m/>
    <m/>
    <m/>
    <n v="10"/>
  </r>
  <r>
    <s v="RINVT_733"/>
    <s v="6121644340"/>
    <s v="0544693531"/>
    <s v="Sandeep Das"/>
    <s v="New-Fresh"/>
    <s v="Policy Issued"/>
    <s v="Sujoy ghorai"/>
    <s v="INVT"/>
    <s v="Bajaj Allianz"/>
    <s v="Flexi Income Goal"/>
    <d v="2023-01-31T00:00:00"/>
    <n v="42000"/>
    <m/>
    <m/>
    <n v="40191.387559808616"/>
    <n v="40191.387559808616"/>
    <s v="INDIVIDUAL3163"/>
    <x v="3"/>
    <n v="0.63"/>
    <n v="25320.57416267943"/>
    <n v="0.01"/>
    <n v="253.20574162679429"/>
    <n v="0"/>
    <n v="25067.368421052637"/>
    <m/>
    <m/>
    <m/>
    <s v="Mithilesh"/>
    <m/>
    <m/>
    <m/>
    <m/>
    <n v="10"/>
  </r>
  <r>
    <s v="RINVT_799"/>
    <s v="6121649129"/>
    <n v="544631578"/>
    <s v="Pintoo Singh"/>
    <s v="New-Fresh"/>
    <s v="Policy Issued"/>
    <s v="Sameer Ahmed"/>
    <s v="INVT"/>
    <s v="Bajaj Allianz"/>
    <s v="Assured Wealth Goal"/>
    <d v="2023-01-31T00:00:00"/>
    <n v="85000"/>
    <m/>
    <m/>
    <n v="81339.712918660298"/>
    <n v="81339.712918660298"/>
    <s v="INDIVIDUAL1443"/>
    <x v="36"/>
    <n v="0.56999999999999995"/>
    <n v="46363.636363636368"/>
    <n v="0.02"/>
    <n v="927.27272727272737"/>
    <n v="0"/>
    <n v="45436.36363636364"/>
    <m/>
    <m/>
    <m/>
    <s v="Mithilesh"/>
    <m/>
    <m/>
    <m/>
    <m/>
    <n v="10"/>
  </r>
  <r>
    <s v="RINVT_819"/>
    <s v="5101452508"/>
    <s v="503-7890778"/>
    <s v="Mohan Singh"/>
    <s v="New-Fresh"/>
    <s v="Policy Issued"/>
    <s v="Mange ram"/>
    <s v="INVT"/>
    <s v="Bharti Axa"/>
    <s v="Secure Income Plan"/>
    <d v="2023-01-31T00:00:00"/>
    <n v="40000"/>
    <m/>
    <m/>
    <n v="38277.511961722492"/>
    <n v="38277.511961722492"/>
    <s v="Life2142"/>
    <x v="0"/>
    <n v="0.56999999999999995"/>
    <n v="21818.18181818182"/>
    <n v="0.02"/>
    <n v="436.36363636363643"/>
    <n v="0"/>
    <n v="21381.818181818184"/>
    <m/>
    <m/>
    <m/>
    <s v="Mithilesh"/>
    <m/>
    <m/>
    <m/>
    <m/>
    <n v="10"/>
  </r>
  <r>
    <s v="RINVT_833"/>
    <s v="8000065525"/>
    <n v="0"/>
    <s v="Mohan Singh"/>
    <s v="New-Fresh"/>
    <s v="Policy Issued"/>
    <s v="kanhaiya singh"/>
    <s v="INVT"/>
    <s v="Canara HSBC"/>
    <s v="Guaranteed Savings PP Plan V2"/>
    <d v="2023-01-31T00:00:00"/>
    <n v="21000"/>
    <m/>
    <m/>
    <n v="20095.693779904308"/>
    <n v="20095.693779904308"/>
    <s v="Loan159"/>
    <x v="1"/>
    <n v="0.54"/>
    <n v="10851.674641148327"/>
    <n v="0.01"/>
    <n v="108.51674641148327"/>
    <n v="0"/>
    <n v="10743.157894736843"/>
    <m/>
    <m/>
    <m/>
    <s v="Mithilesh"/>
    <m/>
    <m/>
    <m/>
    <m/>
    <n v="10"/>
  </r>
  <r>
    <s v="RINVT_838"/>
    <s v="5101453013"/>
    <s v="503-7906418"/>
    <s v="Mohan Singh"/>
    <s v="New-Fresh"/>
    <s v="Policy Issued"/>
    <s v="Ravi Prakash"/>
    <s v="INVT"/>
    <s v="Bharti Axa"/>
    <s v="Elite Advantage"/>
    <d v="2023-01-31T00:00:00"/>
    <n v="26666"/>
    <m/>
    <m/>
    <n v="25517.703349282299"/>
    <n v="25517.703349282299"/>
    <s v="Life2142"/>
    <x v="0"/>
    <n v="0.56999999999999995"/>
    <n v="14545.09090909091"/>
    <n v="0.02"/>
    <n v="290.90181818181821"/>
    <n v="0"/>
    <n v="14254.189090909093"/>
    <m/>
    <m/>
    <m/>
    <s v="Mithilesh"/>
    <m/>
    <m/>
    <m/>
    <m/>
    <n v="12"/>
  </r>
  <r>
    <s v="RINVT_839"/>
    <s v="5101453044"/>
    <s v="503-7909586"/>
    <s v="Mohan Singh"/>
    <s v="New-Fresh"/>
    <s v="Policy Issued"/>
    <s v="Raja Vikram Singh"/>
    <s v="INVT"/>
    <s v="Bharti Axa"/>
    <s v="Secure Income Plan"/>
    <d v="2023-01-31T00:00:00"/>
    <n v="30000"/>
    <m/>
    <m/>
    <n v="28708.133971291867"/>
    <n v="28708.133971291867"/>
    <s v="Life2142"/>
    <x v="0"/>
    <n v="0.56999999999999995"/>
    <n v="16363.636363636362"/>
    <n v="0.02"/>
    <n v="327.27272727272725"/>
    <n v="0"/>
    <n v="16036.363636363634"/>
    <m/>
    <m/>
    <m/>
    <s v="Mithilesh"/>
    <m/>
    <m/>
    <m/>
    <m/>
    <n v="10"/>
  </r>
  <r>
    <s v="RINVT_840"/>
    <s v="5101453367"/>
    <s v="503-7924353"/>
    <s v="Mohan Singh"/>
    <s v="New-Fresh"/>
    <s v="Policy Issued"/>
    <s v="Dileep Kumar Singh"/>
    <s v="INVT"/>
    <s v="Bharti Axa"/>
    <s v="Secure Income Plan"/>
    <d v="2023-01-31T00:00:00"/>
    <n v="33333"/>
    <m/>
    <m/>
    <n v="31897.607655502394"/>
    <n v="31897.607655502394"/>
    <s v="Life2142"/>
    <x v="0"/>
    <n v="0.56999999999999995"/>
    <n v="18181.636363636364"/>
    <n v="0.02"/>
    <n v="363.63272727272727"/>
    <n v="0"/>
    <n v="17818.003636363635"/>
    <m/>
    <m/>
    <m/>
    <s v="Mithilesh"/>
    <m/>
    <m/>
    <m/>
    <m/>
    <n v="12"/>
  </r>
  <r>
    <s v="RINVT_865"/>
    <s v="5101454127"/>
    <s v="503-7913968"/>
    <s v="Mohan Singh"/>
    <s v="New-Fresh"/>
    <s v="Policy Issued"/>
    <s v="Kapal singh karnwal"/>
    <s v="INVT"/>
    <s v="Bharti Axa"/>
    <s v="Elite Advantage"/>
    <d v="2023-01-31T00:00:00"/>
    <n v="29166"/>
    <m/>
    <m/>
    <n v="27910.047846889953"/>
    <n v="27910.047846889953"/>
    <s v="Life2142"/>
    <x v="0"/>
    <n v="0.56999999999999995"/>
    <n v="15908.727272727272"/>
    <n v="0.02"/>
    <n v="318.17454545454547"/>
    <n v="0"/>
    <n v="15590.552727272727"/>
    <m/>
    <m/>
    <m/>
    <s v="Mithilesh"/>
    <m/>
    <m/>
    <m/>
    <m/>
    <n v="12"/>
  </r>
  <r>
    <s v="RINVT_867"/>
    <s v="5101454321"/>
    <s v="503-7908034"/>
    <s v="Mohan Singh"/>
    <s v="New-Fresh"/>
    <s v="Policy Issued"/>
    <s v="mohd Gulab"/>
    <s v="INVT"/>
    <s v="Bharti Axa"/>
    <s v="Elite Advantage"/>
    <d v="2023-01-31T00:00:00"/>
    <n v="66500"/>
    <m/>
    <m/>
    <n v="63636.36363636364"/>
    <n v="63636.36363636364"/>
    <s v="Life2142"/>
    <x v="0"/>
    <n v="0.56999999999999995"/>
    <n v="36272.727272727272"/>
    <n v="0.02"/>
    <n v="725.4545454545455"/>
    <n v="0"/>
    <n v="35547.272727272728"/>
    <m/>
    <m/>
    <m/>
    <s v="Mithilesh"/>
    <m/>
    <m/>
    <m/>
    <m/>
    <n v="12"/>
  </r>
  <r>
    <s v="RINVT_876"/>
    <s v="5101454279"/>
    <s v="503-7921623"/>
    <s v="Mohan Singh"/>
    <s v="New-Fresh"/>
    <s v="Policy Issued"/>
    <s v="Nav Nandan"/>
    <s v="INVT"/>
    <s v="Bharti Axa"/>
    <s v="Elite Advantage"/>
    <d v="2023-01-31T00:00:00"/>
    <n v="50000"/>
    <m/>
    <m/>
    <n v="47846.889952153113"/>
    <n v="47846.889952153113"/>
    <s v="Life2142"/>
    <x v="0"/>
    <n v="0.56999999999999995"/>
    <n v="27272.727272727272"/>
    <n v="0.02"/>
    <n v="545.4545454545455"/>
    <n v="0"/>
    <n v="26727.272727272728"/>
    <m/>
    <m/>
    <m/>
    <s v="Mithilesh"/>
    <m/>
    <m/>
    <m/>
    <m/>
    <n v="12"/>
  </r>
  <r>
    <s v="RINVT_877"/>
    <s v="8000065790"/>
    <n v="0"/>
    <s v="Mohan Singh"/>
    <s v="New-Fresh"/>
    <s v="Policy Issued"/>
    <s v="Devesh Vishvakarma"/>
    <s v="INVT"/>
    <s v="Canara HSBC"/>
    <s v="Guaranteed Savings PP Plan V2"/>
    <d v="2023-01-31T00:00:00"/>
    <n v="40500"/>
    <m/>
    <m/>
    <n v="38755.980861244025"/>
    <n v="38755.980861244025"/>
    <s v="Life2142"/>
    <x v="0"/>
    <n v="0.56000000000000005"/>
    <n v="21703.349282296655"/>
    <n v="0.02"/>
    <n v="434.06698564593307"/>
    <n v="0"/>
    <n v="21269.282296650723"/>
    <m/>
    <m/>
    <m/>
    <s v="Mithilesh"/>
    <m/>
    <m/>
    <m/>
    <m/>
    <n v="10"/>
  </r>
  <r>
    <s v="RINVT_878"/>
    <s v="5101454675"/>
    <s v="503-7916961"/>
    <s v="Mohan Singh"/>
    <s v="New-Fresh"/>
    <s v="Policy Issued"/>
    <s v="Raj kumar dalal"/>
    <s v="INVT"/>
    <s v="Bharti Axa"/>
    <s v="Secure Income Plan"/>
    <d v="2023-01-31T00:00:00"/>
    <n v="108000"/>
    <m/>
    <m/>
    <n v="103349.28229665072"/>
    <n v="103349.28229665072"/>
    <s v="Life2142"/>
    <x v="0"/>
    <n v="0.56999999999999995"/>
    <n v="58909.090909090904"/>
    <n v="0.02"/>
    <n v="1178.181818181818"/>
    <n v="0"/>
    <n v="57730.909090909088"/>
    <m/>
    <m/>
    <m/>
    <s v="Mithilesh"/>
    <m/>
    <m/>
    <m/>
    <m/>
    <n v="12"/>
  </r>
  <r>
    <s v="RINVT_879"/>
    <s v="5101454880"/>
    <s v="503-7915807"/>
    <s v="Mohan Singh"/>
    <s v="New-Fresh"/>
    <s v="Policy Issued"/>
    <s v="Sharad Agarwal"/>
    <s v="INVT"/>
    <s v="Bharti Axa"/>
    <s v="Secure Income Plan"/>
    <d v="2023-01-31T00:00:00"/>
    <n v="30000"/>
    <m/>
    <m/>
    <n v="28708.133971291867"/>
    <n v="28708.133971291867"/>
    <s v="Life2142"/>
    <x v="0"/>
    <n v="0.56999999999999995"/>
    <n v="16363.636363636362"/>
    <n v="0.02"/>
    <n v="327.27272727272725"/>
    <n v="0"/>
    <n v="16036.363636363634"/>
    <m/>
    <m/>
    <m/>
    <s v="Mithilesh"/>
    <m/>
    <m/>
    <m/>
    <m/>
    <n v="10"/>
  </r>
  <r>
    <s v="RINVT_880"/>
    <s v="5101454941"/>
    <s v="503-7915286"/>
    <s v="Mohan Singh"/>
    <s v="New-Fresh"/>
    <s v="Policy Issued"/>
    <s v="Vijay kumar"/>
    <s v="INVT"/>
    <s v="Bharti Axa"/>
    <s v="Elite Advantage"/>
    <d v="2023-01-31T00:00:00"/>
    <n v="99999"/>
    <m/>
    <m/>
    <n v="95692.822966507185"/>
    <n v="95692.822966507185"/>
    <s v="Life2142"/>
    <x v="0"/>
    <n v="0.56999999999999995"/>
    <n v="54544.909090909088"/>
    <n v="0.02"/>
    <n v="1090.8981818181817"/>
    <n v="0"/>
    <n v="53454.01090909091"/>
    <m/>
    <m/>
    <m/>
    <s v="Mithilesh"/>
    <m/>
    <m/>
    <m/>
    <m/>
    <n v="12"/>
  </r>
  <r>
    <s v="RINVT_887"/>
    <s v="1460079963252"/>
    <n v="25719910"/>
    <s v="Sandeep Das"/>
    <s v="New-Fresh"/>
    <s v="Policy Issued"/>
    <s v="Santu dolui"/>
    <s v="INVT"/>
    <s v="HDFC Life"/>
    <s v="sanchay plus "/>
    <d v="2023-01-31T00:00:00"/>
    <n v="50000"/>
    <m/>
    <m/>
    <n v="47846.889952153113"/>
    <n v="47846.889952153113"/>
    <s v="INDIVIDUAL3163"/>
    <x v="3"/>
    <n v="0.63"/>
    <n v="30143.540669856462"/>
    <n v="0.01"/>
    <n v="301.43540669856463"/>
    <n v="0"/>
    <n v="29842.105263157897"/>
    <m/>
    <m/>
    <m/>
    <s v="Mithilesh"/>
    <m/>
    <m/>
    <m/>
    <m/>
    <n v="5"/>
  </r>
  <r>
    <s v="RINVT_903"/>
    <s v="5101455220"/>
    <s v="503-7922092"/>
    <s v="Mohan Singh"/>
    <s v="New-Fresh"/>
    <s v="Policy Issued"/>
    <s v="Nels benjamin "/>
    <s v="INVT"/>
    <s v="Bharti Axa"/>
    <s v="Elite Advantage"/>
    <d v="2023-01-31T00:00:00"/>
    <n v="41666"/>
    <m/>
    <m/>
    <n v="39871.770334928231"/>
    <n v="39871.770334928231"/>
    <s v="Life2142"/>
    <x v="0"/>
    <n v="0.56999999999999995"/>
    <n v="22726.909090909088"/>
    <n v="0.02"/>
    <n v="454.53818181818178"/>
    <n v="0"/>
    <n v="22272.370909090907"/>
    <m/>
    <m/>
    <m/>
    <s v="Mithilesh"/>
    <m/>
    <m/>
    <m/>
    <m/>
    <n v="12"/>
  </r>
  <r>
    <s v="RINVT_909"/>
    <s v="6121689474"/>
    <s v=" 0547191832"/>
    <s v="Sandeep Das"/>
    <s v="New-Fresh"/>
    <s v="Policy Issued"/>
    <s v="SNEHASIS KARMAKAR"/>
    <s v="INVT"/>
    <s v="Bajaj Allianz"/>
    <s v="Assured Wealth Goal"/>
    <d v="2023-01-31T00:00:00"/>
    <n v="165513"/>
    <m/>
    <m/>
    <n v="158385.64593301437"/>
    <n v="158385.64593301437"/>
    <s v="INDIVIDUAL3163"/>
    <x v="3"/>
    <n v="0.63"/>
    <n v="99782.956937799056"/>
    <n v="0.01"/>
    <n v="997.82956937799054"/>
    <n v="0"/>
    <n v="98785.127368421061"/>
    <m/>
    <m/>
    <m/>
    <s v="Mithilesh"/>
    <m/>
    <m/>
    <m/>
    <m/>
    <n v="12"/>
  </r>
  <r>
    <s v="RINVT_900"/>
    <s v="565375553"/>
    <n v="24777052"/>
    <s v="Pintoo Singh"/>
    <s v="New-Fresh"/>
    <s v="Policy Issued"/>
    <s v="Ravinder Singh"/>
    <s v="INVT"/>
    <s v="PNB Metlife"/>
    <s v="Century Plan"/>
    <d v="2023-01-31T00:00:00"/>
    <n v="99999"/>
    <m/>
    <m/>
    <n v="95692.822966507185"/>
    <n v="95692.822966507185"/>
    <s v="INTENSIFY1063"/>
    <x v="35"/>
    <n v="0.52"/>
    <n v="49760.267942583741"/>
    <n v="0.02"/>
    <n v="995.20535885167487"/>
    <n v="0"/>
    <n v="48765.062583732069"/>
    <m/>
    <m/>
    <m/>
    <s v="Mithilesh"/>
    <m/>
    <m/>
    <m/>
    <m/>
    <n v="12"/>
  </r>
  <r>
    <s v="E_INVT_101"/>
    <n v="5111331020"/>
    <s v="503-6333465"/>
    <m/>
    <s v="New-Fresh"/>
    <s v="Policy Issued"/>
    <s v="BISWAJIT BATAVYAH"/>
    <s v="INVT"/>
    <s v="Bharti Axa"/>
    <s v="Elite Advantage Plan"/>
    <d v="2023-01-31T00:00:00"/>
    <n v="23020"/>
    <e v="#N/A"/>
    <e v="#N/A"/>
    <n v="22028.708133971293"/>
    <n v="22028.708133971293"/>
    <s v="INDIVIDUAL3163"/>
    <x v="3"/>
    <n v="0.6"/>
    <n v="13217.224880382775"/>
    <n v="0.01"/>
    <n v="132.17224880382776"/>
    <m/>
    <n v="13085.052631578947"/>
    <m/>
    <m/>
    <m/>
    <s v="Mithilesh"/>
    <m/>
    <m/>
    <m/>
    <m/>
    <m/>
  </r>
  <r>
    <s v="SINTV_572"/>
    <n v="565318580"/>
    <n v="24558776"/>
    <m/>
    <s v="New-Fresh"/>
    <s v="FREELOOK"/>
    <s v="Kunal Sanjay Joshi"/>
    <s v="INVT"/>
    <s v="PNB Metlife"/>
    <s v="Guaranteed Future Plan"/>
    <d v="2022-09-25T00:00:00"/>
    <n v="41800"/>
    <e v="#N/A"/>
    <e v="#N/A"/>
    <n v="40000"/>
    <n v="40000"/>
    <s v="INDIVIDUAL1554"/>
    <x v="18"/>
    <n v="-0.51"/>
    <n v="-20400"/>
    <n v="0.01"/>
    <n v="-204"/>
    <n v="-20196"/>
    <n v="-20196"/>
    <m/>
    <m/>
    <m/>
    <s v="Sakshi"/>
    <m/>
    <s v="Ok"/>
    <m/>
    <m/>
    <m/>
  </r>
  <r>
    <s v="SINTV_592"/>
    <n v="565319847"/>
    <n v="24573148"/>
    <m/>
    <s v="New-Fresh"/>
    <s v="FREELOOK"/>
    <s v="Ramesh Kumar "/>
    <s v="INVT"/>
    <s v="PNB Metlife"/>
    <s v="Guaranteed Future Plan"/>
    <d v="2022-09-30T00:00:00"/>
    <n v="41800"/>
    <e v="#N/A"/>
    <e v="#N/A"/>
    <n v="40000"/>
    <n v="40000"/>
    <s v="INDIVIDUAL1554"/>
    <x v="18"/>
    <n v="-0.51"/>
    <n v="-20400"/>
    <n v="0.01"/>
    <n v="-204"/>
    <n v="-20196"/>
    <n v="-20196"/>
    <m/>
    <m/>
    <m/>
    <s v="Sakshi"/>
    <m/>
    <s v="Ok"/>
    <m/>
    <m/>
    <m/>
  </r>
  <r>
    <s v="SINTV_662"/>
    <n v="565328472"/>
    <n v="24588718"/>
    <m/>
    <s v="New-Fresh"/>
    <s v="FREELOOK"/>
    <s v="Prabhakar Kumar"/>
    <s v="INVT"/>
    <s v="PNB Metlife"/>
    <s v="Guaranteed Future Plan"/>
    <d v="2022-10-13T00:00:00"/>
    <n v="41800"/>
    <e v="#N/A"/>
    <e v="#N/A"/>
    <n v="40000"/>
    <n v="40000"/>
    <s v="INDIVIDUAL1554"/>
    <x v="18"/>
    <n v="-0.51"/>
    <n v="-20400"/>
    <n v="0.01"/>
    <n v="-204"/>
    <n v="-20196"/>
    <n v="-20196"/>
    <m/>
    <m/>
    <m/>
    <s v="Sakshi"/>
    <m/>
    <s v="Ok"/>
    <m/>
    <m/>
    <m/>
  </r>
  <r>
    <s v="SINTV_666"/>
    <n v="565328873"/>
    <n v="24592444"/>
    <m/>
    <s v="New-Fresh"/>
    <s v="FREELOOK"/>
    <s v="Allu Suneel Kumar "/>
    <s v="INVT"/>
    <s v="PNB Metlife"/>
    <s v="Guaranteed Future Plan"/>
    <d v="2022-10-14T00:00:00"/>
    <n v="50000"/>
    <e v="#N/A"/>
    <e v="#N/A"/>
    <n v="47846.889952153113"/>
    <n v="47846.889952153113"/>
    <s v="INDIVIDUAL1554"/>
    <x v="18"/>
    <n v="-0.51"/>
    <n v="-24401.913875598089"/>
    <n v="0.01"/>
    <n v="-244.01913875598089"/>
    <n v="-24157.894736842107"/>
    <n v="-24157.894736842107"/>
    <m/>
    <m/>
    <m/>
    <s v="Sakshi"/>
    <m/>
    <s v="Ok"/>
    <m/>
    <m/>
    <m/>
  </r>
  <r>
    <s v="SINTV_767"/>
    <n v="565338327"/>
    <n v="24624482"/>
    <m/>
    <s v="New-Fresh"/>
    <s v="Complain"/>
    <s v="Pramod Kumar "/>
    <s v="INVT"/>
    <s v="PNB Metlife"/>
    <s v="Guaranteed Future Plan"/>
    <d v="2022-11-10T00:00:00"/>
    <n v="60000"/>
    <e v="#N/A"/>
    <e v="#N/A"/>
    <n v="57416.267942583734"/>
    <n v="57416.267942583734"/>
    <s v="INDIVIDUAL1554"/>
    <x v="18"/>
    <n v="-0.48"/>
    <n v="-27559.808612440193"/>
    <n v="0.01"/>
    <n v="-275.59808612440196"/>
    <n v="-27284.21052631579"/>
    <n v="-27284.21052631579"/>
    <m/>
    <m/>
    <m/>
    <s v="Sakshi"/>
    <m/>
    <s v="Cancelled as per Finca"/>
    <m/>
    <m/>
    <m/>
  </r>
  <r>
    <s v="E_INVT_118"/>
    <n v="565348478"/>
    <n v="24680621"/>
    <m/>
    <s v="New-Fresh"/>
    <s v="FREELOOK"/>
    <s v="durgesh prasad pattanaik"/>
    <s v="INVT"/>
    <s v="PNB Metlife"/>
    <s v="Guaranteed Future Plan"/>
    <d v="2022-12-10T00:00:00"/>
    <n v="41800"/>
    <e v="#N/A"/>
    <e v="#N/A"/>
    <n v="40000"/>
    <n v="40000"/>
    <s v="INDIVIDUAL1554"/>
    <x v="18"/>
    <n v="-0.47"/>
    <n v="-18800"/>
    <n v="0.01"/>
    <n v="-188"/>
    <n v="-18612"/>
    <n v="-18612"/>
    <m/>
    <m/>
    <m/>
    <s v="Sakshi"/>
    <m/>
    <s v="Ok"/>
    <m/>
    <m/>
    <m/>
  </r>
  <r>
    <s v="RINVT_613"/>
    <n v="565360346"/>
    <n v="0"/>
    <m/>
    <s v="New-Fresh"/>
    <s v="Complain"/>
    <s v=" Narendra kumar"/>
    <s v="INVT"/>
    <s v="PNB Metlife"/>
    <s v="Guaranteed Future Plan"/>
    <d v="2022-12-29T00:00:00"/>
    <n v="50000"/>
    <e v="#N/A"/>
    <e v="#N/A"/>
    <n v="47846.889952153113"/>
    <n v="47846.889952153113"/>
    <s v="INDIVIDUAL1554"/>
    <x v="18"/>
    <n v="-0.5"/>
    <n v="-23923.444976076556"/>
    <n v="0.01"/>
    <n v="-239.23444976076556"/>
    <n v="-23684.21052631579"/>
    <n v="-23684.21052631579"/>
    <m/>
    <m/>
    <m/>
    <s v="Sakshi"/>
    <m/>
    <s v="Freelook by Visista"/>
    <m/>
    <m/>
    <m/>
  </r>
  <r>
    <s v="INVT_5887"/>
    <n v="1043890"/>
    <n v="5021970628"/>
    <m/>
    <s v="New-Fresh"/>
    <s v="Complain"/>
    <s v="Simarpreet"/>
    <s v="INVT"/>
    <s v="Bharti Axa"/>
    <s v="Shining star"/>
    <d v="2021-11-18T00:00:00"/>
    <n v="39998.42"/>
    <e v="#N/A"/>
    <e v="#N/A"/>
    <n v="38276"/>
    <n v="38276"/>
    <s v="Ashirwad1069"/>
    <x v="2"/>
    <n v="-0.52"/>
    <n v="-19903.52"/>
    <n v="0.02"/>
    <n v="-398.07040000000001"/>
    <n v="-19505.4496"/>
    <n v="-19505.4496"/>
    <m/>
    <m/>
    <m/>
    <s v="Mithilesh"/>
    <m/>
    <s v="Accured FLC"/>
    <m/>
    <m/>
    <m/>
  </r>
  <r>
    <s v="INVT_6258"/>
    <n v="1049070"/>
    <n v="5021983845"/>
    <m/>
    <s v="New-Fresh"/>
    <s v="Complain"/>
    <s v="Girish Khosla"/>
    <s v="INVT"/>
    <s v="Bharti Axa"/>
    <s v="Shining star"/>
    <d v="2021-12-13T00:00:00"/>
    <n v="99998.14"/>
    <e v="#N/A"/>
    <e v="#N/A"/>
    <n v="95692"/>
    <n v="95692"/>
    <s v="Ashirwad1069"/>
    <x v="2"/>
    <n v="-0.52"/>
    <n v="-49759.840000000004"/>
    <n v="0.02"/>
    <n v="-995.19680000000005"/>
    <n v="-48764.643200000006"/>
    <n v="-48764.643200000006"/>
    <m/>
    <m/>
    <m/>
    <s v="Mithilesh"/>
    <m/>
    <s v="Accured FLC"/>
    <m/>
    <m/>
    <m/>
  </r>
  <r>
    <s v="M_INVT_0089"/>
    <n v="6109803293"/>
    <n v="501088194"/>
    <m/>
    <s v="New-Fresh"/>
    <s v="Complain"/>
    <s v="Pradeep Mehta"/>
    <s v="INVT"/>
    <s v="Bajaj Allianz"/>
    <s v="Guaranteed Income Goal"/>
    <d v="2022-03-08T00:00:00"/>
    <n v="89993.31"/>
    <e v="#N/A"/>
    <e v="#N/A"/>
    <n v="86118"/>
    <n v="86118"/>
    <s v="Ashirwad1069"/>
    <x v="2"/>
    <n v="-0.55000000000000004"/>
    <n v="-47364.9"/>
    <n v="0.02"/>
    <n v="-947.298"/>
    <n v="-46417.601999999999"/>
    <n v="-46417.601999999999"/>
    <m/>
    <m/>
    <m/>
    <s v="Mithilesh"/>
    <m/>
    <s v="Need status"/>
    <m/>
    <m/>
    <m/>
  </r>
  <r>
    <s v="M_INVT_0234"/>
    <n v="3144607"/>
    <s v="503-4045087"/>
    <m/>
    <s v="New-Fresh"/>
    <s v="Complain"/>
    <s v="Hasmat Iqbal"/>
    <s v="INVT"/>
    <s v="Bharti Axa"/>
    <s v="Secure Income Plan"/>
    <d v="2022-03-24T00:00:00"/>
    <n v="29994.676800000001"/>
    <e v="#N/A"/>
    <e v="#N/A"/>
    <n v="28703.040000000005"/>
    <n v="28703.040000000005"/>
    <s v="Ashirwad1069"/>
    <x v="2"/>
    <n v="-0.55000000000000004"/>
    <n v="-15786.672000000004"/>
    <n v="0.02"/>
    <n v="-315.73344000000009"/>
    <n v="-15470.938560000004"/>
    <n v="-15470.938560000004"/>
    <m/>
    <m/>
    <m/>
    <s v="Mithilesh"/>
    <m/>
    <s v="Accured FLC"/>
    <m/>
    <m/>
    <m/>
  </r>
  <r>
    <s v="M_INVT_0545"/>
    <n v="3154340"/>
    <s v="503-5606994"/>
    <m/>
    <s v="New-Fresh"/>
    <s v="Complain"/>
    <s v="Kakadiya Ravikumar"/>
    <s v="INVT"/>
    <s v="Bharti Axa"/>
    <s v="Secure Income Plan"/>
    <d v="2022-05-17T00:00:00"/>
    <n v="68954.805700000012"/>
    <e v="#N/A"/>
    <e v="#N/A"/>
    <n v="65985.460000000021"/>
    <n v="65985.460000000021"/>
    <s v="Ashirwad1069"/>
    <x v="2"/>
    <n v="-0.55000000000000004"/>
    <n v="-36292.003000000012"/>
    <n v="0.02"/>
    <n v="-725.84006000000022"/>
    <n v="-35566.162940000009"/>
    <n v="-35566.162940000009"/>
    <m/>
    <m/>
    <m/>
    <s v="Mithilesh"/>
    <m/>
    <s v="Accured FLC"/>
    <m/>
    <m/>
    <m/>
  </r>
  <r>
    <s v="M_INVT_0611"/>
    <n v="3154964"/>
    <s v="503-5628345"/>
    <m/>
    <s v="New-Fresh"/>
    <s v="Complain"/>
    <s v="Priyanka Kaushik"/>
    <s v="INVT"/>
    <s v="Bharti Axa"/>
    <s v="Secure Income Plan"/>
    <d v="2022-05-23T00:00:00"/>
    <n v="42473.084499999997"/>
    <e v="#N/A"/>
    <e v="#N/A"/>
    <n v="40644.1"/>
    <n v="40644.1"/>
    <s v="Ashirwad1069"/>
    <x v="2"/>
    <n v="-0.55000000000000004"/>
    <n v="-22354.255000000001"/>
    <n v="0.02"/>
    <n v="-447.08510000000001"/>
    <n v="-21907.169900000001"/>
    <n v="-21907.169900000001"/>
    <m/>
    <m/>
    <m/>
    <s v="Mithilesh"/>
    <m/>
    <s v="Accured FLC"/>
    <m/>
    <m/>
    <m/>
  </r>
  <r>
    <s v="M_INVT_0634"/>
    <n v="3155607"/>
    <s v="503-5643179"/>
    <m/>
    <s v="New-Fresh"/>
    <s v="Complain"/>
    <s v="Gondaliya K M"/>
    <s v="INVT"/>
    <s v="Bharti Axa"/>
    <s v="Secure Income Plan"/>
    <d v="2022-05-30T00:00:00"/>
    <n v="24619.66705"/>
    <e v="#N/A"/>
    <e v="#N/A"/>
    <n v="23559.49"/>
    <n v="23559.49"/>
    <s v="Ashirwad1069"/>
    <x v="2"/>
    <n v="-0.55000000000000004"/>
    <n v="-12957.719500000001"/>
    <n v="0.02"/>
    <n v="-259.15439000000003"/>
    <n v="-12698.565110000001"/>
    <n v="-12698.565110000001"/>
    <m/>
    <m/>
    <m/>
    <s v="Mithilesh"/>
    <m/>
    <s v="Accured FLC"/>
    <m/>
    <m/>
    <m/>
  </r>
  <r>
    <s v="M_INVT_0979"/>
    <n v="147630912"/>
    <n v="147630912"/>
    <m/>
    <s v="New-Fresh"/>
    <s v="FREELOOK"/>
    <s v="Priyanka Kaushik"/>
    <s v="INVT"/>
    <s v="Canara HSBC"/>
    <s v="Guaranteed Savings PP Plan V2"/>
    <d v="2022-07-13T00:00:00"/>
    <n v="26999.999400000001"/>
    <e v="#N/A"/>
    <e v="#N/A"/>
    <n v="25837.320000000003"/>
    <n v="25837.320000000003"/>
    <s v="Ashirwad1069"/>
    <x v="2"/>
    <n v="-0.52"/>
    <n v="-13435.406400000002"/>
    <n v="0.02"/>
    <n v="-268.70812800000004"/>
    <n v="-13166.698272000001"/>
    <n v="-13166.698272000001"/>
    <m/>
    <m/>
    <m/>
    <s v="Mithilesh"/>
    <m/>
    <s v="Ok"/>
    <m/>
    <m/>
    <m/>
  </r>
  <r>
    <s v="RINVT_84"/>
    <n v="8000060104"/>
    <n v="153527019"/>
    <m/>
    <s v="New-Fresh"/>
    <s v="FREELOOK"/>
    <s v="Mohit Sethi"/>
    <s v="INVT"/>
    <s v="Canara HSBC"/>
    <s v="Guaranteed Savings PP Plan V2"/>
    <d v="2022-11-16T00:00:00"/>
    <n v="49099.993799999997"/>
    <e v="#N/A"/>
    <e v="#N/A"/>
    <n v="46985.64"/>
    <n v="46985.64"/>
    <s v="Ashirwad1069"/>
    <x v="2"/>
    <n v="-0.54"/>
    <n v="-25372.245600000002"/>
    <n v="0.02"/>
    <n v="-507.44491200000004"/>
    <n v="-24864.800688000003"/>
    <n v="-24864.800688000003"/>
    <m/>
    <m/>
    <m/>
    <s v="Mithilesh"/>
    <m/>
    <s v="Ok"/>
    <m/>
    <m/>
    <m/>
  </r>
  <r>
    <s v="RINVT_495"/>
    <s v="8000063009"/>
    <n v="155581215"/>
    <m/>
    <s v="New-Fresh"/>
    <s v="Complain"/>
    <s v="Girish Kumar singh "/>
    <s v="INVT"/>
    <s v="Canara HSBC"/>
    <s v="Guaranteed Savings Plan V2"/>
    <d v="2022-12-26T00:00:00"/>
    <n v="41999.992099999996"/>
    <e v="#N/A"/>
    <e v="#N/A"/>
    <n v="40191.379999999997"/>
    <n v="40191.379999999997"/>
    <s v="Ashirwad1069"/>
    <x v="2"/>
    <n v="-0.54"/>
    <n v="-21703.3452"/>
    <n v="0.02"/>
    <n v="-434.06690400000002"/>
    <n v="-21269.278296"/>
    <n v="-21269.278296"/>
    <m/>
    <m/>
    <m/>
    <s v="Mithilesh"/>
    <m/>
    <s v="Ok"/>
    <m/>
    <m/>
    <m/>
  </r>
  <r>
    <s v="SINTV_688"/>
    <n v="565330085"/>
    <n v="24601603"/>
    <m/>
    <s v="New-Fresh"/>
    <s v="FREELOOK"/>
    <s v="AMAN PRASHER"/>
    <s v="INVT"/>
    <s v="PNB Metlife"/>
    <s v="Guaranteed Future Plan"/>
    <d v="2022-10-20T00:00:00"/>
    <n v="30000"/>
    <e v="#N/A"/>
    <e v="#N/A"/>
    <n v="28708.133971291867"/>
    <n v="28708.133971291867"/>
    <s v="INDIVIDUAL1670"/>
    <x v="20"/>
    <n v="-0.56999999999999995"/>
    <n v="-16363.636363636362"/>
    <n v="0.01"/>
    <n v="-163.63636363636363"/>
    <n v="-16199.999999999998"/>
    <n v="-16199.999999999998"/>
    <m/>
    <m/>
    <m/>
    <s v="Sakshi"/>
    <m/>
    <s v="Cancelled as per Finca"/>
    <m/>
    <m/>
    <m/>
  </r>
  <r>
    <s v="SINTV_741"/>
    <n v="5110320004"/>
    <n v="5036181849"/>
    <m/>
    <s v="New-Fresh"/>
    <s v="FREELOOK"/>
    <s v="PRATEEK RATHI"/>
    <s v="INVT"/>
    <s v="Bharti Axa"/>
    <s v="Elite Advantage Plan"/>
    <d v="2022-11-09T00:00:00"/>
    <n v="80000"/>
    <e v="#N/A"/>
    <e v="#N/A"/>
    <n v="76555.023923444984"/>
    <n v="76555.023923444984"/>
    <s v="INDIVIDUAL1670"/>
    <x v="20"/>
    <n v="-0.6"/>
    <n v="-45933.014354066989"/>
    <n v="0.01"/>
    <n v="-459.33014354066989"/>
    <n v="-45473.68421052632"/>
    <n v="-45473.68421052632"/>
    <m/>
    <m/>
    <m/>
    <s v="Sakshi"/>
    <m/>
    <s v="Cancelled as per Finca"/>
    <m/>
    <m/>
    <m/>
  </r>
  <r>
    <s v="RINVT_249"/>
    <n v="117300905"/>
    <s v="NA"/>
    <m/>
    <s v="New-Fresh"/>
    <s v="Complain"/>
    <s v="Chaman "/>
    <s v="INVT"/>
    <s v="Max"/>
    <s v="Saving Advantage Plan "/>
    <d v="2022-11-19T00:00:00"/>
    <n v="99954.25"/>
    <e v="#N/A"/>
    <e v="#N/A"/>
    <n v="95650"/>
    <n v="95650"/>
    <s v="INDIVIDUAL1670"/>
    <x v="20"/>
    <n v="-0.52"/>
    <n v="-49738"/>
    <n v="0.01"/>
    <n v="-497.38"/>
    <n v="-49240.62"/>
    <n v="-49240.62"/>
    <m/>
    <m/>
    <m/>
    <s v="Sakshi"/>
    <m/>
    <s v="Ok"/>
    <m/>
    <m/>
    <m/>
  </r>
  <r>
    <s v="RINVT_279"/>
    <n v="5111328598"/>
    <n v="5036262755"/>
    <m/>
    <s v="New-Fresh"/>
    <s v="FREELOOK"/>
    <s v=" jagat Singh Verma "/>
    <s v="INVT"/>
    <s v="Bharti Axa"/>
    <s v="Elite Advantage Plan"/>
    <d v="2022-11-29T00:00:00"/>
    <n v="52546"/>
    <e v="#N/A"/>
    <e v="#N/A"/>
    <n v="50283.253588516753"/>
    <n v="50283.253588516753"/>
    <s v="INDIVIDUAL1670"/>
    <x v="20"/>
    <n v="-0.6"/>
    <n v="-30169.952153110051"/>
    <n v="0.01"/>
    <n v="-301.69952153110052"/>
    <n v="-29868.252631578951"/>
    <n v="-29868.252631578951"/>
    <m/>
    <m/>
    <m/>
    <s v="Sakshi"/>
    <m/>
    <s v="Freelook by Visista"/>
    <m/>
    <m/>
    <m/>
  </r>
  <r>
    <s v="M_INVT_1213"/>
    <n v="8000052681"/>
    <n v="149061714"/>
    <m/>
    <s v="New-Fresh"/>
    <s v="Complain"/>
    <s v="Ram Karan Mourya"/>
    <s v="INVT"/>
    <s v="Canara HSBC"/>
    <s v="Guaranteed Savings PP Plan V2"/>
    <d v="2022-08-12T00:00:00"/>
    <n v="28199.9938"/>
    <e v="#N/A"/>
    <e v="#N/A"/>
    <n v="26985.640000000003"/>
    <n v="26985.640000000003"/>
    <s v="Loan159"/>
    <x v="1"/>
    <n v="-0.54"/>
    <n v="-14572.245600000002"/>
    <n v="0.01"/>
    <n v="-145.72245600000002"/>
    <n v="-14426.523144000003"/>
    <n v="-14426.523144000003"/>
    <m/>
    <m/>
    <m/>
    <s v="Mithilesh"/>
    <m/>
    <s v="Accured FLC"/>
    <m/>
    <m/>
    <m/>
  </r>
  <r>
    <s v="RINVT_306"/>
    <s v="8000061860"/>
    <n v="154985517"/>
    <m/>
    <s v="New-Fresh"/>
    <s v="FREELOOK"/>
    <s v="Mayank Gupta"/>
    <s v="INVT"/>
    <s v="Canara HSBC"/>
    <s v="Guaranteed Savings PP Plan V2"/>
    <d v="2022-12-14T00:00:00"/>
    <n v="33332.991999999998"/>
    <e v="#N/A"/>
    <e v="#N/A"/>
    <n v="31897.600000000002"/>
    <n v="31897.600000000002"/>
    <s v="Loan159"/>
    <x v="1"/>
    <n v="-0.54"/>
    <n v="-17224.704000000002"/>
    <n v="0.01"/>
    <n v="-172.24704000000003"/>
    <n v="-17052.456960000003"/>
    <n v="-17052.456960000003"/>
    <m/>
    <m/>
    <m/>
    <s v="Mithilesh"/>
    <m/>
    <s v="Ok"/>
    <m/>
    <m/>
    <m/>
  </r>
  <r>
    <s v="RINVT_307"/>
    <s v="8000061899"/>
    <n v="154986415"/>
    <m/>
    <s v="New-Fresh"/>
    <s v="Complain"/>
    <s v="Baljeet Singh "/>
    <s v="INVT"/>
    <s v="Canara HSBC"/>
    <s v="Guaranteed Savings PP Plan V2"/>
    <d v="2022-12-14T00:00:00"/>
    <n v="31200.993449999998"/>
    <e v="#N/A"/>
    <e v="#N/A"/>
    <n v="29857.41"/>
    <n v="29857.41"/>
    <s v="Loan159"/>
    <x v="1"/>
    <n v="-0.54"/>
    <n v="-16123.001400000001"/>
    <n v="0.01"/>
    <n v="-161.23001400000001"/>
    <n v="-15961.771386"/>
    <n v="-15961.771386"/>
    <m/>
    <m/>
    <m/>
    <s v="Mithilesh"/>
    <m/>
    <s v="Ok"/>
    <m/>
    <m/>
    <m/>
  </r>
  <r>
    <s v="INVT_6472"/>
    <n v="3121225"/>
    <s v="503-3616508"/>
    <m/>
    <s v="New-Fresh"/>
    <s v="Complain"/>
    <s v="Pramod Kumar Sharma"/>
    <s v="INVT"/>
    <s v="Bharti Axa"/>
    <s v="Secure Income Plan"/>
    <d v="2021-12-30T00:00:00"/>
    <n v="80489.129050000003"/>
    <e v="#N/A"/>
    <e v="#N/A"/>
    <n v="77023.090000000011"/>
    <n v="77023.090000000011"/>
    <s v="INFOVISION1451"/>
    <x v="21"/>
    <n v="-0.55000000000000004"/>
    <n v="-42362.69950000001"/>
    <n v="0.02"/>
    <n v="-847.25399000000016"/>
    <n v="-41515.445510000012"/>
    <n v="-41515.445510000012"/>
    <m/>
    <m/>
    <m/>
    <s v="Sakshi"/>
    <m/>
    <s v="Ok"/>
    <m/>
    <m/>
    <m/>
  </r>
  <r>
    <s v="SINTV_323"/>
    <n v="565279462"/>
    <n v="24414429"/>
    <m/>
    <s v="New-Fresh"/>
    <s v="Complain"/>
    <s v="Pankaj Kumar "/>
    <s v="INVT"/>
    <s v="PNB Metlife"/>
    <s v="Guaranteed Future Plan"/>
    <d v="2022-06-29T00:00:00"/>
    <n v="52500.799999999996"/>
    <e v="#N/A"/>
    <e v="#N/A"/>
    <n v="50240"/>
    <n v="50240"/>
    <s v="INFOVISION1451"/>
    <x v="21"/>
    <n v="-0.52"/>
    <n v="-26124.799999999999"/>
    <n v="0.02"/>
    <n v="-522.49599999999998"/>
    <n v="-25602.304"/>
    <n v="-25602.304"/>
    <m/>
    <m/>
    <m/>
    <s v="Sakshi"/>
    <m/>
    <s v="Ok"/>
    <m/>
    <m/>
    <m/>
  </r>
  <r>
    <s v="SINTV_737"/>
    <n v="565335393"/>
    <n v="24637091"/>
    <m/>
    <s v="New-Fresh"/>
    <s v="FREELOOK"/>
    <s v="Gayatri Bhatt"/>
    <s v="INVT"/>
    <s v="PNB Metlife"/>
    <s v="Guaranteed Future Plan"/>
    <d v="2022-11-18T00:00:00"/>
    <n v="52500"/>
    <e v="#N/A"/>
    <e v="#N/A"/>
    <n v="50239.23444976077"/>
    <n v="50239.23444976077"/>
    <s v="INFOVISION1451"/>
    <x v="21"/>
    <n v="-0.52"/>
    <n v="-26124.401913875601"/>
    <n v="0.02"/>
    <n v="-522.48803827751203"/>
    <n v="-25601.913875598089"/>
    <n v="-25601.913875598089"/>
    <m/>
    <m/>
    <m/>
    <s v="Sakshi"/>
    <m/>
    <s v="Ok"/>
    <m/>
    <m/>
    <m/>
  </r>
  <r>
    <s v="RINVT_601"/>
    <n v="565359919"/>
    <n v="24715194"/>
    <m/>
    <s v="New-Fresh"/>
    <s v="Complain"/>
    <s v=" Vinay Kumar "/>
    <s v="INVT"/>
    <s v="PNB Metlife"/>
    <s v="Guaranteed Future Plan"/>
    <d v="2022-12-28T00:00:00"/>
    <n v="52500"/>
    <e v="#N/A"/>
    <e v="#N/A"/>
    <n v="50239.23444976077"/>
    <n v="50239.23444976077"/>
    <s v="INFOVISION1451"/>
    <x v="21"/>
    <n v="-0.5"/>
    <n v="-25119.617224880385"/>
    <n v="0.02"/>
    <n v="-502.39234449760772"/>
    <n v="-24617.224880382779"/>
    <n v="-24617.224880382779"/>
    <m/>
    <m/>
    <m/>
    <s v="Sakshi"/>
    <m/>
    <s v="Ok"/>
    <m/>
    <m/>
    <m/>
  </r>
  <r>
    <s v="SINTV_474"/>
    <n v="3166914"/>
    <s v="503-5936029"/>
    <m/>
    <s v="New-Fresh"/>
    <s v="Complain"/>
    <s v="Nataraja G N"/>
    <s v="INVT"/>
    <s v="Bharti Axa"/>
    <s v="Secure Income Plan"/>
    <d v="2022-08-26T00:00:00"/>
    <n v="59990.440399999999"/>
    <e v="#N/A"/>
    <e v="#N/A"/>
    <n v="57407.12"/>
    <n v="57407.12"/>
    <s v="INDIVIDUAL1977"/>
    <x v="17"/>
    <n v="-0.55000000000000004"/>
    <n v="-31573.916000000005"/>
    <n v="0.01"/>
    <n v="-315.73916000000003"/>
    <n v="-31258.176840000004"/>
    <n v="-31258.176840000004"/>
    <m/>
    <m/>
    <m/>
    <s v="Sakshi"/>
    <m/>
    <s v="Ok"/>
    <m/>
    <m/>
    <m/>
  </r>
  <r>
    <s v="SINTV_508"/>
    <n v="5108301031"/>
    <s v="503-5977650"/>
    <m/>
    <s v="New-Fresh"/>
    <s v="Complain"/>
    <s v=" RUPESH KUMAR GUPTA"/>
    <s v="INVT"/>
    <s v="Bharti Axa"/>
    <s v="Secure Income Plan"/>
    <d v="2022-09-06T00:00:00"/>
    <n v="99991"/>
    <e v="#N/A"/>
    <e v="#N/A"/>
    <n v="95685.167464114842"/>
    <n v="95685.167464114842"/>
    <s v="INDIVIDUAL1977"/>
    <x v="17"/>
    <n v="-0.55000000000000004"/>
    <n v="-52626.842105263167"/>
    <n v="0.01"/>
    <n v="-526.26842105263165"/>
    <n v="-52100.573684210533"/>
    <n v="-52100.573684210533"/>
    <m/>
    <m/>
    <m/>
    <s v="Sakshi"/>
    <m/>
    <s v="Ok"/>
    <m/>
    <m/>
    <m/>
  </r>
  <r>
    <s v="SINTV_594"/>
    <n v="8000056926"/>
    <n v="151245719"/>
    <m/>
    <s v="New-Fresh"/>
    <s v="Complain"/>
    <s v="RUPESH KUMAR GUPTA"/>
    <s v="INVT"/>
    <s v="Canara HSBC"/>
    <s v="Guaranteed Savings PP Plan V2"/>
    <d v="2022-09-27T00:00:00"/>
    <n v="49999.989599999994"/>
    <e v="#N/A"/>
    <e v="#N/A"/>
    <n v="47846.879999999997"/>
    <n v="47846.879999999997"/>
    <s v="INDIVIDUAL1977"/>
    <x v="17"/>
    <n v="-0.54"/>
    <n v="-25837.315200000001"/>
    <n v="0.01"/>
    <n v="-258.373152"/>
    <n v="-25578.942048000001"/>
    <n v="-25578.942048000001"/>
    <m/>
    <m/>
    <m/>
    <s v="Sakshi"/>
    <m/>
    <s v="Ok"/>
    <m/>
    <m/>
    <m/>
  </r>
  <r>
    <s v="SINTV_738"/>
    <n v="5110320370"/>
    <s v="503-6170735"/>
    <m/>
    <s v="New-Fresh"/>
    <s v="Complain"/>
    <s v="Ravindra Kumar "/>
    <s v="INVT"/>
    <s v="Bharti Axa"/>
    <s v="Secure Income Plan"/>
    <d v="2022-10-31T00:00:00"/>
    <n v="99994.04359999999"/>
    <e v="#N/A"/>
    <e v="#N/A"/>
    <n v="95688.08"/>
    <n v="95688.08"/>
    <s v="INDIVIDUAL1977"/>
    <x v="17"/>
    <n v="-0.55000000000000004"/>
    <n v="-52628.444000000003"/>
    <n v="0.01"/>
    <n v="-526.28444000000002"/>
    <n v="-52102.15956"/>
    <n v="-52102.15956"/>
    <m/>
    <m/>
    <m/>
    <s v="Sakshi"/>
    <m/>
    <s v="Ok"/>
    <m/>
    <m/>
    <m/>
  </r>
  <r>
    <s v="SINVT_120"/>
    <n v="5111329098"/>
    <n v="5036262128"/>
    <m/>
    <s v="New-Fresh"/>
    <s v="FREELOOK"/>
    <s v="narender singh negi"/>
    <s v="INVT"/>
    <s v="Bharti Axa"/>
    <s v="Elite Advantage Plan"/>
    <d v="2022-11-28T00:00:00"/>
    <n v="125000"/>
    <e v="#N/A"/>
    <e v="#N/A"/>
    <n v="119617.22488038278"/>
    <n v="119617.22488038278"/>
    <s v="Life2142"/>
    <x v="0"/>
    <n v="-0.56999999999999995"/>
    <n v="-68181.818181818177"/>
    <n v="0.02"/>
    <n v="-1363.6363636363635"/>
    <n v="-66818.181818181809"/>
    <n v="-66818.181818181809"/>
    <m/>
    <m/>
    <m/>
    <s v="Mithilesh"/>
    <m/>
    <s v="Ok"/>
    <m/>
    <m/>
    <m/>
  </r>
  <r>
    <s v="E_INVT_87"/>
    <n v="5111329978"/>
    <n v="5036282415"/>
    <m/>
    <s v="New-Fresh"/>
    <s v="Complain"/>
    <s v="RIMPY SHARMA "/>
    <s v="INVT"/>
    <s v="Bharti Axa"/>
    <s v="Elite Advantage Plan"/>
    <d v="2022-12-06T00:00:00"/>
    <n v="50000"/>
    <e v="#N/A"/>
    <e v="#N/A"/>
    <n v="47846.889952153113"/>
    <n v="47846.889952153113"/>
    <s v="Life2142"/>
    <x v="0"/>
    <n v="-0.56999999999999995"/>
    <n v="-27272.727272727272"/>
    <n v="0.02"/>
    <n v="-545.4545454545455"/>
    <n v="-26727.272727272728"/>
    <n v="-26727.272727272728"/>
    <m/>
    <m/>
    <m/>
    <s v="Mithilesh"/>
    <m/>
    <s v="Ok"/>
    <m/>
    <m/>
    <m/>
  </r>
  <r>
    <s v="E_INVT_88"/>
    <n v="5036278512"/>
    <n v="5111330278"/>
    <m/>
    <s v="New-Fresh"/>
    <s v="Complain"/>
    <s v="parminder singh"/>
    <s v="INVT"/>
    <s v="Bharti Axa"/>
    <s v="SIP"/>
    <d v="2022-11-30T00:00:00"/>
    <n v="120000"/>
    <e v="#N/A"/>
    <e v="#N/A"/>
    <n v="114832.53588516747"/>
    <n v="114832.53588516747"/>
    <s v="Life2142"/>
    <x v="0"/>
    <n v="-0.56999999999999995"/>
    <n v="-65454.545454545449"/>
    <n v="0.02"/>
    <n v="-1309.090909090909"/>
    <n v="-64145.454545454537"/>
    <n v="-64145.454545454537"/>
    <m/>
    <m/>
    <m/>
    <s v="Mithilesh"/>
    <m/>
    <s v="Ok"/>
    <m/>
    <m/>
    <m/>
  </r>
  <r>
    <s v="RINVT_377"/>
    <n v="5112334189"/>
    <s v="503-6332061"/>
    <m/>
    <s v="New-Fresh"/>
    <s v="FREELOOK"/>
    <s v="Devesh kumar"/>
    <s v="INVT"/>
    <s v="Bharti Axa"/>
    <s v="Secure Income Plan"/>
    <d v="2022-12-15T00:00:00"/>
    <n v="60000"/>
    <e v="#N/A"/>
    <e v="#N/A"/>
    <n v="57416.267942583734"/>
    <n v="57416.267942583734"/>
    <s v="Life2142"/>
    <x v="0"/>
    <n v="-0.56999999999999995"/>
    <n v="-32727.272727272724"/>
    <n v="0.02"/>
    <n v="-654.5454545454545"/>
    <n v="-32072.727272727268"/>
    <n v="-32072.727272727268"/>
    <m/>
    <m/>
    <m/>
    <s v="Mithilesh"/>
    <m/>
    <s v="Ok"/>
    <m/>
    <m/>
    <m/>
  </r>
  <r>
    <s v="RINVT_444"/>
    <n v="5112336367"/>
    <n v="5037716353"/>
    <m/>
    <s v="New-Fresh"/>
    <s v="Complain"/>
    <s v="jatin chaturvedi"/>
    <s v="INVT"/>
    <s v="Bharti Axa"/>
    <s v="Elite Advantage Plan"/>
    <d v="2022-12-21T00:00:00"/>
    <n v="133284"/>
    <e v="#N/A"/>
    <e v="#N/A"/>
    <n v="127544.49760765552"/>
    <n v="127544.49760765552"/>
    <s v="Life2142"/>
    <x v="0"/>
    <n v="-0.56999999999999995"/>
    <n v="-72700.363636363632"/>
    <n v="0.02"/>
    <n v="-1454.0072727272727"/>
    <n v="-71246.356363636354"/>
    <n v="-71246.356363636354"/>
    <m/>
    <m/>
    <m/>
    <s v="Mithilesh"/>
    <m/>
    <s v="Cancelled as per Finca"/>
    <m/>
    <m/>
    <m/>
  </r>
  <r>
    <s v="RINVT_648"/>
    <n v="5112344495"/>
    <s v="503-7785796"/>
    <m/>
    <s v="New-Fresh"/>
    <s v="Complain"/>
    <s v="Rohit Kumar Sharma "/>
    <s v="INVT"/>
    <s v="Bharti Axa"/>
    <s v="Elite Advantage Plan"/>
    <d v="2022-12-31T00:00:00"/>
    <n v="41666"/>
    <e v="#N/A"/>
    <e v="#N/A"/>
    <n v="39871.770334928231"/>
    <n v="39871.770334928231"/>
    <s v="Life2142"/>
    <x v="0"/>
    <n v="-0.56999999999999995"/>
    <n v="-22726.909090909088"/>
    <n v="0.02"/>
    <n v="-454.53818181818178"/>
    <n v="-22272.370909090907"/>
    <n v="-22272.370909090907"/>
    <m/>
    <m/>
    <m/>
    <s v="Mithilesh"/>
    <m/>
    <s v="Ok"/>
    <m/>
    <m/>
    <m/>
  </r>
  <r>
    <s v="M_INVT_0867"/>
    <n v="8000047366"/>
    <n v="146769519"/>
    <m/>
    <s v="New-Fresh"/>
    <s v="Complain"/>
    <s v="Sujeet Kumar Singh"/>
    <s v="INVT"/>
    <s v="Canara HSBC"/>
    <s v="Guaranteed Savings PP Plan V2"/>
    <d v="2022-06-28T00:00:00"/>
    <n v="89999.997999999992"/>
    <e v="#N/A"/>
    <e v="#N/A"/>
    <n v="86124.4"/>
    <n v="86124.4"/>
    <s v="INDIVIDUAL1447"/>
    <x v="4"/>
    <n v="-0.53"/>
    <n v="-45645.932000000001"/>
    <n v="0.01"/>
    <n v="-456.45931999999999"/>
    <n v="-45189.472679999999"/>
    <n v="-45189.472679999999"/>
    <m/>
    <m/>
    <m/>
    <s v="Mithilesh"/>
    <m/>
    <s v="Ok"/>
    <m/>
    <m/>
    <m/>
  </r>
  <r>
    <s v="INVT_6353"/>
    <n v="520295537"/>
    <n v="24097357"/>
    <m/>
    <s v="New-Fresh"/>
    <s v="Complain"/>
    <s v="Sonia Vats"/>
    <s v="INVT"/>
    <s v="PNB Metlife"/>
    <s v="Century Plan"/>
    <d v="2021-12-18T00:00:00"/>
    <n v="50000"/>
    <e v="#N/A"/>
    <e v="#N/A"/>
    <n v="47846.889952153113"/>
    <n v="47846.889952153113"/>
    <s v="INTENSIFY1063"/>
    <x v="35"/>
    <n v="-0.52"/>
    <n v="-24880.382775119619"/>
    <n v="0.02"/>
    <n v="-497.60765550239239"/>
    <n v="-24382.775119617225"/>
    <n v="-24382.775119617225"/>
    <m/>
    <m/>
    <m/>
    <s v="Mithilesh"/>
    <m/>
    <s v="Ok"/>
    <m/>
    <m/>
    <m/>
  </r>
  <r>
    <s v="INVT_6471"/>
    <n v="520320439"/>
    <n v="24115218"/>
    <m/>
    <s v="New-Fresh"/>
    <s v="FREELOOK"/>
    <s v="Suresh Kumar"/>
    <s v="INVT"/>
    <s v="PNB Metlife"/>
    <s v="Century Plan"/>
    <d v="2021-12-29T00:00:00"/>
    <n v="50000"/>
    <e v="#N/A"/>
    <e v="#N/A"/>
    <n v="47846.889952153113"/>
    <n v="47846.889952153113"/>
    <s v="INTENSIFY1063"/>
    <x v="35"/>
    <n v="-0.52"/>
    <n v="-24880.382775119619"/>
    <n v="0.02"/>
    <n v="-497.60765550239239"/>
    <n v="-24382.775119617225"/>
    <n v="-24382.775119617225"/>
    <m/>
    <m/>
    <m/>
    <s v="Mithilesh"/>
    <m/>
    <s v="Ok"/>
    <m/>
    <m/>
    <m/>
  </r>
  <r>
    <s v="INVT_7051"/>
    <n v="520441861"/>
    <n v="24179972"/>
    <m/>
    <s v="New-Fresh"/>
    <s v="Complain"/>
    <s v="Mukesh Kumar Singh"/>
    <s v="INVT"/>
    <s v="PNB Metlife"/>
    <s v="Century Plan"/>
    <d v="2022-02-08T00:00:00"/>
    <n v="50000"/>
    <e v="#N/A"/>
    <e v="#N/A"/>
    <n v="47846.889952153113"/>
    <n v="47846.889952153113"/>
    <s v="INTENSIFY1063"/>
    <x v="35"/>
    <n v="-0.52"/>
    <n v="-24880.382775119619"/>
    <n v="0.02"/>
    <n v="-497.60765550239239"/>
    <n v="-24382.775119617225"/>
    <n v="-24382.775119617225"/>
    <m/>
    <m/>
    <m/>
    <s v="Mithilesh"/>
    <m/>
    <s v="Ok"/>
    <m/>
    <m/>
    <m/>
  </r>
  <r>
    <s v="RINVT_200"/>
    <n v="565341938"/>
    <n v="24665266"/>
    <m/>
    <s v="New-Fresh"/>
    <s v="FREELOOK"/>
    <s v=" Rachita"/>
    <s v="INVT"/>
    <s v="PNB Metlife"/>
    <s v="Guaranteed Future Plan"/>
    <d v="2022-11-30T00:00:00"/>
    <n v="75000"/>
    <e v="#N/A"/>
    <e v="#N/A"/>
    <n v="71770.334928229669"/>
    <n v="71770.334928229669"/>
    <s v="INTENSIFY1063"/>
    <x v="35"/>
    <n v="-0.52"/>
    <n v="-37320.574162679426"/>
    <n v="0.02"/>
    <n v="-746.41148325358859"/>
    <n v="-36574.162679425841"/>
    <n v="-36574.162679425841"/>
    <m/>
    <m/>
    <m/>
    <s v="Mithilesh"/>
    <m/>
    <s v="Ok"/>
    <m/>
    <m/>
    <m/>
  </r>
  <r>
    <s v="RINVT_453"/>
    <n v="565354219"/>
    <n v="24689288"/>
    <m/>
    <s v="New-Fresh"/>
    <s v="FREELOOK"/>
    <s v="Ashish khandelwal"/>
    <s v="INVT"/>
    <s v="PNB Metlife"/>
    <s v="Guaranteed Future Plan"/>
    <d v="2022-12-17T00:00:00"/>
    <n v="50000"/>
    <e v="#N/A"/>
    <e v="#N/A"/>
    <n v="47846.889952153113"/>
    <n v="47846.889952153113"/>
    <s v="INTENSIFY1063"/>
    <x v="35"/>
    <n v="-0.52"/>
    <n v="-24880.382775119619"/>
    <n v="0.02"/>
    <n v="-497.60765550239239"/>
    <n v="-24382.775119617225"/>
    <n v="-24382.775119617225"/>
    <m/>
    <m/>
    <m/>
    <s v="Mithilesh"/>
    <m/>
    <s v="Ok"/>
    <m/>
    <m/>
    <m/>
  </r>
  <r>
    <s v="SINTV_497"/>
    <n v="565307690"/>
    <n v="24514317"/>
    <m/>
    <s v="New-Fresh"/>
    <s v="Complain"/>
    <s v="MRUTYUNJAY SETHY"/>
    <s v="INVT"/>
    <s v="PNB Metlife"/>
    <s v="Guaranteed Future Plan"/>
    <d v="2022-09-01T00:00:00"/>
    <n v="85000"/>
    <e v="#N/A"/>
    <e v="#N/A"/>
    <n v="81339.712918660298"/>
    <n v="81339.712918660298"/>
    <s v="UNIQUE1407"/>
    <x v="38"/>
    <n v="-0.5"/>
    <n v="-40669.856459330149"/>
    <n v="0.02"/>
    <n v="-813.39712918660302"/>
    <n v="-39856.459330143545"/>
    <n v="-39856.459330143545"/>
    <m/>
    <m/>
    <m/>
    <s v="Sakshi"/>
    <m/>
    <s v="Ok"/>
    <m/>
    <m/>
    <m/>
  </r>
  <r>
    <s v="SINTV_239"/>
    <n v="6109937446"/>
    <n v="508673368"/>
    <m/>
    <s v="New-Fresh"/>
    <s v="FREELOOK"/>
    <s v="Mohammad Ajmal Khan"/>
    <s v="INVT"/>
    <s v="Bajaj Allianz"/>
    <s v="Guaranteed Income Goal"/>
    <d v="2022-04-28T00:00:00"/>
    <n v="79422.09"/>
    <e v="#N/A"/>
    <e v="#N/A"/>
    <n v="76000"/>
    <n v="76002"/>
    <s v="INDIVIDUAL1675"/>
    <x v="49"/>
    <n v="-0.55000000000000004"/>
    <n v="-41801.100000000006"/>
    <n v="0.02"/>
    <n v="-836.02200000000016"/>
    <n v="-40965.078000000009"/>
    <n v="-40965.078000000009"/>
    <m/>
    <m/>
    <m/>
    <s v="Sakshi"/>
    <m/>
    <s v="Ok"/>
    <m/>
    <m/>
    <m/>
  </r>
  <r>
    <s v="RINVT_392"/>
    <n v="118236421"/>
    <n v="0"/>
    <m/>
    <s v="New-Fresh"/>
    <s v="Complain"/>
    <s v="SIPPY "/>
    <s v="INVT"/>
    <s v="Max"/>
    <s v="Saving Advantage Plan "/>
    <d v="2022-12-20T00:00:00"/>
    <n v="100000"/>
    <e v="#N/A"/>
    <e v="#N/A"/>
    <n v="95693.779904306226"/>
    <n v="95693.779904306226"/>
    <s v="Life2142"/>
    <x v="0"/>
    <n v="-0.56999999999999995"/>
    <n v="-54545.454545454544"/>
    <n v="0.02"/>
    <n v="-1090.909090909091"/>
    <n v="-53454.545454545456"/>
    <n v="-53454.545454545456"/>
    <m/>
    <m/>
    <m/>
    <s v="Mithilesh"/>
    <m/>
    <s v="Ok"/>
    <m/>
    <m/>
    <m/>
  </r>
  <r>
    <s v="RINVT_535"/>
    <n v="5112340163"/>
    <n v="5037742524"/>
    <m/>
    <s v="New-Fresh"/>
    <s v="Complain"/>
    <s v="amal kumar singh"/>
    <s v="INVT"/>
    <s v="Bharti Axa"/>
    <s v="Secure Income Plan"/>
    <d v="2022-12-27T00:00:00"/>
    <n v="49998"/>
    <e v="#N/A"/>
    <e v="#N/A"/>
    <n v="47844.976076555024"/>
    <n v="47844.976076555024"/>
    <s v="Life2142"/>
    <x v="0"/>
    <n v="-0.56999999999999995"/>
    <n v="-27271.63636363636"/>
    <n v="0.02"/>
    <n v="-545.43272727272722"/>
    <n v="-26726.203636363633"/>
    <n v="-26726.203636363633"/>
    <m/>
    <m/>
    <m/>
    <s v="Mithilesh"/>
    <m/>
    <s v="Cancelled as per Finca"/>
    <m/>
    <m/>
    <m/>
  </r>
  <r>
    <m/>
    <m/>
    <m/>
    <m/>
    <m/>
    <s v="Support"/>
    <m/>
    <m/>
    <m/>
    <m/>
    <m/>
    <m/>
    <e v="#N/A"/>
    <e v="#N/A"/>
    <m/>
    <m/>
    <s v="INDIVIDUAL3007"/>
    <x v="33"/>
    <m/>
    <n v="400000"/>
    <n v="0.01"/>
    <n v="4000"/>
    <m/>
    <n v="396000"/>
    <m/>
    <m/>
    <m/>
    <m/>
    <m/>
    <m/>
    <m/>
    <m/>
    <m/>
  </r>
  <r>
    <m/>
    <m/>
    <m/>
    <m/>
    <m/>
    <s v="Support"/>
    <m/>
    <m/>
    <m/>
    <m/>
    <m/>
    <m/>
    <e v="#N/A"/>
    <e v="#N/A"/>
    <m/>
    <m/>
    <s v="INDIVIDUAL2993"/>
    <x v="16"/>
    <m/>
    <n v="150000"/>
    <n v="0.01"/>
    <n v="1500"/>
    <m/>
    <n v="148500"/>
    <m/>
    <m/>
    <m/>
    <m/>
    <m/>
    <m/>
    <m/>
    <m/>
    <m/>
  </r>
  <r>
    <m/>
    <m/>
    <m/>
    <m/>
    <m/>
    <m/>
    <m/>
    <m/>
    <m/>
    <m/>
    <m/>
    <m/>
    <m/>
    <m/>
    <m/>
    <m/>
    <m/>
    <x v="68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35A9E-8E9F-43FA-B2E6-AF9B906A00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3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7">
        <item x="13"/>
        <item x="40"/>
        <item x="6"/>
        <item x="18"/>
        <item x="44"/>
        <item x="30"/>
        <item x="31"/>
        <item x="2"/>
        <item x="42"/>
        <item x="12"/>
        <item x="26"/>
        <item x="43"/>
        <item m="1" x="73"/>
        <item x="9"/>
        <item x="20"/>
        <item m="1" x="74"/>
        <item x="23"/>
        <item x="61"/>
        <item m="1" x="71"/>
        <item x="63"/>
        <item x="39"/>
        <item x="1"/>
        <item x="21"/>
        <item x="35"/>
        <item x="45"/>
        <item x="14"/>
        <item x="51"/>
        <item x="17"/>
        <item x="25"/>
        <item m="1" x="70"/>
        <item x="0"/>
        <item x="41"/>
        <item x="47"/>
        <item x="36"/>
        <item x="22"/>
        <item x="7"/>
        <item x="15"/>
        <item x="46"/>
        <item x="56"/>
        <item x="59"/>
        <item x="27"/>
        <item x="5"/>
        <item x="4"/>
        <item x="65"/>
        <item x="48"/>
        <item x="67"/>
        <item x="33"/>
        <item x="52"/>
        <item x="66"/>
        <item x="19"/>
        <item m="1" x="69"/>
        <item x="24"/>
        <item x="60"/>
        <item x="16"/>
        <item x="37"/>
        <item x="53"/>
        <item x="64"/>
        <item x="58"/>
        <item x="32"/>
        <item x="28"/>
        <item x="55"/>
        <item x="8"/>
        <item x="10"/>
        <item x="54"/>
        <item x="29"/>
        <item x="38"/>
        <item x="49"/>
        <item x="34"/>
        <item x="50"/>
        <item x="57"/>
        <item m="1" x="72"/>
        <item x="11"/>
        <item x="68"/>
        <item m="1" x="75"/>
        <item x="3"/>
        <item x="6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0">
    <i>
      <x v="30"/>
    </i>
    <i>
      <x v="74"/>
    </i>
    <i>
      <x v="3"/>
    </i>
    <i>
      <x v="46"/>
    </i>
    <i>
      <x v="33"/>
    </i>
    <i>
      <x v="20"/>
    </i>
    <i>
      <x v="22"/>
    </i>
    <i>
      <x v="53"/>
    </i>
    <i>
      <x v="24"/>
    </i>
    <i>
      <x v="23"/>
    </i>
    <i>
      <x v="14"/>
    </i>
    <i>
      <x v="21"/>
    </i>
    <i>
      <x v="65"/>
    </i>
    <i>
      <x v="27"/>
    </i>
    <i>
      <x v="8"/>
    </i>
    <i>
      <x v="25"/>
    </i>
    <i>
      <x v="66"/>
    </i>
    <i>
      <x v="69"/>
    </i>
    <i>
      <x v="26"/>
    </i>
    <i>
      <x v="34"/>
    </i>
    <i>
      <x v="43"/>
    </i>
    <i>
      <x v="51"/>
    </i>
    <i>
      <x v="36"/>
    </i>
    <i>
      <x v="37"/>
    </i>
    <i>
      <x v="32"/>
    </i>
    <i>
      <x v="38"/>
    </i>
    <i>
      <x v="5"/>
    </i>
    <i>
      <x v="9"/>
    </i>
    <i>
      <x v="4"/>
    </i>
    <i>
      <x v="61"/>
    </i>
    <i>
      <x v="49"/>
    </i>
    <i>
      <x v="13"/>
    </i>
    <i>
      <x v="58"/>
    </i>
    <i>
      <x v="48"/>
    </i>
    <i>
      <x v="45"/>
    </i>
    <i>
      <x v="11"/>
    </i>
    <i>
      <x v="52"/>
    </i>
    <i>
      <x v="10"/>
    </i>
    <i>
      <x v="62"/>
    </i>
    <i>
      <x v="40"/>
    </i>
    <i>
      <x v="55"/>
    </i>
    <i>
      <x v="19"/>
    </i>
    <i>
      <x v="57"/>
    </i>
    <i>
      <x v="41"/>
    </i>
    <i>
      <x v="2"/>
    </i>
    <i>
      <x v="28"/>
    </i>
    <i>
      <x v="6"/>
    </i>
    <i>
      <x v="16"/>
    </i>
    <i>
      <x v="60"/>
    </i>
    <i>
      <x v="56"/>
    </i>
    <i>
      <x v="47"/>
    </i>
    <i>
      <x v="64"/>
    </i>
    <i>
      <x v="71"/>
    </i>
    <i>
      <x v="63"/>
    </i>
    <i>
      <x/>
    </i>
    <i>
      <x v="31"/>
    </i>
    <i>
      <x v="17"/>
    </i>
    <i>
      <x v="44"/>
    </i>
    <i>
      <x v="75"/>
    </i>
    <i>
      <x v="35"/>
    </i>
    <i>
      <x v="1"/>
    </i>
    <i>
      <x v="54"/>
    </i>
    <i>
      <x v="68"/>
    </i>
    <i>
      <x v="67"/>
    </i>
    <i>
      <x v="59"/>
    </i>
    <i>
      <x v="72"/>
    </i>
    <i>
      <x v="39"/>
    </i>
    <i>
      <x v="42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al Premium" fld="15" baseField="0" baseItem="0"/>
    <dataField name="Sum of ERB_x000a_Payout Amt" fld="19" baseField="0" baseItem="0"/>
    <dataField name="Sum of TDS amt" fld="21" baseField="0" baseItem="0"/>
    <dataField name="Sum of Advance/" fld="22" baseField="17" baseItem="21"/>
    <dataField name="Sum of Payable" fld="23" baseField="0" baseItem="0"/>
  </dataFields>
  <formats count="1"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394" totalsRowShown="0" headerRowDxfId="70" dataDxfId="68" headerRowBorderDxfId="69" tableBorderDxfId="67" totalsRowBorderDxfId="66">
  <sortState xmlns:xlrd2="http://schemas.microsoft.com/office/spreadsheetml/2017/richdata2" ref="A2:AG343">
    <sortCondition ref="K2:K343"/>
  </sortState>
  <tableColumns count="34">
    <tableColumn id="1" xr3:uid="{00000000-0010-0000-0000-000001000000}" name="Unique ID" dataDxfId="65" totalsRowDxfId="64"/>
    <tableColumn id="2" xr3:uid="{00000000-0010-0000-0000-000002000000}" name="Application no" dataDxfId="63" totalsRowDxfId="62"/>
    <tableColumn id="3" xr3:uid="{00000000-0010-0000-0000-000003000000}" name="Policy no" dataDxfId="61" totalsRowDxfId="60"/>
    <tableColumn id="39" xr3:uid="{00000000-0010-0000-0000-000027000000}" name="RM Name" dataDxfId="59" totalsRowDxfId="58"/>
    <tableColumn id="31" xr3:uid="{00000000-0010-0000-0000-00001F000000}" name="Policy type" dataDxfId="57" totalsRowDxfId="56"/>
    <tableColumn id="4" xr3:uid="{00000000-0010-0000-0000-000004000000}" name="ERB Status" dataDxfId="55" totalsRowDxfId="54"/>
    <tableColumn id="5" xr3:uid="{00000000-0010-0000-0000-000005000000}" name="Customer Name" dataDxfId="53" totalsRowDxfId="52"/>
    <tableColumn id="6" xr3:uid="{00000000-0010-0000-0000-000006000000}" name="Product" dataDxfId="51" totalsRowDxfId="50"/>
    <tableColumn id="7" xr3:uid="{00000000-0010-0000-0000-000007000000}" name="Insurer / Company Name" dataDxfId="49" totalsRowDxfId="48"/>
    <tableColumn id="8" xr3:uid="{00000000-0010-0000-0000-000008000000}" name="Plan Name / Fund Name" dataDxfId="47" totalsRowDxfId="46"/>
    <tableColumn id="9" xr3:uid="{00000000-0010-0000-0000-000009000000}" name="Issued Date" dataDxfId="45" totalsRowDxfId="44"/>
    <tableColumn id="10" xr3:uid="{00000000-0010-0000-0000-00000A000000}" name="ERB_x000a_G. Premium" dataDxfId="43" totalsRowDxfId="42" dataCellStyle="Comma" totalsRowCellStyle="Comma"/>
    <tableColumn id="11" xr3:uid="{00000000-0010-0000-0000-00000B000000}" name="OD NET PREMIUM " dataDxfId="41" totalsRowDxfId="40">
      <calculatedColumnFormula>VLOOKUP(Table1[[#This Row],[Unique ID]],[1]Sheet1!$A:$AL,27,0)</calculatedColumnFormula>
    </tableColumn>
    <tableColumn id="12" xr3:uid="{00000000-0010-0000-0000-00000C000000}" name="TP PREMIUM" dataDxfId="39" totalsRowDxfId="38">
      <calculatedColumnFormula>VLOOKUP(Table1[[#This Row],[Unique ID]],[1]Sheet1!$A:$AL,28,0)</calculatedColumnFormula>
    </tableColumn>
    <tableColumn id="13" xr3:uid="{00000000-0010-0000-0000-00000D000000}" name="ERB_x000a_N.Premium" dataDxfId="37" totalsRowDxfId="36" dataCellStyle="Comma" totalsRowCellStyle="Comma"/>
    <tableColumn id="32" xr3:uid="{00000000-0010-0000-0000-000020000000}" name="Cal Premium" dataDxfId="35" totalsRowDxfId="34" dataCellStyle="Comma" totalsRowCellStyle="Comma"/>
    <tableColumn id="17" xr3:uid="{00000000-0010-0000-0000-000011000000}" name="Finqy Partner ID" dataDxfId="33" totalsRowDxfId="32"/>
    <tableColumn id="18" xr3:uid="{00000000-0010-0000-0000-000012000000}" name="Partner Name" dataDxfId="31" totalsRowDxfId="30"/>
    <tableColumn id="20" xr3:uid="{00000000-0010-0000-0000-000014000000}" name="ERB _x000a_Payout %" dataDxfId="29" totalsRowDxfId="28" dataCellStyle="Percent" totalsRowCellStyle="Percent"/>
    <tableColumn id="21" xr3:uid="{00000000-0010-0000-0000-000015000000}" name="ERB_x000a_Payout Amt" dataDxfId="27" totalsRowDxfId="26" dataCellStyle="Comma" totalsRowCellStyle="Comma">
      <calculatedColumnFormula>Table1[[#This Row],[Cal Premium]]*Table1[[#This Row],[ERB 
Payout %]]</calculatedColumnFormula>
    </tableColumn>
    <tableColumn id="22" xr3:uid="{00000000-0010-0000-0000-000016000000}" name="TDS Rate" dataDxfId="25" totalsRowDxfId="24" dataCellStyle="Percent" totalsRowCellStyle="Percent"/>
    <tableColumn id="23" xr3:uid="{00000000-0010-0000-0000-000017000000}" name="TDS amt" dataDxfId="23" totalsRowDxfId="22" dataCellStyle="Comma" totalsRowCellStyle="Comma">
      <calculatedColumnFormula>Table1[[#This Row],[ERB
Payout Amt]]*Table1[[#This Row],[TDS Rate]]</calculatedColumnFormula>
    </tableColumn>
    <tableColumn id="24" xr3:uid="{00000000-0010-0000-0000-000018000000}" name="Advance/_x000a_Recovery" dataDxfId="21" totalsRowDxfId="20" dataCellStyle="Comma" totalsRowCellStyle="Comma"/>
    <tableColumn id="25" xr3:uid="{00000000-0010-0000-0000-000019000000}" name="Payable" dataDxfId="19" dataCellStyle="Comma" totalsRowCellStyle="Comma">
      <calculatedColumnFormula>Table1[[#This Row],[ERB
Payout Amt]]-Table1[[#This Row],[TDS amt]]</calculatedColumnFormula>
    </tableColumn>
    <tableColumn id="26" xr3:uid="{00000000-0010-0000-0000-00001A000000}" name="Paid" dataDxfId="18" totalsRowDxfId="17" dataCellStyle="Comma" totalsRowCellStyle="Comma"/>
    <tableColumn id="27" xr3:uid="{00000000-0010-0000-0000-00001B000000}" name="Advisor_x000a_Payout Date" dataDxfId="16" totalsRowDxfId="15" dataCellStyle="Percent" totalsRowCellStyle="Percent"/>
    <tableColumn id="28" xr3:uid="{00000000-0010-0000-0000-00001C000000}" name="Reference No" dataDxfId="14" totalsRowDxfId="13" totalsRowCellStyle="Percent"/>
    <tableColumn id="29" xr3:uid="{00000000-0010-0000-0000-00001D000000}" name="Ops Manager" dataDxfId="12" totalsRowDxfId="11" dataCellStyle="Percent" totalsRowCellStyle="Percent"/>
    <tableColumn id="35" xr3:uid="{635C7C3F-960C-421B-A81C-956531CA38D1}" name="Payment Remark" dataDxfId="10" totalsRowDxfId="9" dataCellStyle="Percent" totalsRowCellStyle="Percent"/>
    <tableColumn id="36" xr3:uid="{00000000-0010-0000-0000-000024000000}" name="Remark" dataDxfId="8" totalsRowDxfId="7" totalsRowCellStyle="Percent"/>
    <tableColumn id="16" xr3:uid="{4D915C95-8FDA-481E-A3B2-DBDBF3C11011}" name="Confirmation Status" dataDxfId="6" totalsRowDxfId="5" totalsRowCellStyle="Percent"/>
    <tableColumn id="19" xr3:uid="{602D2FFA-CF16-40A5-A567-B738EF59A258}" name="Confirmation Remark" dataDxfId="4" totalsRowDxfId="3"/>
    <tableColumn id="33" xr3:uid="{422F1F3B-6400-4C5A-99EC-A93853B7AAE0}" name="PPT" dataDxfId="2" totalsRowDxfId="1"/>
    <tableColumn id="38" xr3:uid="{5F658299-F4DE-4DA7-8D42-8BCBFA72DF90}" name="Column1" dataDxfId="0">
      <calculatedColumnFormula>Table1[[#This Row],[RM Name]]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88D6-F2D8-45D8-9E68-40A9B103DC60}">
  <dimension ref="A1:K181"/>
  <sheetViews>
    <sheetView topLeftCell="A47" workbookViewId="0">
      <selection activeCell="A64" sqref="A64"/>
    </sheetView>
  </sheetViews>
  <sheetFormatPr defaultRowHeight="15" x14ac:dyDescent="0.25"/>
  <cols>
    <col min="1" max="1" width="34.42578125" bestFit="1" customWidth="1"/>
    <col min="2" max="2" width="18.28515625" style="29" bestFit="1" customWidth="1"/>
    <col min="3" max="3" width="22" style="29" bestFit="1" customWidth="1"/>
    <col min="4" max="4" width="14.5703125" style="29" bestFit="1" customWidth="1"/>
    <col min="5" max="5" width="15.7109375" style="29" bestFit="1" customWidth="1"/>
    <col min="6" max="6" width="14.28515625" bestFit="1" customWidth="1"/>
    <col min="7" max="7" width="17.7109375" bestFit="1" customWidth="1"/>
    <col min="8" max="8" width="22.85546875" style="175" bestFit="1" customWidth="1"/>
    <col min="9" max="9" width="24.7109375" bestFit="1" customWidth="1"/>
    <col min="10" max="10" width="15.42578125" bestFit="1" customWidth="1"/>
    <col min="11" max="11" width="15.140625" bestFit="1" customWidth="1"/>
  </cols>
  <sheetData>
    <row r="1" spans="1:11" x14ac:dyDescent="0.25">
      <c r="B1"/>
      <c r="I1" s="29"/>
      <c r="J1" s="29"/>
      <c r="K1" s="29"/>
    </row>
    <row r="2" spans="1:11" x14ac:dyDescent="0.25">
      <c r="I2" s="29"/>
      <c r="J2" s="29"/>
      <c r="K2" s="29"/>
    </row>
    <row r="3" spans="1:11" x14ac:dyDescent="0.25">
      <c r="A3" s="110" t="s">
        <v>1318</v>
      </c>
      <c r="B3" t="s">
        <v>1321</v>
      </c>
      <c r="C3" t="s">
        <v>1324</v>
      </c>
      <c r="D3" t="s">
        <v>1323</v>
      </c>
      <c r="E3" t="s">
        <v>1387</v>
      </c>
      <c r="F3" t="s">
        <v>1322</v>
      </c>
    </row>
    <row r="4" spans="1:11" x14ac:dyDescent="0.25">
      <c r="A4" s="2" t="s">
        <v>76</v>
      </c>
      <c r="B4" s="1">
        <v>4463337.7990430612</v>
      </c>
      <c r="C4" s="1">
        <v>1801714.2966507175</v>
      </c>
      <c r="D4" s="1">
        <v>36034.285933014347</v>
      </c>
      <c r="E4" s="1">
        <v>-363463.11272727267</v>
      </c>
      <c r="F4" s="1">
        <v>1765680.0107177035</v>
      </c>
    </row>
    <row r="5" spans="1:11" x14ac:dyDescent="0.25">
      <c r="A5" s="2" t="s">
        <v>1437</v>
      </c>
      <c r="B5" s="1">
        <v>2834477.5119617227</v>
      </c>
      <c r="C5" s="1">
        <v>1786591.0717703348</v>
      </c>
      <c r="D5" s="1">
        <v>17865.910717703351</v>
      </c>
      <c r="E5" s="1">
        <v>0</v>
      </c>
      <c r="F5" s="1">
        <v>1768725.1610526319</v>
      </c>
    </row>
    <row r="6" spans="1:11" x14ac:dyDescent="0.25">
      <c r="A6" s="2" t="s">
        <v>402</v>
      </c>
      <c r="B6" s="1">
        <v>2441674.6411483251</v>
      </c>
      <c r="C6" s="1">
        <v>874482.77511961712</v>
      </c>
      <c r="D6" s="1">
        <v>8744.8277511961714</v>
      </c>
      <c r="E6" s="1">
        <v>-154326.31578947368</v>
      </c>
      <c r="F6" s="1">
        <v>865737.94736842101</v>
      </c>
    </row>
    <row r="7" spans="1:11" x14ac:dyDescent="0.25">
      <c r="A7" s="2" t="s">
        <v>536</v>
      </c>
      <c r="B7" s="1">
        <v>559689.96650717699</v>
      </c>
      <c r="C7" s="1">
        <v>640666.6855980861</v>
      </c>
      <c r="D7" s="1">
        <v>6406.6668559808613</v>
      </c>
      <c r="E7" s="1"/>
      <c r="F7" s="1">
        <v>634260.01874210523</v>
      </c>
      <c r="H7" s="175">
        <f>1.5/90</f>
        <v>1.6666666666666666E-2</v>
      </c>
      <c r="I7">
        <f>1.5+1+0.75+0.3+1</f>
        <v>4.55</v>
      </c>
    </row>
    <row r="8" spans="1:11" x14ac:dyDescent="0.25">
      <c r="A8" s="2" t="s">
        <v>1312</v>
      </c>
      <c r="B8" s="1">
        <v>975463.15789473685</v>
      </c>
      <c r="C8" s="1">
        <v>556014</v>
      </c>
      <c r="D8" s="1">
        <v>11120.28</v>
      </c>
      <c r="E8" s="1">
        <v>0</v>
      </c>
      <c r="F8" s="1">
        <v>544893.72000000009</v>
      </c>
      <c r="H8" s="175">
        <f>1/70</f>
        <v>1.4285714285714285E-2</v>
      </c>
    </row>
    <row r="9" spans="1:11" x14ac:dyDescent="0.25">
      <c r="A9" s="2" t="s">
        <v>84</v>
      </c>
      <c r="B9" s="1">
        <v>884323.4449760766</v>
      </c>
      <c r="C9" s="1">
        <v>530594.06698564591</v>
      </c>
      <c r="D9" s="1">
        <v>5305.9406698564599</v>
      </c>
      <c r="E9" s="1"/>
      <c r="F9" s="1">
        <v>525288.12631578953</v>
      </c>
      <c r="H9" s="175">
        <f>0.75/50</f>
        <v>1.4999999999999999E-2</v>
      </c>
    </row>
    <row r="10" spans="1:11" x14ac:dyDescent="0.25">
      <c r="A10" s="2" t="s">
        <v>82</v>
      </c>
      <c r="B10" s="1">
        <v>1515540.6019617224</v>
      </c>
      <c r="C10" s="1">
        <v>506751.73494976084</v>
      </c>
      <c r="D10" s="1">
        <v>10135.034698995214</v>
      </c>
      <c r="E10" s="1">
        <v>-117336.88826598089</v>
      </c>
      <c r="F10" s="1">
        <v>496616.70025076577</v>
      </c>
      <c r="H10" s="175">
        <f>0.3/30</f>
        <v>0.01</v>
      </c>
    </row>
    <row r="11" spans="1:11" x14ac:dyDescent="0.25">
      <c r="A11" s="2" t="s">
        <v>29</v>
      </c>
      <c r="B11" s="1">
        <v>336305.13397129189</v>
      </c>
      <c r="C11" s="1">
        <v>306628.0062679426</v>
      </c>
      <c r="D11" s="1">
        <v>3066.280062679426</v>
      </c>
      <c r="E11" s="1"/>
      <c r="F11" s="1">
        <v>303561.72620526317</v>
      </c>
    </row>
    <row r="12" spans="1:11" x14ac:dyDescent="0.25">
      <c r="A12" s="2" t="s">
        <v>556</v>
      </c>
      <c r="B12" s="1">
        <v>695499</v>
      </c>
      <c r="C12" s="1">
        <v>278199.59999999998</v>
      </c>
      <c r="D12" s="1">
        <v>2781.9960000000001</v>
      </c>
      <c r="E12" s="1"/>
      <c r="F12" s="1">
        <v>275417.60399999999</v>
      </c>
    </row>
    <row r="13" spans="1:11" x14ac:dyDescent="0.25">
      <c r="A13" s="2" t="s">
        <v>1308</v>
      </c>
      <c r="B13" s="1">
        <v>980858.37320574152</v>
      </c>
      <c r="C13" s="1">
        <v>236362.14354066987</v>
      </c>
      <c r="D13" s="1">
        <v>4727.2428708133993</v>
      </c>
      <c r="E13" s="1">
        <v>-134105.26315789475</v>
      </c>
      <c r="F13" s="1">
        <v>231634.90066985646</v>
      </c>
    </row>
    <row r="14" spans="1:11" x14ac:dyDescent="0.25">
      <c r="A14" s="2" t="s">
        <v>405</v>
      </c>
      <c r="B14" s="1">
        <v>789754.48325358855</v>
      </c>
      <c r="C14" s="1">
        <v>175935.0482775119</v>
      </c>
      <c r="D14" s="1">
        <v>1759.3504827751196</v>
      </c>
      <c r="E14" s="1">
        <v>-140782.55684210526</v>
      </c>
      <c r="F14" s="1">
        <v>174175.69779473686</v>
      </c>
    </row>
    <row r="15" spans="1:11" x14ac:dyDescent="0.25">
      <c r="A15" s="2" t="s">
        <v>1301</v>
      </c>
      <c r="B15" s="1">
        <v>460473.664354067</v>
      </c>
      <c r="C15" s="1">
        <v>152815.87675119622</v>
      </c>
      <c r="D15" s="1">
        <v>1528.1587675119622</v>
      </c>
      <c r="E15" s="1">
        <v>-47440.75149000001</v>
      </c>
      <c r="F15" s="1">
        <v>151287.71798368418</v>
      </c>
    </row>
    <row r="16" spans="1:11" x14ac:dyDescent="0.25">
      <c r="A16" s="2" t="s">
        <v>408</v>
      </c>
      <c r="B16" s="1">
        <v>452511.96172248805</v>
      </c>
      <c r="C16" s="1">
        <v>144916.26794258371</v>
      </c>
      <c r="D16" s="1">
        <v>2898.3253588516745</v>
      </c>
      <c r="E16" s="1">
        <v>-39856.459330143545</v>
      </c>
      <c r="F16" s="1">
        <v>142017.94258373207</v>
      </c>
    </row>
    <row r="17" spans="1:6" x14ac:dyDescent="0.25">
      <c r="A17" s="2" t="s">
        <v>400</v>
      </c>
      <c r="B17" s="1">
        <v>932986.63980861241</v>
      </c>
      <c r="C17" s="1">
        <v>103121.1484842105</v>
      </c>
      <c r="D17" s="1">
        <v>1031.2114848421056</v>
      </c>
      <c r="E17" s="1">
        <v>-161039.85213221054</v>
      </c>
      <c r="F17" s="1">
        <v>102089.93699936845</v>
      </c>
    </row>
    <row r="18" spans="1:6" x14ac:dyDescent="0.25">
      <c r="A18" s="2" t="s">
        <v>554</v>
      </c>
      <c r="B18" s="1">
        <v>270000</v>
      </c>
      <c r="C18" s="1">
        <v>102000</v>
      </c>
      <c r="D18" s="1">
        <v>1020</v>
      </c>
      <c r="E18" s="1"/>
      <c r="F18" s="1">
        <v>100980</v>
      </c>
    </row>
    <row r="19" spans="1:6" x14ac:dyDescent="0.25">
      <c r="A19" s="2" t="s">
        <v>584</v>
      </c>
      <c r="B19" s="1">
        <v>178700</v>
      </c>
      <c r="C19" s="1">
        <v>71480</v>
      </c>
      <c r="D19" s="1">
        <v>714.80000000000007</v>
      </c>
      <c r="E19" s="1"/>
      <c r="F19" s="1">
        <v>70765.2</v>
      </c>
    </row>
    <row r="20" spans="1:6" x14ac:dyDescent="0.25">
      <c r="A20" s="2" t="s">
        <v>410</v>
      </c>
      <c r="B20" s="1">
        <v>263561.86210526316</v>
      </c>
      <c r="C20" s="1">
        <v>61356.824157894735</v>
      </c>
      <c r="D20" s="1">
        <v>1227.1364831578946</v>
      </c>
      <c r="E20" s="1">
        <v>-40965.078000000009</v>
      </c>
      <c r="F20" s="1">
        <v>60129.687674736837</v>
      </c>
    </row>
    <row r="21" spans="1:6" x14ac:dyDescent="0.25">
      <c r="A21" s="2" t="s">
        <v>412</v>
      </c>
      <c r="B21" s="1">
        <v>93062.200956937799</v>
      </c>
      <c r="C21" s="1">
        <v>49322.966507177036</v>
      </c>
      <c r="D21" s="1">
        <v>493.22966507177034</v>
      </c>
      <c r="E21" s="1"/>
      <c r="F21" s="1">
        <v>48829.736842105267</v>
      </c>
    </row>
    <row r="22" spans="1:6" x14ac:dyDescent="0.25">
      <c r="A22" s="2" t="s">
        <v>530</v>
      </c>
      <c r="B22" s="1">
        <v>80000.956937799056</v>
      </c>
      <c r="C22" s="1">
        <v>28000.334928229669</v>
      </c>
      <c r="D22" s="1">
        <v>280.00334928229671</v>
      </c>
      <c r="E22" s="1"/>
      <c r="F22" s="1">
        <v>27720.331578947375</v>
      </c>
    </row>
    <row r="23" spans="1:6" x14ac:dyDescent="0.25">
      <c r="A23" s="2" t="s">
        <v>520</v>
      </c>
      <c r="B23" s="1">
        <v>65000.000000000007</v>
      </c>
      <c r="C23" s="1">
        <v>26000.000000000004</v>
      </c>
      <c r="D23" s="1">
        <v>260.00000000000006</v>
      </c>
      <c r="E23" s="1"/>
      <c r="F23" s="1">
        <v>25740.000000000004</v>
      </c>
    </row>
    <row r="24" spans="1:6" x14ac:dyDescent="0.25">
      <c r="A24" s="2" t="s">
        <v>1310</v>
      </c>
      <c r="B24" s="1">
        <v>44091.866028708137</v>
      </c>
      <c r="C24" s="1">
        <v>24250.526315789477</v>
      </c>
      <c r="D24" s="1">
        <v>485.01052631578955</v>
      </c>
      <c r="E24" s="1">
        <v>0</v>
      </c>
      <c r="F24" s="1">
        <v>23765.515789473688</v>
      </c>
    </row>
    <row r="25" spans="1:6" x14ac:dyDescent="0.25">
      <c r="A25" s="2" t="s">
        <v>543</v>
      </c>
      <c r="B25" s="1">
        <v>73304.173559322036</v>
      </c>
      <c r="C25" s="1">
        <v>20594.523254237287</v>
      </c>
      <c r="D25" s="1">
        <v>205.94523254237288</v>
      </c>
      <c r="E25" s="1"/>
      <c r="F25" s="1">
        <v>20388.578021694917</v>
      </c>
    </row>
    <row r="26" spans="1:6" x14ac:dyDescent="0.25">
      <c r="A26" s="2" t="s">
        <v>516</v>
      </c>
      <c r="B26" s="1">
        <v>62462.135593220344</v>
      </c>
      <c r="C26" s="1">
        <v>15908.627966101698</v>
      </c>
      <c r="D26" s="1">
        <v>159.08627966101696</v>
      </c>
      <c r="E26" s="1"/>
      <c r="F26" s="1">
        <v>15749.54168644068</v>
      </c>
    </row>
    <row r="27" spans="1:6" x14ac:dyDescent="0.25">
      <c r="A27" s="2" t="s">
        <v>582</v>
      </c>
      <c r="B27" s="1">
        <v>42975</v>
      </c>
      <c r="C27" s="1">
        <v>15041.249999999998</v>
      </c>
      <c r="D27" s="1">
        <v>150.41249999999999</v>
      </c>
      <c r="E27" s="1"/>
      <c r="F27" s="1">
        <v>14890.837499999998</v>
      </c>
    </row>
    <row r="28" spans="1:6" x14ac:dyDescent="0.25">
      <c r="A28" s="2" t="s">
        <v>558</v>
      </c>
      <c r="B28" s="1">
        <v>50000</v>
      </c>
      <c r="C28" s="1">
        <v>15000</v>
      </c>
      <c r="D28" s="1">
        <v>150</v>
      </c>
      <c r="E28" s="1"/>
      <c r="F28" s="1">
        <v>14850</v>
      </c>
    </row>
    <row r="29" spans="1:6" x14ac:dyDescent="0.25">
      <c r="A29" s="2" t="s">
        <v>580</v>
      </c>
      <c r="B29" s="1">
        <v>30000</v>
      </c>
      <c r="C29" s="1">
        <v>11500</v>
      </c>
      <c r="D29" s="1">
        <v>115</v>
      </c>
      <c r="E29" s="1"/>
      <c r="F29" s="1">
        <v>11385</v>
      </c>
    </row>
    <row r="30" spans="1:6" x14ac:dyDescent="0.25">
      <c r="A30" s="2" t="s">
        <v>518</v>
      </c>
      <c r="B30" s="1">
        <v>27101.435406698565</v>
      </c>
      <c r="C30" s="1">
        <v>9640.5741626794261</v>
      </c>
      <c r="D30" s="1">
        <v>96.405741626794253</v>
      </c>
      <c r="E30" s="1"/>
      <c r="F30" s="1">
        <v>9544.1684210526328</v>
      </c>
    </row>
    <row r="31" spans="1:6" x14ac:dyDescent="0.25">
      <c r="A31" s="2" t="s">
        <v>606</v>
      </c>
      <c r="B31" s="1">
        <v>38027.118644067799</v>
      </c>
      <c r="C31" s="1">
        <v>9126.5084745762706</v>
      </c>
      <c r="D31" s="1">
        <v>91.265084745762707</v>
      </c>
      <c r="E31" s="1"/>
      <c r="F31" s="1">
        <v>9035.243389830508</v>
      </c>
    </row>
    <row r="32" spans="1:6" x14ac:dyDescent="0.25">
      <c r="A32" s="2" t="s">
        <v>532</v>
      </c>
      <c r="B32" s="1">
        <v>30000.000000000004</v>
      </c>
      <c r="C32" s="1">
        <v>8400.0000000000018</v>
      </c>
      <c r="D32" s="1">
        <v>84.000000000000014</v>
      </c>
      <c r="E32" s="1"/>
      <c r="F32" s="1">
        <v>8316.0000000000018</v>
      </c>
    </row>
    <row r="33" spans="1:6" x14ac:dyDescent="0.25">
      <c r="A33" s="2" t="s">
        <v>576</v>
      </c>
      <c r="B33" s="1">
        <v>22866.101694915254</v>
      </c>
      <c r="C33" s="1">
        <v>7943.7457627118656</v>
      </c>
      <c r="D33" s="1">
        <v>79.437457627118647</v>
      </c>
      <c r="E33" s="1"/>
      <c r="F33" s="1">
        <v>7864.3083050847472</v>
      </c>
    </row>
    <row r="34" spans="1:6" x14ac:dyDescent="0.25">
      <c r="A34" s="2" t="s">
        <v>551</v>
      </c>
      <c r="B34" s="1">
        <v>39020.338983050853</v>
      </c>
      <c r="C34" s="1">
        <v>7804.0677966101712</v>
      </c>
      <c r="D34" s="1">
        <v>78.040677966101711</v>
      </c>
      <c r="E34" s="1"/>
      <c r="F34" s="1">
        <v>7726.0271186440696</v>
      </c>
    </row>
    <row r="35" spans="1:6" x14ac:dyDescent="0.25">
      <c r="A35" s="2" t="s">
        <v>600</v>
      </c>
      <c r="B35" s="1">
        <v>25000</v>
      </c>
      <c r="C35" s="1">
        <v>7500</v>
      </c>
      <c r="D35" s="1">
        <v>75</v>
      </c>
      <c r="E35" s="1"/>
      <c r="F35" s="1">
        <v>7425</v>
      </c>
    </row>
    <row r="36" spans="1:6" x14ac:dyDescent="0.25">
      <c r="A36" s="2" t="s">
        <v>524</v>
      </c>
      <c r="B36" s="1">
        <v>54458.779661016946</v>
      </c>
      <c r="C36" s="1">
        <v>7481.9057627118646</v>
      </c>
      <c r="D36" s="1">
        <v>74.819057627118639</v>
      </c>
      <c r="E36" s="1"/>
      <c r="F36" s="1">
        <v>7407.0867050847464</v>
      </c>
    </row>
    <row r="37" spans="1:6" x14ac:dyDescent="0.25">
      <c r="A37" s="2" t="s">
        <v>560</v>
      </c>
      <c r="B37" s="1">
        <v>23699.152542372885</v>
      </c>
      <c r="C37" s="1">
        <v>6635.7627118644086</v>
      </c>
      <c r="D37" s="1">
        <v>66.357627118644089</v>
      </c>
      <c r="E37" s="1"/>
      <c r="F37" s="1">
        <v>6569.4050847457638</v>
      </c>
    </row>
    <row r="38" spans="1:6" x14ac:dyDescent="0.25">
      <c r="A38" s="2" t="s">
        <v>596</v>
      </c>
      <c r="B38" s="1">
        <v>26165.254237288136</v>
      </c>
      <c r="C38" s="1">
        <v>6541.3135593220341</v>
      </c>
      <c r="D38" s="1">
        <v>65.413135593220346</v>
      </c>
      <c r="E38" s="1"/>
      <c r="F38" s="1">
        <v>6475.9004237288136</v>
      </c>
    </row>
    <row r="39" spans="1:6" x14ac:dyDescent="0.25">
      <c r="A39" s="2" t="s">
        <v>562</v>
      </c>
      <c r="B39" s="1">
        <v>21617.796610169491</v>
      </c>
      <c r="C39" s="1">
        <v>6052.9830508474579</v>
      </c>
      <c r="D39" s="1">
        <v>60.529830508474582</v>
      </c>
      <c r="E39" s="1"/>
      <c r="F39" s="1">
        <v>5992.4532203389836</v>
      </c>
    </row>
    <row r="40" spans="1:6" x14ac:dyDescent="0.25">
      <c r="A40" s="2" t="s">
        <v>586</v>
      </c>
      <c r="B40" s="1">
        <v>20000</v>
      </c>
      <c r="C40" s="1">
        <v>5600.0000000000009</v>
      </c>
      <c r="D40" s="1">
        <v>56.000000000000007</v>
      </c>
      <c r="E40" s="1"/>
      <c r="F40" s="1">
        <v>5544.0000000000009</v>
      </c>
    </row>
    <row r="41" spans="1:6" x14ac:dyDescent="0.25">
      <c r="A41" s="2" t="s">
        <v>526</v>
      </c>
      <c r="B41" s="1">
        <v>19000</v>
      </c>
      <c r="C41" s="1">
        <v>5320.0000000000009</v>
      </c>
      <c r="D41" s="1">
        <v>53.200000000000017</v>
      </c>
      <c r="E41" s="1"/>
      <c r="F41" s="1">
        <v>5266.8000000000011</v>
      </c>
    </row>
    <row r="42" spans="1:6" x14ac:dyDescent="0.25">
      <c r="A42" s="2" t="s">
        <v>602</v>
      </c>
      <c r="B42" s="1">
        <v>20859.322033898305</v>
      </c>
      <c r="C42" s="1">
        <v>5214.8305084745762</v>
      </c>
      <c r="D42" s="1">
        <v>52.148305084745765</v>
      </c>
      <c r="E42" s="1"/>
      <c r="F42" s="1">
        <v>5162.6822033898306</v>
      </c>
    </row>
    <row r="43" spans="1:6" x14ac:dyDescent="0.25">
      <c r="A43" s="2" t="s">
        <v>539</v>
      </c>
      <c r="B43" s="1">
        <v>27416.101694915254</v>
      </c>
      <c r="C43" s="1">
        <v>4998.0508474576282</v>
      </c>
      <c r="D43" s="1">
        <v>49.980508474576283</v>
      </c>
      <c r="E43" s="1"/>
      <c r="F43" s="1">
        <v>4948.0703389830514</v>
      </c>
    </row>
    <row r="44" spans="1:6" x14ac:dyDescent="0.25">
      <c r="A44" s="2" t="s">
        <v>568</v>
      </c>
      <c r="B44" s="1">
        <v>17094.067796610172</v>
      </c>
      <c r="C44" s="1">
        <v>4786.3389830508486</v>
      </c>
      <c r="D44" s="1">
        <v>47.863389830508488</v>
      </c>
      <c r="E44" s="1"/>
      <c r="F44" s="1">
        <v>4738.4755932203398</v>
      </c>
    </row>
    <row r="45" spans="1:6" x14ac:dyDescent="0.25">
      <c r="A45" s="2" t="s">
        <v>590</v>
      </c>
      <c r="B45" s="1">
        <v>21325.423728813559</v>
      </c>
      <c r="C45" s="1">
        <v>4265.0847457627124</v>
      </c>
      <c r="D45" s="1">
        <v>42.650847457627123</v>
      </c>
      <c r="E45" s="1"/>
      <c r="F45" s="1">
        <v>4222.4338983050857</v>
      </c>
    </row>
    <row r="46" spans="1:6" x14ac:dyDescent="0.25">
      <c r="A46" s="2" t="s">
        <v>588</v>
      </c>
      <c r="B46" s="1">
        <v>14339.830508474577</v>
      </c>
      <c r="C46" s="1">
        <v>3584.9576271186443</v>
      </c>
      <c r="D46" s="1">
        <v>35.849576271186443</v>
      </c>
      <c r="E46" s="1"/>
      <c r="F46" s="1">
        <v>3549.1080508474579</v>
      </c>
    </row>
    <row r="47" spans="1:6" x14ac:dyDescent="0.25">
      <c r="A47" s="2" t="s">
        <v>610</v>
      </c>
      <c r="B47" s="1">
        <v>14165.254237288136</v>
      </c>
      <c r="C47" s="1">
        <v>3541.3135593220341</v>
      </c>
      <c r="D47" s="1">
        <v>35.413135593220339</v>
      </c>
      <c r="E47" s="1"/>
      <c r="F47" s="1">
        <v>3505.9004237288136</v>
      </c>
    </row>
    <row r="48" spans="1:6" x14ac:dyDescent="0.25">
      <c r="A48" s="2" t="s">
        <v>528</v>
      </c>
      <c r="B48" s="1">
        <v>59343.711864406781</v>
      </c>
      <c r="C48" s="1">
        <v>3523.7155932203391</v>
      </c>
      <c r="D48" s="1">
        <v>70.474311864406786</v>
      </c>
      <c r="E48" s="1"/>
      <c r="F48" s="1">
        <v>3453.2412813559322</v>
      </c>
    </row>
    <row r="49" spans="1:6" x14ac:dyDescent="0.25">
      <c r="A49" s="2" t="s">
        <v>598</v>
      </c>
      <c r="B49" s="1">
        <v>73304.173559322036</v>
      </c>
      <c r="C49" s="1">
        <v>3432.4205423728813</v>
      </c>
      <c r="D49" s="1">
        <v>34.324205423728813</v>
      </c>
      <c r="E49" s="1"/>
      <c r="F49" s="1">
        <v>3398.0963369491528</v>
      </c>
    </row>
    <row r="50" spans="1:6" x14ac:dyDescent="0.25">
      <c r="A50" s="2" t="s">
        <v>522</v>
      </c>
      <c r="B50" s="1">
        <v>6000</v>
      </c>
      <c r="C50" s="1">
        <v>3300.0000000000005</v>
      </c>
      <c r="D50" s="1">
        <v>33.000000000000007</v>
      </c>
      <c r="E50" s="1"/>
      <c r="F50" s="1">
        <v>3267.0000000000005</v>
      </c>
    </row>
    <row r="51" spans="1:6" x14ac:dyDescent="0.25">
      <c r="A51" s="2" t="s">
        <v>1314</v>
      </c>
      <c r="B51" s="1">
        <v>20361.779661016946</v>
      </c>
      <c r="C51" s="1">
        <v>3078.1118644067792</v>
      </c>
      <c r="D51" s="1">
        <v>61.562237288135591</v>
      </c>
      <c r="E51" s="1"/>
      <c r="F51" s="1">
        <v>3016.5496271186439</v>
      </c>
    </row>
    <row r="52" spans="1:6" x14ac:dyDescent="0.25">
      <c r="A52" s="2" t="s">
        <v>578</v>
      </c>
      <c r="B52" s="1">
        <v>9451.6949152542384</v>
      </c>
      <c r="C52" s="1">
        <v>2646.4745762711868</v>
      </c>
      <c r="D52" s="1">
        <v>26.464745762711868</v>
      </c>
      <c r="E52" s="1"/>
      <c r="F52" s="1">
        <v>2620.0098305084748</v>
      </c>
    </row>
    <row r="53" spans="1:6" x14ac:dyDescent="0.25">
      <c r="A53" s="2" t="s">
        <v>1313</v>
      </c>
      <c r="B53" s="1">
        <v>18268.322033898305</v>
      </c>
      <c r="C53" s="1">
        <v>2192.1986440677965</v>
      </c>
      <c r="D53" s="1">
        <v>21.921986440677966</v>
      </c>
      <c r="E53" s="1"/>
      <c r="F53" s="1">
        <v>2170.2766576271188</v>
      </c>
    </row>
    <row r="54" spans="1:6" x14ac:dyDescent="0.25">
      <c r="A54" s="2" t="s">
        <v>566</v>
      </c>
      <c r="B54" s="1">
        <v>6966.1016949152545</v>
      </c>
      <c r="C54" s="1">
        <v>1950.5084745762715</v>
      </c>
      <c r="D54" s="1">
        <v>19.505084745762716</v>
      </c>
      <c r="E54" s="1"/>
      <c r="F54" s="1">
        <v>1931.0033898305087</v>
      </c>
    </row>
    <row r="55" spans="1:6" x14ac:dyDescent="0.25">
      <c r="A55" s="2" t="s">
        <v>545</v>
      </c>
      <c r="B55" s="1">
        <v>7790.6779661016953</v>
      </c>
      <c r="C55" s="1">
        <v>1947.6694915254238</v>
      </c>
      <c r="D55" s="1">
        <v>19.476694915254239</v>
      </c>
      <c r="E55" s="1"/>
      <c r="F55" s="1">
        <v>1928.1927966101696</v>
      </c>
    </row>
    <row r="56" spans="1:6" x14ac:dyDescent="0.25">
      <c r="A56" s="2" t="s">
        <v>604</v>
      </c>
      <c r="B56" s="1">
        <v>16881.355932203391</v>
      </c>
      <c r="C56" s="1">
        <v>1688.1355932203392</v>
      </c>
      <c r="D56" s="1">
        <v>16.881355932203391</v>
      </c>
      <c r="E56" s="1"/>
      <c r="F56" s="1">
        <v>1671.2542372881358</v>
      </c>
    </row>
    <row r="57" spans="1:6" x14ac:dyDescent="0.25">
      <c r="A57" s="2" t="s">
        <v>574</v>
      </c>
      <c r="B57" s="1">
        <v>6000</v>
      </c>
      <c r="C57" s="1">
        <v>1680.0000000000002</v>
      </c>
      <c r="D57" s="1">
        <v>16.800000000000004</v>
      </c>
      <c r="E57" s="1"/>
      <c r="F57" s="1">
        <v>1663.2000000000003</v>
      </c>
    </row>
    <row r="58" spans="1:6" x14ac:dyDescent="0.25">
      <c r="A58" s="2" t="s">
        <v>608</v>
      </c>
      <c r="B58" s="1">
        <v>38027.118644067799</v>
      </c>
      <c r="C58" s="1">
        <v>1521.0847457627119</v>
      </c>
      <c r="D58" s="1">
        <v>15.21084745762712</v>
      </c>
      <c r="E58" s="1"/>
      <c r="F58" s="1">
        <v>1505.8738983050848</v>
      </c>
    </row>
    <row r="59" spans="1:6" x14ac:dyDescent="0.25">
      <c r="A59" s="2" t="s">
        <v>534</v>
      </c>
      <c r="B59" s="1">
        <v>5000</v>
      </c>
      <c r="C59" s="1">
        <v>1500</v>
      </c>
      <c r="D59" s="1">
        <v>15</v>
      </c>
      <c r="E59" s="1"/>
      <c r="F59" s="1">
        <v>1485</v>
      </c>
    </row>
    <row r="60" spans="1:6" x14ac:dyDescent="0.25">
      <c r="A60" s="2" t="s">
        <v>592</v>
      </c>
      <c r="B60" s="1">
        <v>9959.3220338983065</v>
      </c>
      <c r="C60" s="1">
        <v>1493.898305084746</v>
      </c>
      <c r="D60" s="1">
        <v>14.93898305084746</v>
      </c>
      <c r="E60" s="1"/>
      <c r="F60" s="1">
        <v>1478.9593220338986</v>
      </c>
    </row>
    <row r="61" spans="1:6" x14ac:dyDescent="0.25">
      <c r="A61" s="2" t="s">
        <v>564</v>
      </c>
      <c r="B61" s="1">
        <v>12105.932203389832</v>
      </c>
      <c r="C61" s="1">
        <v>1452.7118644067798</v>
      </c>
      <c r="D61" s="1">
        <v>14.527118644067798</v>
      </c>
      <c r="E61" s="1"/>
      <c r="F61" s="1">
        <v>1438.1847457627121</v>
      </c>
    </row>
    <row r="62" spans="1:6" x14ac:dyDescent="0.25">
      <c r="A62" s="2" t="s">
        <v>1440</v>
      </c>
      <c r="B62" s="1">
        <v>21325.423728813559</v>
      </c>
      <c r="C62" s="1">
        <v>1066.2711864406781</v>
      </c>
      <c r="D62" s="1">
        <v>10.662711864406781</v>
      </c>
      <c r="E62" s="1"/>
      <c r="F62" s="1">
        <v>1055.6084745762714</v>
      </c>
    </row>
    <row r="63" spans="1:6" x14ac:dyDescent="0.25">
      <c r="A63" s="2" t="s">
        <v>1315</v>
      </c>
      <c r="B63" s="1">
        <v>4236.4406779661022</v>
      </c>
      <c r="C63" s="1">
        <v>847.28813559322043</v>
      </c>
      <c r="D63" s="1">
        <v>8.4728813559322038</v>
      </c>
      <c r="E63" s="1"/>
      <c r="F63" s="1">
        <v>838.81525423728817</v>
      </c>
    </row>
    <row r="64" spans="1:6" x14ac:dyDescent="0.25">
      <c r="A64" s="2" t="s">
        <v>549</v>
      </c>
      <c r="B64" s="1">
        <v>3567.1016949152545</v>
      </c>
      <c r="C64" s="1">
        <v>557.07525423728816</v>
      </c>
      <c r="D64" s="1">
        <v>5.5707525423728814</v>
      </c>
      <c r="E64" s="1"/>
      <c r="F64" s="1">
        <v>551.50450169491523</v>
      </c>
    </row>
    <row r="65" spans="1:6" x14ac:dyDescent="0.25">
      <c r="A65" s="2" t="s">
        <v>1316</v>
      </c>
      <c r="B65" s="1">
        <v>3325.6440677966102</v>
      </c>
      <c r="C65" s="1">
        <v>346.75152542372882</v>
      </c>
      <c r="D65" s="1">
        <v>6.9350305084745765</v>
      </c>
      <c r="E65" s="1"/>
      <c r="F65" s="1">
        <v>339.81649491525422</v>
      </c>
    </row>
    <row r="66" spans="1:6" x14ac:dyDescent="0.25">
      <c r="A66" s="2" t="s">
        <v>570</v>
      </c>
      <c r="B66" s="1">
        <v>1839</v>
      </c>
      <c r="C66" s="1">
        <v>275.84999999999997</v>
      </c>
      <c r="D66" s="1">
        <v>2.7584999999999997</v>
      </c>
      <c r="E66" s="1"/>
      <c r="F66" s="1">
        <v>273.09149999999994</v>
      </c>
    </row>
    <row r="67" spans="1:6" x14ac:dyDescent="0.25">
      <c r="A67" s="2" t="s">
        <v>547</v>
      </c>
      <c r="B67" s="1">
        <v>905.08474576271192</v>
      </c>
      <c r="C67" s="1">
        <v>162.91525423728814</v>
      </c>
      <c r="D67" s="1">
        <v>1.6291525423728814</v>
      </c>
      <c r="E67" s="1"/>
      <c r="F67" s="1">
        <v>161.28610169491526</v>
      </c>
    </row>
    <row r="68" spans="1:6" x14ac:dyDescent="0.25">
      <c r="A68" s="2" t="s">
        <v>541</v>
      </c>
      <c r="B68" s="1">
        <v>714.40677966101703</v>
      </c>
      <c r="C68" s="1">
        <v>85.728813559322035</v>
      </c>
      <c r="D68" s="1">
        <v>0.85728813559322037</v>
      </c>
      <c r="E68" s="1"/>
      <c r="F68" s="1">
        <v>84.871525423728812</v>
      </c>
    </row>
    <row r="69" spans="1:6" x14ac:dyDescent="0.25">
      <c r="A69" s="2" t="s">
        <v>1319</v>
      </c>
      <c r="B69" s="1"/>
      <c r="C69" s="1"/>
      <c r="D69" s="1"/>
      <c r="E69" s="1"/>
      <c r="F69" s="1"/>
    </row>
    <row r="70" spans="1:6" x14ac:dyDescent="0.25">
      <c r="A70" s="2" t="s">
        <v>594</v>
      </c>
      <c r="B70" s="1">
        <v>30000</v>
      </c>
      <c r="C70" s="1">
        <v>0</v>
      </c>
      <c r="D70" s="1">
        <v>0</v>
      </c>
      <c r="E70" s="1"/>
      <c r="F70" s="1">
        <v>0</v>
      </c>
    </row>
    <row r="71" spans="1:6" x14ac:dyDescent="0.25">
      <c r="A71" s="2" t="s">
        <v>1303</v>
      </c>
      <c r="B71" s="1">
        <v>382819.1368421053</v>
      </c>
      <c r="C71" s="1">
        <v>-42722.774105263146</v>
      </c>
      <c r="D71" s="1">
        <v>-427.22774105263147</v>
      </c>
      <c r="E71" s="1">
        <v>-124517.65162736841</v>
      </c>
      <c r="F71" s="1">
        <v>-42295.546364210517</v>
      </c>
    </row>
    <row r="72" spans="1:6" x14ac:dyDescent="0.25">
      <c r="A72" s="2" t="s">
        <v>1305</v>
      </c>
      <c r="B72" s="1">
        <v>746457.5017703349</v>
      </c>
      <c r="C72" s="1">
        <v>-127518.76794401916</v>
      </c>
      <c r="D72" s="1">
        <v>-2550.3753588803838</v>
      </c>
      <c r="E72" s="1">
        <v>-259631.30856600005</v>
      </c>
      <c r="F72" s="1">
        <v>-124968.39258513875</v>
      </c>
    </row>
    <row r="73" spans="1:6" x14ac:dyDescent="0.25">
      <c r="A73" s="2" t="s">
        <v>1320</v>
      </c>
      <c r="B73" s="1">
        <v>21522860.483585272</v>
      </c>
      <c r="C73" s="1">
        <v>8514192.4808353409</v>
      </c>
      <c r="D73" s="1">
        <v>117249.88085431793</v>
      </c>
      <c r="E73" s="1">
        <v>-1583465.2379284496</v>
      </c>
      <c r="F73" s="1">
        <v>8396942.5999810249</v>
      </c>
    </row>
    <row r="74" spans="1:6" x14ac:dyDescent="0.25">
      <c r="B74"/>
      <c r="C74"/>
      <c r="D74"/>
      <c r="E74"/>
    </row>
    <row r="75" spans="1:6" x14ac:dyDescent="0.25">
      <c r="B75"/>
      <c r="C75"/>
      <c r="D75"/>
      <c r="E75"/>
    </row>
    <row r="76" spans="1:6" x14ac:dyDescent="0.25">
      <c r="B76"/>
      <c r="C76"/>
      <c r="D76"/>
      <c r="E76"/>
    </row>
    <row r="77" spans="1:6" x14ac:dyDescent="0.25">
      <c r="B77"/>
      <c r="C77"/>
      <c r="D77"/>
      <c r="E77"/>
    </row>
    <row r="78" spans="1:6" x14ac:dyDescent="0.25">
      <c r="B78"/>
      <c r="C78"/>
      <c r="D78"/>
      <c r="E78"/>
    </row>
    <row r="79" spans="1:6" x14ac:dyDescent="0.25">
      <c r="B79"/>
      <c r="C79"/>
      <c r="D79"/>
      <c r="E79"/>
    </row>
    <row r="80" spans="1:6" x14ac:dyDescent="0.25">
      <c r="B80"/>
      <c r="C80"/>
      <c r="D80"/>
      <c r="E80"/>
    </row>
    <row r="81" spans="2:7" x14ac:dyDescent="0.25">
      <c r="B81"/>
      <c r="C81"/>
      <c r="D81"/>
      <c r="E81"/>
      <c r="G81" s="30"/>
    </row>
    <row r="82" spans="2:7" x14ac:dyDescent="0.25">
      <c r="B82"/>
      <c r="C82"/>
      <c r="D82"/>
      <c r="E82"/>
    </row>
    <row r="83" spans="2:7" x14ac:dyDescent="0.25">
      <c r="B83"/>
      <c r="C83"/>
      <c r="D83"/>
      <c r="E83"/>
    </row>
    <row r="84" spans="2:7" x14ac:dyDescent="0.25">
      <c r="B84"/>
      <c r="C84"/>
      <c r="D84"/>
      <c r="E84"/>
    </row>
    <row r="85" spans="2:7" x14ac:dyDescent="0.25">
      <c r="B85"/>
      <c r="C85"/>
      <c r="D85"/>
      <c r="E85"/>
    </row>
    <row r="86" spans="2:7" x14ac:dyDescent="0.25">
      <c r="B86"/>
      <c r="C86"/>
      <c r="D86"/>
      <c r="E86"/>
    </row>
    <row r="87" spans="2:7" x14ac:dyDescent="0.25">
      <c r="B87"/>
      <c r="C87"/>
      <c r="D87"/>
      <c r="E87"/>
    </row>
    <row r="88" spans="2:7" x14ac:dyDescent="0.25">
      <c r="B88"/>
      <c r="C88"/>
      <c r="D88"/>
      <c r="E88"/>
    </row>
    <row r="89" spans="2:7" x14ac:dyDescent="0.25">
      <c r="B89"/>
      <c r="C89"/>
      <c r="D89"/>
      <c r="E89"/>
    </row>
    <row r="90" spans="2:7" x14ac:dyDescent="0.25">
      <c r="B90"/>
      <c r="C90"/>
      <c r="D90"/>
      <c r="E90"/>
    </row>
    <row r="91" spans="2:7" x14ac:dyDescent="0.25">
      <c r="B91"/>
      <c r="C91"/>
      <c r="D91"/>
      <c r="E91"/>
    </row>
    <row r="92" spans="2:7" x14ac:dyDescent="0.25">
      <c r="B92"/>
      <c r="C92"/>
      <c r="D92"/>
      <c r="E92"/>
    </row>
    <row r="93" spans="2:7" x14ac:dyDescent="0.25">
      <c r="B93"/>
      <c r="C93"/>
      <c r="D93"/>
      <c r="E93"/>
    </row>
    <row r="94" spans="2:7" x14ac:dyDescent="0.25">
      <c r="B94"/>
      <c r="C94"/>
      <c r="D94"/>
      <c r="E94"/>
    </row>
    <row r="95" spans="2:7" x14ac:dyDescent="0.25">
      <c r="B95"/>
      <c r="C95"/>
      <c r="D95"/>
      <c r="E95"/>
    </row>
    <row r="96" spans="2:7" x14ac:dyDescent="0.25">
      <c r="B96"/>
      <c r="C96"/>
      <c r="D96"/>
      <c r="E96"/>
    </row>
    <row r="97" spans="8:8" customFormat="1" x14ac:dyDescent="0.25">
      <c r="H97" s="175"/>
    </row>
    <row r="98" spans="8:8" customFormat="1" x14ac:dyDescent="0.25">
      <c r="H98" s="175"/>
    </row>
    <row r="99" spans="8:8" customFormat="1" x14ac:dyDescent="0.25">
      <c r="H99" s="175"/>
    </row>
    <row r="100" spans="8:8" customFormat="1" x14ac:dyDescent="0.25">
      <c r="H100" s="175"/>
    </row>
    <row r="101" spans="8:8" customFormat="1" x14ac:dyDescent="0.25">
      <c r="H101" s="175"/>
    </row>
    <row r="102" spans="8:8" customFormat="1" x14ac:dyDescent="0.25">
      <c r="H102" s="175"/>
    </row>
    <row r="103" spans="8:8" customFormat="1" x14ac:dyDescent="0.25">
      <c r="H103" s="175"/>
    </row>
    <row r="104" spans="8:8" customFormat="1" x14ac:dyDescent="0.25">
      <c r="H104" s="175"/>
    </row>
    <row r="105" spans="8:8" customFormat="1" x14ac:dyDescent="0.25">
      <c r="H105" s="175"/>
    </row>
    <row r="106" spans="8:8" customFormat="1" x14ac:dyDescent="0.25">
      <c r="H106" s="175"/>
    </row>
    <row r="107" spans="8:8" customFormat="1" x14ac:dyDescent="0.25">
      <c r="H107" s="175"/>
    </row>
    <row r="108" spans="8:8" customFormat="1" x14ac:dyDescent="0.25">
      <c r="H108" s="175"/>
    </row>
    <row r="109" spans="8:8" customFormat="1" x14ac:dyDescent="0.25">
      <c r="H109" s="175"/>
    </row>
    <row r="110" spans="8:8" customFormat="1" x14ac:dyDescent="0.25">
      <c r="H110" s="175"/>
    </row>
    <row r="111" spans="8:8" customFormat="1" x14ac:dyDescent="0.25">
      <c r="H111" s="175"/>
    </row>
    <row r="112" spans="8:8" customFormat="1" x14ac:dyDescent="0.25">
      <c r="H112" s="175"/>
    </row>
    <row r="113" spans="8:8" customFormat="1" x14ac:dyDescent="0.25">
      <c r="H113" s="175"/>
    </row>
    <row r="114" spans="8:8" customFormat="1" x14ac:dyDescent="0.25">
      <c r="H114" s="175"/>
    </row>
    <row r="115" spans="8:8" customFormat="1" x14ac:dyDescent="0.25">
      <c r="H115" s="175"/>
    </row>
    <row r="116" spans="8:8" customFormat="1" x14ac:dyDescent="0.25">
      <c r="H116" s="175"/>
    </row>
    <row r="117" spans="8:8" customFormat="1" x14ac:dyDescent="0.25">
      <c r="H117" s="175"/>
    </row>
    <row r="118" spans="8:8" customFormat="1" x14ac:dyDescent="0.25">
      <c r="H118" s="175"/>
    </row>
    <row r="119" spans="8:8" customFormat="1" x14ac:dyDescent="0.25">
      <c r="H119" s="175"/>
    </row>
    <row r="120" spans="8:8" customFormat="1" x14ac:dyDescent="0.25">
      <c r="H120" s="175"/>
    </row>
    <row r="121" spans="8:8" customFormat="1" x14ac:dyDescent="0.25">
      <c r="H121" s="175"/>
    </row>
    <row r="122" spans="8:8" customFormat="1" x14ac:dyDescent="0.25">
      <c r="H122" s="175"/>
    </row>
    <row r="123" spans="8:8" customFormat="1" x14ac:dyDescent="0.25">
      <c r="H123" s="175"/>
    </row>
    <row r="124" spans="8:8" customFormat="1" x14ac:dyDescent="0.25">
      <c r="H124" s="175"/>
    </row>
    <row r="125" spans="8:8" customFormat="1" x14ac:dyDescent="0.25">
      <c r="H125" s="175"/>
    </row>
    <row r="126" spans="8:8" customFormat="1" x14ac:dyDescent="0.25">
      <c r="H126" s="175"/>
    </row>
    <row r="127" spans="8:8" customFormat="1" x14ac:dyDescent="0.25">
      <c r="H127" s="175"/>
    </row>
    <row r="128" spans="8:8" customFormat="1" x14ac:dyDescent="0.25">
      <c r="H128" s="175"/>
    </row>
    <row r="129" spans="8:8" customFormat="1" x14ac:dyDescent="0.25">
      <c r="H129" s="175"/>
    </row>
    <row r="130" spans="8:8" customFormat="1" x14ac:dyDescent="0.25">
      <c r="H130" s="175"/>
    </row>
    <row r="131" spans="8:8" customFormat="1" x14ac:dyDescent="0.25">
      <c r="H131" s="175"/>
    </row>
    <row r="132" spans="8:8" customFormat="1" x14ac:dyDescent="0.25">
      <c r="H132" s="175"/>
    </row>
    <row r="133" spans="8:8" customFormat="1" x14ac:dyDescent="0.25">
      <c r="H133" s="175"/>
    </row>
    <row r="134" spans="8:8" customFormat="1" x14ac:dyDescent="0.25">
      <c r="H134" s="175"/>
    </row>
    <row r="135" spans="8:8" customFormat="1" x14ac:dyDescent="0.25">
      <c r="H135" s="175"/>
    </row>
    <row r="136" spans="8:8" customFormat="1" x14ac:dyDescent="0.25">
      <c r="H136" s="175"/>
    </row>
    <row r="137" spans="8:8" customFormat="1" x14ac:dyDescent="0.25">
      <c r="H137" s="175"/>
    </row>
    <row r="138" spans="8:8" customFormat="1" x14ac:dyDescent="0.25">
      <c r="H138" s="175"/>
    </row>
    <row r="139" spans="8:8" customFormat="1" x14ac:dyDescent="0.25">
      <c r="H139" s="175"/>
    </row>
    <row r="140" spans="8:8" customFormat="1" x14ac:dyDescent="0.25">
      <c r="H140" s="175"/>
    </row>
    <row r="141" spans="8:8" customFormat="1" x14ac:dyDescent="0.25">
      <c r="H141" s="175"/>
    </row>
    <row r="142" spans="8:8" customFormat="1" x14ac:dyDescent="0.25">
      <c r="H142" s="175"/>
    </row>
    <row r="143" spans="8:8" customFormat="1" x14ac:dyDescent="0.25">
      <c r="H143" s="175"/>
    </row>
    <row r="144" spans="8:8" customFormat="1" x14ac:dyDescent="0.25">
      <c r="H144" s="175"/>
    </row>
    <row r="145" spans="8:8" customFormat="1" x14ac:dyDescent="0.25">
      <c r="H145" s="175"/>
    </row>
    <row r="146" spans="8:8" customFormat="1" x14ac:dyDescent="0.25">
      <c r="H146" s="175"/>
    </row>
    <row r="147" spans="8:8" customFormat="1" x14ac:dyDescent="0.25">
      <c r="H147" s="175"/>
    </row>
    <row r="148" spans="8:8" customFormat="1" x14ac:dyDescent="0.25">
      <c r="H148" s="175"/>
    </row>
    <row r="149" spans="8:8" customFormat="1" x14ac:dyDescent="0.25">
      <c r="H149" s="175"/>
    </row>
    <row r="150" spans="8:8" customFormat="1" x14ac:dyDescent="0.25">
      <c r="H150" s="175"/>
    </row>
    <row r="151" spans="8:8" customFormat="1" x14ac:dyDescent="0.25">
      <c r="H151" s="175"/>
    </row>
    <row r="152" spans="8:8" customFormat="1" x14ac:dyDescent="0.25">
      <c r="H152" s="175"/>
    </row>
    <row r="153" spans="8:8" customFormat="1" x14ac:dyDescent="0.25">
      <c r="H153" s="175"/>
    </row>
    <row r="154" spans="8:8" customFormat="1" x14ac:dyDescent="0.25">
      <c r="H154" s="175"/>
    </row>
    <row r="155" spans="8:8" customFormat="1" x14ac:dyDescent="0.25">
      <c r="H155" s="175"/>
    </row>
    <row r="156" spans="8:8" customFormat="1" x14ac:dyDescent="0.25">
      <c r="H156" s="175"/>
    </row>
    <row r="157" spans="8:8" customFormat="1" x14ac:dyDescent="0.25">
      <c r="H157" s="175"/>
    </row>
    <row r="158" spans="8:8" customFormat="1" x14ac:dyDescent="0.25">
      <c r="H158" s="175"/>
    </row>
    <row r="159" spans="8:8" customFormat="1" x14ac:dyDescent="0.25">
      <c r="H159" s="175"/>
    </row>
    <row r="160" spans="8:8" customFormat="1" x14ac:dyDescent="0.25">
      <c r="H160" s="175"/>
    </row>
    <row r="161" spans="8:8" customFormat="1" x14ac:dyDescent="0.25">
      <c r="H161" s="175"/>
    </row>
    <row r="162" spans="8:8" customFormat="1" x14ac:dyDescent="0.25">
      <c r="H162" s="175"/>
    </row>
    <row r="163" spans="8:8" customFormat="1" x14ac:dyDescent="0.25">
      <c r="H163" s="175"/>
    </row>
    <row r="164" spans="8:8" customFormat="1" x14ac:dyDescent="0.25">
      <c r="H164" s="175"/>
    </row>
    <row r="165" spans="8:8" customFormat="1" x14ac:dyDescent="0.25">
      <c r="H165" s="175"/>
    </row>
    <row r="166" spans="8:8" customFormat="1" x14ac:dyDescent="0.25">
      <c r="H166" s="175"/>
    </row>
    <row r="167" spans="8:8" customFormat="1" x14ac:dyDescent="0.25">
      <c r="H167" s="175"/>
    </row>
    <row r="168" spans="8:8" customFormat="1" x14ac:dyDescent="0.25">
      <c r="H168" s="175"/>
    </row>
    <row r="169" spans="8:8" customFormat="1" x14ac:dyDescent="0.25">
      <c r="H169" s="175"/>
    </row>
    <row r="170" spans="8:8" customFormat="1" x14ac:dyDescent="0.25">
      <c r="H170" s="175"/>
    </row>
    <row r="171" spans="8:8" customFormat="1" x14ac:dyDescent="0.25">
      <c r="H171" s="175"/>
    </row>
    <row r="172" spans="8:8" customFormat="1" x14ac:dyDescent="0.25">
      <c r="H172" s="175"/>
    </row>
    <row r="173" spans="8:8" customFormat="1" x14ac:dyDescent="0.25">
      <c r="H173" s="175"/>
    </row>
    <row r="174" spans="8:8" customFormat="1" x14ac:dyDescent="0.25">
      <c r="H174" s="175"/>
    </row>
    <row r="175" spans="8:8" customFormat="1" x14ac:dyDescent="0.25">
      <c r="H175" s="175"/>
    </row>
    <row r="176" spans="8:8" customFormat="1" x14ac:dyDescent="0.25">
      <c r="H176" s="175"/>
    </row>
    <row r="177" spans="8:8" customFormat="1" x14ac:dyDescent="0.25">
      <c r="H177" s="175"/>
    </row>
    <row r="178" spans="8:8" customFormat="1" x14ac:dyDescent="0.25">
      <c r="H178" s="175"/>
    </row>
    <row r="179" spans="8:8" customFormat="1" x14ac:dyDescent="0.25">
      <c r="H179" s="175"/>
    </row>
    <row r="180" spans="8:8" customFormat="1" x14ac:dyDescent="0.25">
      <c r="H180" s="175"/>
    </row>
    <row r="181" spans="8:8" customFormat="1" x14ac:dyDescent="0.25">
      <c r="H181" s="1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394"/>
  <sheetViews>
    <sheetView topLeftCell="O366" zoomScale="110" zoomScaleNormal="110" workbookViewId="0">
      <selection activeCell="T395" sqref="T395"/>
    </sheetView>
  </sheetViews>
  <sheetFormatPr defaultColWidth="14.140625" defaultRowHeight="12" x14ac:dyDescent="0.2"/>
  <cols>
    <col min="1" max="1" width="12.85546875" style="15" bestFit="1" customWidth="1"/>
    <col min="2" max="2" width="12.7109375" style="15" bestFit="1" customWidth="1"/>
    <col min="3" max="3" width="24.85546875" style="14" bestFit="1" customWidth="1"/>
    <col min="4" max="4" width="17.7109375" style="15" bestFit="1" customWidth="1"/>
    <col min="5" max="5" width="12.7109375" style="15" bestFit="1" customWidth="1"/>
    <col min="6" max="6" width="12.28515625" style="15" bestFit="1" customWidth="1"/>
    <col min="7" max="7" width="29.7109375" style="15" bestFit="1" customWidth="1"/>
    <col min="8" max="8" width="9.42578125" style="14" bestFit="1" customWidth="1"/>
    <col min="9" max="9" width="18" style="14" bestFit="1" customWidth="1"/>
    <col min="10" max="10" width="30.28515625" style="14" bestFit="1" customWidth="1"/>
    <col min="11" max="11" width="13.42578125" style="16" bestFit="1" customWidth="1"/>
    <col min="12" max="12" width="13.5703125" style="24" bestFit="1" customWidth="1"/>
    <col min="13" max="13" width="12.28515625" style="24" bestFit="1" customWidth="1"/>
    <col min="14" max="14" width="14.28515625" style="24" bestFit="1" customWidth="1"/>
    <col min="15" max="15" width="13.140625" style="24" bestFit="1" customWidth="1"/>
    <col min="16" max="16" width="14" style="24" bestFit="1" customWidth="1"/>
    <col min="17" max="17" width="16.5703125" style="24" bestFit="1" customWidth="1"/>
    <col min="18" max="18" width="30.28515625" style="24" bestFit="1" customWidth="1"/>
    <col min="19" max="19" width="10" style="15" bestFit="1" customWidth="1"/>
    <col min="20" max="20" width="10" style="51" bestFit="1" customWidth="1"/>
    <col min="21" max="21" width="8.28515625" style="16" bestFit="1" customWidth="1"/>
    <col min="22" max="22" width="8.140625" style="53" bestFit="1" customWidth="1"/>
    <col min="23" max="24" width="10.7109375" style="53" bestFit="1" customWidth="1"/>
    <col min="25" max="25" width="8.5703125" style="53" bestFit="1" customWidth="1"/>
    <col min="26" max="26" width="13.7109375" style="17" bestFit="1" customWidth="1"/>
    <col min="27" max="27" width="14.7109375" style="32" bestFit="1" customWidth="1"/>
    <col min="28" max="28" width="14.5703125" style="31" bestFit="1" customWidth="1"/>
    <col min="29" max="29" width="11.28515625" style="14" bestFit="1" customWidth="1"/>
    <col min="30" max="30" width="32.7109375" style="26" bestFit="1" customWidth="1"/>
    <col min="31" max="31" width="14.28515625" style="22" bestFit="1" customWidth="1"/>
    <col min="32" max="32" width="14.28515625" style="14" bestFit="1" customWidth="1"/>
    <col min="33" max="33" width="7.7109375" style="34" bestFit="1" customWidth="1"/>
    <col min="34" max="16384" width="14.140625" style="14"/>
  </cols>
  <sheetData>
    <row r="1" spans="1:34" s="48" customFormat="1" ht="24" x14ac:dyDescent="0.2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55" t="s">
        <v>6</v>
      </c>
      <c r="H1" s="36" t="s">
        <v>7</v>
      </c>
      <c r="I1" s="38" t="s">
        <v>8</v>
      </c>
      <c r="J1" s="38" t="s">
        <v>9</v>
      </c>
      <c r="K1" s="39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1" t="s">
        <v>15</v>
      </c>
      <c r="Q1" s="36" t="s">
        <v>16</v>
      </c>
      <c r="R1" s="37" t="s">
        <v>17</v>
      </c>
      <c r="S1" s="42" t="s">
        <v>18</v>
      </c>
      <c r="T1" s="50" t="s">
        <v>19</v>
      </c>
      <c r="U1" s="43" t="s">
        <v>20</v>
      </c>
      <c r="V1" s="52" t="s">
        <v>21</v>
      </c>
      <c r="W1" s="50" t="s">
        <v>46</v>
      </c>
      <c r="X1" s="50" t="s">
        <v>22</v>
      </c>
      <c r="Y1" s="54" t="s">
        <v>23</v>
      </c>
      <c r="Z1" s="44" t="s">
        <v>24</v>
      </c>
      <c r="AA1" s="38" t="s">
        <v>25</v>
      </c>
      <c r="AB1" s="42" t="s">
        <v>26</v>
      </c>
      <c r="AC1" s="45" t="s">
        <v>27</v>
      </c>
      <c r="AD1" s="46" t="s">
        <v>28</v>
      </c>
      <c r="AE1" s="33" t="s">
        <v>47</v>
      </c>
      <c r="AF1" s="47" t="s">
        <v>48</v>
      </c>
      <c r="AG1" s="33" t="s">
        <v>49</v>
      </c>
      <c r="AH1" s="33" t="s">
        <v>1429</v>
      </c>
    </row>
    <row r="2" spans="1:34" s="23" customFormat="1" x14ac:dyDescent="0.2">
      <c r="A2" s="56" t="s">
        <v>835</v>
      </c>
      <c r="B2" s="57" t="s">
        <v>992</v>
      </c>
      <c r="C2" s="57" t="s">
        <v>993</v>
      </c>
      <c r="D2" s="57" t="s">
        <v>957</v>
      </c>
      <c r="E2" s="72" t="s">
        <v>50</v>
      </c>
      <c r="F2" s="57" t="s">
        <v>51</v>
      </c>
      <c r="G2" s="57" t="s">
        <v>994</v>
      </c>
      <c r="H2" s="72" t="s">
        <v>53</v>
      </c>
      <c r="I2" s="57" t="s">
        <v>203</v>
      </c>
      <c r="J2" s="57" t="s">
        <v>204</v>
      </c>
      <c r="K2" s="84">
        <v>0</v>
      </c>
      <c r="L2" s="57">
        <v>99999</v>
      </c>
      <c r="M2" s="57"/>
      <c r="N2" s="57"/>
      <c r="O2" s="108">
        <v>95692.822966507185</v>
      </c>
      <c r="P2" s="108">
        <v>95692.822966507185</v>
      </c>
      <c r="Q2" s="57" t="s">
        <v>75</v>
      </c>
      <c r="R2" s="57" t="s">
        <v>76</v>
      </c>
      <c r="S2" s="122">
        <v>0.56999999999999995</v>
      </c>
      <c r="T2" s="58">
        <f>Table1[[#This Row],[Cal Premium]]*Table1[[#This Row],[ERB 
Payout %]]</f>
        <v>54544.909090909088</v>
      </c>
      <c r="U2" s="61">
        <v>0.02</v>
      </c>
      <c r="V2" s="63">
        <f>Table1[[#This Row],[ERB
Payout Amt]]*Table1[[#This Row],[TDS Rate]]</f>
        <v>1090.8981818181817</v>
      </c>
      <c r="W2" s="117">
        <v>0</v>
      </c>
      <c r="X2" s="65">
        <f>Table1[[#This Row],[ERB
Payout Amt]]-Table1[[#This Row],[TDS amt]]</f>
        <v>53454.01090909091</v>
      </c>
      <c r="Y2" s="66"/>
      <c r="Z2" s="67"/>
      <c r="AA2" s="67"/>
      <c r="AB2" s="85" t="s">
        <v>954</v>
      </c>
      <c r="AC2" s="69"/>
      <c r="AD2" s="69"/>
      <c r="AE2" s="74"/>
      <c r="AF2" s="71"/>
      <c r="AG2" s="23">
        <v>12</v>
      </c>
      <c r="AH2" s="23" t="str">
        <f>Table1[[#This Row],[RM Name]]</f>
        <v>Mohan Singh</v>
      </c>
    </row>
    <row r="3" spans="1:34" x14ac:dyDescent="0.2">
      <c r="A3" s="56" t="s">
        <v>836</v>
      </c>
      <c r="B3" s="57" t="s">
        <v>995</v>
      </c>
      <c r="C3" s="57" t="s">
        <v>996</v>
      </c>
      <c r="D3" s="57" t="s">
        <v>957</v>
      </c>
      <c r="E3" s="72" t="s">
        <v>50</v>
      </c>
      <c r="F3" s="57" t="s">
        <v>51</v>
      </c>
      <c r="G3" s="57" t="s">
        <v>997</v>
      </c>
      <c r="H3" s="72" t="s">
        <v>53</v>
      </c>
      <c r="I3" s="57" t="s">
        <v>203</v>
      </c>
      <c r="J3" s="57" t="s">
        <v>204</v>
      </c>
      <c r="K3" s="84">
        <v>0</v>
      </c>
      <c r="L3" s="57">
        <v>29964</v>
      </c>
      <c r="M3" s="57"/>
      <c r="N3" s="57"/>
      <c r="O3" s="108">
        <v>28673.684210526317</v>
      </c>
      <c r="P3" s="108">
        <v>28673.684210526317</v>
      </c>
      <c r="Q3" s="57" t="s">
        <v>1300</v>
      </c>
      <c r="R3" s="57" t="s">
        <v>1301</v>
      </c>
      <c r="S3" s="122">
        <v>0.54</v>
      </c>
      <c r="T3" s="58">
        <f>Table1[[#This Row],[Cal Premium]]*Table1[[#This Row],[ERB 
Payout %]]</f>
        <v>15483.789473684212</v>
      </c>
      <c r="U3" s="62">
        <v>0.01</v>
      </c>
      <c r="V3" s="63">
        <f>Table1[[#This Row],[ERB
Payout Amt]]*Table1[[#This Row],[TDS Rate]]</f>
        <v>154.83789473684212</v>
      </c>
      <c r="W3" s="64">
        <v>0</v>
      </c>
      <c r="X3" s="65">
        <f>Table1[[#This Row],[ERB
Payout Amt]]-Table1[[#This Row],[TDS amt]]</f>
        <v>15328.95157894737</v>
      </c>
      <c r="Y3" s="66"/>
      <c r="Z3" s="67"/>
      <c r="AA3" s="67"/>
      <c r="AB3" s="85" t="s">
        <v>954</v>
      </c>
      <c r="AC3" s="69"/>
      <c r="AD3" s="69"/>
      <c r="AE3" s="74"/>
      <c r="AF3" s="71"/>
      <c r="AG3" s="23">
        <v>10</v>
      </c>
      <c r="AH3" s="23" t="str">
        <f>Table1[[#This Row],[RM Name]]</f>
        <v>Mohan Singh</v>
      </c>
    </row>
    <row r="4" spans="1:34" x14ac:dyDescent="0.2">
      <c r="A4" s="56" t="s">
        <v>838</v>
      </c>
      <c r="B4" s="57" t="s">
        <v>1000</v>
      </c>
      <c r="C4" s="57" t="s">
        <v>1001</v>
      </c>
      <c r="D4" s="57" t="s">
        <v>957</v>
      </c>
      <c r="E4" s="72" t="s">
        <v>50</v>
      </c>
      <c r="F4" s="57" t="s">
        <v>51</v>
      </c>
      <c r="G4" s="57" t="s">
        <v>1002</v>
      </c>
      <c r="H4" s="72" t="s">
        <v>53</v>
      </c>
      <c r="I4" s="57" t="s">
        <v>203</v>
      </c>
      <c r="J4" s="57" t="s">
        <v>204</v>
      </c>
      <c r="K4" s="84">
        <v>0</v>
      </c>
      <c r="L4" s="57">
        <v>41666</v>
      </c>
      <c r="M4" s="57"/>
      <c r="N4" s="57"/>
      <c r="O4" s="108">
        <v>39871.770334928231</v>
      </c>
      <c r="P4" s="108">
        <v>39871.770334928231</v>
      </c>
      <c r="Q4" s="57" t="s">
        <v>1304</v>
      </c>
      <c r="R4" s="57" t="s">
        <v>1305</v>
      </c>
      <c r="S4" s="122">
        <v>0.54</v>
      </c>
      <c r="T4" s="58">
        <f>Table1[[#This Row],[Cal Premium]]*Table1[[#This Row],[ERB 
Payout %]]</f>
        <v>21530.755980861246</v>
      </c>
      <c r="U4" s="62">
        <v>0.02</v>
      </c>
      <c r="V4" s="63">
        <f>Table1[[#This Row],[ERB
Payout Amt]]*Table1[[#This Row],[TDS Rate]]</f>
        <v>430.61511961722493</v>
      </c>
      <c r="W4" s="64">
        <v>0</v>
      </c>
      <c r="X4" s="65">
        <f>Table1[[#This Row],[ERB
Payout Amt]]-Table1[[#This Row],[TDS amt]]</f>
        <v>21100.140861244021</v>
      </c>
      <c r="Y4" s="66"/>
      <c r="Z4" s="67"/>
      <c r="AA4" s="67"/>
      <c r="AB4" s="85" t="s">
        <v>954</v>
      </c>
      <c r="AC4" s="69"/>
      <c r="AD4" s="69"/>
      <c r="AE4" s="74"/>
      <c r="AF4" s="71"/>
      <c r="AG4" s="23">
        <v>12</v>
      </c>
      <c r="AH4" s="23" t="str">
        <f>Table1[[#This Row],[RM Name]]</f>
        <v>Mohan Singh</v>
      </c>
    </row>
    <row r="5" spans="1:34" x14ac:dyDescent="0.2">
      <c r="A5" s="56" t="s">
        <v>839</v>
      </c>
      <c r="B5" s="57" t="s">
        <v>1003</v>
      </c>
      <c r="C5" s="57" t="s">
        <v>1004</v>
      </c>
      <c r="D5" s="57" t="s">
        <v>957</v>
      </c>
      <c r="E5" s="72" t="s">
        <v>50</v>
      </c>
      <c r="F5" s="57" t="s">
        <v>51</v>
      </c>
      <c r="G5" s="57" t="s">
        <v>1005</v>
      </c>
      <c r="H5" s="72" t="s">
        <v>53</v>
      </c>
      <c r="I5" s="57" t="s">
        <v>203</v>
      </c>
      <c r="J5" s="57" t="s">
        <v>342</v>
      </c>
      <c r="K5" s="84">
        <v>0</v>
      </c>
      <c r="L5" s="57">
        <v>30000</v>
      </c>
      <c r="M5" s="57"/>
      <c r="N5" s="57"/>
      <c r="O5" s="108">
        <v>28708.133971291867</v>
      </c>
      <c r="P5" s="108">
        <v>28708.133971291867</v>
      </c>
      <c r="Q5" s="57" t="s">
        <v>75</v>
      </c>
      <c r="R5" s="57" t="s">
        <v>76</v>
      </c>
      <c r="S5" s="122">
        <v>0.56999999999999995</v>
      </c>
      <c r="T5" s="58">
        <f>Table1[[#This Row],[Cal Premium]]*Table1[[#This Row],[ERB 
Payout %]]</f>
        <v>16363.636363636362</v>
      </c>
      <c r="U5" s="62">
        <v>0.02</v>
      </c>
      <c r="V5" s="63">
        <f>Table1[[#This Row],[ERB
Payout Amt]]*Table1[[#This Row],[TDS Rate]]</f>
        <v>327.27272727272725</v>
      </c>
      <c r="W5" s="64">
        <v>0</v>
      </c>
      <c r="X5" s="65">
        <f>Table1[[#This Row],[ERB
Payout Amt]]-Table1[[#This Row],[TDS amt]]</f>
        <v>16036.363636363634</v>
      </c>
      <c r="Y5" s="66"/>
      <c r="Z5" s="67"/>
      <c r="AA5" s="67"/>
      <c r="AB5" s="85" t="s">
        <v>954</v>
      </c>
      <c r="AC5" s="69"/>
      <c r="AD5" s="69"/>
      <c r="AE5" s="74"/>
      <c r="AF5" s="71"/>
      <c r="AG5" s="23">
        <v>10</v>
      </c>
      <c r="AH5" s="23" t="str">
        <f>Table1[[#This Row],[RM Name]]</f>
        <v>Mohan Singh</v>
      </c>
    </row>
    <row r="6" spans="1:34" x14ac:dyDescent="0.2">
      <c r="A6" s="56" t="s">
        <v>916</v>
      </c>
      <c r="B6" s="57" t="s">
        <v>1205</v>
      </c>
      <c r="C6" s="57" t="s">
        <v>1206</v>
      </c>
      <c r="D6" s="57" t="s">
        <v>957</v>
      </c>
      <c r="E6" s="72" t="s">
        <v>50</v>
      </c>
      <c r="F6" s="57" t="s">
        <v>51</v>
      </c>
      <c r="G6" s="57" t="s">
        <v>1207</v>
      </c>
      <c r="H6" s="72" t="s">
        <v>53</v>
      </c>
      <c r="I6" s="57" t="s">
        <v>203</v>
      </c>
      <c r="J6" s="57" t="s">
        <v>342</v>
      </c>
      <c r="K6" s="84">
        <v>0</v>
      </c>
      <c r="L6" s="57">
        <v>40000</v>
      </c>
      <c r="M6" s="57"/>
      <c r="N6" s="57"/>
      <c r="O6" s="108">
        <v>38277.511961722492</v>
      </c>
      <c r="P6" s="108">
        <v>38277.511961722492</v>
      </c>
      <c r="Q6" s="57" t="s">
        <v>75</v>
      </c>
      <c r="R6" s="57" t="s">
        <v>76</v>
      </c>
      <c r="S6" s="122">
        <v>0.56999999999999995</v>
      </c>
      <c r="T6" s="58">
        <f>Table1[[#This Row],[Cal Premium]]*Table1[[#This Row],[ERB 
Payout %]]</f>
        <v>21818.18181818182</v>
      </c>
      <c r="U6" s="62">
        <v>0.02</v>
      </c>
      <c r="V6" s="63">
        <f>Table1[[#This Row],[ERB
Payout Amt]]*Table1[[#This Row],[TDS Rate]]</f>
        <v>436.36363636363643</v>
      </c>
      <c r="W6" s="64">
        <v>0</v>
      </c>
      <c r="X6" s="65">
        <f>Table1[[#This Row],[ERB
Payout Amt]]-Table1[[#This Row],[TDS amt]]</f>
        <v>21381.818181818184</v>
      </c>
      <c r="Y6" s="66"/>
      <c r="Z6" s="67"/>
      <c r="AA6" s="67"/>
      <c r="AB6" s="85" t="s">
        <v>954</v>
      </c>
      <c r="AC6" s="69"/>
      <c r="AD6" s="69"/>
      <c r="AE6" s="74"/>
      <c r="AF6" s="71"/>
      <c r="AG6" s="23">
        <v>10</v>
      </c>
      <c r="AH6" s="23" t="str">
        <f>Table1[[#This Row],[RM Name]]</f>
        <v>Mohan Singh</v>
      </c>
    </row>
    <row r="7" spans="1:34" x14ac:dyDescent="0.2">
      <c r="A7" s="56" t="s">
        <v>917</v>
      </c>
      <c r="B7" s="57" t="s">
        <v>1208</v>
      </c>
      <c r="C7" s="57" t="s">
        <v>1209</v>
      </c>
      <c r="D7" s="57" t="s">
        <v>957</v>
      </c>
      <c r="E7" s="72" t="s">
        <v>50</v>
      </c>
      <c r="F7" s="57" t="s">
        <v>51</v>
      </c>
      <c r="G7" s="57" t="s">
        <v>1210</v>
      </c>
      <c r="H7" s="72" t="s">
        <v>53</v>
      </c>
      <c r="I7" s="57" t="s">
        <v>203</v>
      </c>
      <c r="J7" s="57" t="s">
        <v>216</v>
      </c>
      <c r="K7" s="84">
        <v>0</v>
      </c>
      <c r="L7" s="57">
        <v>90000</v>
      </c>
      <c r="M7" s="57"/>
      <c r="N7" s="57"/>
      <c r="O7" s="108">
        <v>86124.401913875598</v>
      </c>
      <c r="P7" s="108">
        <v>86124.401913875598</v>
      </c>
      <c r="Q7" s="57" t="s">
        <v>75</v>
      </c>
      <c r="R7" s="57" t="s">
        <v>76</v>
      </c>
      <c r="S7" s="122">
        <v>0.56999999999999995</v>
      </c>
      <c r="T7" s="58">
        <f>Table1[[#This Row],[Cal Premium]]*Table1[[#This Row],[ERB 
Payout %]]</f>
        <v>49090.909090909088</v>
      </c>
      <c r="U7" s="62">
        <v>0.02</v>
      </c>
      <c r="V7" s="63">
        <f>Table1[[#This Row],[ERB
Payout Amt]]*Table1[[#This Row],[TDS Rate]]</f>
        <v>981.81818181818176</v>
      </c>
      <c r="W7" s="64">
        <v>0</v>
      </c>
      <c r="X7" s="65">
        <f>Table1[[#This Row],[ERB
Payout Amt]]-Table1[[#This Row],[TDS amt]]</f>
        <v>48109.090909090904</v>
      </c>
      <c r="Y7" s="66"/>
      <c r="Z7" s="67"/>
      <c r="AA7" s="67"/>
      <c r="AB7" s="85" t="s">
        <v>954</v>
      </c>
      <c r="AC7" s="69"/>
      <c r="AD7" s="69"/>
      <c r="AE7" s="74"/>
      <c r="AF7" s="71"/>
      <c r="AG7" s="23">
        <v>12</v>
      </c>
      <c r="AH7" s="23" t="str">
        <f>Table1[[#This Row],[RM Name]]</f>
        <v>Mohan Singh</v>
      </c>
    </row>
    <row r="8" spans="1:34" x14ac:dyDescent="0.2">
      <c r="A8" s="56" t="s">
        <v>919</v>
      </c>
      <c r="B8" s="57" t="s">
        <v>1213</v>
      </c>
      <c r="C8" s="57" t="s">
        <v>1214</v>
      </c>
      <c r="D8" s="57" t="s">
        <v>957</v>
      </c>
      <c r="E8" s="72" t="s">
        <v>50</v>
      </c>
      <c r="F8" s="57" t="s">
        <v>51</v>
      </c>
      <c r="G8" s="57" t="s">
        <v>1215</v>
      </c>
      <c r="H8" s="72" t="s">
        <v>53</v>
      </c>
      <c r="I8" s="57" t="s">
        <v>203</v>
      </c>
      <c r="J8" s="57" t="s">
        <v>216</v>
      </c>
      <c r="K8" s="84">
        <v>0</v>
      </c>
      <c r="L8" s="57">
        <v>50000</v>
      </c>
      <c r="M8" s="57"/>
      <c r="N8" s="57"/>
      <c r="O8" s="108">
        <v>47846.889952153113</v>
      </c>
      <c r="P8" s="108">
        <v>47846.889952153113</v>
      </c>
      <c r="Q8" s="57" t="s">
        <v>75</v>
      </c>
      <c r="R8" s="57" t="s">
        <v>76</v>
      </c>
      <c r="S8" s="122">
        <v>0.56999999999999995</v>
      </c>
      <c r="T8" s="58">
        <f>Table1[[#This Row],[Cal Premium]]*Table1[[#This Row],[ERB 
Payout %]]</f>
        <v>27272.727272727272</v>
      </c>
      <c r="U8" s="62">
        <v>0.02</v>
      </c>
      <c r="V8" s="63">
        <f>Table1[[#This Row],[ERB
Payout Amt]]*Table1[[#This Row],[TDS Rate]]</f>
        <v>545.4545454545455</v>
      </c>
      <c r="W8" s="64">
        <v>0</v>
      </c>
      <c r="X8" s="65">
        <f>Table1[[#This Row],[ERB
Payout Amt]]-Table1[[#This Row],[TDS amt]]</f>
        <v>26727.272727272728</v>
      </c>
      <c r="Y8" s="66"/>
      <c r="Z8" s="67"/>
      <c r="AA8" s="67"/>
      <c r="AB8" s="85" t="s">
        <v>954</v>
      </c>
      <c r="AC8" s="69"/>
      <c r="AD8" s="69"/>
      <c r="AE8" s="74"/>
      <c r="AF8" s="71"/>
      <c r="AG8" s="23">
        <v>12</v>
      </c>
      <c r="AH8" s="23" t="str">
        <f>Table1[[#This Row],[RM Name]]</f>
        <v>Mohan Singh</v>
      </c>
    </row>
    <row r="9" spans="1:34" x14ac:dyDescent="0.2">
      <c r="A9" s="56" t="s">
        <v>923</v>
      </c>
      <c r="B9" s="57" t="s">
        <v>1225</v>
      </c>
      <c r="C9" s="57" t="s">
        <v>1226</v>
      </c>
      <c r="D9" s="57" t="s">
        <v>957</v>
      </c>
      <c r="E9" s="72" t="s">
        <v>50</v>
      </c>
      <c r="F9" s="57" t="s">
        <v>51</v>
      </c>
      <c r="G9" s="57" t="s">
        <v>1227</v>
      </c>
      <c r="H9" s="72" t="s">
        <v>53</v>
      </c>
      <c r="I9" s="57" t="s">
        <v>203</v>
      </c>
      <c r="J9" s="57" t="s">
        <v>216</v>
      </c>
      <c r="K9" s="84">
        <v>0</v>
      </c>
      <c r="L9" s="57">
        <v>41666</v>
      </c>
      <c r="M9" s="57"/>
      <c r="N9" s="57"/>
      <c r="O9" s="108">
        <v>39871.770334928231</v>
      </c>
      <c r="P9" s="108">
        <v>39928.229665071776</v>
      </c>
      <c r="Q9" s="57" t="s">
        <v>75</v>
      </c>
      <c r="R9" s="57" t="s">
        <v>76</v>
      </c>
      <c r="S9" s="122">
        <v>0.56999999999999995</v>
      </c>
      <c r="T9" s="58">
        <f>Table1[[#This Row],[Cal Premium]]*Table1[[#This Row],[ERB 
Payout %]]</f>
        <v>22759.090909090912</v>
      </c>
      <c r="U9" s="62">
        <v>0.02</v>
      </c>
      <c r="V9" s="63">
        <f>Table1[[#This Row],[ERB
Payout Amt]]*Table1[[#This Row],[TDS Rate]]</f>
        <v>455.18181818181824</v>
      </c>
      <c r="W9" s="64">
        <v>0</v>
      </c>
      <c r="X9" s="65">
        <f>Table1[[#This Row],[ERB
Payout Amt]]-Table1[[#This Row],[TDS amt]]</f>
        <v>22303.909090909092</v>
      </c>
      <c r="Y9" s="66"/>
      <c r="Z9" s="67"/>
      <c r="AA9" s="67"/>
      <c r="AB9" s="85" t="s">
        <v>954</v>
      </c>
      <c r="AC9" s="69"/>
      <c r="AD9" s="69"/>
      <c r="AE9" s="74"/>
      <c r="AF9" s="71"/>
      <c r="AG9" s="23">
        <v>12</v>
      </c>
      <c r="AH9" s="23" t="str">
        <f>Table1[[#This Row],[RM Name]]</f>
        <v>Mohan Singh</v>
      </c>
    </row>
    <row r="10" spans="1:34" x14ac:dyDescent="0.2">
      <c r="A10" s="56" t="s">
        <v>924</v>
      </c>
      <c r="B10" s="57" t="s">
        <v>1228</v>
      </c>
      <c r="C10" s="57" t="s">
        <v>1229</v>
      </c>
      <c r="D10" s="57" t="s">
        <v>957</v>
      </c>
      <c r="E10" s="72" t="s">
        <v>50</v>
      </c>
      <c r="F10" s="57" t="s">
        <v>51</v>
      </c>
      <c r="G10" s="57" t="s">
        <v>1230</v>
      </c>
      <c r="H10" s="72" t="s">
        <v>53</v>
      </c>
      <c r="I10" s="57" t="s">
        <v>203</v>
      </c>
      <c r="J10" s="57" t="s">
        <v>216</v>
      </c>
      <c r="K10" s="84">
        <v>0</v>
      </c>
      <c r="L10" s="57">
        <v>41666</v>
      </c>
      <c r="M10" s="57"/>
      <c r="N10" s="57"/>
      <c r="O10" s="108">
        <v>39871.770334928231</v>
      </c>
      <c r="P10" s="108">
        <v>39871.770334928231</v>
      </c>
      <c r="Q10" s="57" t="s">
        <v>75</v>
      </c>
      <c r="R10" s="57" t="s">
        <v>76</v>
      </c>
      <c r="S10" s="122">
        <v>0.56999999999999995</v>
      </c>
      <c r="T10" s="58">
        <f>Table1[[#This Row],[Cal Premium]]*Table1[[#This Row],[ERB 
Payout %]]</f>
        <v>22726.909090909088</v>
      </c>
      <c r="U10" s="62">
        <v>0.02</v>
      </c>
      <c r="V10" s="63">
        <f>Table1[[#This Row],[ERB
Payout Amt]]*Table1[[#This Row],[TDS Rate]]</f>
        <v>454.53818181818178</v>
      </c>
      <c r="W10" s="64">
        <v>0</v>
      </c>
      <c r="X10" s="65">
        <f>Table1[[#This Row],[ERB
Payout Amt]]-Table1[[#This Row],[TDS amt]]</f>
        <v>22272.370909090907</v>
      </c>
      <c r="Y10" s="66"/>
      <c r="Z10" s="67"/>
      <c r="AA10" s="67"/>
      <c r="AB10" s="85" t="s">
        <v>954</v>
      </c>
      <c r="AC10" s="69"/>
      <c r="AD10" s="69"/>
      <c r="AE10" s="74"/>
      <c r="AF10" s="71"/>
      <c r="AG10" s="23">
        <v>12</v>
      </c>
      <c r="AH10" s="23" t="str">
        <f>Table1[[#This Row],[RM Name]]</f>
        <v>Mohan Singh</v>
      </c>
    </row>
    <row r="11" spans="1:34" x14ac:dyDescent="0.2">
      <c r="A11" s="56" t="s">
        <v>833</v>
      </c>
      <c r="B11" s="57" t="s">
        <v>986</v>
      </c>
      <c r="C11" s="57" t="s">
        <v>987</v>
      </c>
      <c r="D11" s="57" t="s">
        <v>964</v>
      </c>
      <c r="E11" s="72" t="s">
        <v>50</v>
      </c>
      <c r="F11" s="57" t="s">
        <v>51</v>
      </c>
      <c r="G11" s="57" t="s">
        <v>988</v>
      </c>
      <c r="H11" s="72" t="s">
        <v>53</v>
      </c>
      <c r="I11" s="57" t="s">
        <v>54</v>
      </c>
      <c r="J11" s="57" t="s">
        <v>64</v>
      </c>
      <c r="K11" s="84">
        <v>44565</v>
      </c>
      <c r="L11" s="57">
        <v>60000</v>
      </c>
      <c r="M11" s="57"/>
      <c r="N11" s="57"/>
      <c r="O11" s="108">
        <v>57750</v>
      </c>
      <c r="P11" s="108">
        <v>57416.267942583734</v>
      </c>
      <c r="Q11" s="57" t="s">
        <v>1436</v>
      </c>
      <c r="R11" s="57" t="s">
        <v>1437</v>
      </c>
      <c r="S11" s="122">
        <v>0.63</v>
      </c>
      <c r="T11" s="58">
        <f>Table1[[#This Row],[Cal Premium]]*Table1[[#This Row],[ERB 
Payout %]]</f>
        <v>36172.248803827752</v>
      </c>
      <c r="U11" s="61">
        <v>0.01</v>
      </c>
      <c r="V11" s="63">
        <f>Table1[[#This Row],[ERB
Payout Amt]]*Table1[[#This Row],[TDS Rate]]</f>
        <v>361.7224880382775</v>
      </c>
      <c r="W11" s="64">
        <v>0</v>
      </c>
      <c r="X11" s="65">
        <f>Table1[[#This Row],[ERB
Payout Amt]]-Table1[[#This Row],[TDS amt]]</f>
        <v>35810.526315789473</v>
      </c>
      <c r="Y11" s="66"/>
      <c r="Z11" s="67"/>
      <c r="AA11" s="67"/>
      <c r="AB11" s="85" t="s">
        <v>954</v>
      </c>
      <c r="AC11" s="69"/>
      <c r="AD11" s="69"/>
      <c r="AE11" s="74"/>
      <c r="AF11" s="71"/>
      <c r="AG11" s="23">
        <v>10</v>
      </c>
      <c r="AH11" s="23" t="str">
        <f>Table1[[#This Row],[RM Name]]</f>
        <v>Sandeep Das</v>
      </c>
    </row>
    <row r="12" spans="1:34" s="100" customFormat="1" x14ac:dyDescent="0.2">
      <c r="A12" s="86" t="s">
        <v>952</v>
      </c>
      <c r="B12" s="87" t="s">
        <v>1295</v>
      </c>
      <c r="C12" s="87" t="s">
        <v>708</v>
      </c>
      <c r="D12" s="87" t="s">
        <v>631</v>
      </c>
      <c r="E12" s="87" t="s">
        <v>50</v>
      </c>
      <c r="F12" s="87" t="s">
        <v>1317</v>
      </c>
      <c r="G12" s="87" t="s">
        <v>1296</v>
      </c>
      <c r="H12" s="87" t="s">
        <v>53</v>
      </c>
      <c r="I12" s="87" t="s">
        <v>52</v>
      </c>
      <c r="J12" s="87" t="s">
        <v>1297</v>
      </c>
      <c r="K12" s="88">
        <v>44797</v>
      </c>
      <c r="L12" s="87">
        <v>99996</v>
      </c>
      <c r="M12" s="87"/>
      <c r="N12" s="87"/>
      <c r="O12" s="109">
        <v>95689.952153110047</v>
      </c>
      <c r="P12" s="109">
        <v>95689.952153110047</v>
      </c>
      <c r="Q12" s="87" t="s">
        <v>1302</v>
      </c>
      <c r="R12" s="87" t="s">
        <v>1303</v>
      </c>
      <c r="S12" s="123">
        <v>-0.55000000000000004</v>
      </c>
      <c r="T12" s="90">
        <f>Table1[[#This Row],[Cal Premium]]*Table1[[#This Row],[ERB 
Payout %]]</f>
        <v>-52629.473684210527</v>
      </c>
      <c r="U12" s="101">
        <v>0.01</v>
      </c>
      <c r="V12" s="92">
        <f>Table1[[#This Row],[ERB
Payout Amt]]*Table1[[#This Row],[TDS Rate]]</f>
        <v>-526.29473684210529</v>
      </c>
      <c r="W12" s="102">
        <f>Table1[[#This Row],[ERB
Payout Amt]]-Table1[[#This Row],[TDS amt]]</f>
        <v>-52103.178947368418</v>
      </c>
      <c r="X12" s="93">
        <f>Table1[[#This Row],[Advance/
Recovery]]</f>
        <v>-52103.178947368418</v>
      </c>
      <c r="Y12" s="94"/>
      <c r="Z12" s="95"/>
      <c r="AA12" s="95"/>
      <c r="AB12" s="97" t="s">
        <v>954</v>
      </c>
      <c r="AC12" s="97"/>
      <c r="AD12" s="97" t="s">
        <v>1435</v>
      </c>
      <c r="AE12" s="103"/>
      <c r="AF12" s="99"/>
      <c r="AG12" s="100">
        <v>10</v>
      </c>
      <c r="AH12" s="23" t="str">
        <f>Table1[[#This Row],[RM Name]]</f>
        <v>Pintoo Singh</v>
      </c>
    </row>
    <row r="13" spans="1:34" s="100" customFormat="1" x14ac:dyDescent="0.2">
      <c r="A13" s="86" t="s">
        <v>953</v>
      </c>
      <c r="B13" s="87" t="s">
        <v>1298</v>
      </c>
      <c r="C13" s="87" t="s">
        <v>708</v>
      </c>
      <c r="D13" s="87" t="s">
        <v>631</v>
      </c>
      <c r="E13" s="87" t="s">
        <v>50</v>
      </c>
      <c r="F13" s="87" t="s">
        <v>1317</v>
      </c>
      <c r="G13" s="87" t="s">
        <v>1299</v>
      </c>
      <c r="H13" s="87" t="s">
        <v>53</v>
      </c>
      <c r="I13" s="87" t="s">
        <v>52</v>
      </c>
      <c r="J13" s="87" t="s">
        <v>70</v>
      </c>
      <c r="K13" s="88">
        <v>44855</v>
      </c>
      <c r="L13" s="87">
        <v>52250</v>
      </c>
      <c r="M13" s="87"/>
      <c r="N13" s="87"/>
      <c r="O13" s="109">
        <v>50000</v>
      </c>
      <c r="P13" s="109">
        <v>50000</v>
      </c>
      <c r="Q13" s="87" t="s">
        <v>1302</v>
      </c>
      <c r="R13" s="87" t="s">
        <v>1303</v>
      </c>
      <c r="S13" s="123">
        <v>-0.55000000000000004</v>
      </c>
      <c r="T13" s="90">
        <f>Table1[[#This Row],[Cal Premium]]*Table1[[#This Row],[ERB 
Payout %]]</f>
        <v>-27500.000000000004</v>
      </c>
      <c r="U13" s="101">
        <v>0.01</v>
      </c>
      <c r="V13" s="92">
        <f>Table1[[#This Row],[ERB
Payout Amt]]*Table1[[#This Row],[TDS Rate]]</f>
        <v>-275.00000000000006</v>
      </c>
      <c r="W13" s="102">
        <f>Table1[[#This Row],[ERB
Payout Amt]]-Table1[[#This Row],[TDS amt]]</f>
        <v>-27225.000000000004</v>
      </c>
      <c r="X13" s="93">
        <f>Table1[[#This Row],[Advance/
Recovery]]</f>
        <v>-27225.000000000004</v>
      </c>
      <c r="Y13" s="94"/>
      <c r="Z13" s="95"/>
      <c r="AA13" s="95"/>
      <c r="AB13" s="97" t="s">
        <v>954</v>
      </c>
      <c r="AC13" s="97"/>
      <c r="AD13" s="97" t="s">
        <v>1435</v>
      </c>
      <c r="AE13" s="103"/>
      <c r="AF13" s="99"/>
      <c r="AG13" s="100">
        <v>12</v>
      </c>
      <c r="AH13" s="23" t="str">
        <f>Table1[[#This Row],[RM Name]]</f>
        <v>Pintoo Singh</v>
      </c>
    </row>
    <row r="14" spans="1:34" x14ac:dyDescent="0.2">
      <c r="A14" s="56" t="s">
        <v>514</v>
      </c>
      <c r="B14" s="57">
        <v>0</v>
      </c>
      <c r="C14" s="57" t="s">
        <v>817</v>
      </c>
      <c r="D14" s="57" t="s">
        <v>818</v>
      </c>
      <c r="E14" s="57" t="s">
        <v>50</v>
      </c>
      <c r="F14" s="57" t="s">
        <v>51</v>
      </c>
      <c r="G14" s="57" t="s">
        <v>819</v>
      </c>
      <c r="H14" s="57" t="s">
        <v>654</v>
      </c>
      <c r="I14" s="57" t="s">
        <v>666</v>
      </c>
      <c r="J14" s="57" t="s">
        <v>667</v>
      </c>
      <c r="K14" s="84">
        <v>44900</v>
      </c>
      <c r="L14" s="57">
        <v>16715</v>
      </c>
      <c r="M14" s="57">
        <v>0</v>
      </c>
      <c r="N14" s="57">
        <v>0</v>
      </c>
      <c r="O14" s="108">
        <v>14165.254237288136</v>
      </c>
      <c r="P14" s="108">
        <v>14165.254237288136</v>
      </c>
      <c r="Q14" s="57" t="s">
        <v>609</v>
      </c>
      <c r="R14" s="57" t="s">
        <v>610</v>
      </c>
      <c r="S14" s="122">
        <v>0.25</v>
      </c>
      <c r="T14" s="58">
        <f>Table1[[#This Row],[Cal Premium]]*Table1[[#This Row],[ERB 
Payout %]]</f>
        <v>3541.3135593220341</v>
      </c>
      <c r="U14" s="62">
        <v>0.01</v>
      </c>
      <c r="V14" s="63">
        <f>Table1[[#This Row],[ERB
Payout Amt]]*Table1[[#This Row],[TDS Rate]]</f>
        <v>35.413135593220339</v>
      </c>
      <c r="W14" s="64"/>
      <c r="X14" s="65">
        <f>Table1[[#This Row],[ERB
Payout Amt]]-Table1[[#This Row],[TDS amt]]</f>
        <v>3505.9004237288136</v>
      </c>
      <c r="Y14" s="66"/>
      <c r="Z14" s="67"/>
      <c r="AA14" s="67"/>
      <c r="AB14" s="85" t="s">
        <v>820</v>
      </c>
      <c r="AC14" s="69"/>
      <c r="AD14" s="69" t="str">
        <f>VLOOKUP(Table1[[#This Row],[Unique ID]],[1]Sheet1!$A:$AL,38,0)</f>
        <v>Pending payout</v>
      </c>
      <c r="AE14" s="74"/>
      <c r="AF14" s="71"/>
      <c r="AG14" s="75">
        <v>1</v>
      </c>
      <c r="AH14" s="23" t="str">
        <f>Table1[[#This Row],[RM Name]]</f>
        <v>Anupam Bera</v>
      </c>
    </row>
    <row r="15" spans="1:34" x14ac:dyDescent="0.2">
      <c r="A15" s="56" t="s">
        <v>504</v>
      </c>
      <c r="B15" s="57">
        <v>0</v>
      </c>
      <c r="C15" s="57" t="s">
        <v>795</v>
      </c>
      <c r="D15" s="57" t="s">
        <v>631</v>
      </c>
      <c r="E15" s="57" t="s">
        <v>50</v>
      </c>
      <c r="F15" s="57" t="s">
        <v>51</v>
      </c>
      <c r="G15" s="57" t="s">
        <v>796</v>
      </c>
      <c r="H15" s="57" t="s">
        <v>797</v>
      </c>
      <c r="I15" s="57" t="s">
        <v>633</v>
      </c>
      <c r="J15" s="57" t="s">
        <v>675</v>
      </c>
      <c r="K15" s="84">
        <v>44905</v>
      </c>
      <c r="L15" s="57">
        <v>64974</v>
      </c>
      <c r="M15" s="57">
        <v>0</v>
      </c>
      <c r="N15" s="57">
        <v>0</v>
      </c>
      <c r="O15" s="108">
        <v>55062.711864406781</v>
      </c>
      <c r="P15" s="108">
        <v>55062.711864406781</v>
      </c>
      <c r="Q15" s="57" t="s">
        <v>527</v>
      </c>
      <c r="R15" s="57" t="s">
        <v>528</v>
      </c>
      <c r="S15" s="122">
        <v>0.05</v>
      </c>
      <c r="T15" s="58">
        <f>Table1[[#This Row],[Cal Premium]]*Table1[[#This Row],[ERB 
Payout %]]</f>
        <v>2753.1355932203392</v>
      </c>
      <c r="U15" s="61">
        <v>0.02</v>
      </c>
      <c r="V15" s="63">
        <f>Table1[[#This Row],[ERB
Payout Amt]]*Table1[[#This Row],[TDS Rate]]</f>
        <v>55.062711864406786</v>
      </c>
      <c r="W15" s="64"/>
      <c r="X15" s="65">
        <f>Table1[[#This Row],[ERB
Payout Amt]]-Table1[[#This Row],[TDS amt]]</f>
        <v>2698.0728813559322</v>
      </c>
      <c r="Y15" s="66"/>
      <c r="Z15" s="67"/>
      <c r="AA15" s="67"/>
      <c r="AB15" s="85" t="s">
        <v>820</v>
      </c>
      <c r="AC15" s="69"/>
      <c r="AD15" s="69" t="str">
        <f>VLOOKUP(Table1[[#This Row],[Unique ID]],[1]Sheet1!$A:$AL,38,0)</f>
        <v>Remaining balance</v>
      </c>
      <c r="AE15" s="74"/>
      <c r="AF15" s="71"/>
      <c r="AG15" s="75">
        <v>1</v>
      </c>
      <c r="AH15" s="23" t="str">
        <f>Table1[[#This Row],[RM Name]]</f>
        <v>Pintoo Singh</v>
      </c>
    </row>
    <row r="16" spans="1:34" x14ac:dyDescent="0.2">
      <c r="A16" s="56" t="s">
        <v>506</v>
      </c>
      <c r="B16" s="57">
        <v>0</v>
      </c>
      <c r="C16" s="57">
        <v>0</v>
      </c>
      <c r="D16" s="57" t="s">
        <v>799</v>
      </c>
      <c r="E16" s="57" t="s">
        <v>50</v>
      </c>
      <c r="F16" s="57" t="s">
        <v>51</v>
      </c>
      <c r="G16" s="57" t="s">
        <v>800</v>
      </c>
      <c r="H16" s="57" t="s">
        <v>654</v>
      </c>
      <c r="I16" s="57" t="s">
        <v>801</v>
      </c>
      <c r="J16" s="57" t="s">
        <v>802</v>
      </c>
      <c r="K16" s="84">
        <v>44908</v>
      </c>
      <c r="L16" s="57">
        <v>4999</v>
      </c>
      <c r="M16" s="57">
        <v>0</v>
      </c>
      <c r="N16" s="57">
        <v>0</v>
      </c>
      <c r="O16" s="108">
        <v>4236.4406779661022</v>
      </c>
      <c r="P16" s="108">
        <v>4236.4406779661022</v>
      </c>
      <c r="Q16" s="57" t="s">
        <v>599</v>
      </c>
      <c r="R16" s="72" t="s">
        <v>1315</v>
      </c>
      <c r="S16" s="122">
        <v>0.2</v>
      </c>
      <c r="T16" s="58">
        <f>Table1[[#This Row],[Cal Premium]]*Table1[[#This Row],[ERB 
Payout %]]</f>
        <v>847.28813559322043</v>
      </c>
      <c r="U16" s="62">
        <v>0.01</v>
      </c>
      <c r="V16" s="63">
        <f>Table1[[#This Row],[ERB
Payout Amt]]*Table1[[#This Row],[TDS Rate]]</f>
        <v>8.4728813559322038</v>
      </c>
      <c r="W16" s="64"/>
      <c r="X16" s="65">
        <f>Table1[[#This Row],[ERB
Payout Amt]]-Table1[[#This Row],[TDS amt]]</f>
        <v>838.81525423728817</v>
      </c>
      <c r="Y16" s="66"/>
      <c r="Z16" s="67"/>
      <c r="AA16" s="67"/>
      <c r="AB16" s="85" t="s">
        <v>820</v>
      </c>
      <c r="AC16" s="69"/>
      <c r="AD16" s="69" t="str">
        <f>VLOOKUP(Table1[[#This Row],[Unique ID]],[1]Sheet1!$A:$AL,38,0)</f>
        <v>Pending payout</v>
      </c>
      <c r="AE16" s="74"/>
      <c r="AF16" s="71"/>
      <c r="AG16" s="75">
        <v>1</v>
      </c>
      <c r="AH16" s="23" t="str">
        <f>Table1[[#This Row],[RM Name]]</f>
        <v>Deepchand Swarnkar</v>
      </c>
    </row>
    <row r="17" spans="1:34" x14ac:dyDescent="0.2">
      <c r="A17" s="56" t="s">
        <v>505</v>
      </c>
      <c r="B17" s="57">
        <v>115492969</v>
      </c>
      <c r="C17" s="57">
        <v>0</v>
      </c>
      <c r="D17" s="57" t="s">
        <v>730</v>
      </c>
      <c r="E17" s="57" t="s">
        <v>50</v>
      </c>
      <c r="F17" s="57" t="s">
        <v>51</v>
      </c>
      <c r="G17" s="57" t="s">
        <v>731</v>
      </c>
      <c r="H17" s="57" t="s">
        <v>697</v>
      </c>
      <c r="I17" s="57" t="s">
        <v>683</v>
      </c>
      <c r="J17" s="57" t="s">
        <v>798</v>
      </c>
      <c r="K17" s="84">
        <v>44912</v>
      </c>
      <c r="L17" s="57">
        <v>10698</v>
      </c>
      <c r="M17" s="57">
        <v>0</v>
      </c>
      <c r="N17" s="57">
        <v>0</v>
      </c>
      <c r="O17" s="108">
        <v>9066.1016949152545</v>
      </c>
      <c r="P17" s="108">
        <v>9066.1016949152545</v>
      </c>
      <c r="Q17" s="57" t="s">
        <v>575</v>
      </c>
      <c r="R17" s="57" t="s">
        <v>576</v>
      </c>
      <c r="S17" s="122">
        <v>0.45</v>
      </c>
      <c r="T17" s="58">
        <f>Table1[[#This Row],[Cal Premium]]*Table1[[#This Row],[ERB 
Payout %]]</f>
        <v>4079.7457627118647</v>
      </c>
      <c r="U17" s="61">
        <v>0.01</v>
      </c>
      <c r="V17" s="63">
        <f>Table1[[#This Row],[ERB
Payout Amt]]*Table1[[#This Row],[TDS Rate]]</f>
        <v>40.797457627118646</v>
      </c>
      <c r="W17" s="64"/>
      <c r="X17" s="65">
        <f>Table1[[#This Row],[ERB
Payout Amt]]-Table1[[#This Row],[TDS amt]]</f>
        <v>4038.9483050847462</v>
      </c>
      <c r="Y17" s="66"/>
      <c r="Z17" s="67"/>
      <c r="AA17" s="67"/>
      <c r="AB17" s="85" t="s">
        <v>820</v>
      </c>
      <c r="AC17" s="69"/>
      <c r="AD17" s="69" t="str">
        <f>VLOOKUP(Table1[[#This Row],[Unique ID]],[1]Sheet1!$A:$AL,38,0)</f>
        <v>Pending payout</v>
      </c>
      <c r="AE17" s="74"/>
      <c r="AF17" s="71"/>
      <c r="AG17" s="75">
        <v>43</v>
      </c>
      <c r="AH17" s="23" t="str">
        <f>Table1[[#This Row],[RM Name]]</f>
        <v>Avnish Misra</v>
      </c>
    </row>
    <row r="18" spans="1:34" x14ac:dyDescent="0.2">
      <c r="A18" s="56" t="s">
        <v>508</v>
      </c>
      <c r="B18" s="57" t="s">
        <v>806</v>
      </c>
      <c r="C18" s="57">
        <v>539736296</v>
      </c>
      <c r="D18" s="57" t="s">
        <v>717</v>
      </c>
      <c r="E18" s="57" t="s">
        <v>50</v>
      </c>
      <c r="F18" s="57" t="s">
        <v>51</v>
      </c>
      <c r="G18" s="57" t="s">
        <v>807</v>
      </c>
      <c r="H18" s="57" t="s">
        <v>53</v>
      </c>
      <c r="I18" s="57" t="s">
        <v>54</v>
      </c>
      <c r="J18" s="57" t="s">
        <v>62</v>
      </c>
      <c r="K18" s="84">
        <v>44914</v>
      </c>
      <c r="L18" s="57">
        <v>15675</v>
      </c>
      <c r="M18" s="57">
        <v>0</v>
      </c>
      <c r="N18" s="57">
        <v>0</v>
      </c>
      <c r="O18" s="108">
        <v>15000.000000000002</v>
      </c>
      <c r="P18" s="108">
        <v>15000.000000000002</v>
      </c>
      <c r="Q18" s="57" t="s">
        <v>571</v>
      </c>
      <c r="R18" s="57" t="s">
        <v>600</v>
      </c>
      <c r="S18" s="122">
        <v>0.3</v>
      </c>
      <c r="T18" s="58">
        <f>Table1[[#This Row],[Cal Premium]]*Table1[[#This Row],[ERB 
Payout %]]</f>
        <v>4500</v>
      </c>
      <c r="U18" s="62">
        <v>0.01</v>
      </c>
      <c r="V18" s="63">
        <f>Table1[[#This Row],[ERB
Payout Amt]]*Table1[[#This Row],[TDS Rate]]</f>
        <v>45</v>
      </c>
      <c r="W18" s="64"/>
      <c r="X18" s="65">
        <f>Table1[[#This Row],[ERB
Payout Amt]]-Table1[[#This Row],[TDS amt]]</f>
        <v>4455</v>
      </c>
      <c r="Y18" s="66"/>
      <c r="Z18" s="67"/>
      <c r="AA18" s="67"/>
      <c r="AB18" s="85" t="s">
        <v>820</v>
      </c>
      <c r="AC18" s="69"/>
      <c r="AD18" s="69" t="str">
        <f>VLOOKUP(Table1[[#This Row],[Unique ID]],[1]Sheet1!$A:$AL,38,0)</f>
        <v>Pending payout</v>
      </c>
      <c r="AE18" s="74"/>
      <c r="AF18" s="71"/>
      <c r="AG18" s="75">
        <v>10</v>
      </c>
      <c r="AH18" s="23" t="str">
        <f>Table1[[#This Row],[RM Name]]</f>
        <v>Debasish Bal</v>
      </c>
    </row>
    <row r="19" spans="1:34" x14ac:dyDescent="0.2">
      <c r="A19" s="56" t="s">
        <v>509</v>
      </c>
      <c r="B19" s="57">
        <v>0</v>
      </c>
      <c r="C19" s="57" t="s">
        <v>808</v>
      </c>
      <c r="D19" s="57" t="s">
        <v>696</v>
      </c>
      <c r="E19" s="57" t="s">
        <v>50</v>
      </c>
      <c r="F19" s="57" t="s">
        <v>51</v>
      </c>
      <c r="G19" s="57" t="s">
        <v>809</v>
      </c>
      <c r="H19" s="57" t="s">
        <v>654</v>
      </c>
      <c r="I19" s="57" t="s">
        <v>633</v>
      </c>
      <c r="J19" s="57" t="s">
        <v>689</v>
      </c>
      <c r="K19" s="84">
        <v>44915</v>
      </c>
      <c r="L19" s="57">
        <v>24614</v>
      </c>
      <c r="M19" s="57">
        <v>0</v>
      </c>
      <c r="N19" s="57">
        <v>0</v>
      </c>
      <c r="O19" s="108">
        <v>20859.322033898305</v>
      </c>
      <c r="P19" s="108">
        <v>20859.322033898305</v>
      </c>
      <c r="Q19" s="57" t="s">
        <v>601</v>
      </c>
      <c r="R19" s="57" t="s">
        <v>602</v>
      </c>
      <c r="S19" s="122">
        <v>0.25</v>
      </c>
      <c r="T19" s="58">
        <f>Table1[[#This Row],[Cal Premium]]*Table1[[#This Row],[ERB 
Payout %]]</f>
        <v>5214.8305084745762</v>
      </c>
      <c r="U19" s="62">
        <v>0.01</v>
      </c>
      <c r="V19" s="63">
        <f>Table1[[#This Row],[ERB
Payout Amt]]*Table1[[#This Row],[TDS Rate]]</f>
        <v>52.148305084745765</v>
      </c>
      <c r="W19" s="64"/>
      <c r="X19" s="65">
        <f>Table1[[#This Row],[ERB
Payout Amt]]-Table1[[#This Row],[TDS amt]]</f>
        <v>5162.6822033898306</v>
      </c>
      <c r="Y19" s="66"/>
      <c r="Z19" s="67"/>
      <c r="AA19" s="67"/>
      <c r="AB19" s="85" t="s">
        <v>820</v>
      </c>
      <c r="AC19" s="69"/>
      <c r="AD19" s="69" t="str">
        <f>VLOOKUP(Table1[[#This Row],[Unique ID]],[1]Sheet1!$A:$AL,38,0)</f>
        <v>Pending payout</v>
      </c>
      <c r="AE19" s="74"/>
      <c r="AF19" s="71"/>
      <c r="AG19" s="75">
        <v>1</v>
      </c>
      <c r="AH19" s="23" t="str">
        <f>Table1[[#This Row],[RM Name]]</f>
        <v>Manoj Kumar</v>
      </c>
    </row>
    <row r="20" spans="1:34" x14ac:dyDescent="0.2">
      <c r="A20" s="56" t="s">
        <v>511</v>
      </c>
      <c r="B20" s="57" t="s">
        <v>708</v>
      </c>
      <c r="C20" s="57" t="s">
        <v>811</v>
      </c>
      <c r="D20" s="57" t="s">
        <v>612</v>
      </c>
      <c r="E20" s="57" t="s">
        <v>812</v>
      </c>
      <c r="F20" s="57" t="s">
        <v>51</v>
      </c>
      <c r="G20" s="57" t="s">
        <v>813</v>
      </c>
      <c r="H20" s="57" t="s">
        <v>53</v>
      </c>
      <c r="I20" s="57" t="s">
        <v>625</v>
      </c>
      <c r="J20" s="57" t="s">
        <v>814</v>
      </c>
      <c r="K20" s="84">
        <v>44916</v>
      </c>
      <c r="L20" s="57">
        <v>19920</v>
      </c>
      <c r="M20" s="57">
        <v>0</v>
      </c>
      <c r="N20" s="57">
        <v>0</v>
      </c>
      <c r="O20" s="108">
        <v>16881.355932203391</v>
      </c>
      <c r="P20" s="108">
        <v>16881.355932203391</v>
      </c>
      <c r="Q20" s="57" t="s">
        <v>603</v>
      </c>
      <c r="R20" s="57" t="s">
        <v>604</v>
      </c>
      <c r="S20" s="122">
        <v>0.1</v>
      </c>
      <c r="T20" s="58">
        <f>Table1[[#This Row],[Cal Premium]]*Table1[[#This Row],[ERB 
Payout %]]</f>
        <v>1688.1355932203392</v>
      </c>
      <c r="U20" s="62">
        <v>0.01</v>
      </c>
      <c r="V20" s="63">
        <f>Table1[[#This Row],[ERB
Payout Amt]]*Table1[[#This Row],[TDS Rate]]</f>
        <v>16.881355932203391</v>
      </c>
      <c r="W20" s="64"/>
      <c r="X20" s="65">
        <f>Table1[[#This Row],[ERB
Payout Amt]]-Table1[[#This Row],[TDS amt]]</f>
        <v>1671.2542372881358</v>
      </c>
      <c r="Y20" s="66"/>
      <c r="Z20" s="67"/>
      <c r="AA20" s="67"/>
      <c r="AB20" s="85" t="s">
        <v>820</v>
      </c>
      <c r="AC20" s="69"/>
      <c r="AD20" s="69" t="str">
        <f>VLOOKUP(Table1[[#This Row],[Unique ID]],[1]Sheet1!$A:$AL,38,0)</f>
        <v>Pending payout</v>
      </c>
      <c r="AE20" s="74"/>
      <c r="AF20" s="71"/>
      <c r="AG20" s="75">
        <v>1</v>
      </c>
      <c r="AH20" s="23" t="str">
        <f>Table1[[#This Row],[RM Name]]</f>
        <v>Sayali Kadav</v>
      </c>
    </row>
    <row r="21" spans="1:34" x14ac:dyDescent="0.2">
      <c r="A21" s="56" t="s">
        <v>512</v>
      </c>
      <c r="B21" s="57">
        <v>0</v>
      </c>
      <c r="C21" s="57">
        <v>60405061</v>
      </c>
      <c r="D21" s="57" t="s">
        <v>717</v>
      </c>
      <c r="E21" s="57" t="s">
        <v>50</v>
      </c>
      <c r="F21" s="57" t="s">
        <v>51</v>
      </c>
      <c r="G21" s="57" t="s">
        <v>815</v>
      </c>
      <c r="H21" s="57" t="s">
        <v>654</v>
      </c>
      <c r="I21" s="57" t="s">
        <v>655</v>
      </c>
      <c r="J21" s="57" t="s">
        <v>816</v>
      </c>
      <c r="K21" s="84">
        <v>44917</v>
      </c>
      <c r="L21" s="57">
        <v>44872</v>
      </c>
      <c r="M21" s="57">
        <v>0</v>
      </c>
      <c r="N21" s="57">
        <v>0</v>
      </c>
      <c r="O21" s="108">
        <v>38027.118644067799</v>
      </c>
      <c r="P21" s="108">
        <v>38027.118644067799</v>
      </c>
      <c r="Q21" s="57" t="s">
        <v>605</v>
      </c>
      <c r="R21" s="57" t="s">
        <v>606</v>
      </c>
      <c r="S21" s="122">
        <v>0.24</v>
      </c>
      <c r="T21" s="58">
        <f>Table1[[#This Row],[Cal Premium]]*Table1[[#This Row],[ERB 
Payout %]]</f>
        <v>9126.5084745762706</v>
      </c>
      <c r="U21" s="61">
        <v>0.01</v>
      </c>
      <c r="V21" s="63">
        <f>Table1[[#This Row],[ERB
Payout Amt]]*Table1[[#This Row],[TDS Rate]]</f>
        <v>91.265084745762707</v>
      </c>
      <c r="W21" s="64"/>
      <c r="X21" s="65">
        <f>Table1[[#This Row],[ERB
Payout Amt]]-Table1[[#This Row],[TDS amt]]</f>
        <v>9035.243389830508</v>
      </c>
      <c r="Y21" s="66"/>
      <c r="Z21" s="67"/>
      <c r="AA21" s="67"/>
      <c r="AB21" s="85" t="s">
        <v>820</v>
      </c>
      <c r="AC21" s="69"/>
      <c r="AD21" s="69" t="str">
        <f>VLOOKUP(Table1[[#This Row],[Unique ID]],[1]Sheet1!$A:$AL,38,0)</f>
        <v>Pending payout</v>
      </c>
      <c r="AE21" s="74"/>
      <c r="AF21" s="71"/>
      <c r="AG21" s="75">
        <v>1</v>
      </c>
      <c r="AH21" s="23" t="str">
        <f>Table1[[#This Row],[RM Name]]</f>
        <v>Debasish Bal</v>
      </c>
    </row>
    <row r="22" spans="1:34" x14ac:dyDescent="0.2">
      <c r="A22" s="56" t="s">
        <v>513</v>
      </c>
      <c r="B22" s="57">
        <v>0</v>
      </c>
      <c r="C22" s="57">
        <v>60405061</v>
      </c>
      <c r="D22" s="57" t="s">
        <v>717</v>
      </c>
      <c r="E22" s="57" t="s">
        <v>50</v>
      </c>
      <c r="F22" s="57" t="s">
        <v>51</v>
      </c>
      <c r="G22" s="57" t="s">
        <v>815</v>
      </c>
      <c r="H22" s="57" t="s">
        <v>654</v>
      </c>
      <c r="I22" s="57" t="s">
        <v>655</v>
      </c>
      <c r="J22" s="57" t="s">
        <v>816</v>
      </c>
      <c r="K22" s="84">
        <v>44917</v>
      </c>
      <c r="L22" s="57">
        <v>44872</v>
      </c>
      <c r="M22" s="57">
        <v>0</v>
      </c>
      <c r="N22" s="57">
        <v>0</v>
      </c>
      <c r="O22" s="108">
        <v>38027.118644067799</v>
      </c>
      <c r="P22" s="108">
        <v>38027.118644067799</v>
      </c>
      <c r="Q22" s="57" t="s">
        <v>607</v>
      </c>
      <c r="R22" s="57" t="s">
        <v>608</v>
      </c>
      <c r="S22" s="122">
        <v>0.04</v>
      </c>
      <c r="T22" s="58">
        <f>Table1[[#This Row],[Cal Premium]]*Table1[[#This Row],[ERB 
Payout %]]</f>
        <v>1521.0847457627119</v>
      </c>
      <c r="U22" s="62">
        <v>0.01</v>
      </c>
      <c r="V22" s="63">
        <f>Table1[[#This Row],[ERB
Payout Amt]]*Table1[[#This Row],[TDS Rate]]</f>
        <v>15.21084745762712</v>
      </c>
      <c r="W22" s="64"/>
      <c r="X22" s="65">
        <f>Table1[[#This Row],[ERB
Payout Amt]]-Table1[[#This Row],[TDS amt]]</f>
        <v>1505.8738983050848</v>
      </c>
      <c r="Y22" s="66"/>
      <c r="Z22" s="67"/>
      <c r="AA22" s="67"/>
      <c r="AB22" s="85" t="s">
        <v>820</v>
      </c>
      <c r="AC22" s="69"/>
      <c r="AD22" s="69" t="str">
        <f>VLOOKUP(Table1[[#This Row],[Unique ID]],[1]Sheet1!$A:$AL,38,0)</f>
        <v>PP Partner</v>
      </c>
      <c r="AE22" s="74"/>
      <c r="AF22" s="71"/>
      <c r="AG22" s="75">
        <v>1</v>
      </c>
      <c r="AH22" s="23" t="str">
        <f>Table1[[#This Row],[RM Name]]</f>
        <v>Debasish Bal</v>
      </c>
    </row>
    <row r="23" spans="1:34" x14ac:dyDescent="0.2">
      <c r="A23" s="56" t="s">
        <v>510</v>
      </c>
      <c r="B23" s="57">
        <v>6121605730</v>
      </c>
      <c r="C23" s="57">
        <v>542177092</v>
      </c>
      <c r="D23" s="57" t="s">
        <v>694</v>
      </c>
      <c r="E23" s="57" t="s">
        <v>50</v>
      </c>
      <c r="F23" s="57" t="s">
        <v>51</v>
      </c>
      <c r="G23" s="57" t="s">
        <v>810</v>
      </c>
      <c r="H23" s="57" t="s">
        <v>53</v>
      </c>
      <c r="I23" s="57" t="s">
        <v>54</v>
      </c>
      <c r="J23" s="57" t="s">
        <v>65</v>
      </c>
      <c r="K23" s="84">
        <v>44923</v>
      </c>
      <c r="L23" s="57">
        <v>155391.5</v>
      </c>
      <c r="M23" s="57">
        <v>0</v>
      </c>
      <c r="N23" s="57">
        <v>0</v>
      </c>
      <c r="O23" s="108">
        <v>148700</v>
      </c>
      <c r="P23" s="108">
        <v>148700</v>
      </c>
      <c r="Q23" s="57" t="s">
        <v>583</v>
      </c>
      <c r="R23" s="57" t="s">
        <v>584</v>
      </c>
      <c r="S23" s="122">
        <v>0.4</v>
      </c>
      <c r="T23" s="58">
        <f>Table1[[#This Row],[Cal Premium]]*Table1[[#This Row],[ERB 
Payout %]]</f>
        <v>59480</v>
      </c>
      <c r="U23" s="62">
        <v>0.01</v>
      </c>
      <c r="V23" s="63">
        <f>Table1[[#This Row],[ERB
Payout Amt]]*Table1[[#This Row],[TDS Rate]]</f>
        <v>594.80000000000007</v>
      </c>
      <c r="W23" s="64"/>
      <c r="X23" s="65">
        <f>Table1[[#This Row],[ERB
Payout Amt]]-Table1[[#This Row],[TDS amt]]</f>
        <v>58885.2</v>
      </c>
      <c r="Y23" s="66"/>
      <c r="Z23" s="67"/>
      <c r="AA23" s="67"/>
      <c r="AB23" s="85" t="s">
        <v>820</v>
      </c>
      <c r="AC23" s="69"/>
      <c r="AD23" s="69" t="str">
        <f>VLOOKUP(Table1[[#This Row],[Unique ID]],[1]Sheet1!$A:$AL,38,0)</f>
        <v>Pending payout</v>
      </c>
      <c r="AE23" s="74"/>
      <c r="AF23" s="71"/>
      <c r="AG23" s="75">
        <v>10</v>
      </c>
      <c r="AH23" s="23" t="str">
        <f>Table1[[#This Row],[RM Name]]</f>
        <v>Debasis jana</v>
      </c>
    </row>
    <row r="24" spans="1:34" x14ac:dyDescent="0.2">
      <c r="A24" s="56" t="s">
        <v>507</v>
      </c>
      <c r="B24" s="57">
        <v>0</v>
      </c>
      <c r="C24" s="57">
        <v>49984240</v>
      </c>
      <c r="D24" s="57" t="s">
        <v>612</v>
      </c>
      <c r="E24" s="57" t="s">
        <v>803</v>
      </c>
      <c r="F24" s="57" t="s">
        <v>51</v>
      </c>
      <c r="G24" s="57" t="s">
        <v>804</v>
      </c>
      <c r="H24" s="57" t="s">
        <v>654</v>
      </c>
      <c r="I24" s="57" t="s">
        <v>655</v>
      </c>
      <c r="J24" s="57" t="s">
        <v>805</v>
      </c>
      <c r="K24" s="84">
        <v>44925</v>
      </c>
      <c r="L24" s="57">
        <v>58986</v>
      </c>
      <c r="M24" s="57">
        <v>0</v>
      </c>
      <c r="N24" s="57">
        <v>0</v>
      </c>
      <c r="O24" s="108">
        <v>49988.135593220344</v>
      </c>
      <c r="P24" s="108">
        <v>49988.135593220344</v>
      </c>
      <c r="Q24" s="57" t="s">
        <v>515</v>
      </c>
      <c r="R24" s="57" t="s">
        <v>516</v>
      </c>
      <c r="S24" s="122">
        <v>0.28000000000000003</v>
      </c>
      <c r="T24" s="58">
        <f>Table1[[#This Row],[Cal Premium]]*Table1[[#This Row],[ERB 
Payout %]]</f>
        <v>13996.677966101697</v>
      </c>
      <c r="U24" s="62">
        <v>0.01</v>
      </c>
      <c r="V24" s="63">
        <f>Table1[[#This Row],[ERB
Payout Amt]]*Table1[[#This Row],[TDS Rate]]</f>
        <v>139.96677966101697</v>
      </c>
      <c r="W24" s="64"/>
      <c r="X24" s="65">
        <f>Table1[[#This Row],[ERB
Payout Amt]]-Table1[[#This Row],[TDS amt]]</f>
        <v>13856.71118644068</v>
      </c>
      <c r="Y24" s="66"/>
      <c r="Z24" s="67"/>
      <c r="AA24" s="67"/>
      <c r="AB24" s="85" t="s">
        <v>820</v>
      </c>
      <c r="AC24" s="69"/>
      <c r="AD24" s="69" t="str">
        <f>VLOOKUP(Table1[[#This Row],[Unique ID]],[1]Sheet1!$A:$AL,38,0)</f>
        <v>Pending payout</v>
      </c>
      <c r="AE24" s="74"/>
      <c r="AF24" s="71"/>
      <c r="AG24" s="75">
        <v>1</v>
      </c>
      <c r="AH24" s="23" t="str">
        <f>Table1[[#This Row],[RM Name]]</f>
        <v>Sayali Kadav</v>
      </c>
    </row>
    <row r="25" spans="1:34" x14ac:dyDescent="0.2">
      <c r="A25" s="56" t="s">
        <v>72</v>
      </c>
      <c r="B25" s="57">
        <v>565356654</v>
      </c>
      <c r="C25" s="57">
        <v>24711652</v>
      </c>
      <c r="D25" s="57" t="s">
        <v>30</v>
      </c>
      <c r="E25" s="57" t="s">
        <v>50</v>
      </c>
      <c r="F25" s="57" t="s">
        <v>51</v>
      </c>
      <c r="G25" s="57" t="s">
        <v>621</v>
      </c>
      <c r="H25" s="57" t="s">
        <v>53</v>
      </c>
      <c r="I25" s="57" t="s">
        <v>55</v>
      </c>
      <c r="J25" s="57" t="s">
        <v>211</v>
      </c>
      <c r="K25" s="84">
        <v>44927</v>
      </c>
      <c r="L25" s="57">
        <v>30000</v>
      </c>
      <c r="M25" s="57">
        <v>0</v>
      </c>
      <c r="N25" s="57">
        <v>0</v>
      </c>
      <c r="O25" s="108">
        <v>28708.133971291867</v>
      </c>
      <c r="P25" s="108">
        <v>28708.133971291867</v>
      </c>
      <c r="Q25" s="57" t="s">
        <v>45</v>
      </c>
      <c r="R25" s="57" t="s">
        <v>29</v>
      </c>
      <c r="S25" s="122">
        <v>0.42</v>
      </c>
      <c r="T25" s="58">
        <f>Table1[[#This Row],[Cal Premium]]*Table1[[#This Row],[ERB 
Payout %]]</f>
        <v>12057.416267942584</v>
      </c>
      <c r="U25" s="62">
        <v>0.01</v>
      </c>
      <c r="V25" s="63">
        <f>Table1[[#This Row],[ERB
Payout Amt]]*Table1[[#This Row],[TDS Rate]]</f>
        <v>120.57416267942585</v>
      </c>
      <c r="W25" s="64"/>
      <c r="X25" s="65">
        <f>Table1[[#This Row],[ERB
Payout Amt]]-Table1[[#This Row],[TDS amt]]</f>
        <v>11936.842105263158</v>
      </c>
      <c r="Y25" s="66"/>
      <c r="Z25" s="67"/>
      <c r="AA25" s="67"/>
      <c r="AB25" s="85" t="s">
        <v>820</v>
      </c>
      <c r="AC25" s="69"/>
      <c r="AD25" s="69">
        <f>VLOOKUP(Table1[[#This Row],[Unique ID]],[1]Sheet1!$A:$AL,38,0)</f>
        <v>0</v>
      </c>
      <c r="AE25" s="74"/>
      <c r="AF25" s="71"/>
      <c r="AG25" s="75">
        <v>12</v>
      </c>
      <c r="AH25" s="23" t="str">
        <f>Table1[[#This Row],[RM Name]]</f>
        <v>NA</v>
      </c>
    </row>
    <row r="26" spans="1:34" x14ac:dyDescent="0.2">
      <c r="A26" s="56" t="s">
        <v>421</v>
      </c>
      <c r="B26" s="57">
        <v>0</v>
      </c>
      <c r="C26" s="57" t="s">
        <v>630</v>
      </c>
      <c r="D26" s="57" t="s">
        <v>631</v>
      </c>
      <c r="E26" s="57" t="s">
        <v>50</v>
      </c>
      <c r="F26" s="57" t="s">
        <v>51</v>
      </c>
      <c r="G26" s="57" t="s">
        <v>632</v>
      </c>
      <c r="H26" s="57" t="s">
        <v>614</v>
      </c>
      <c r="I26" s="57" t="s">
        <v>633</v>
      </c>
      <c r="J26" s="57" t="s">
        <v>616</v>
      </c>
      <c r="K26" s="84">
        <v>44927</v>
      </c>
      <c r="L26" s="57">
        <v>11132</v>
      </c>
      <c r="M26" s="57">
        <v>1112</v>
      </c>
      <c r="N26" s="57">
        <v>8322</v>
      </c>
      <c r="O26" s="108">
        <v>9433.8983050847455</v>
      </c>
      <c r="P26" s="108">
        <v>1112</v>
      </c>
      <c r="Q26" s="57" t="s">
        <v>527</v>
      </c>
      <c r="R26" s="57" t="s">
        <v>528</v>
      </c>
      <c r="S26" s="122">
        <v>0.18</v>
      </c>
      <c r="T26" s="58">
        <f>Table1[[#This Row],[Cal Premium]]*Table1[[#This Row],[ERB 
Payout %]]</f>
        <v>200.16</v>
      </c>
      <c r="U26" s="62">
        <v>0.02</v>
      </c>
      <c r="V26" s="63">
        <f>Table1[[#This Row],[ERB
Payout Amt]]*Table1[[#This Row],[TDS Rate]]</f>
        <v>4.0031999999999996</v>
      </c>
      <c r="W26" s="64"/>
      <c r="X26" s="65">
        <f>Table1[[#This Row],[ERB
Payout Amt]]-Table1[[#This Row],[TDS amt]]</f>
        <v>196.1568</v>
      </c>
      <c r="Y26" s="66"/>
      <c r="Z26" s="67"/>
      <c r="AA26" s="67"/>
      <c r="AB26" s="85" t="s">
        <v>820</v>
      </c>
      <c r="AC26" s="69"/>
      <c r="AD26" s="69">
        <f>VLOOKUP(Table1[[#This Row],[Unique ID]],[1]Sheet1!$A:$AL,38,0)</f>
        <v>0</v>
      </c>
      <c r="AE26" s="74"/>
      <c r="AF26" s="71"/>
      <c r="AG26" s="75">
        <v>1</v>
      </c>
      <c r="AH26" s="23" t="str">
        <f>Table1[[#This Row],[RM Name]]</f>
        <v>Pintoo Singh</v>
      </c>
    </row>
    <row r="27" spans="1:34" s="100" customFormat="1" x14ac:dyDescent="0.2">
      <c r="A27" s="86" t="s">
        <v>87</v>
      </c>
      <c r="B27" s="87">
        <v>5112335484</v>
      </c>
      <c r="C27" s="87">
        <v>5036334570</v>
      </c>
      <c r="D27" s="87" t="s">
        <v>200</v>
      </c>
      <c r="E27" s="87" t="s">
        <v>50</v>
      </c>
      <c r="F27" s="87" t="s">
        <v>201</v>
      </c>
      <c r="G27" s="87" t="s">
        <v>205</v>
      </c>
      <c r="H27" s="87" t="s">
        <v>53</v>
      </c>
      <c r="I27" s="87" t="s">
        <v>203</v>
      </c>
      <c r="J27" s="87" t="s">
        <v>342</v>
      </c>
      <c r="K27" s="88">
        <v>44929</v>
      </c>
      <c r="L27" s="90">
        <v>60000</v>
      </c>
      <c r="M27" s="87"/>
      <c r="N27" s="87"/>
      <c r="O27" s="106">
        <v>57300</v>
      </c>
      <c r="P27" s="108">
        <v>57416.267942583734</v>
      </c>
      <c r="Q27" s="87" t="s">
        <v>399</v>
      </c>
      <c r="R27" s="87" t="s">
        <v>400</v>
      </c>
      <c r="S27" s="89">
        <v>0</v>
      </c>
      <c r="T27" s="90">
        <f>Table1[[#This Row],[Cal Premium]]*Table1[[#This Row],[ERB 
Payout %]]</f>
        <v>0</v>
      </c>
      <c r="U27" s="91">
        <v>0.01</v>
      </c>
      <c r="V27" s="92">
        <f>Table1[[#This Row],[ERB
Payout Amt]]*Table1[[#This Row],[TDS Rate]]</f>
        <v>0</v>
      </c>
      <c r="W27" s="102">
        <f>Table1[[#This Row],[ERB
Payout Amt]]+Table1[[#This Row],[TDS amt]]</f>
        <v>0</v>
      </c>
      <c r="X27" s="93">
        <f>Table1[[#This Row],[Advance/
Recovery]]</f>
        <v>0</v>
      </c>
      <c r="Y27" s="94"/>
      <c r="Z27" s="95"/>
      <c r="AA27" s="96"/>
      <c r="AB27" s="97" t="s">
        <v>821</v>
      </c>
      <c r="AC27" s="97"/>
      <c r="AD27" s="87" t="s">
        <v>1435</v>
      </c>
      <c r="AE27" s="98"/>
      <c r="AF27" s="99"/>
      <c r="AG27" s="100">
        <v>10</v>
      </c>
      <c r="AH27" s="23" t="str">
        <f>Table1[[#This Row],[RM Name]]</f>
        <v>Gaurav Raghav</v>
      </c>
    </row>
    <row r="28" spans="1:34" x14ac:dyDescent="0.2">
      <c r="A28" s="56" t="s">
        <v>92</v>
      </c>
      <c r="B28" s="57">
        <v>565361229</v>
      </c>
      <c r="C28" s="57">
        <v>24722085</v>
      </c>
      <c r="D28" s="57" t="s">
        <v>200</v>
      </c>
      <c r="E28" s="72" t="s">
        <v>50</v>
      </c>
      <c r="F28" s="57" t="s">
        <v>214</v>
      </c>
      <c r="G28" s="57" t="s">
        <v>217</v>
      </c>
      <c r="H28" s="72" t="s">
        <v>53</v>
      </c>
      <c r="I28" s="57" t="s">
        <v>55</v>
      </c>
      <c r="J28" s="57" t="s">
        <v>211</v>
      </c>
      <c r="K28" s="84">
        <v>44929</v>
      </c>
      <c r="L28" s="58">
        <v>62700</v>
      </c>
      <c r="M28" s="57"/>
      <c r="N28" s="57"/>
      <c r="O28" s="107">
        <v>59878.5</v>
      </c>
      <c r="P28" s="108">
        <v>60000.000000000007</v>
      </c>
      <c r="Q28" s="57" t="s">
        <v>401</v>
      </c>
      <c r="R28" s="57" t="s">
        <v>402</v>
      </c>
      <c r="S28" s="60">
        <v>0.51</v>
      </c>
      <c r="T28" s="58">
        <f>Table1[[#This Row],[Cal Premium]]*Table1[[#This Row],[ERB 
Payout %]]</f>
        <v>30600.000000000004</v>
      </c>
      <c r="U28" s="62">
        <v>0.01</v>
      </c>
      <c r="V28" s="63">
        <f>Table1[[#This Row],[ERB
Payout Amt]]*Table1[[#This Row],[TDS Rate]]</f>
        <v>306.00000000000006</v>
      </c>
      <c r="W28" s="64"/>
      <c r="X28" s="65">
        <f>Table1[[#This Row],[ERB
Payout Amt]]-Table1[[#This Row],[TDS amt]]</f>
        <v>30294.000000000004</v>
      </c>
      <c r="Y28" s="66"/>
      <c r="Z28" s="67"/>
      <c r="AA28" s="68"/>
      <c r="AB28" s="85" t="s">
        <v>821</v>
      </c>
      <c r="AC28" s="69"/>
      <c r="AD28" s="57"/>
      <c r="AE28" s="70"/>
      <c r="AF28" s="71"/>
      <c r="AG28" s="23">
        <v>12</v>
      </c>
      <c r="AH28" s="23" t="str">
        <f>Table1[[#This Row],[RM Name]]</f>
        <v>Gaurav Raghav</v>
      </c>
    </row>
    <row r="29" spans="1:34" x14ac:dyDescent="0.2">
      <c r="A29" s="56" t="s">
        <v>96</v>
      </c>
      <c r="B29" s="57">
        <v>565351276</v>
      </c>
      <c r="C29" s="57">
        <v>24723818</v>
      </c>
      <c r="D29" s="57" t="s">
        <v>200</v>
      </c>
      <c r="E29" s="72" t="s">
        <v>50</v>
      </c>
      <c r="F29" s="57" t="s">
        <v>214</v>
      </c>
      <c r="G29" s="57" t="s">
        <v>221</v>
      </c>
      <c r="H29" s="72" t="s">
        <v>53</v>
      </c>
      <c r="I29" s="57" t="s">
        <v>55</v>
      </c>
      <c r="J29" s="57" t="s">
        <v>211</v>
      </c>
      <c r="K29" s="84">
        <v>44929</v>
      </c>
      <c r="L29" s="58">
        <v>156750</v>
      </c>
      <c r="M29" s="57"/>
      <c r="N29" s="57"/>
      <c r="O29" s="107">
        <v>150000</v>
      </c>
      <c r="P29" s="107">
        <v>150000</v>
      </c>
      <c r="Q29" s="57" t="s">
        <v>401</v>
      </c>
      <c r="R29" s="57" t="s">
        <v>406</v>
      </c>
      <c r="S29" s="60">
        <v>0.51</v>
      </c>
      <c r="T29" s="58">
        <f>Table1[[#This Row],[Cal Premium]]*Table1[[#This Row],[ERB 
Payout %]]</f>
        <v>76500</v>
      </c>
      <c r="U29" s="62">
        <v>0.01</v>
      </c>
      <c r="V29" s="63">
        <f>Table1[[#This Row],[ERB
Payout Amt]]*Table1[[#This Row],[TDS Rate]]</f>
        <v>765</v>
      </c>
      <c r="W29" s="64"/>
      <c r="X29" s="65">
        <f>Table1[[#This Row],[ERB
Payout Amt]]-Table1[[#This Row],[TDS amt]]</f>
        <v>75735</v>
      </c>
      <c r="Y29" s="66"/>
      <c r="Z29" s="67"/>
      <c r="AA29" s="68"/>
      <c r="AB29" s="85" t="s">
        <v>821</v>
      </c>
      <c r="AC29" s="69"/>
      <c r="AD29" s="57"/>
      <c r="AE29" s="70"/>
      <c r="AF29" s="71"/>
      <c r="AG29" s="23">
        <v>12</v>
      </c>
      <c r="AH29" s="23" t="str">
        <f>Table1[[#This Row],[RM Name]]</f>
        <v>Gaurav Raghav</v>
      </c>
    </row>
    <row r="30" spans="1:34" x14ac:dyDescent="0.2">
      <c r="A30" s="56" t="s">
        <v>435</v>
      </c>
      <c r="B30" s="57">
        <v>0</v>
      </c>
      <c r="C30" s="57" t="s">
        <v>672</v>
      </c>
      <c r="D30" s="57" t="s">
        <v>612</v>
      </c>
      <c r="E30" s="57" t="s">
        <v>50</v>
      </c>
      <c r="F30" s="57" t="s">
        <v>51</v>
      </c>
      <c r="G30" s="57" t="s">
        <v>673</v>
      </c>
      <c r="H30" s="57" t="s">
        <v>674</v>
      </c>
      <c r="I30" s="57" t="s">
        <v>633</v>
      </c>
      <c r="J30" s="57" t="s">
        <v>675</v>
      </c>
      <c r="K30" s="84">
        <v>44929</v>
      </c>
      <c r="L30" s="57">
        <v>46044</v>
      </c>
      <c r="M30" s="57">
        <v>0</v>
      </c>
      <c r="N30" s="57">
        <v>0</v>
      </c>
      <c r="O30" s="108">
        <v>39020.338983050853</v>
      </c>
      <c r="P30" s="108">
        <v>39020.338983050853</v>
      </c>
      <c r="Q30" s="57" t="s">
        <v>550</v>
      </c>
      <c r="R30" s="57" t="s">
        <v>551</v>
      </c>
      <c r="S30" s="122">
        <v>0.2</v>
      </c>
      <c r="T30" s="58">
        <f>Table1[[#This Row],[Cal Premium]]*Table1[[#This Row],[ERB 
Payout %]]</f>
        <v>7804.0677966101712</v>
      </c>
      <c r="U30" s="62">
        <v>0.01</v>
      </c>
      <c r="V30" s="63">
        <f>Table1[[#This Row],[ERB
Payout Amt]]*Table1[[#This Row],[TDS Rate]]</f>
        <v>78.040677966101711</v>
      </c>
      <c r="W30" s="64"/>
      <c r="X30" s="65">
        <f>Table1[[#This Row],[ERB
Payout Amt]]-Table1[[#This Row],[TDS amt]]</f>
        <v>7726.0271186440696</v>
      </c>
      <c r="Y30" s="66"/>
      <c r="Z30" s="67"/>
      <c r="AA30" s="67"/>
      <c r="AB30" s="85" t="s">
        <v>820</v>
      </c>
      <c r="AC30" s="69"/>
      <c r="AD30" s="69">
        <f>VLOOKUP(Table1[[#This Row],[Unique ID]],[1]Sheet1!$A:$AL,38,0)</f>
        <v>0</v>
      </c>
      <c r="AE30" s="74"/>
      <c r="AF30" s="71"/>
      <c r="AG30" s="75">
        <v>1</v>
      </c>
      <c r="AH30" s="23" t="str">
        <f>Table1[[#This Row],[RM Name]]</f>
        <v>Sayali Kadav</v>
      </c>
    </row>
    <row r="31" spans="1:34" x14ac:dyDescent="0.2">
      <c r="A31" s="56" t="s">
        <v>93</v>
      </c>
      <c r="B31" s="57">
        <v>565358386</v>
      </c>
      <c r="C31" s="57">
        <v>24714357</v>
      </c>
      <c r="D31" s="57" t="s">
        <v>200</v>
      </c>
      <c r="E31" s="72" t="s">
        <v>50</v>
      </c>
      <c r="F31" s="57" t="s">
        <v>214</v>
      </c>
      <c r="G31" s="57" t="s">
        <v>218</v>
      </c>
      <c r="H31" s="72" t="s">
        <v>53</v>
      </c>
      <c r="I31" s="57" t="s">
        <v>55</v>
      </c>
      <c r="J31" s="57" t="s">
        <v>211</v>
      </c>
      <c r="K31" s="84">
        <v>44930</v>
      </c>
      <c r="L31" s="58">
        <v>99999</v>
      </c>
      <c r="M31" s="57"/>
      <c r="N31" s="57"/>
      <c r="O31" s="107">
        <v>95693</v>
      </c>
      <c r="P31" s="107">
        <v>95693</v>
      </c>
      <c r="Q31" s="57" t="s">
        <v>403</v>
      </c>
      <c r="R31" s="57" t="s">
        <v>405</v>
      </c>
      <c r="S31" s="60">
        <v>0.56999999999999995</v>
      </c>
      <c r="T31" s="58">
        <f>Table1[[#This Row],[Cal Premium]]*Table1[[#This Row],[ERB 
Payout %]]</f>
        <v>54545.009999999995</v>
      </c>
      <c r="U31" s="62">
        <v>0.01</v>
      </c>
      <c r="V31" s="63">
        <f>Table1[[#This Row],[ERB
Payout Amt]]*Table1[[#This Row],[TDS Rate]]</f>
        <v>545.45009999999991</v>
      </c>
      <c r="W31" s="64"/>
      <c r="X31" s="65">
        <f>Table1[[#This Row],[ERB
Payout Amt]]-Table1[[#This Row],[TDS amt]]</f>
        <v>53999.559899999993</v>
      </c>
      <c r="Y31" s="66"/>
      <c r="Z31" s="67"/>
      <c r="AA31" s="68"/>
      <c r="AB31" s="85" t="s">
        <v>821</v>
      </c>
      <c r="AC31" s="69"/>
      <c r="AD31" s="57"/>
      <c r="AE31" s="70"/>
      <c r="AF31" s="71"/>
      <c r="AG31" s="23">
        <v>10</v>
      </c>
      <c r="AH31" s="23" t="str">
        <f>Table1[[#This Row],[RM Name]]</f>
        <v>Gaurav Raghav</v>
      </c>
    </row>
    <row r="32" spans="1:34" x14ac:dyDescent="0.2">
      <c r="A32" s="56" t="s">
        <v>94</v>
      </c>
      <c r="B32" s="57">
        <v>565362111</v>
      </c>
      <c r="C32" s="57">
        <v>24729381</v>
      </c>
      <c r="D32" s="57" t="s">
        <v>200</v>
      </c>
      <c r="E32" s="72" t="s">
        <v>50</v>
      </c>
      <c r="F32" s="57" t="s">
        <v>214</v>
      </c>
      <c r="G32" s="57" t="s">
        <v>219</v>
      </c>
      <c r="H32" s="72" t="s">
        <v>53</v>
      </c>
      <c r="I32" s="57" t="s">
        <v>55</v>
      </c>
      <c r="J32" s="57" t="s">
        <v>211</v>
      </c>
      <c r="K32" s="84">
        <v>44930</v>
      </c>
      <c r="L32" s="58">
        <v>104500</v>
      </c>
      <c r="M32" s="57"/>
      <c r="N32" s="57"/>
      <c r="O32" s="107">
        <v>100000</v>
      </c>
      <c r="P32" s="107">
        <v>100000</v>
      </c>
      <c r="Q32" s="57" t="s">
        <v>401</v>
      </c>
      <c r="R32" s="57" t="s">
        <v>402</v>
      </c>
      <c r="S32" s="60">
        <v>0.51</v>
      </c>
      <c r="T32" s="58">
        <f>Table1[[#This Row],[Cal Premium]]*Table1[[#This Row],[ERB 
Payout %]]</f>
        <v>51000</v>
      </c>
      <c r="U32" s="61">
        <v>0.01</v>
      </c>
      <c r="V32" s="63">
        <f>Table1[[#This Row],[ERB
Payout Amt]]*Table1[[#This Row],[TDS Rate]]</f>
        <v>510</v>
      </c>
      <c r="W32" s="64"/>
      <c r="X32" s="65">
        <f>Table1[[#This Row],[ERB
Payout Amt]]-Table1[[#This Row],[TDS amt]]</f>
        <v>50490</v>
      </c>
      <c r="Y32" s="66"/>
      <c r="Z32" s="67"/>
      <c r="AA32" s="68"/>
      <c r="AB32" s="85" t="s">
        <v>821</v>
      </c>
      <c r="AC32" s="69"/>
      <c r="AD32" s="57"/>
      <c r="AE32" s="70"/>
      <c r="AF32" s="71"/>
      <c r="AG32" s="23">
        <v>12</v>
      </c>
      <c r="AH32" s="23" t="str">
        <f>Table1[[#This Row],[RM Name]]</f>
        <v>Gaurav Raghav</v>
      </c>
    </row>
    <row r="33" spans="1:34" x14ac:dyDescent="0.2">
      <c r="A33" s="56" t="s">
        <v>95</v>
      </c>
      <c r="B33" s="57">
        <v>565360943</v>
      </c>
      <c r="C33" s="57">
        <v>24720433</v>
      </c>
      <c r="D33" s="57" t="s">
        <v>200</v>
      </c>
      <c r="E33" s="72" t="s">
        <v>50</v>
      </c>
      <c r="F33" s="57" t="s">
        <v>214</v>
      </c>
      <c r="G33" s="57" t="s">
        <v>220</v>
      </c>
      <c r="H33" s="72" t="s">
        <v>53</v>
      </c>
      <c r="I33" s="57" t="s">
        <v>55</v>
      </c>
      <c r="J33" s="57" t="s">
        <v>211</v>
      </c>
      <c r="K33" s="84">
        <v>44930</v>
      </c>
      <c r="L33" s="58">
        <v>31500</v>
      </c>
      <c r="M33" s="57"/>
      <c r="N33" s="57"/>
      <c r="O33" s="107">
        <v>30143.540669856462</v>
      </c>
      <c r="P33" s="107">
        <v>30143.540669856462</v>
      </c>
      <c r="Q33" s="57" t="s">
        <v>81</v>
      </c>
      <c r="R33" s="57" t="s">
        <v>82</v>
      </c>
      <c r="S33" s="60">
        <v>0.52</v>
      </c>
      <c r="T33" s="58">
        <f>Table1[[#This Row],[Cal Premium]]*Table1[[#This Row],[ERB 
Payout %]]</f>
        <v>15674.641148325361</v>
      </c>
      <c r="U33" s="62">
        <v>0.02</v>
      </c>
      <c r="V33" s="63">
        <f>Table1[[#This Row],[ERB
Payout Amt]]*Table1[[#This Row],[TDS Rate]]</f>
        <v>313.49282296650722</v>
      </c>
      <c r="W33" s="64"/>
      <c r="X33" s="65">
        <f>Table1[[#This Row],[ERB
Payout Amt]]-Table1[[#This Row],[TDS amt]]</f>
        <v>15361.148325358854</v>
      </c>
      <c r="Y33" s="66"/>
      <c r="Z33" s="67"/>
      <c r="AA33" s="68"/>
      <c r="AB33" s="85" t="s">
        <v>821</v>
      </c>
      <c r="AC33" s="69"/>
      <c r="AD33" s="57"/>
      <c r="AE33" s="70"/>
      <c r="AF33" s="71"/>
      <c r="AG33" s="23">
        <v>12</v>
      </c>
      <c r="AH33" s="23" t="str">
        <f>Table1[[#This Row],[RM Name]]</f>
        <v>Gaurav Raghav</v>
      </c>
    </row>
    <row r="34" spans="1:34" x14ac:dyDescent="0.2">
      <c r="A34" s="56" t="s">
        <v>416</v>
      </c>
      <c r="B34" s="57">
        <v>1200079028832</v>
      </c>
      <c r="C34" s="57">
        <v>25574707</v>
      </c>
      <c r="D34" s="57" t="s">
        <v>617</v>
      </c>
      <c r="E34" s="57" t="s">
        <v>50</v>
      </c>
      <c r="F34" s="57" t="s">
        <v>51</v>
      </c>
      <c r="G34" s="57" t="s">
        <v>520</v>
      </c>
      <c r="H34" s="57" t="s">
        <v>53</v>
      </c>
      <c r="I34" s="57" t="s">
        <v>619</v>
      </c>
      <c r="J34" s="57" t="s">
        <v>620</v>
      </c>
      <c r="K34" s="84">
        <v>44930</v>
      </c>
      <c r="L34" s="57">
        <v>67925</v>
      </c>
      <c r="M34" s="57">
        <v>0</v>
      </c>
      <c r="N34" s="57">
        <v>0</v>
      </c>
      <c r="O34" s="108">
        <v>65000.000000000007</v>
      </c>
      <c r="P34" s="108">
        <v>65000.000000000007</v>
      </c>
      <c r="Q34" s="57" t="s">
        <v>519</v>
      </c>
      <c r="R34" s="57" t="s">
        <v>520</v>
      </c>
      <c r="S34" s="122">
        <v>0.4</v>
      </c>
      <c r="T34" s="58">
        <f>Table1[[#This Row],[Cal Premium]]*Table1[[#This Row],[ERB 
Payout %]]</f>
        <v>26000.000000000004</v>
      </c>
      <c r="U34" s="61">
        <v>0.01</v>
      </c>
      <c r="V34" s="63">
        <f>Table1[[#This Row],[ERB
Payout Amt]]*Table1[[#This Row],[TDS Rate]]</f>
        <v>260.00000000000006</v>
      </c>
      <c r="W34" s="64"/>
      <c r="X34" s="65">
        <f>Table1[[#This Row],[ERB
Payout Amt]]-Table1[[#This Row],[TDS amt]]</f>
        <v>25740.000000000004</v>
      </c>
      <c r="Y34" s="66"/>
      <c r="Z34" s="67"/>
      <c r="AA34" s="67"/>
      <c r="AB34" s="85" t="s">
        <v>820</v>
      </c>
      <c r="AC34" s="69"/>
      <c r="AD34" s="69">
        <f>VLOOKUP(Table1[[#This Row],[Unique ID]],[1]Sheet1!$A:$AL,38,0)</f>
        <v>0</v>
      </c>
      <c r="AE34" s="74"/>
      <c r="AF34" s="71"/>
      <c r="AG34" s="75">
        <v>10</v>
      </c>
      <c r="AH34" s="23" t="str">
        <f>Table1[[#This Row],[RM Name]]</f>
        <v>Mithu Paira</v>
      </c>
    </row>
    <row r="35" spans="1:34" x14ac:dyDescent="0.2">
      <c r="A35" s="56" t="s">
        <v>427</v>
      </c>
      <c r="B35" s="57">
        <v>0</v>
      </c>
      <c r="C35" s="57" t="s">
        <v>648</v>
      </c>
      <c r="D35" s="57" t="s">
        <v>612</v>
      </c>
      <c r="E35" s="57" t="s">
        <v>50</v>
      </c>
      <c r="F35" s="57" t="s">
        <v>51</v>
      </c>
      <c r="G35" s="57" t="s">
        <v>649</v>
      </c>
      <c r="H35" s="57" t="s">
        <v>614</v>
      </c>
      <c r="I35" s="57" t="s">
        <v>650</v>
      </c>
      <c r="J35" s="57" t="s">
        <v>651</v>
      </c>
      <c r="K35" s="84">
        <v>44930</v>
      </c>
      <c r="L35" s="57">
        <v>6384</v>
      </c>
      <c r="M35" s="57">
        <v>5410</v>
      </c>
      <c r="N35" s="57">
        <v>0</v>
      </c>
      <c r="O35" s="108">
        <v>5410.1694915254238</v>
      </c>
      <c r="P35" s="108">
        <v>5410.1694915254238</v>
      </c>
      <c r="Q35" s="57" t="s">
        <v>537</v>
      </c>
      <c r="R35" s="57" t="s">
        <v>1314</v>
      </c>
      <c r="S35" s="122">
        <v>0.12</v>
      </c>
      <c r="T35" s="58">
        <f>Table1[[#This Row],[Cal Premium]]*Table1[[#This Row],[ERB 
Payout %]]</f>
        <v>649.22033898305085</v>
      </c>
      <c r="U35" s="62">
        <v>0.02</v>
      </c>
      <c r="V35" s="63">
        <f>Table1[[#This Row],[ERB
Payout Amt]]*Table1[[#This Row],[TDS Rate]]</f>
        <v>12.984406779661017</v>
      </c>
      <c r="W35" s="64"/>
      <c r="X35" s="65">
        <f>Table1[[#This Row],[ERB
Payout Amt]]-Table1[[#This Row],[TDS amt]]</f>
        <v>636.23593220338978</v>
      </c>
      <c r="Y35" s="66"/>
      <c r="Z35" s="67"/>
      <c r="AA35" s="67"/>
      <c r="AB35" s="85" t="s">
        <v>820</v>
      </c>
      <c r="AC35" s="69"/>
      <c r="AD35" s="69">
        <f>VLOOKUP(Table1[[#This Row],[Unique ID]],[1]Sheet1!$A:$AL,38,0)</f>
        <v>0</v>
      </c>
      <c r="AE35" s="74"/>
      <c r="AF35" s="71"/>
      <c r="AG35" s="75">
        <v>1</v>
      </c>
      <c r="AH35" s="23" t="str">
        <f>Table1[[#This Row],[RM Name]]</f>
        <v>Sayali Kadav</v>
      </c>
    </row>
    <row r="36" spans="1:34" x14ac:dyDescent="0.2">
      <c r="A36" s="56" t="s">
        <v>431</v>
      </c>
      <c r="B36" s="57">
        <v>6121626574</v>
      </c>
      <c r="C36" s="57">
        <v>543361814</v>
      </c>
      <c r="D36" s="57" t="s">
        <v>660</v>
      </c>
      <c r="E36" s="57" t="s">
        <v>50</v>
      </c>
      <c r="F36" s="57" t="s">
        <v>51</v>
      </c>
      <c r="G36" s="57" t="s">
        <v>661</v>
      </c>
      <c r="H36" s="57" t="s">
        <v>53</v>
      </c>
      <c r="I36" s="57" t="s">
        <v>54</v>
      </c>
      <c r="J36" s="57" t="s">
        <v>662</v>
      </c>
      <c r="K36" s="84">
        <v>44930</v>
      </c>
      <c r="L36" s="57">
        <v>52276.501199999999</v>
      </c>
      <c r="M36" s="57">
        <v>0</v>
      </c>
      <c r="N36" s="57">
        <v>0</v>
      </c>
      <c r="O36" s="108">
        <v>50025.36</v>
      </c>
      <c r="P36" s="108">
        <v>50025.36</v>
      </c>
      <c r="Q36" s="57" t="s">
        <v>542</v>
      </c>
      <c r="R36" s="57" t="s">
        <v>543</v>
      </c>
      <c r="S36" s="122">
        <v>0.3</v>
      </c>
      <c r="T36" s="58">
        <f>Table1[[#This Row],[Cal Premium]]*Table1[[#This Row],[ERB 
Payout %]]</f>
        <v>15007.608</v>
      </c>
      <c r="U36" s="61">
        <v>0.01</v>
      </c>
      <c r="V36" s="63">
        <f>Table1[[#This Row],[ERB
Payout Amt]]*Table1[[#This Row],[TDS Rate]]</f>
        <v>150.07608000000002</v>
      </c>
      <c r="W36" s="64"/>
      <c r="X36" s="65">
        <f>Table1[[#This Row],[ERB
Payout Amt]]-Table1[[#This Row],[TDS amt]]</f>
        <v>14857.531919999999</v>
      </c>
      <c r="Y36" s="66"/>
      <c r="Z36" s="67"/>
      <c r="AA36" s="67"/>
      <c r="AB36" s="85" t="s">
        <v>820</v>
      </c>
      <c r="AC36" s="69"/>
      <c r="AD36" s="69">
        <f>VLOOKUP(Table1[[#This Row],[Unique ID]],[1]Sheet1!$A:$AL,38,0)</f>
        <v>0</v>
      </c>
      <c r="AE36" s="74"/>
      <c r="AF36" s="71"/>
      <c r="AG36" s="75">
        <v>15</v>
      </c>
      <c r="AH36" s="23" t="str">
        <f>Table1[[#This Row],[RM Name]]</f>
        <v>Suraj Patnaik</v>
      </c>
    </row>
    <row r="37" spans="1:34" x14ac:dyDescent="0.2">
      <c r="A37" s="56" t="s">
        <v>499</v>
      </c>
      <c r="B37" s="57">
        <v>6121626574</v>
      </c>
      <c r="C37" s="57">
        <v>543361814</v>
      </c>
      <c r="D37" s="57" t="s">
        <v>660</v>
      </c>
      <c r="E37" s="57" t="s">
        <v>50</v>
      </c>
      <c r="F37" s="57" t="s">
        <v>51</v>
      </c>
      <c r="G37" s="57" t="s">
        <v>661</v>
      </c>
      <c r="H37" s="57" t="s">
        <v>53</v>
      </c>
      <c r="I37" s="57" t="s">
        <v>54</v>
      </c>
      <c r="J37" s="57" t="s">
        <v>662</v>
      </c>
      <c r="K37" s="84">
        <v>44930</v>
      </c>
      <c r="L37" s="57">
        <v>52276.501199999999</v>
      </c>
      <c r="M37" s="57">
        <v>0</v>
      </c>
      <c r="N37" s="57">
        <v>0</v>
      </c>
      <c r="O37" s="108">
        <v>50025.36</v>
      </c>
      <c r="P37" s="108">
        <v>50025.36</v>
      </c>
      <c r="Q37" s="57" t="s">
        <v>597</v>
      </c>
      <c r="R37" s="57" t="s">
        <v>598</v>
      </c>
      <c r="S37" s="122">
        <v>0.05</v>
      </c>
      <c r="T37" s="58">
        <f>Table1[[#This Row],[Cal Premium]]*Table1[[#This Row],[ERB 
Payout %]]</f>
        <v>2501.268</v>
      </c>
      <c r="U37" s="61">
        <v>0.01</v>
      </c>
      <c r="V37" s="63">
        <f>Table1[[#This Row],[ERB
Payout Amt]]*Table1[[#This Row],[TDS Rate]]</f>
        <v>25.01268</v>
      </c>
      <c r="W37" s="64"/>
      <c r="X37" s="65">
        <f>Table1[[#This Row],[ERB
Payout Amt]]-Table1[[#This Row],[TDS amt]]</f>
        <v>2476.2553200000002</v>
      </c>
      <c r="Y37" s="66"/>
      <c r="Z37" s="67"/>
      <c r="AA37" s="67"/>
      <c r="AB37" s="85" t="s">
        <v>820</v>
      </c>
      <c r="AC37" s="69"/>
      <c r="AD37" s="69" t="str">
        <f>VLOOKUP(Table1[[#This Row],[Unique ID]],[1]Sheet1!$A:$AL,38,0)</f>
        <v>PP Partner</v>
      </c>
      <c r="AE37" s="74"/>
      <c r="AF37" s="71"/>
      <c r="AG37" s="75">
        <v>15</v>
      </c>
      <c r="AH37" s="23" t="str">
        <f>Table1[[#This Row],[RM Name]]</f>
        <v>Suraj Patnaik</v>
      </c>
    </row>
    <row r="38" spans="1:34" s="100" customFormat="1" x14ac:dyDescent="0.2">
      <c r="A38" s="86" t="s">
        <v>86</v>
      </c>
      <c r="B38" s="87">
        <v>5112344011</v>
      </c>
      <c r="C38" s="87" t="s">
        <v>199</v>
      </c>
      <c r="D38" s="87" t="s">
        <v>200</v>
      </c>
      <c r="E38" s="87" t="s">
        <v>50</v>
      </c>
      <c r="F38" s="87" t="s">
        <v>201</v>
      </c>
      <c r="G38" s="87" t="s">
        <v>202</v>
      </c>
      <c r="H38" s="87" t="s">
        <v>53</v>
      </c>
      <c r="I38" s="87" t="s">
        <v>203</v>
      </c>
      <c r="J38" s="87" t="s">
        <v>204</v>
      </c>
      <c r="K38" s="88">
        <v>44931</v>
      </c>
      <c r="L38" s="90">
        <v>104500</v>
      </c>
      <c r="M38" s="87"/>
      <c r="N38" s="87"/>
      <c r="O38" s="106">
        <v>99797.5</v>
      </c>
      <c r="P38" s="108">
        <v>100000</v>
      </c>
      <c r="Q38" s="87" t="s">
        <v>81</v>
      </c>
      <c r="R38" s="87" t="s">
        <v>82</v>
      </c>
      <c r="S38" s="89">
        <v>0</v>
      </c>
      <c r="T38" s="90">
        <f>Table1[[#This Row],[Cal Premium]]*Table1[[#This Row],[ERB 
Payout %]]</f>
        <v>0</v>
      </c>
      <c r="U38" s="101">
        <v>0.02</v>
      </c>
      <c r="V38" s="92">
        <f>Table1[[#This Row],[ERB
Payout Amt]]*Table1[[#This Row],[TDS Rate]]</f>
        <v>0</v>
      </c>
      <c r="W38" s="102">
        <f>Table1[[#This Row],[ERB
Payout Amt]]+Table1[[#This Row],[TDS amt]]</f>
        <v>0</v>
      </c>
      <c r="X38" s="93">
        <f>Table1[[#This Row],[Advance/
Recovery]]</f>
        <v>0</v>
      </c>
      <c r="Y38" s="94"/>
      <c r="Z38" s="95"/>
      <c r="AA38" s="96"/>
      <c r="AB38" s="97" t="s">
        <v>821</v>
      </c>
      <c r="AC38" s="97"/>
      <c r="AD38" s="87" t="s">
        <v>1435</v>
      </c>
      <c r="AE38" s="98"/>
      <c r="AF38" s="99"/>
      <c r="AG38" s="100">
        <v>12</v>
      </c>
      <c r="AH38" s="23" t="str">
        <f>Table1[[#This Row],[RM Name]]</f>
        <v>Gaurav Raghav</v>
      </c>
    </row>
    <row r="39" spans="1:34" x14ac:dyDescent="0.2">
      <c r="A39" s="56" t="s">
        <v>97</v>
      </c>
      <c r="B39" s="57">
        <v>565362380</v>
      </c>
      <c r="C39" s="57">
        <v>24731212</v>
      </c>
      <c r="D39" s="57" t="s">
        <v>200</v>
      </c>
      <c r="E39" s="72" t="s">
        <v>50</v>
      </c>
      <c r="F39" s="57" t="s">
        <v>214</v>
      </c>
      <c r="G39" s="57" t="s">
        <v>222</v>
      </c>
      <c r="H39" s="72" t="s">
        <v>53</v>
      </c>
      <c r="I39" s="57" t="s">
        <v>55</v>
      </c>
      <c r="J39" s="57" t="s">
        <v>211</v>
      </c>
      <c r="K39" s="84">
        <v>44931</v>
      </c>
      <c r="L39" s="58">
        <v>41800</v>
      </c>
      <c r="M39" s="57"/>
      <c r="N39" s="57"/>
      <c r="O39" s="107">
        <v>40000</v>
      </c>
      <c r="P39" s="107">
        <v>40000</v>
      </c>
      <c r="Q39" s="57" t="s">
        <v>401</v>
      </c>
      <c r="R39" s="57" t="s">
        <v>402</v>
      </c>
      <c r="S39" s="60">
        <v>0.51</v>
      </c>
      <c r="T39" s="58">
        <f>Table1[[#This Row],[Cal Premium]]*Table1[[#This Row],[ERB 
Payout %]]</f>
        <v>20400</v>
      </c>
      <c r="U39" s="62">
        <v>0.01</v>
      </c>
      <c r="V39" s="63">
        <f>Table1[[#This Row],[ERB
Payout Amt]]*Table1[[#This Row],[TDS Rate]]</f>
        <v>204</v>
      </c>
      <c r="W39" s="64"/>
      <c r="X39" s="65">
        <f>Table1[[#This Row],[ERB
Payout Amt]]-Table1[[#This Row],[TDS amt]]</f>
        <v>20196</v>
      </c>
      <c r="Y39" s="66"/>
      <c r="Z39" s="67"/>
      <c r="AA39" s="68"/>
      <c r="AB39" s="85" t="s">
        <v>821</v>
      </c>
      <c r="AC39" s="69"/>
      <c r="AD39" s="57"/>
      <c r="AE39" s="70"/>
      <c r="AF39" s="71"/>
      <c r="AG39" s="23">
        <v>12</v>
      </c>
      <c r="AH39" s="23" t="str">
        <f>Table1[[#This Row],[RM Name]]</f>
        <v>Gaurav Raghav</v>
      </c>
    </row>
    <row r="40" spans="1:34" x14ac:dyDescent="0.2">
      <c r="A40" s="56" t="s">
        <v>98</v>
      </c>
      <c r="B40" s="57">
        <v>565363094</v>
      </c>
      <c r="C40" s="57">
        <v>24732319</v>
      </c>
      <c r="D40" s="57" t="s">
        <v>200</v>
      </c>
      <c r="E40" s="72" t="s">
        <v>50</v>
      </c>
      <c r="F40" s="57" t="s">
        <v>214</v>
      </c>
      <c r="G40" s="72" t="s">
        <v>1433</v>
      </c>
      <c r="H40" s="72" t="s">
        <v>53</v>
      </c>
      <c r="I40" s="57" t="s">
        <v>55</v>
      </c>
      <c r="J40" s="57" t="s">
        <v>211</v>
      </c>
      <c r="K40" s="84">
        <v>44931</v>
      </c>
      <c r="L40" s="58">
        <v>31500</v>
      </c>
      <c r="M40" s="57"/>
      <c r="N40" s="57"/>
      <c r="O40" s="107">
        <v>30143.540669856462</v>
      </c>
      <c r="P40" s="107">
        <v>30143.540669856462</v>
      </c>
      <c r="Q40" s="57" t="s">
        <v>401</v>
      </c>
      <c r="R40" s="57" t="s">
        <v>402</v>
      </c>
      <c r="S40" s="60">
        <v>0.51</v>
      </c>
      <c r="T40" s="58">
        <f>Table1[[#This Row],[Cal Premium]]*Table1[[#This Row],[ERB 
Payout %]]</f>
        <v>15373.205741626796</v>
      </c>
      <c r="U40" s="62">
        <v>0.01</v>
      </c>
      <c r="V40" s="63">
        <f>Table1[[#This Row],[ERB
Payout Amt]]*Table1[[#This Row],[TDS Rate]]</f>
        <v>153.73205741626796</v>
      </c>
      <c r="W40" s="64"/>
      <c r="X40" s="65">
        <f>Table1[[#This Row],[ERB
Payout Amt]]-Table1[[#This Row],[TDS amt]]</f>
        <v>15219.473684210529</v>
      </c>
      <c r="Y40" s="66"/>
      <c r="Z40" s="67"/>
      <c r="AA40" s="68"/>
      <c r="AB40" s="85" t="s">
        <v>821</v>
      </c>
      <c r="AC40" s="69"/>
      <c r="AD40" s="57"/>
      <c r="AE40" s="70"/>
      <c r="AF40" s="71"/>
      <c r="AG40" s="23">
        <v>12</v>
      </c>
      <c r="AH40" s="23" t="str">
        <f>Table1[[#This Row],[RM Name]]</f>
        <v>Gaurav Raghav</v>
      </c>
    </row>
    <row r="41" spans="1:34" x14ac:dyDescent="0.2">
      <c r="A41" s="56" t="s">
        <v>420</v>
      </c>
      <c r="B41" s="57">
        <v>6121625130</v>
      </c>
      <c r="C41" s="57">
        <v>543292286</v>
      </c>
      <c r="D41" s="57" t="s">
        <v>628</v>
      </c>
      <c r="E41" s="57" t="s">
        <v>50</v>
      </c>
      <c r="F41" s="57" t="s">
        <v>51</v>
      </c>
      <c r="G41" s="57" t="s">
        <v>629</v>
      </c>
      <c r="H41" s="57" t="s">
        <v>53</v>
      </c>
      <c r="I41" s="57" t="s">
        <v>54</v>
      </c>
      <c r="J41" s="57" t="s">
        <v>62</v>
      </c>
      <c r="K41" s="84">
        <v>44931</v>
      </c>
      <c r="L41" s="57">
        <v>6270</v>
      </c>
      <c r="M41" s="57">
        <v>0</v>
      </c>
      <c r="N41" s="57">
        <v>0</v>
      </c>
      <c r="O41" s="108">
        <v>6000</v>
      </c>
      <c r="P41" s="108">
        <v>6000</v>
      </c>
      <c r="Q41" s="57" t="s">
        <v>525</v>
      </c>
      <c r="R41" s="57" t="s">
        <v>526</v>
      </c>
      <c r="S41" s="122">
        <v>0.28000000000000003</v>
      </c>
      <c r="T41" s="58">
        <f>Table1[[#This Row],[Cal Premium]]*Table1[[#This Row],[ERB 
Payout %]]</f>
        <v>1680.0000000000002</v>
      </c>
      <c r="U41" s="61">
        <v>0.01</v>
      </c>
      <c r="V41" s="63">
        <f>Table1[[#This Row],[ERB
Payout Amt]]*Table1[[#This Row],[TDS Rate]]</f>
        <v>16.800000000000004</v>
      </c>
      <c r="W41" s="64"/>
      <c r="X41" s="65">
        <f>Table1[[#This Row],[ERB
Payout Amt]]-Table1[[#This Row],[TDS amt]]</f>
        <v>1663.2000000000003</v>
      </c>
      <c r="Y41" s="66"/>
      <c r="Z41" s="67"/>
      <c r="AA41" s="67"/>
      <c r="AB41" s="85" t="s">
        <v>820</v>
      </c>
      <c r="AC41" s="69"/>
      <c r="AD41" s="69">
        <f>VLOOKUP(Table1[[#This Row],[Unique ID]],[1]Sheet1!$A:$AL,38,0)</f>
        <v>0</v>
      </c>
      <c r="AE41" s="74"/>
      <c r="AF41" s="71"/>
      <c r="AG41" s="75">
        <v>7</v>
      </c>
      <c r="AH41" s="23" t="str">
        <f>Table1[[#This Row],[RM Name]]</f>
        <v>Amitava Das</v>
      </c>
    </row>
    <row r="42" spans="1:34" x14ac:dyDescent="0.2">
      <c r="A42" s="56" t="s">
        <v>429</v>
      </c>
      <c r="B42" s="57">
        <v>0</v>
      </c>
      <c r="C42" s="57">
        <v>60488140</v>
      </c>
      <c r="D42" s="57" t="s">
        <v>612</v>
      </c>
      <c r="E42" s="57" t="s">
        <v>50</v>
      </c>
      <c r="F42" s="57" t="s">
        <v>51</v>
      </c>
      <c r="G42" s="57" t="s">
        <v>653</v>
      </c>
      <c r="H42" s="57" t="s">
        <v>654</v>
      </c>
      <c r="I42" s="57" t="s">
        <v>655</v>
      </c>
      <c r="J42" s="57" t="s">
        <v>656</v>
      </c>
      <c r="K42" s="84">
        <v>44931</v>
      </c>
      <c r="L42" s="57">
        <v>20901</v>
      </c>
      <c r="M42" s="57">
        <v>0</v>
      </c>
      <c r="N42" s="57">
        <v>0</v>
      </c>
      <c r="O42" s="108">
        <v>17712.711864406781</v>
      </c>
      <c r="P42" s="108">
        <v>17712.711864406781</v>
      </c>
      <c r="Q42" s="57" t="s">
        <v>538</v>
      </c>
      <c r="R42" s="57" t="s">
        <v>539</v>
      </c>
      <c r="S42" s="122">
        <v>0.2</v>
      </c>
      <c r="T42" s="58">
        <f>Table1[[#This Row],[Cal Premium]]*Table1[[#This Row],[ERB 
Payout %]]</f>
        <v>3542.5423728813566</v>
      </c>
      <c r="U42" s="62">
        <v>0.01</v>
      </c>
      <c r="V42" s="63">
        <f>Table1[[#This Row],[ERB
Payout Amt]]*Table1[[#This Row],[TDS Rate]]</f>
        <v>35.42542372881357</v>
      </c>
      <c r="W42" s="64"/>
      <c r="X42" s="65">
        <f>Table1[[#This Row],[ERB
Payout Amt]]-Table1[[#This Row],[TDS amt]]</f>
        <v>3507.1169491525429</v>
      </c>
      <c r="Y42" s="66"/>
      <c r="Z42" s="67"/>
      <c r="AA42" s="67"/>
      <c r="AB42" s="85" t="s">
        <v>820</v>
      </c>
      <c r="AC42" s="69"/>
      <c r="AD42" s="69">
        <f>VLOOKUP(Table1[[#This Row],[Unique ID]],[1]Sheet1!$A:$AL,38,0)</f>
        <v>0</v>
      </c>
      <c r="AE42" s="74"/>
      <c r="AF42" s="71"/>
      <c r="AG42" s="75">
        <v>1</v>
      </c>
      <c r="AH42" s="23" t="str">
        <f>Table1[[#This Row],[RM Name]]</f>
        <v>Sayali Kadav</v>
      </c>
    </row>
    <row r="43" spans="1:34" x14ac:dyDescent="0.2">
      <c r="A43" s="56" t="s">
        <v>430</v>
      </c>
      <c r="B43" s="57">
        <v>0</v>
      </c>
      <c r="C43" s="57" t="s">
        <v>657</v>
      </c>
      <c r="D43" s="57" t="s">
        <v>612</v>
      </c>
      <c r="E43" s="57" t="s">
        <v>50</v>
      </c>
      <c r="F43" s="57" t="s">
        <v>51</v>
      </c>
      <c r="G43" s="57" t="s">
        <v>658</v>
      </c>
      <c r="H43" s="57" t="s">
        <v>614</v>
      </c>
      <c r="I43" s="57" t="s">
        <v>659</v>
      </c>
      <c r="J43" s="57" t="s">
        <v>637</v>
      </c>
      <c r="K43" s="84">
        <v>44931</v>
      </c>
      <c r="L43" s="57">
        <v>843</v>
      </c>
      <c r="M43" s="57">
        <v>0</v>
      </c>
      <c r="N43" s="57">
        <v>714</v>
      </c>
      <c r="O43" s="108">
        <v>714.40677966101703</v>
      </c>
      <c r="P43" s="108">
        <v>714.40677966101703</v>
      </c>
      <c r="Q43" s="57" t="s">
        <v>540</v>
      </c>
      <c r="R43" s="57" t="s">
        <v>541</v>
      </c>
      <c r="S43" s="122">
        <v>0.12</v>
      </c>
      <c r="T43" s="58">
        <f>Table1[[#This Row],[Cal Premium]]*Table1[[#This Row],[ERB 
Payout %]]</f>
        <v>85.728813559322035</v>
      </c>
      <c r="U43" s="61">
        <v>0.01</v>
      </c>
      <c r="V43" s="63">
        <f>Table1[[#This Row],[ERB
Payout Amt]]*Table1[[#This Row],[TDS Rate]]</f>
        <v>0.85728813559322037</v>
      </c>
      <c r="W43" s="64"/>
      <c r="X43" s="65">
        <f>Table1[[#This Row],[ERB
Payout Amt]]-Table1[[#This Row],[TDS amt]]</f>
        <v>84.871525423728812</v>
      </c>
      <c r="Y43" s="66"/>
      <c r="Z43" s="67"/>
      <c r="AA43" s="67"/>
      <c r="AB43" s="85" t="s">
        <v>820</v>
      </c>
      <c r="AC43" s="69"/>
      <c r="AD43" s="69">
        <f>VLOOKUP(Table1[[#This Row],[Unique ID]],[1]Sheet1!$A:$AL,38,0)</f>
        <v>0</v>
      </c>
      <c r="AE43" s="74"/>
      <c r="AF43" s="71"/>
      <c r="AG43" s="75">
        <v>1</v>
      </c>
      <c r="AH43" s="23" t="str">
        <f>Table1[[#This Row],[RM Name]]</f>
        <v>Sayali Kadav</v>
      </c>
    </row>
    <row r="44" spans="1:34" x14ac:dyDescent="0.2">
      <c r="A44" s="56" t="s">
        <v>432</v>
      </c>
      <c r="B44" s="57">
        <v>0</v>
      </c>
      <c r="C44" s="57" t="s">
        <v>663</v>
      </c>
      <c r="D44" s="57" t="s">
        <v>664</v>
      </c>
      <c r="E44" s="57" t="s">
        <v>50</v>
      </c>
      <c r="F44" s="57" t="s">
        <v>51</v>
      </c>
      <c r="G44" s="57" t="s">
        <v>665</v>
      </c>
      <c r="H44" s="57" t="s">
        <v>654</v>
      </c>
      <c r="I44" s="57" t="s">
        <v>666</v>
      </c>
      <c r="J44" s="57" t="s">
        <v>667</v>
      </c>
      <c r="K44" s="84">
        <v>44931</v>
      </c>
      <c r="L44" s="57">
        <v>9193</v>
      </c>
      <c r="M44" s="57">
        <v>0</v>
      </c>
      <c r="N44" s="57">
        <v>0</v>
      </c>
      <c r="O44" s="108">
        <v>7790.6779661016953</v>
      </c>
      <c r="P44" s="108">
        <v>7790.6779661016953</v>
      </c>
      <c r="Q44" s="57" t="s">
        <v>544</v>
      </c>
      <c r="R44" s="57" t="s">
        <v>545</v>
      </c>
      <c r="S44" s="122">
        <v>0.25</v>
      </c>
      <c r="T44" s="58">
        <f>Table1[[#This Row],[Cal Premium]]*Table1[[#This Row],[ERB 
Payout %]]</f>
        <v>1947.6694915254238</v>
      </c>
      <c r="U44" s="62">
        <v>0.01</v>
      </c>
      <c r="V44" s="63">
        <f>Table1[[#This Row],[ERB
Payout Amt]]*Table1[[#This Row],[TDS Rate]]</f>
        <v>19.476694915254239</v>
      </c>
      <c r="W44" s="64"/>
      <c r="X44" s="65">
        <f>Table1[[#This Row],[ERB
Payout Amt]]-Table1[[#This Row],[TDS amt]]</f>
        <v>1928.1927966101696</v>
      </c>
      <c r="Y44" s="66"/>
      <c r="Z44" s="67"/>
      <c r="AA44" s="67"/>
      <c r="AB44" s="85" t="s">
        <v>820</v>
      </c>
      <c r="AC44" s="69"/>
      <c r="AD44" s="69">
        <f>VLOOKUP(Table1[[#This Row],[Unique ID]],[1]Sheet1!$A:$AL,38,0)</f>
        <v>0</v>
      </c>
      <c r="AE44" s="74"/>
      <c r="AF44" s="71"/>
      <c r="AG44" s="75">
        <v>1</v>
      </c>
      <c r="AH44" s="23" t="str">
        <f>Table1[[#This Row],[RM Name]]</f>
        <v>Manik patra</v>
      </c>
    </row>
    <row r="45" spans="1:34" x14ac:dyDescent="0.2">
      <c r="A45" s="56" t="s">
        <v>830</v>
      </c>
      <c r="B45" s="57" t="s">
        <v>978</v>
      </c>
      <c r="C45" s="57" t="s">
        <v>979</v>
      </c>
      <c r="D45" s="57" t="s">
        <v>964</v>
      </c>
      <c r="E45" s="72" t="s">
        <v>50</v>
      </c>
      <c r="F45" s="57" t="s">
        <v>51</v>
      </c>
      <c r="G45" s="57" t="s">
        <v>980</v>
      </c>
      <c r="H45" s="72" t="s">
        <v>53</v>
      </c>
      <c r="I45" s="57" t="s">
        <v>54</v>
      </c>
      <c r="J45" s="57" t="s">
        <v>64</v>
      </c>
      <c r="K45" s="84">
        <v>44931</v>
      </c>
      <c r="L45" s="57">
        <v>228500</v>
      </c>
      <c r="M45" s="57"/>
      <c r="N45" s="57"/>
      <c r="O45" s="108">
        <v>218660.28708133972</v>
      </c>
      <c r="P45" s="108">
        <v>218660.28708133972</v>
      </c>
      <c r="Q45" s="57" t="s">
        <v>1436</v>
      </c>
      <c r="R45" s="57" t="s">
        <v>1437</v>
      </c>
      <c r="S45" s="122">
        <v>0.63</v>
      </c>
      <c r="T45" s="58">
        <f>Table1[[#This Row],[Cal Premium]]*Table1[[#This Row],[ERB 
Payout %]]</f>
        <v>137755.98086124402</v>
      </c>
      <c r="U45" s="61">
        <v>0.01</v>
      </c>
      <c r="V45" s="63">
        <f>Table1[[#This Row],[ERB
Payout Amt]]*Table1[[#This Row],[TDS Rate]]</f>
        <v>1377.5598086124403</v>
      </c>
      <c r="W45" s="64">
        <v>0</v>
      </c>
      <c r="X45" s="65">
        <f>Table1[[#This Row],[ERB
Payout Amt]]-Table1[[#This Row],[TDS amt]]</f>
        <v>136378.42105263157</v>
      </c>
      <c r="Y45" s="66"/>
      <c r="Z45" s="67"/>
      <c r="AA45" s="67"/>
      <c r="AB45" s="85" t="s">
        <v>954</v>
      </c>
      <c r="AC45" s="69"/>
      <c r="AD45" s="69"/>
      <c r="AE45" s="74"/>
      <c r="AF45" s="71"/>
      <c r="AG45" s="23">
        <v>10</v>
      </c>
      <c r="AH45" s="23" t="str">
        <f>Table1[[#This Row],[RM Name]]</f>
        <v>Sandeep Das</v>
      </c>
    </row>
    <row r="46" spans="1:34" x14ac:dyDescent="0.2">
      <c r="A46" s="56" t="s">
        <v>99</v>
      </c>
      <c r="B46" s="57">
        <v>565363067</v>
      </c>
      <c r="C46" s="57">
        <v>24732913</v>
      </c>
      <c r="D46" s="57" t="s">
        <v>200</v>
      </c>
      <c r="E46" s="72" t="s">
        <v>50</v>
      </c>
      <c r="F46" s="57" t="s">
        <v>214</v>
      </c>
      <c r="G46" s="57" t="s">
        <v>223</v>
      </c>
      <c r="H46" s="72" t="s">
        <v>53</v>
      </c>
      <c r="I46" s="57" t="s">
        <v>55</v>
      </c>
      <c r="J46" s="57" t="s">
        <v>211</v>
      </c>
      <c r="K46" s="84">
        <v>44932</v>
      </c>
      <c r="L46" s="58">
        <v>52500</v>
      </c>
      <c r="M46" s="57"/>
      <c r="N46" s="57"/>
      <c r="O46" s="107">
        <v>50239.23444976077</v>
      </c>
      <c r="P46" s="107">
        <v>50239.23444976077</v>
      </c>
      <c r="Q46" s="57" t="s">
        <v>81</v>
      </c>
      <c r="R46" s="57" t="s">
        <v>82</v>
      </c>
      <c r="S46" s="60">
        <v>0.52</v>
      </c>
      <c r="T46" s="58">
        <f>Table1[[#This Row],[Cal Premium]]*Table1[[#This Row],[ERB 
Payout %]]</f>
        <v>26124.401913875601</v>
      </c>
      <c r="U46" s="61">
        <v>0.02</v>
      </c>
      <c r="V46" s="63">
        <f>Table1[[#This Row],[ERB
Payout Amt]]*Table1[[#This Row],[TDS Rate]]</f>
        <v>522.48803827751203</v>
      </c>
      <c r="W46" s="64"/>
      <c r="X46" s="65">
        <f>Table1[[#This Row],[ERB
Payout Amt]]-Table1[[#This Row],[TDS amt]]</f>
        <v>25601.913875598089</v>
      </c>
      <c r="Y46" s="66"/>
      <c r="Z46" s="67"/>
      <c r="AA46" s="68"/>
      <c r="AB46" s="85" t="s">
        <v>821</v>
      </c>
      <c r="AC46" s="69"/>
      <c r="AD46" s="57"/>
      <c r="AE46" s="70"/>
      <c r="AF46" s="71"/>
      <c r="AG46" s="23">
        <v>12</v>
      </c>
      <c r="AH46" s="23" t="str">
        <f>Table1[[#This Row],[RM Name]]</f>
        <v>Gaurav Raghav</v>
      </c>
    </row>
    <row r="47" spans="1:34" x14ac:dyDescent="0.2">
      <c r="A47" s="56" t="s">
        <v>100</v>
      </c>
      <c r="B47" s="57">
        <v>565362433</v>
      </c>
      <c r="C47" s="57">
        <v>24734487</v>
      </c>
      <c r="D47" s="57" t="s">
        <v>200</v>
      </c>
      <c r="E47" s="72" t="s">
        <v>50</v>
      </c>
      <c r="F47" s="57" t="s">
        <v>214</v>
      </c>
      <c r="G47" s="57" t="s">
        <v>224</v>
      </c>
      <c r="H47" s="72" t="s">
        <v>53</v>
      </c>
      <c r="I47" s="57" t="s">
        <v>55</v>
      </c>
      <c r="J47" s="57" t="s">
        <v>211</v>
      </c>
      <c r="K47" s="84">
        <v>44932</v>
      </c>
      <c r="L47" s="58">
        <v>41800</v>
      </c>
      <c r="M47" s="57"/>
      <c r="N47" s="57"/>
      <c r="O47" s="107">
        <v>40000</v>
      </c>
      <c r="P47" s="107">
        <v>40000</v>
      </c>
      <c r="Q47" s="57" t="s">
        <v>401</v>
      </c>
      <c r="R47" s="57" t="s">
        <v>402</v>
      </c>
      <c r="S47" s="60">
        <v>0.51</v>
      </c>
      <c r="T47" s="58">
        <f>Table1[[#This Row],[Cal Premium]]*Table1[[#This Row],[ERB 
Payout %]]</f>
        <v>20400</v>
      </c>
      <c r="U47" s="62">
        <v>0.01</v>
      </c>
      <c r="V47" s="63">
        <f>Table1[[#This Row],[ERB
Payout Amt]]*Table1[[#This Row],[TDS Rate]]</f>
        <v>204</v>
      </c>
      <c r="W47" s="64"/>
      <c r="X47" s="65">
        <f>Table1[[#This Row],[ERB
Payout Amt]]-Table1[[#This Row],[TDS amt]]</f>
        <v>20196</v>
      </c>
      <c r="Y47" s="66"/>
      <c r="Z47" s="67"/>
      <c r="AA47" s="68"/>
      <c r="AB47" s="85" t="s">
        <v>821</v>
      </c>
      <c r="AC47" s="69"/>
      <c r="AD47" s="57"/>
      <c r="AE47" s="70"/>
      <c r="AF47" s="71"/>
      <c r="AG47" s="23">
        <v>12</v>
      </c>
      <c r="AH47" s="23" t="str">
        <f>Table1[[#This Row],[RM Name]]</f>
        <v>Gaurav Raghav</v>
      </c>
    </row>
    <row r="48" spans="1:34" x14ac:dyDescent="0.2">
      <c r="A48" s="56" t="s">
        <v>101</v>
      </c>
      <c r="B48" s="57">
        <v>565362709</v>
      </c>
      <c r="C48" s="57">
        <v>24732823</v>
      </c>
      <c r="D48" s="57" t="s">
        <v>200</v>
      </c>
      <c r="E48" s="72" t="s">
        <v>50</v>
      </c>
      <c r="F48" s="57" t="s">
        <v>214</v>
      </c>
      <c r="G48" s="57" t="s">
        <v>225</v>
      </c>
      <c r="H48" s="72" t="s">
        <v>53</v>
      </c>
      <c r="I48" s="57" t="s">
        <v>55</v>
      </c>
      <c r="J48" s="57" t="s">
        <v>211</v>
      </c>
      <c r="K48" s="84">
        <v>44932</v>
      </c>
      <c r="L48" s="58">
        <v>31500</v>
      </c>
      <c r="M48" s="57"/>
      <c r="N48" s="57"/>
      <c r="O48" s="107">
        <v>30143.540669856462</v>
      </c>
      <c r="P48" s="107">
        <v>30143.540669856462</v>
      </c>
      <c r="Q48" s="57" t="s">
        <v>401</v>
      </c>
      <c r="R48" s="57" t="s">
        <v>402</v>
      </c>
      <c r="S48" s="60">
        <v>0.51</v>
      </c>
      <c r="T48" s="58">
        <f>Table1[[#This Row],[Cal Premium]]*Table1[[#This Row],[ERB 
Payout %]]</f>
        <v>15373.205741626796</v>
      </c>
      <c r="U48" s="62">
        <v>0.01</v>
      </c>
      <c r="V48" s="63">
        <f>Table1[[#This Row],[ERB
Payout Amt]]*Table1[[#This Row],[TDS Rate]]</f>
        <v>153.73205741626796</v>
      </c>
      <c r="W48" s="64"/>
      <c r="X48" s="65">
        <f>Table1[[#This Row],[ERB
Payout Amt]]-Table1[[#This Row],[TDS amt]]</f>
        <v>15219.473684210529</v>
      </c>
      <c r="Y48" s="66"/>
      <c r="Z48" s="67"/>
      <c r="AA48" s="68"/>
      <c r="AB48" s="85" t="s">
        <v>821</v>
      </c>
      <c r="AC48" s="69"/>
      <c r="AD48" s="57"/>
      <c r="AE48" s="70"/>
      <c r="AF48" s="71"/>
      <c r="AG48" s="23">
        <v>12</v>
      </c>
      <c r="AH48" s="23" t="str">
        <f>Table1[[#This Row],[RM Name]]</f>
        <v>Gaurav Raghav</v>
      </c>
    </row>
    <row r="49" spans="1:34" x14ac:dyDescent="0.2">
      <c r="A49" s="56" t="s">
        <v>102</v>
      </c>
      <c r="B49" s="57">
        <v>565357449</v>
      </c>
      <c r="C49" s="57">
        <v>24734598</v>
      </c>
      <c r="D49" s="57" t="s">
        <v>200</v>
      </c>
      <c r="E49" s="72" t="s">
        <v>50</v>
      </c>
      <c r="F49" s="57" t="s">
        <v>214</v>
      </c>
      <c r="G49" s="57" t="s">
        <v>226</v>
      </c>
      <c r="H49" s="72" t="s">
        <v>53</v>
      </c>
      <c r="I49" s="57" t="s">
        <v>55</v>
      </c>
      <c r="J49" s="57" t="s">
        <v>211</v>
      </c>
      <c r="K49" s="84">
        <v>44932</v>
      </c>
      <c r="L49" s="58">
        <v>30000</v>
      </c>
      <c r="M49" s="57"/>
      <c r="N49" s="57"/>
      <c r="O49" s="107">
        <v>28708.133971291867</v>
      </c>
      <c r="P49" s="107">
        <v>28708.133971291867</v>
      </c>
      <c r="Q49" s="57" t="s">
        <v>403</v>
      </c>
      <c r="R49" s="57" t="s">
        <v>405</v>
      </c>
      <c r="S49" s="60">
        <v>0.56999999999999995</v>
      </c>
      <c r="T49" s="58">
        <f>Table1[[#This Row],[Cal Premium]]*Table1[[#This Row],[ERB 
Payout %]]</f>
        <v>16363.636363636362</v>
      </c>
      <c r="U49" s="62">
        <v>0.01</v>
      </c>
      <c r="V49" s="63">
        <f>Table1[[#This Row],[ERB
Payout Amt]]*Table1[[#This Row],[TDS Rate]]</f>
        <v>163.63636363636363</v>
      </c>
      <c r="W49" s="64"/>
      <c r="X49" s="65">
        <f>Table1[[#This Row],[ERB
Payout Amt]]-Table1[[#This Row],[TDS amt]]</f>
        <v>16199.999999999998</v>
      </c>
      <c r="Y49" s="66"/>
      <c r="Z49" s="67"/>
      <c r="AA49" s="68"/>
      <c r="AB49" s="85" t="s">
        <v>821</v>
      </c>
      <c r="AC49" s="69"/>
      <c r="AD49" s="57"/>
      <c r="AE49" s="70"/>
      <c r="AF49" s="71"/>
      <c r="AG49" s="23">
        <v>12</v>
      </c>
      <c r="AH49" s="23" t="str">
        <f>Table1[[#This Row],[RM Name]]</f>
        <v>Gaurav Raghav</v>
      </c>
    </row>
    <row r="50" spans="1:34" x14ac:dyDescent="0.2">
      <c r="A50" s="56" t="s">
        <v>110</v>
      </c>
      <c r="B50" s="57">
        <v>5101446268</v>
      </c>
      <c r="C50" s="57" t="s">
        <v>234</v>
      </c>
      <c r="D50" s="57" t="s">
        <v>200</v>
      </c>
      <c r="E50" s="72" t="s">
        <v>50</v>
      </c>
      <c r="F50" s="57" t="s">
        <v>214</v>
      </c>
      <c r="G50" s="57" t="s">
        <v>235</v>
      </c>
      <c r="H50" s="72" t="s">
        <v>53</v>
      </c>
      <c r="I50" s="57" t="s">
        <v>203</v>
      </c>
      <c r="J50" s="57" t="s">
        <v>204</v>
      </c>
      <c r="K50" s="84">
        <v>44932</v>
      </c>
      <c r="L50" s="58">
        <v>99999</v>
      </c>
      <c r="M50" s="57"/>
      <c r="N50" s="57"/>
      <c r="O50" s="107">
        <v>95499.044999999998</v>
      </c>
      <c r="P50" s="108">
        <v>95692.822966507185</v>
      </c>
      <c r="Q50" s="57" t="s">
        <v>399</v>
      </c>
      <c r="R50" s="57" t="s">
        <v>400</v>
      </c>
      <c r="S50" s="60">
        <v>0.55000000000000004</v>
      </c>
      <c r="T50" s="58">
        <f>Table1[[#This Row],[Cal Premium]]*Table1[[#This Row],[ERB 
Payout %]]</f>
        <v>52631.052631578954</v>
      </c>
      <c r="U50" s="62">
        <v>0.01</v>
      </c>
      <c r="V50" s="63">
        <f>Table1[[#This Row],[ERB
Payout Amt]]*Table1[[#This Row],[TDS Rate]]</f>
        <v>526.3105263157895</v>
      </c>
      <c r="W50" s="64"/>
      <c r="X50" s="65">
        <f>Table1[[#This Row],[ERB
Payout Amt]]-Table1[[#This Row],[TDS amt]]</f>
        <v>52104.742105263162</v>
      </c>
      <c r="Y50" s="66"/>
      <c r="Z50" s="67"/>
      <c r="AA50" s="68"/>
      <c r="AB50" s="85" t="s">
        <v>821</v>
      </c>
      <c r="AC50" s="69"/>
      <c r="AD50" s="57"/>
      <c r="AE50" s="70"/>
      <c r="AF50" s="71"/>
      <c r="AG50" s="23">
        <v>12</v>
      </c>
      <c r="AH50" s="23" t="str">
        <f>Table1[[#This Row],[RM Name]]</f>
        <v>Gaurav Raghav</v>
      </c>
    </row>
    <row r="51" spans="1:34" x14ac:dyDescent="0.2">
      <c r="A51" s="56" t="s">
        <v>415</v>
      </c>
      <c r="B51" s="57">
        <v>1460078723109</v>
      </c>
      <c r="C51" s="57">
        <v>25636072</v>
      </c>
      <c r="D51" s="57" t="s">
        <v>617</v>
      </c>
      <c r="E51" s="57" t="s">
        <v>50</v>
      </c>
      <c r="F51" s="57" t="s">
        <v>51</v>
      </c>
      <c r="G51" s="57" t="s">
        <v>618</v>
      </c>
      <c r="H51" s="57" t="s">
        <v>53</v>
      </c>
      <c r="I51" s="57" t="s">
        <v>619</v>
      </c>
      <c r="J51" s="57" t="s">
        <v>620</v>
      </c>
      <c r="K51" s="84">
        <v>44932</v>
      </c>
      <c r="L51" s="57">
        <v>15781</v>
      </c>
      <c r="M51" s="57">
        <v>0</v>
      </c>
      <c r="N51" s="57">
        <v>0</v>
      </c>
      <c r="O51" s="108">
        <v>15101.435406698565</v>
      </c>
      <c r="P51" s="108">
        <v>15101.435406698565</v>
      </c>
      <c r="Q51" s="57" t="s">
        <v>517</v>
      </c>
      <c r="R51" s="57" t="s">
        <v>518</v>
      </c>
      <c r="S51" s="122">
        <v>0.4</v>
      </c>
      <c r="T51" s="58">
        <f>Table1[[#This Row],[Cal Premium]]*Table1[[#This Row],[ERB 
Payout %]]</f>
        <v>6040.5741626794261</v>
      </c>
      <c r="U51" s="62">
        <v>0.01</v>
      </c>
      <c r="V51" s="63">
        <f>Table1[[#This Row],[ERB
Payout Amt]]*Table1[[#This Row],[TDS Rate]]</f>
        <v>60.40574162679426</v>
      </c>
      <c r="W51" s="64"/>
      <c r="X51" s="65">
        <f>Table1[[#This Row],[ERB
Payout Amt]]-Table1[[#This Row],[TDS amt]]</f>
        <v>5980.1684210526319</v>
      </c>
      <c r="Y51" s="66"/>
      <c r="Z51" s="67"/>
      <c r="AA51" s="67"/>
      <c r="AB51" s="85" t="s">
        <v>820</v>
      </c>
      <c r="AC51" s="69"/>
      <c r="AD51" s="69">
        <f>VLOOKUP(Table1[[#This Row],[Unique ID]],[1]Sheet1!$A:$AL,38,0)</f>
        <v>0</v>
      </c>
      <c r="AE51" s="74"/>
      <c r="AF51" s="71"/>
      <c r="AG51" s="75">
        <v>12</v>
      </c>
      <c r="AH51" s="23" t="str">
        <f>Table1[[#This Row],[RM Name]]</f>
        <v>Mithu Paira</v>
      </c>
    </row>
    <row r="52" spans="1:34" x14ac:dyDescent="0.2">
      <c r="A52" s="56" t="s">
        <v>417</v>
      </c>
      <c r="B52" s="57">
        <v>6121581816</v>
      </c>
      <c r="C52" s="57">
        <v>541005906</v>
      </c>
      <c r="D52" s="57" t="s">
        <v>30</v>
      </c>
      <c r="E52" s="57" t="s">
        <v>50</v>
      </c>
      <c r="F52" s="57" t="s">
        <v>51</v>
      </c>
      <c r="G52" s="57" t="s">
        <v>622</v>
      </c>
      <c r="H52" s="57" t="s">
        <v>53</v>
      </c>
      <c r="I52" s="57" t="s">
        <v>54</v>
      </c>
      <c r="J52" s="57" t="s">
        <v>63</v>
      </c>
      <c r="K52" s="84">
        <v>44932</v>
      </c>
      <c r="L52" s="57">
        <v>6270</v>
      </c>
      <c r="M52" s="57">
        <v>0</v>
      </c>
      <c r="N52" s="57">
        <v>0</v>
      </c>
      <c r="O52" s="108">
        <v>6000</v>
      </c>
      <c r="P52" s="108">
        <v>6000</v>
      </c>
      <c r="Q52" s="57" t="s">
        <v>521</v>
      </c>
      <c r="R52" s="57" t="s">
        <v>522</v>
      </c>
      <c r="S52" s="122">
        <v>0.55000000000000004</v>
      </c>
      <c r="T52" s="58">
        <f>Table1[[#This Row],[Cal Premium]]*Table1[[#This Row],[ERB 
Payout %]]</f>
        <v>3300.0000000000005</v>
      </c>
      <c r="U52" s="61">
        <v>0.01</v>
      </c>
      <c r="V52" s="63">
        <f>Table1[[#This Row],[ERB
Payout Amt]]*Table1[[#This Row],[TDS Rate]]</f>
        <v>33.000000000000007</v>
      </c>
      <c r="W52" s="64"/>
      <c r="X52" s="65">
        <f>Table1[[#This Row],[ERB
Payout Amt]]-Table1[[#This Row],[TDS amt]]</f>
        <v>3267.0000000000005</v>
      </c>
      <c r="Y52" s="66"/>
      <c r="Z52" s="67"/>
      <c r="AA52" s="67"/>
      <c r="AB52" s="85" t="s">
        <v>820</v>
      </c>
      <c r="AC52" s="69"/>
      <c r="AD52" s="69">
        <f>VLOOKUP(Table1[[#This Row],[Unique ID]],[1]Sheet1!$A:$AL,38,0)</f>
        <v>0</v>
      </c>
      <c r="AE52" s="74"/>
      <c r="AF52" s="71"/>
      <c r="AG52" s="75">
        <v>10</v>
      </c>
      <c r="AH52" s="23" t="str">
        <f>Table1[[#This Row],[RM Name]]</f>
        <v>NA</v>
      </c>
    </row>
    <row r="53" spans="1:34" x14ac:dyDescent="0.2">
      <c r="A53" s="56" t="s">
        <v>419</v>
      </c>
      <c r="B53" s="57">
        <v>0</v>
      </c>
      <c r="C53" s="57" t="s">
        <v>626</v>
      </c>
      <c r="D53" s="57" t="s">
        <v>612</v>
      </c>
      <c r="E53" s="57" t="s">
        <v>50</v>
      </c>
      <c r="F53" s="57" t="s">
        <v>51</v>
      </c>
      <c r="G53" s="57" t="s">
        <v>627</v>
      </c>
      <c r="H53" s="57" t="s">
        <v>614</v>
      </c>
      <c r="I53" s="57" t="s">
        <v>615</v>
      </c>
      <c r="J53" s="57" t="s">
        <v>616</v>
      </c>
      <c r="K53" s="84">
        <v>44932</v>
      </c>
      <c r="L53" s="57">
        <v>16213</v>
      </c>
      <c r="M53" s="57">
        <v>5418</v>
      </c>
      <c r="N53" s="57">
        <v>8322</v>
      </c>
      <c r="O53" s="108">
        <v>13739.830508474577</v>
      </c>
      <c r="P53" s="108">
        <v>5418</v>
      </c>
      <c r="Q53" s="57" t="s">
        <v>523</v>
      </c>
      <c r="R53" s="57" t="s">
        <v>524</v>
      </c>
      <c r="S53" s="122">
        <v>0.18</v>
      </c>
      <c r="T53" s="58">
        <f>Table1[[#This Row],[Cal Premium]]*Table1[[#This Row],[ERB 
Payout %]]</f>
        <v>975.24</v>
      </c>
      <c r="U53" s="62">
        <v>0.01</v>
      </c>
      <c r="V53" s="63">
        <f>Table1[[#This Row],[ERB
Payout Amt]]*Table1[[#This Row],[TDS Rate]]</f>
        <v>9.7523999999999997</v>
      </c>
      <c r="W53" s="64"/>
      <c r="X53" s="65">
        <f>Table1[[#This Row],[ERB
Payout Amt]]-Table1[[#This Row],[TDS amt]]</f>
        <v>965.48760000000004</v>
      </c>
      <c r="Y53" s="66"/>
      <c r="Z53" s="67"/>
      <c r="AA53" s="67"/>
      <c r="AB53" s="85" t="s">
        <v>820</v>
      </c>
      <c r="AC53" s="69"/>
      <c r="AD53" s="69">
        <f>VLOOKUP(Table1[[#This Row],[Unique ID]],[1]Sheet1!$A:$AL,38,0)</f>
        <v>0</v>
      </c>
      <c r="AE53" s="74"/>
      <c r="AF53" s="71"/>
      <c r="AG53" s="75">
        <v>1</v>
      </c>
      <c r="AH53" s="23" t="str">
        <f>Table1[[#This Row],[RM Name]]</f>
        <v>Sayali Kadav</v>
      </c>
    </row>
    <row r="54" spans="1:34" x14ac:dyDescent="0.2">
      <c r="A54" s="56" t="s">
        <v>426</v>
      </c>
      <c r="B54" s="57" t="s">
        <v>646</v>
      </c>
      <c r="C54" s="57">
        <v>543020621</v>
      </c>
      <c r="D54" s="57" t="s">
        <v>30</v>
      </c>
      <c r="E54" s="57" t="s">
        <v>50</v>
      </c>
      <c r="F54" s="57" t="s">
        <v>51</v>
      </c>
      <c r="G54" s="57" t="s">
        <v>647</v>
      </c>
      <c r="H54" s="57" t="s">
        <v>53</v>
      </c>
      <c r="I54" s="57" t="s">
        <v>54</v>
      </c>
      <c r="J54" s="57" t="s">
        <v>64</v>
      </c>
      <c r="K54" s="84">
        <v>44932</v>
      </c>
      <c r="L54" s="57">
        <v>69876.014999999999</v>
      </c>
      <c r="M54" s="57">
        <v>0</v>
      </c>
      <c r="N54" s="57">
        <v>0</v>
      </c>
      <c r="O54" s="108">
        <v>66867</v>
      </c>
      <c r="P54" s="108">
        <v>66867</v>
      </c>
      <c r="Q54" s="57" t="s">
        <v>535</v>
      </c>
      <c r="R54" s="57" t="s">
        <v>536</v>
      </c>
      <c r="S54" s="122">
        <v>0.43</v>
      </c>
      <c r="T54" s="58">
        <f>Table1[[#This Row],[Cal Premium]]*Table1[[#This Row],[ERB 
Payout %]]</f>
        <v>28752.81</v>
      </c>
      <c r="U54" s="62">
        <v>0.01</v>
      </c>
      <c r="V54" s="63">
        <f>Table1[[#This Row],[ERB
Payout Amt]]*Table1[[#This Row],[TDS Rate]]</f>
        <v>287.52809999999999</v>
      </c>
      <c r="W54" s="64"/>
      <c r="X54" s="65">
        <f>Table1[[#This Row],[ERB
Payout Amt]]-Table1[[#This Row],[TDS amt]]</f>
        <v>28465.281900000002</v>
      </c>
      <c r="Y54" s="66"/>
      <c r="Z54" s="67"/>
      <c r="AA54" s="67"/>
      <c r="AB54" s="85" t="s">
        <v>820</v>
      </c>
      <c r="AC54" s="69"/>
      <c r="AD54" s="69">
        <f>VLOOKUP(Table1[[#This Row],[Unique ID]],[1]Sheet1!$A:$AL,38,0)</f>
        <v>0</v>
      </c>
      <c r="AE54" s="74"/>
      <c r="AF54" s="71"/>
      <c r="AG54" s="75" t="s">
        <v>67</v>
      </c>
      <c r="AH54" s="23" t="str">
        <f>Table1[[#This Row],[RM Name]]</f>
        <v>NA</v>
      </c>
    </row>
    <row r="55" spans="1:34" x14ac:dyDescent="0.2">
      <c r="A55" s="56" t="s">
        <v>428</v>
      </c>
      <c r="B55" s="57">
        <v>0</v>
      </c>
      <c r="C55" s="57" t="s">
        <v>626</v>
      </c>
      <c r="D55" s="57" t="s">
        <v>612</v>
      </c>
      <c r="E55" s="57" t="s">
        <v>50</v>
      </c>
      <c r="F55" s="57" t="s">
        <v>51</v>
      </c>
      <c r="G55" s="57" t="s">
        <v>652</v>
      </c>
      <c r="H55" s="57" t="s">
        <v>614</v>
      </c>
      <c r="I55" s="57" t="s">
        <v>615</v>
      </c>
      <c r="J55" s="57" t="s">
        <v>616</v>
      </c>
      <c r="K55" s="84">
        <v>44932</v>
      </c>
      <c r="L55" s="57">
        <v>16213</v>
      </c>
      <c r="M55" s="57">
        <v>10836</v>
      </c>
      <c r="N55" s="57">
        <v>7897</v>
      </c>
      <c r="O55" s="108">
        <v>13739.830508474577</v>
      </c>
      <c r="P55" s="108">
        <v>10836</v>
      </c>
      <c r="Q55" s="57" t="s">
        <v>523</v>
      </c>
      <c r="R55" s="57" t="s">
        <v>524</v>
      </c>
      <c r="S55" s="122">
        <v>0.18</v>
      </c>
      <c r="T55" s="58">
        <f>Table1[[#This Row],[Cal Premium]]*Table1[[#This Row],[ERB 
Payout %]]</f>
        <v>1950.48</v>
      </c>
      <c r="U55" s="62">
        <v>0.01</v>
      </c>
      <c r="V55" s="63">
        <f>Table1[[#This Row],[ERB
Payout Amt]]*Table1[[#This Row],[TDS Rate]]</f>
        <v>19.504799999999999</v>
      </c>
      <c r="W55" s="64"/>
      <c r="X55" s="65">
        <f>Table1[[#This Row],[ERB
Payout Amt]]-Table1[[#This Row],[TDS amt]]</f>
        <v>1930.9752000000001</v>
      </c>
      <c r="Y55" s="66"/>
      <c r="Z55" s="67"/>
      <c r="AA55" s="67"/>
      <c r="AB55" s="85" t="s">
        <v>820</v>
      </c>
      <c r="AC55" s="69"/>
      <c r="AD55" s="69">
        <f>VLOOKUP(Table1[[#This Row],[Unique ID]],[1]Sheet1!$A:$AL,38,0)</f>
        <v>0</v>
      </c>
      <c r="AE55" s="74"/>
      <c r="AF55" s="71"/>
      <c r="AG55" s="75">
        <v>1</v>
      </c>
      <c r="AH55" s="23" t="str">
        <f>Table1[[#This Row],[RM Name]]</f>
        <v>Sayali Kadav</v>
      </c>
    </row>
    <row r="56" spans="1:34" x14ac:dyDescent="0.2">
      <c r="A56" s="56" t="s">
        <v>433</v>
      </c>
      <c r="B56" s="57">
        <v>0</v>
      </c>
      <c r="C56" s="57" t="s">
        <v>668</v>
      </c>
      <c r="D56" s="57" t="s">
        <v>612</v>
      </c>
      <c r="E56" s="57" t="s">
        <v>50</v>
      </c>
      <c r="F56" s="57" t="s">
        <v>51</v>
      </c>
      <c r="G56" s="57" t="s">
        <v>669</v>
      </c>
      <c r="H56" s="57" t="s">
        <v>614</v>
      </c>
      <c r="I56" s="57" t="s">
        <v>54</v>
      </c>
      <c r="J56" s="57" t="s">
        <v>616</v>
      </c>
      <c r="K56" s="84">
        <v>44932</v>
      </c>
      <c r="L56" s="57">
        <v>1068</v>
      </c>
      <c r="M56" s="57">
        <v>191</v>
      </c>
      <c r="N56" s="57">
        <v>714</v>
      </c>
      <c r="O56" s="108">
        <v>905.08474576271192</v>
      </c>
      <c r="P56" s="108">
        <v>905.08474576271192</v>
      </c>
      <c r="Q56" s="57" t="s">
        <v>546</v>
      </c>
      <c r="R56" s="57" t="s">
        <v>547</v>
      </c>
      <c r="S56" s="122">
        <v>0.18</v>
      </c>
      <c r="T56" s="58">
        <f>Table1[[#This Row],[Cal Premium]]*Table1[[#This Row],[ERB 
Payout %]]</f>
        <v>162.91525423728814</v>
      </c>
      <c r="U56" s="62">
        <v>0.01</v>
      </c>
      <c r="V56" s="63">
        <f>Table1[[#This Row],[ERB
Payout Amt]]*Table1[[#This Row],[TDS Rate]]</f>
        <v>1.6291525423728814</v>
      </c>
      <c r="W56" s="64"/>
      <c r="X56" s="65">
        <f>Table1[[#This Row],[ERB
Payout Amt]]-Table1[[#This Row],[TDS amt]]</f>
        <v>161.28610169491526</v>
      </c>
      <c r="Y56" s="66"/>
      <c r="Z56" s="67"/>
      <c r="AA56" s="67"/>
      <c r="AB56" s="85" t="s">
        <v>820</v>
      </c>
      <c r="AC56" s="69"/>
      <c r="AD56" s="69">
        <f>VLOOKUP(Table1[[#This Row],[Unique ID]],[1]Sheet1!$A:$AL,38,0)</f>
        <v>0</v>
      </c>
      <c r="AE56" s="74"/>
      <c r="AF56" s="71"/>
      <c r="AG56" s="75">
        <v>1</v>
      </c>
      <c r="AH56" s="23" t="str">
        <f>Table1[[#This Row],[RM Name]]</f>
        <v>Sayali Kadav</v>
      </c>
    </row>
    <row r="57" spans="1:34" x14ac:dyDescent="0.2">
      <c r="A57" s="56" t="s">
        <v>840</v>
      </c>
      <c r="B57" s="57" t="s">
        <v>1006</v>
      </c>
      <c r="C57" s="57" t="s">
        <v>1007</v>
      </c>
      <c r="D57" s="57" t="s">
        <v>631</v>
      </c>
      <c r="E57" s="72" t="s">
        <v>50</v>
      </c>
      <c r="F57" s="57" t="s">
        <v>51</v>
      </c>
      <c r="G57" s="57" t="s">
        <v>1008</v>
      </c>
      <c r="H57" s="72" t="s">
        <v>53</v>
      </c>
      <c r="I57" s="57" t="s">
        <v>55</v>
      </c>
      <c r="J57" s="57" t="s">
        <v>211</v>
      </c>
      <c r="K57" s="84">
        <v>44932</v>
      </c>
      <c r="L57" s="57">
        <v>50000</v>
      </c>
      <c r="M57" s="57"/>
      <c r="N57" s="57"/>
      <c r="O57" s="108">
        <v>47846.889952153113</v>
      </c>
      <c r="P57" s="108">
        <v>47846.889952153113</v>
      </c>
      <c r="Q57" s="57" t="s">
        <v>1307</v>
      </c>
      <c r="R57" s="57" t="s">
        <v>1308</v>
      </c>
      <c r="S57" s="122">
        <v>0.52</v>
      </c>
      <c r="T57" s="58">
        <f>Table1[[#This Row],[Cal Premium]]*Table1[[#This Row],[ERB 
Payout %]]</f>
        <v>24880.382775119619</v>
      </c>
      <c r="U57" s="61">
        <v>0.02</v>
      </c>
      <c r="V57" s="63">
        <f>Table1[[#This Row],[ERB
Payout Amt]]*Table1[[#This Row],[TDS Rate]]</f>
        <v>497.60765550239239</v>
      </c>
      <c r="W57" s="64">
        <v>0</v>
      </c>
      <c r="X57" s="65">
        <f>Table1[[#This Row],[ERB
Payout Amt]]-Table1[[#This Row],[TDS amt]]</f>
        <v>24382.775119617225</v>
      </c>
      <c r="Y57" s="66"/>
      <c r="Z57" s="67"/>
      <c r="AA57" s="67"/>
      <c r="AB57" s="85" t="s">
        <v>954</v>
      </c>
      <c r="AC57" s="69"/>
      <c r="AD57" s="69"/>
      <c r="AE57" s="74"/>
      <c r="AF57" s="71"/>
      <c r="AG57" s="23">
        <v>10</v>
      </c>
      <c r="AH57" s="23" t="str">
        <f>Table1[[#This Row],[RM Name]]</f>
        <v>Pintoo Singh</v>
      </c>
    </row>
    <row r="58" spans="1:34" x14ac:dyDescent="0.2">
      <c r="A58" s="56" t="s">
        <v>852</v>
      </c>
      <c r="B58" s="57" t="s">
        <v>1039</v>
      </c>
      <c r="C58" s="57" t="s">
        <v>1040</v>
      </c>
      <c r="D58" s="57" t="s">
        <v>631</v>
      </c>
      <c r="E58" s="72" t="s">
        <v>50</v>
      </c>
      <c r="F58" s="57" t="s">
        <v>51</v>
      </c>
      <c r="G58" s="57" t="s">
        <v>1041</v>
      </c>
      <c r="H58" s="72" t="s">
        <v>53</v>
      </c>
      <c r="I58" s="57" t="s">
        <v>54</v>
      </c>
      <c r="J58" s="57" t="s">
        <v>63</v>
      </c>
      <c r="K58" s="84">
        <v>44932</v>
      </c>
      <c r="L58" s="57">
        <v>98000</v>
      </c>
      <c r="M58" s="57"/>
      <c r="N58" s="57"/>
      <c r="O58" s="108">
        <v>93779.904306220109</v>
      </c>
      <c r="P58" s="108">
        <v>93779.904306220109</v>
      </c>
      <c r="Q58" s="57" t="s">
        <v>1306</v>
      </c>
      <c r="R58" s="57" t="s">
        <v>1312</v>
      </c>
      <c r="S58" s="122">
        <v>0.56999999999999995</v>
      </c>
      <c r="T58" s="58">
        <f>Table1[[#This Row],[Cal Premium]]*Table1[[#This Row],[ERB 
Payout %]]</f>
        <v>53454.545454545456</v>
      </c>
      <c r="U58" s="62">
        <v>0.02</v>
      </c>
      <c r="V58" s="63">
        <f>Table1[[#This Row],[ERB
Payout Amt]]*Table1[[#This Row],[TDS Rate]]</f>
        <v>1069.0909090909092</v>
      </c>
      <c r="W58" s="64">
        <v>0</v>
      </c>
      <c r="X58" s="65">
        <f>Table1[[#This Row],[ERB
Payout Amt]]-Table1[[#This Row],[TDS amt]]</f>
        <v>52385.454545454544</v>
      </c>
      <c r="Y58" s="66"/>
      <c r="Z58" s="67"/>
      <c r="AA58" s="67"/>
      <c r="AB58" s="85" t="s">
        <v>954</v>
      </c>
      <c r="AC58" s="69"/>
      <c r="AD58" s="69"/>
      <c r="AE58" s="74"/>
      <c r="AF58" s="71"/>
      <c r="AG58" s="23">
        <v>10</v>
      </c>
      <c r="AH58" s="23" t="str">
        <f>Table1[[#This Row],[RM Name]]</f>
        <v>Pintoo Singh</v>
      </c>
    </row>
    <row r="59" spans="1:34" x14ac:dyDescent="0.2">
      <c r="A59" s="56" t="s">
        <v>853</v>
      </c>
      <c r="B59" s="57" t="s">
        <v>1042</v>
      </c>
      <c r="C59" s="57" t="s">
        <v>1043</v>
      </c>
      <c r="D59" s="57" t="s">
        <v>964</v>
      </c>
      <c r="E59" s="72" t="s">
        <v>50</v>
      </c>
      <c r="F59" s="57" t="s">
        <v>51</v>
      </c>
      <c r="G59" s="57" t="s">
        <v>1044</v>
      </c>
      <c r="H59" s="72" t="s">
        <v>53</v>
      </c>
      <c r="I59" s="57" t="s">
        <v>54</v>
      </c>
      <c r="J59" s="57" t="s">
        <v>64</v>
      </c>
      <c r="K59" s="84">
        <v>44932</v>
      </c>
      <c r="L59" s="57">
        <v>258000</v>
      </c>
      <c r="M59" s="57"/>
      <c r="N59" s="57"/>
      <c r="O59" s="108">
        <v>246889.95215311006</v>
      </c>
      <c r="P59" s="108">
        <v>246889.95215311006</v>
      </c>
      <c r="Q59" s="57" t="s">
        <v>1436</v>
      </c>
      <c r="R59" s="57" t="s">
        <v>1437</v>
      </c>
      <c r="S59" s="122">
        <v>0.63</v>
      </c>
      <c r="T59" s="58">
        <f>Table1[[#This Row],[Cal Premium]]*Table1[[#This Row],[ERB 
Payout %]]</f>
        <v>155540.66985645934</v>
      </c>
      <c r="U59" s="62">
        <v>0.01</v>
      </c>
      <c r="V59" s="63">
        <f>Table1[[#This Row],[ERB
Payout Amt]]*Table1[[#This Row],[TDS Rate]]</f>
        <v>1555.4066985645934</v>
      </c>
      <c r="W59" s="64">
        <v>0</v>
      </c>
      <c r="X59" s="65">
        <f>Table1[[#This Row],[ERB
Payout Amt]]-Table1[[#This Row],[TDS amt]]</f>
        <v>153985.26315789475</v>
      </c>
      <c r="Y59" s="66"/>
      <c r="Z59" s="67"/>
      <c r="AA59" s="67"/>
      <c r="AB59" s="85" t="s">
        <v>954</v>
      </c>
      <c r="AC59" s="69"/>
      <c r="AD59" s="69"/>
      <c r="AE59" s="74"/>
      <c r="AF59" s="71"/>
      <c r="AG59" s="23">
        <v>10</v>
      </c>
      <c r="AH59" s="23" t="str">
        <f>Table1[[#This Row],[RM Name]]</f>
        <v>Sandeep Das</v>
      </c>
    </row>
    <row r="60" spans="1:34" x14ac:dyDescent="0.2">
      <c r="A60" s="56" t="s">
        <v>104</v>
      </c>
      <c r="B60" s="57">
        <v>565363441</v>
      </c>
      <c r="C60" s="57">
        <v>24736559</v>
      </c>
      <c r="D60" s="57" t="s">
        <v>200</v>
      </c>
      <c r="E60" s="72" t="s">
        <v>50</v>
      </c>
      <c r="F60" s="57" t="s">
        <v>214</v>
      </c>
      <c r="G60" s="57" t="s">
        <v>228</v>
      </c>
      <c r="H60" s="72" t="s">
        <v>53</v>
      </c>
      <c r="I60" s="57" t="s">
        <v>55</v>
      </c>
      <c r="J60" s="57" t="s">
        <v>211</v>
      </c>
      <c r="K60" s="84">
        <v>44933</v>
      </c>
      <c r="L60" s="58">
        <v>31350</v>
      </c>
      <c r="M60" s="57"/>
      <c r="N60" s="57"/>
      <c r="O60" s="107">
        <v>30000.000000000004</v>
      </c>
      <c r="P60" s="107">
        <v>30000.000000000004</v>
      </c>
      <c r="Q60" s="57" t="s">
        <v>401</v>
      </c>
      <c r="R60" s="57" t="s">
        <v>402</v>
      </c>
      <c r="S60" s="60">
        <v>0.51</v>
      </c>
      <c r="T60" s="58">
        <f>Table1[[#This Row],[Cal Premium]]*Table1[[#This Row],[ERB 
Payout %]]</f>
        <v>15300.000000000002</v>
      </c>
      <c r="U60" s="62">
        <v>0.01</v>
      </c>
      <c r="V60" s="63">
        <f>Table1[[#This Row],[ERB
Payout Amt]]*Table1[[#This Row],[TDS Rate]]</f>
        <v>153.00000000000003</v>
      </c>
      <c r="W60" s="64"/>
      <c r="X60" s="65">
        <f>Table1[[#This Row],[ERB
Payout Amt]]-Table1[[#This Row],[TDS amt]]</f>
        <v>15147.000000000002</v>
      </c>
      <c r="Y60" s="66"/>
      <c r="Z60" s="67"/>
      <c r="AA60" s="68"/>
      <c r="AB60" s="85" t="s">
        <v>821</v>
      </c>
      <c r="AC60" s="69"/>
      <c r="AD60" s="57"/>
      <c r="AE60" s="70"/>
      <c r="AF60" s="71"/>
      <c r="AG60" s="23">
        <v>12</v>
      </c>
      <c r="AH60" s="23" t="str">
        <f>Table1[[#This Row],[RM Name]]</f>
        <v>Gaurav Raghav</v>
      </c>
    </row>
    <row r="61" spans="1:34" x14ac:dyDescent="0.2">
      <c r="A61" s="56" t="s">
        <v>107</v>
      </c>
      <c r="B61" s="57">
        <v>565363432</v>
      </c>
      <c r="C61" s="57">
        <v>24735170</v>
      </c>
      <c r="D61" s="57" t="s">
        <v>200</v>
      </c>
      <c r="E61" s="72" t="s">
        <v>50</v>
      </c>
      <c r="F61" s="57" t="s">
        <v>214</v>
      </c>
      <c r="G61" s="57" t="s">
        <v>231</v>
      </c>
      <c r="H61" s="72" t="s">
        <v>53</v>
      </c>
      <c r="I61" s="57" t="s">
        <v>55</v>
      </c>
      <c r="J61" s="57" t="s">
        <v>211</v>
      </c>
      <c r="K61" s="84">
        <v>44933</v>
      </c>
      <c r="L61" s="58">
        <v>104500</v>
      </c>
      <c r="M61" s="57"/>
      <c r="N61" s="57"/>
      <c r="O61" s="107">
        <v>100000</v>
      </c>
      <c r="P61" s="107">
        <v>100000</v>
      </c>
      <c r="Q61" s="57" t="s">
        <v>401</v>
      </c>
      <c r="R61" s="57" t="s">
        <v>402</v>
      </c>
      <c r="S61" s="60">
        <v>0.48</v>
      </c>
      <c r="T61" s="58">
        <f>Table1[[#This Row],[Cal Premium]]*Table1[[#This Row],[ERB 
Payout %]]</f>
        <v>48000</v>
      </c>
      <c r="U61" s="62">
        <v>0.01</v>
      </c>
      <c r="V61" s="63">
        <f>Table1[[#This Row],[ERB
Payout Amt]]*Table1[[#This Row],[TDS Rate]]</f>
        <v>480</v>
      </c>
      <c r="W61" s="64"/>
      <c r="X61" s="65">
        <f>Table1[[#This Row],[ERB
Payout Amt]]-Table1[[#This Row],[TDS amt]]</f>
        <v>47520</v>
      </c>
      <c r="Y61" s="66"/>
      <c r="Z61" s="67"/>
      <c r="AA61" s="68"/>
      <c r="AB61" s="85" t="s">
        <v>821</v>
      </c>
      <c r="AC61" s="69"/>
      <c r="AD61" s="57"/>
      <c r="AE61" s="70"/>
      <c r="AF61" s="71"/>
      <c r="AG61" s="23">
        <v>10</v>
      </c>
      <c r="AH61" s="23" t="str">
        <f>Table1[[#This Row],[RM Name]]</f>
        <v>Gaurav Raghav</v>
      </c>
    </row>
    <row r="62" spans="1:34" x14ac:dyDescent="0.2">
      <c r="A62" s="56" t="s">
        <v>414</v>
      </c>
      <c r="B62" s="57">
        <v>0</v>
      </c>
      <c r="C62" s="57" t="s">
        <v>611</v>
      </c>
      <c r="D62" s="57" t="s">
        <v>612</v>
      </c>
      <c r="E62" s="57" t="s">
        <v>50</v>
      </c>
      <c r="F62" s="57" t="s">
        <v>51</v>
      </c>
      <c r="G62" s="57" t="s">
        <v>613</v>
      </c>
      <c r="H62" s="57" t="s">
        <v>614</v>
      </c>
      <c r="I62" s="57" t="s">
        <v>615</v>
      </c>
      <c r="J62" s="57" t="s">
        <v>616</v>
      </c>
      <c r="K62" s="84">
        <v>44933</v>
      </c>
      <c r="L62" s="57">
        <v>14640</v>
      </c>
      <c r="M62" s="57">
        <v>4085</v>
      </c>
      <c r="N62" s="57">
        <v>8322</v>
      </c>
      <c r="O62" s="108">
        <v>12406.77966101695</v>
      </c>
      <c r="P62" s="108">
        <v>4085</v>
      </c>
      <c r="Q62" s="57" t="s">
        <v>515</v>
      </c>
      <c r="R62" s="57" t="s">
        <v>516</v>
      </c>
      <c r="S62" s="122">
        <v>0.16</v>
      </c>
      <c r="T62" s="58">
        <f>Table1[[#This Row],[Cal Premium]]*Table1[[#This Row],[ERB 
Payout %]]</f>
        <v>653.6</v>
      </c>
      <c r="U62" s="62">
        <v>0.01</v>
      </c>
      <c r="V62" s="63">
        <f>Table1[[#This Row],[ERB
Payout Amt]]*Table1[[#This Row],[TDS Rate]]</f>
        <v>6.5360000000000005</v>
      </c>
      <c r="W62" s="64"/>
      <c r="X62" s="65">
        <f>Table1[[#This Row],[ERB
Payout Amt]]-Table1[[#This Row],[TDS amt]]</f>
        <v>647.06400000000008</v>
      </c>
      <c r="Y62" s="66"/>
      <c r="Z62" s="67"/>
      <c r="AA62" s="67"/>
      <c r="AB62" s="85" t="s">
        <v>820</v>
      </c>
      <c r="AC62" s="69"/>
      <c r="AD62" s="69">
        <f>VLOOKUP(Table1[[#This Row],[Unique ID]],[1]Sheet1!$A:$AL,38,0)</f>
        <v>0</v>
      </c>
      <c r="AE62" s="74"/>
      <c r="AF62" s="71"/>
      <c r="AG62" s="75">
        <v>1</v>
      </c>
      <c r="AH62" s="23" t="str">
        <f>Table1[[#This Row],[RM Name]]</f>
        <v>Sayali Kadav</v>
      </c>
    </row>
    <row r="63" spans="1:34" x14ac:dyDescent="0.2">
      <c r="A63" s="56" t="s">
        <v>418</v>
      </c>
      <c r="B63" s="57">
        <v>0</v>
      </c>
      <c r="C63" s="57" t="s">
        <v>623</v>
      </c>
      <c r="D63" s="57" t="s">
        <v>612</v>
      </c>
      <c r="E63" s="57" t="s">
        <v>50</v>
      </c>
      <c r="F63" s="57" t="s">
        <v>51</v>
      </c>
      <c r="G63" s="57" t="s">
        <v>624</v>
      </c>
      <c r="H63" s="57" t="s">
        <v>614</v>
      </c>
      <c r="I63" s="57" t="s">
        <v>625</v>
      </c>
      <c r="J63" s="57" t="s">
        <v>616</v>
      </c>
      <c r="K63" s="84">
        <v>44933</v>
      </c>
      <c r="L63" s="57">
        <v>14431</v>
      </c>
      <c r="M63" s="57">
        <v>8389</v>
      </c>
      <c r="N63" s="57">
        <v>3841</v>
      </c>
      <c r="O63" s="108">
        <v>12229.661016949152</v>
      </c>
      <c r="P63" s="108">
        <v>8389</v>
      </c>
      <c r="Q63" s="57" t="s">
        <v>515</v>
      </c>
      <c r="R63" s="57" t="s">
        <v>516</v>
      </c>
      <c r="S63" s="122">
        <v>0.15</v>
      </c>
      <c r="T63" s="58">
        <f>Table1[[#This Row],[Cal Premium]]*Table1[[#This Row],[ERB 
Payout %]]</f>
        <v>1258.3499999999999</v>
      </c>
      <c r="U63" s="62">
        <v>0.01</v>
      </c>
      <c r="V63" s="63">
        <f>Table1[[#This Row],[ERB
Payout Amt]]*Table1[[#This Row],[TDS Rate]]</f>
        <v>12.583499999999999</v>
      </c>
      <c r="W63" s="64"/>
      <c r="X63" s="65">
        <f>Table1[[#This Row],[ERB
Payout Amt]]-Table1[[#This Row],[TDS amt]]</f>
        <v>1245.7665</v>
      </c>
      <c r="Y63" s="66"/>
      <c r="Z63" s="67"/>
      <c r="AA63" s="67"/>
      <c r="AB63" s="85" t="s">
        <v>820</v>
      </c>
      <c r="AC63" s="69"/>
      <c r="AD63" s="69">
        <f>VLOOKUP(Table1[[#This Row],[Unique ID]],[1]Sheet1!$A:$AL,38,0)</f>
        <v>0</v>
      </c>
      <c r="AE63" s="74"/>
      <c r="AF63" s="71"/>
      <c r="AG63" s="75">
        <v>1</v>
      </c>
      <c r="AH63" s="23" t="str">
        <f>Table1[[#This Row],[RM Name]]</f>
        <v>Sayali Kadav</v>
      </c>
    </row>
    <row r="64" spans="1:34" x14ac:dyDescent="0.2">
      <c r="A64" s="56" t="s">
        <v>823</v>
      </c>
      <c r="B64" s="57" t="s">
        <v>959</v>
      </c>
      <c r="C64" s="57">
        <v>156481911</v>
      </c>
      <c r="D64" s="57" t="s">
        <v>957</v>
      </c>
      <c r="E64" s="72" t="s">
        <v>50</v>
      </c>
      <c r="F64" s="57" t="s">
        <v>51</v>
      </c>
      <c r="G64" s="57" t="s">
        <v>960</v>
      </c>
      <c r="H64" s="72" t="s">
        <v>53</v>
      </c>
      <c r="I64" s="57" t="s">
        <v>961</v>
      </c>
      <c r="J64" s="57" t="s">
        <v>962</v>
      </c>
      <c r="K64" s="84">
        <v>44933</v>
      </c>
      <c r="L64" s="57">
        <v>42999</v>
      </c>
      <c r="M64" s="57"/>
      <c r="N64" s="57"/>
      <c r="O64" s="108">
        <v>40749</v>
      </c>
      <c r="P64" s="108">
        <v>41147.368421052633</v>
      </c>
      <c r="Q64" s="57" t="s">
        <v>1300</v>
      </c>
      <c r="R64" s="57" t="s">
        <v>1301</v>
      </c>
      <c r="S64" s="122">
        <v>0.54</v>
      </c>
      <c r="T64" s="58">
        <f>Table1[[#This Row],[Cal Premium]]*Table1[[#This Row],[ERB 
Payout %]]</f>
        <v>22219.578947368424</v>
      </c>
      <c r="U64" s="61">
        <v>0.01</v>
      </c>
      <c r="V64" s="63">
        <f>Table1[[#This Row],[ERB
Payout Amt]]*Table1[[#This Row],[TDS Rate]]</f>
        <v>222.19578947368424</v>
      </c>
      <c r="W64" s="64">
        <v>0</v>
      </c>
      <c r="X64" s="65">
        <f>Table1[[#This Row],[ERB
Payout Amt]]-Table1[[#This Row],[TDS amt]]</f>
        <v>21997.383157894739</v>
      </c>
      <c r="Y64" s="66"/>
      <c r="Z64" s="67"/>
      <c r="AA64" s="67"/>
      <c r="AB64" s="85" t="s">
        <v>954</v>
      </c>
      <c r="AC64" s="69"/>
      <c r="AD64" s="69"/>
      <c r="AE64" s="74"/>
      <c r="AF64" s="71"/>
      <c r="AG64" s="23">
        <v>10</v>
      </c>
      <c r="AH64" s="23" t="str">
        <f>Table1[[#This Row],[RM Name]]</f>
        <v>Mohan Singh</v>
      </c>
    </row>
    <row r="65" spans="1:34" x14ac:dyDescent="0.2">
      <c r="A65" s="56" t="s">
        <v>824</v>
      </c>
      <c r="B65" s="57" t="s">
        <v>963</v>
      </c>
      <c r="C65" s="57" t="s">
        <v>963</v>
      </c>
      <c r="D65" s="57" t="s">
        <v>964</v>
      </c>
      <c r="E65" s="72" t="s">
        <v>50</v>
      </c>
      <c r="F65" s="57" t="s">
        <v>51</v>
      </c>
      <c r="G65" s="57" t="s">
        <v>965</v>
      </c>
      <c r="H65" s="72" t="s">
        <v>53</v>
      </c>
      <c r="I65" s="57" t="s">
        <v>52</v>
      </c>
      <c r="J65" s="57" t="s">
        <v>70</v>
      </c>
      <c r="K65" s="84">
        <v>44933</v>
      </c>
      <c r="L65" s="57">
        <v>80000</v>
      </c>
      <c r="M65" s="57"/>
      <c r="N65" s="57"/>
      <c r="O65" s="108">
        <v>77750</v>
      </c>
      <c r="P65" s="108">
        <v>76555.023923444984</v>
      </c>
      <c r="Q65" s="57" t="s">
        <v>1436</v>
      </c>
      <c r="R65" s="57" t="s">
        <v>1437</v>
      </c>
      <c r="S65" s="122">
        <v>0.65</v>
      </c>
      <c r="T65" s="58">
        <f>Table1[[#This Row],[Cal Premium]]*Table1[[#This Row],[ERB 
Payout %]]</f>
        <v>49760.765550239244</v>
      </c>
      <c r="U65" s="62">
        <v>0.01</v>
      </c>
      <c r="V65" s="63">
        <f>Table1[[#This Row],[ERB
Payout Amt]]*Table1[[#This Row],[TDS Rate]]</f>
        <v>497.60765550239245</v>
      </c>
      <c r="W65" s="64">
        <v>0</v>
      </c>
      <c r="X65" s="65">
        <f>Table1[[#This Row],[ERB
Payout Amt]]-Table1[[#This Row],[TDS amt]]</f>
        <v>49263.157894736854</v>
      </c>
      <c r="Y65" s="66"/>
      <c r="Z65" s="67"/>
      <c r="AA65" s="67"/>
      <c r="AB65" s="85" t="s">
        <v>954</v>
      </c>
      <c r="AC65" s="69"/>
      <c r="AD65" s="69"/>
      <c r="AE65" s="74"/>
      <c r="AF65" s="71"/>
      <c r="AG65" s="23">
        <v>12</v>
      </c>
      <c r="AH65" s="23" t="str">
        <f>Table1[[#This Row],[RM Name]]</f>
        <v>Sandeep Das</v>
      </c>
    </row>
    <row r="66" spans="1:34" x14ac:dyDescent="0.2">
      <c r="A66" s="56" t="s">
        <v>826</v>
      </c>
      <c r="B66" s="57" t="s">
        <v>969</v>
      </c>
      <c r="C66" s="57">
        <v>156483218</v>
      </c>
      <c r="D66" s="57" t="s">
        <v>631</v>
      </c>
      <c r="E66" s="72" t="s">
        <v>50</v>
      </c>
      <c r="F66" s="57" t="s">
        <v>51</v>
      </c>
      <c r="G66" s="57" t="s">
        <v>970</v>
      </c>
      <c r="H66" s="72" t="s">
        <v>53</v>
      </c>
      <c r="I66" s="57" t="s">
        <v>961</v>
      </c>
      <c r="J66" s="57" t="s">
        <v>962</v>
      </c>
      <c r="K66" s="84">
        <v>44933</v>
      </c>
      <c r="L66" s="57">
        <v>55000</v>
      </c>
      <c r="M66" s="57"/>
      <c r="N66" s="57"/>
      <c r="O66" s="108">
        <v>52631.578947368427</v>
      </c>
      <c r="P66" s="108">
        <v>52631.578947368427</v>
      </c>
      <c r="Q66" s="57" t="s">
        <v>1302</v>
      </c>
      <c r="R66" s="57" t="s">
        <v>1303</v>
      </c>
      <c r="S66" s="122">
        <v>0.55000000000000004</v>
      </c>
      <c r="T66" s="58">
        <f>Table1[[#This Row],[Cal Premium]]*Table1[[#This Row],[ERB 
Payout %]]</f>
        <v>28947.368421052637</v>
      </c>
      <c r="U66" s="62">
        <v>0.01</v>
      </c>
      <c r="V66" s="63">
        <f>Table1[[#This Row],[ERB
Payout Amt]]*Table1[[#This Row],[TDS Rate]]</f>
        <v>289.47368421052636</v>
      </c>
      <c r="W66" s="64">
        <v>0</v>
      </c>
      <c r="X66" s="65">
        <f>Table1[[#This Row],[ERB
Payout Amt]]-Table1[[#This Row],[TDS amt]]</f>
        <v>28657.89473684211</v>
      </c>
      <c r="Y66" s="66"/>
      <c r="Z66" s="67"/>
      <c r="AA66" s="67"/>
      <c r="AB66" s="85" t="s">
        <v>954</v>
      </c>
      <c r="AC66" s="69"/>
      <c r="AD66" s="69"/>
      <c r="AE66" s="74"/>
      <c r="AF66" s="71"/>
      <c r="AG66" s="23">
        <v>10</v>
      </c>
      <c r="AH66" s="23" t="str">
        <f>Table1[[#This Row],[RM Name]]</f>
        <v>Pintoo Singh</v>
      </c>
    </row>
    <row r="67" spans="1:34" x14ac:dyDescent="0.2">
      <c r="A67" s="56" t="s">
        <v>436</v>
      </c>
      <c r="B67" s="57">
        <v>0</v>
      </c>
      <c r="C67" s="57" t="s">
        <v>676</v>
      </c>
      <c r="D67" s="57" t="s">
        <v>636</v>
      </c>
      <c r="E67" s="57" t="s">
        <v>50</v>
      </c>
      <c r="F67" s="57" t="s">
        <v>51</v>
      </c>
      <c r="G67" s="57" t="s">
        <v>677</v>
      </c>
      <c r="H67" s="57" t="s">
        <v>614</v>
      </c>
      <c r="I67" s="57" t="s">
        <v>615</v>
      </c>
      <c r="J67" s="57" t="s">
        <v>678</v>
      </c>
      <c r="K67" s="84">
        <v>44934</v>
      </c>
      <c r="L67" s="57">
        <v>2972</v>
      </c>
      <c r="M67" s="57">
        <v>0</v>
      </c>
      <c r="N67" s="57">
        <v>2519</v>
      </c>
      <c r="O67" s="108">
        <v>2518.6440677966102</v>
      </c>
      <c r="P67" s="108">
        <v>2518.6440677966102</v>
      </c>
      <c r="Q67" s="57" t="s">
        <v>552</v>
      </c>
      <c r="R67" s="57" t="s">
        <v>1316</v>
      </c>
      <c r="S67" s="122">
        <v>0.08</v>
      </c>
      <c r="T67" s="58">
        <f>Table1[[#This Row],[Cal Premium]]*Table1[[#This Row],[ERB 
Payout %]]</f>
        <v>201.49152542372883</v>
      </c>
      <c r="U67" s="62">
        <v>0.02</v>
      </c>
      <c r="V67" s="63">
        <f>Table1[[#This Row],[ERB
Payout Amt]]*Table1[[#This Row],[TDS Rate]]</f>
        <v>4.0298305084745767</v>
      </c>
      <c r="W67" s="64"/>
      <c r="X67" s="65">
        <f>Table1[[#This Row],[ERB
Payout Amt]]-Table1[[#This Row],[TDS amt]]</f>
        <v>197.46169491525424</v>
      </c>
      <c r="Y67" s="66"/>
      <c r="Z67" s="67"/>
      <c r="AA67" s="67"/>
      <c r="AB67" s="85" t="s">
        <v>820</v>
      </c>
      <c r="AC67" s="69"/>
      <c r="AD67" s="69">
        <f>VLOOKUP(Table1[[#This Row],[Unique ID]],[1]Sheet1!$A:$AL,38,0)</f>
        <v>0</v>
      </c>
      <c r="AE67" s="74"/>
      <c r="AF67" s="71"/>
      <c r="AG67" s="75">
        <v>1</v>
      </c>
      <c r="AH67" s="23" t="str">
        <f>Table1[[#This Row],[RM Name]]</f>
        <v>Slan</v>
      </c>
    </row>
    <row r="68" spans="1:34" x14ac:dyDescent="0.2">
      <c r="A68" s="56" t="s">
        <v>828</v>
      </c>
      <c r="B68" s="57" t="s">
        <v>973</v>
      </c>
      <c r="C68" s="57">
        <v>156731515</v>
      </c>
      <c r="D68" s="57" t="s">
        <v>957</v>
      </c>
      <c r="E68" s="72" t="s">
        <v>50</v>
      </c>
      <c r="F68" s="57" t="s">
        <v>51</v>
      </c>
      <c r="G68" s="57" t="s">
        <v>974</v>
      </c>
      <c r="H68" s="72" t="s">
        <v>53</v>
      </c>
      <c r="I68" s="57" t="s">
        <v>961</v>
      </c>
      <c r="J68" s="57" t="s">
        <v>962</v>
      </c>
      <c r="K68" s="84">
        <v>44934</v>
      </c>
      <c r="L68" s="57">
        <v>76000</v>
      </c>
      <c r="M68" s="57"/>
      <c r="N68" s="57"/>
      <c r="O68" s="108">
        <v>73750</v>
      </c>
      <c r="P68" s="108">
        <v>72727.272727272735</v>
      </c>
      <c r="Q68" s="57" t="s">
        <v>1304</v>
      </c>
      <c r="R68" s="57" t="s">
        <v>1305</v>
      </c>
      <c r="S68" s="122">
        <v>0.54</v>
      </c>
      <c r="T68" s="58">
        <f>Table1[[#This Row],[Cal Premium]]*Table1[[#This Row],[ERB 
Payout %]]</f>
        <v>39272.727272727279</v>
      </c>
      <c r="U68" s="61">
        <v>0.02</v>
      </c>
      <c r="V68" s="63">
        <f>Table1[[#This Row],[ERB
Payout Amt]]*Table1[[#This Row],[TDS Rate]]</f>
        <v>785.45454545454561</v>
      </c>
      <c r="W68" s="64">
        <v>0</v>
      </c>
      <c r="X68" s="65">
        <f>Table1[[#This Row],[ERB
Payout Amt]]-Table1[[#This Row],[TDS amt]]</f>
        <v>38487.272727272735</v>
      </c>
      <c r="Y68" s="66"/>
      <c r="Z68" s="67"/>
      <c r="AA68" s="67"/>
      <c r="AB68" s="85" t="s">
        <v>954</v>
      </c>
      <c r="AC68" s="69"/>
      <c r="AD68" s="69"/>
      <c r="AE68" s="74"/>
      <c r="AF68" s="71"/>
      <c r="AG68" s="23">
        <v>10</v>
      </c>
      <c r="AH68" s="23" t="str">
        <f>Table1[[#This Row],[RM Name]]</f>
        <v>Mohan Singh</v>
      </c>
    </row>
    <row r="69" spans="1:34" s="100" customFormat="1" x14ac:dyDescent="0.2">
      <c r="A69" s="86" t="s">
        <v>88</v>
      </c>
      <c r="B69" s="87">
        <v>5101446517</v>
      </c>
      <c r="C69" s="87" t="s">
        <v>206</v>
      </c>
      <c r="D69" s="87" t="s">
        <v>200</v>
      </c>
      <c r="E69" s="87" t="s">
        <v>50</v>
      </c>
      <c r="F69" s="87" t="s">
        <v>207</v>
      </c>
      <c r="G69" s="87" t="s">
        <v>208</v>
      </c>
      <c r="H69" s="87" t="s">
        <v>53</v>
      </c>
      <c r="I69" s="87" t="s">
        <v>203</v>
      </c>
      <c r="J69" s="87" t="s">
        <v>204</v>
      </c>
      <c r="K69" s="88">
        <v>44935</v>
      </c>
      <c r="L69" s="90">
        <v>99999</v>
      </c>
      <c r="M69" s="87"/>
      <c r="N69" s="87"/>
      <c r="O69" s="106">
        <v>95499.044999999998</v>
      </c>
      <c r="P69" s="108">
        <v>95692.822966507185</v>
      </c>
      <c r="Q69" s="87" t="s">
        <v>399</v>
      </c>
      <c r="R69" s="87" t="s">
        <v>400</v>
      </c>
      <c r="S69" s="89">
        <v>0</v>
      </c>
      <c r="T69" s="90">
        <f>Table1[[#This Row],[Cal Premium]]*Table1[[#This Row],[ERB 
Payout %]]</f>
        <v>0</v>
      </c>
      <c r="U69" s="91">
        <v>0.01</v>
      </c>
      <c r="V69" s="92">
        <f>Table1[[#This Row],[ERB
Payout Amt]]*Table1[[#This Row],[TDS Rate]]</f>
        <v>0</v>
      </c>
      <c r="W69" s="102">
        <f>Table1[[#This Row],[ERB
Payout Amt]]+Table1[[#This Row],[TDS amt]]</f>
        <v>0</v>
      </c>
      <c r="X69" s="93">
        <f>Table1[[#This Row],[Advance/
Recovery]]</f>
        <v>0</v>
      </c>
      <c r="Y69" s="94"/>
      <c r="Z69" s="95"/>
      <c r="AA69" s="96"/>
      <c r="AB69" s="97" t="s">
        <v>821</v>
      </c>
      <c r="AC69" s="97"/>
      <c r="AD69" s="87" t="s">
        <v>1435</v>
      </c>
      <c r="AE69" s="98"/>
      <c r="AF69" s="99"/>
      <c r="AG69" s="100">
        <v>12</v>
      </c>
      <c r="AH69" s="23" t="str">
        <f>Table1[[#This Row],[RM Name]]</f>
        <v>Gaurav Raghav</v>
      </c>
    </row>
    <row r="70" spans="1:34" s="100" customFormat="1" x14ac:dyDescent="0.2">
      <c r="A70" s="86" t="s">
        <v>90</v>
      </c>
      <c r="B70" s="87">
        <v>565364609</v>
      </c>
      <c r="C70" s="87">
        <v>24737618</v>
      </c>
      <c r="D70" s="87" t="s">
        <v>200</v>
      </c>
      <c r="E70" s="87" t="s">
        <v>50</v>
      </c>
      <c r="F70" s="87" t="s">
        <v>201</v>
      </c>
      <c r="G70" s="87" t="s">
        <v>212</v>
      </c>
      <c r="H70" s="87" t="s">
        <v>53</v>
      </c>
      <c r="I70" s="87" t="s">
        <v>55</v>
      </c>
      <c r="J70" s="87" t="s">
        <v>211</v>
      </c>
      <c r="K70" s="88">
        <v>44935</v>
      </c>
      <c r="L70" s="90">
        <v>52250</v>
      </c>
      <c r="M70" s="87"/>
      <c r="N70" s="87"/>
      <c r="O70" s="106">
        <v>50000</v>
      </c>
      <c r="P70" s="106">
        <v>50000</v>
      </c>
      <c r="Q70" s="87" t="s">
        <v>401</v>
      </c>
      <c r="R70" s="87" t="s">
        <v>402</v>
      </c>
      <c r="S70" s="89">
        <v>0</v>
      </c>
      <c r="T70" s="90">
        <f>Table1[[#This Row],[Cal Premium]]*Table1[[#This Row],[ERB 
Payout %]]</f>
        <v>0</v>
      </c>
      <c r="U70" s="91">
        <v>0.01</v>
      </c>
      <c r="V70" s="92">
        <f>Table1[[#This Row],[ERB
Payout Amt]]*Table1[[#This Row],[TDS Rate]]</f>
        <v>0</v>
      </c>
      <c r="W70" s="102">
        <f>Table1[[#This Row],[ERB
Payout Amt]]+Table1[[#This Row],[TDS amt]]</f>
        <v>0</v>
      </c>
      <c r="X70" s="93">
        <f>Table1[[#This Row],[Advance/
Recovery]]</f>
        <v>0</v>
      </c>
      <c r="Y70" s="94"/>
      <c r="Z70" s="95"/>
      <c r="AA70" s="96"/>
      <c r="AB70" s="97" t="s">
        <v>821</v>
      </c>
      <c r="AC70" s="97"/>
      <c r="AD70" s="87" t="s">
        <v>1435</v>
      </c>
      <c r="AE70" s="98"/>
      <c r="AF70" s="99"/>
      <c r="AG70" s="100">
        <v>12</v>
      </c>
      <c r="AH70" s="23" t="str">
        <f>Table1[[#This Row],[RM Name]]</f>
        <v>Gaurav Raghav</v>
      </c>
    </row>
    <row r="71" spans="1:34" x14ac:dyDescent="0.2">
      <c r="A71" s="56" t="s">
        <v>103</v>
      </c>
      <c r="B71" s="57">
        <v>565364903</v>
      </c>
      <c r="C71" s="57">
        <v>24738223</v>
      </c>
      <c r="D71" s="57" t="s">
        <v>200</v>
      </c>
      <c r="E71" s="72" t="s">
        <v>50</v>
      </c>
      <c r="F71" s="57" t="s">
        <v>214</v>
      </c>
      <c r="G71" s="57" t="s">
        <v>227</v>
      </c>
      <c r="H71" s="72" t="s">
        <v>53</v>
      </c>
      <c r="I71" s="57" t="s">
        <v>55</v>
      </c>
      <c r="J71" s="57" t="s">
        <v>211</v>
      </c>
      <c r="K71" s="84">
        <v>44935</v>
      </c>
      <c r="L71" s="58">
        <v>40000</v>
      </c>
      <c r="M71" s="57"/>
      <c r="N71" s="57"/>
      <c r="O71" s="107">
        <v>38277.511961722492</v>
      </c>
      <c r="P71" s="107">
        <v>38277.511961722492</v>
      </c>
      <c r="Q71" s="57" t="s">
        <v>401</v>
      </c>
      <c r="R71" s="57" t="s">
        <v>402</v>
      </c>
      <c r="S71" s="60">
        <v>0.51</v>
      </c>
      <c r="T71" s="58">
        <f>Table1[[#This Row],[Cal Premium]]*Table1[[#This Row],[ERB 
Payout %]]</f>
        <v>19521.531100478471</v>
      </c>
      <c r="U71" s="62">
        <v>0.01</v>
      </c>
      <c r="V71" s="63">
        <f>Table1[[#This Row],[ERB
Payout Amt]]*Table1[[#This Row],[TDS Rate]]</f>
        <v>195.21531100478472</v>
      </c>
      <c r="W71" s="64"/>
      <c r="X71" s="65">
        <f>Table1[[#This Row],[ERB
Payout Amt]]-Table1[[#This Row],[TDS amt]]</f>
        <v>19326.315789473687</v>
      </c>
      <c r="Y71" s="66"/>
      <c r="Z71" s="67"/>
      <c r="AA71" s="68"/>
      <c r="AB71" s="85" t="s">
        <v>821</v>
      </c>
      <c r="AC71" s="69"/>
      <c r="AD71" s="57"/>
      <c r="AE71" s="70"/>
      <c r="AF71" s="71"/>
      <c r="AG71" s="23">
        <v>12</v>
      </c>
      <c r="AH71" s="23" t="str">
        <f>Table1[[#This Row],[RM Name]]</f>
        <v>Gaurav Raghav</v>
      </c>
    </row>
    <row r="72" spans="1:34" x14ac:dyDescent="0.2">
      <c r="A72" s="56" t="s">
        <v>105</v>
      </c>
      <c r="B72" s="57">
        <v>565363940</v>
      </c>
      <c r="C72" s="57">
        <v>24735819</v>
      </c>
      <c r="D72" s="57" t="s">
        <v>200</v>
      </c>
      <c r="E72" s="72" t="s">
        <v>50</v>
      </c>
      <c r="F72" s="57" t="s">
        <v>214</v>
      </c>
      <c r="G72" s="57" t="s">
        <v>229</v>
      </c>
      <c r="H72" s="72" t="s">
        <v>53</v>
      </c>
      <c r="I72" s="57" t="s">
        <v>55</v>
      </c>
      <c r="J72" s="57" t="s">
        <v>211</v>
      </c>
      <c r="K72" s="84">
        <v>44935</v>
      </c>
      <c r="L72" s="58">
        <v>52500</v>
      </c>
      <c r="M72" s="57"/>
      <c r="N72" s="57"/>
      <c r="O72" s="107">
        <v>50239.23444976077</v>
      </c>
      <c r="P72" s="107">
        <v>50239.23444976077</v>
      </c>
      <c r="Q72" s="57" t="s">
        <v>81</v>
      </c>
      <c r="R72" s="57" t="s">
        <v>82</v>
      </c>
      <c r="S72" s="60">
        <v>0.52</v>
      </c>
      <c r="T72" s="58">
        <f>Table1[[#This Row],[Cal Premium]]*Table1[[#This Row],[ERB 
Payout %]]</f>
        <v>26124.401913875601</v>
      </c>
      <c r="U72" s="62">
        <v>0.02</v>
      </c>
      <c r="V72" s="63">
        <f>Table1[[#This Row],[ERB
Payout Amt]]*Table1[[#This Row],[TDS Rate]]</f>
        <v>522.48803827751203</v>
      </c>
      <c r="W72" s="64"/>
      <c r="X72" s="65">
        <f>Table1[[#This Row],[ERB
Payout Amt]]-Table1[[#This Row],[TDS amt]]</f>
        <v>25601.913875598089</v>
      </c>
      <c r="Y72" s="66"/>
      <c r="Z72" s="67"/>
      <c r="AA72" s="68"/>
      <c r="AB72" s="85" t="s">
        <v>821</v>
      </c>
      <c r="AC72" s="69"/>
      <c r="AD72" s="57"/>
      <c r="AE72" s="70"/>
      <c r="AF72" s="71"/>
      <c r="AG72" s="23">
        <v>12</v>
      </c>
      <c r="AH72" s="23" t="str">
        <f>Table1[[#This Row],[RM Name]]</f>
        <v>Gaurav Raghav</v>
      </c>
    </row>
    <row r="73" spans="1:34" x14ac:dyDescent="0.2">
      <c r="A73" s="56" t="s">
        <v>106</v>
      </c>
      <c r="B73" s="57">
        <v>565363959</v>
      </c>
      <c r="C73" s="57">
        <v>24738235</v>
      </c>
      <c r="D73" s="57" t="s">
        <v>200</v>
      </c>
      <c r="E73" s="72" t="s">
        <v>50</v>
      </c>
      <c r="F73" s="57" t="s">
        <v>214</v>
      </c>
      <c r="G73" s="57" t="s">
        <v>230</v>
      </c>
      <c r="H73" s="72" t="s">
        <v>53</v>
      </c>
      <c r="I73" s="57" t="s">
        <v>55</v>
      </c>
      <c r="J73" s="57" t="s">
        <v>211</v>
      </c>
      <c r="K73" s="84">
        <v>44935</v>
      </c>
      <c r="L73" s="58">
        <v>52250</v>
      </c>
      <c r="M73" s="57"/>
      <c r="N73" s="57"/>
      <c r="O73" s="107">
        <v>50000</v>
      </c>
      <c r="P73" s="107">
        <v>50000</v>
      </c>
      <c r="Q73" s="57" t="s">
        <v>407</v>
      </c>
      <c r="R73" s="57" t="s">
        <v>408</v>
      </c>
      <c r="S73" s="60">
        <v>0.5</v>
      </c>
      <c r="T73" s="58">
        <f>Table1[[#This Row],[Cal Premium]]*Table1[[#This Row],[ERB 
Payout %]]</f>
        <v>25000</v>
      </c>
      <c r="U73" s="61">
        <v>0.02</v>
      </c>
      <c r="V73" s="63">
        <f>Table1[[#This Row],[ERB
Payout Amt]]*Table1[[#This Row],[TDS Rate]]</f>
        <v>500</v>
      </c>
      <c r="W73" s="64"/>
      <c r="X73" s="65">
        <f>Table1[[#This Row],[ERB
Payout Amt]]-Table1[[#This Row],[TDS amt]]</f>
        <v>24500</v>
      </c>
      <c r="Y73" s="66"/>
      <c r="Z73" s="67"/>
      <c r="AA73" s="68"/>
      <c r="AB73" s="85" t="s">
        <v>821</v>
      </c>
      <c r="AC73" s="69"/>
      <c r="AD73" s="57"/>
      <c r="AE73" s="70"/>
      <c r="AF73" s="71"/>
      <c r="AG73" s="23">
        <v>12</v>
      </c>
      <c r="AH73" s="23" t="str">
        <f>Table1[[#This Row],[RM Name]]</f>
        <v>Gaurav Raghav</v>
      </c>
    </row>
    <row r="74" spans="1:34" x14ac:dyDescent="0.2">
      <c r="A74" s="56" t="s">
        <v>108</v>
      </c>
      <c r="B74" s="57">
        <v>565358563</v>
      </c>
      <c r="C74" s="57">
        <v>24739216</v>
      </c>
      <c r="D74" s="57" t="s">
        <v>200</v>
      </c>
      <c r="E74" s="72" t="s">
        <v>50</v>
      </c>
      <c r="F74" s="57" t="s">
        <v>214</v>
      </c>
      <c r="G74" s="57" t="s">
        <v>232</v>
      </c>
      <c r="H74" s="72" t="s">
        <v>53</v>
      </c>
      <c r="I74" s="57" t="s">
        <v>55</v>
      </c>
      <c r="J74" s="57" t="s">
        <v>211</v>
      </c>
      <c r="K74" s="84">
        <v>44935</v>
      </c>
      <c r="L74" s="58">
        <v>41800</v>
      </c>
      <c r="M74" s="57"/>
      <c r="N74" s="57"/>
      <c r="O74" s="107">
        <v>40000</v>
      </c>
      <c r="P74" s="107">
        <v>40000</v>
      </c>
      <c r="Q74" s="57" t="s">
        <v>401</v>
      </c>
      <c r="R74" s="57" t="s">
        <v>402</v>
      </c>
      <c r="S74" s="60">
        <v>0.48</v>
      </c>
      <c r="T74" s="58">
        <f>Table1[[#This Row],[Cal Premium]]*Table1[[#This Row],[ERB 
Payout %]]</f>
        <v>19200</v>
      </c>
      <c r="U74" s="62">
        <v>0.01</v>
      </c>
      <c r="V74" s="63">
        <f>Table1[[#This Row],[ERB
Payout Amt]]*Table1[[#This Row],[TDS Rate]]</f>
        <v>192</v>
      </c>
      <c r="W74" s="64"/>
      <c r="X74" s="65">
        <f>Table1[[#This Row],[ERB
Payout Amt]]-Table1[[#This Row],[TDS amt]]</f>
        <v>19008</v>
      </c>
      <c r="Y74" s="66"/>
      <c r="Z74" s="67"/>
      <c r="AA74" s="68"/>
      <c r="AB74" s="85" t="s">
        <v>821</v>
      </c>
      <c r="AC74" s="69"/>
      <c r="AD74" s="57"/>
      <c r="AE74" s="70"/>
      <c r="AF74" s="71"/>
      <c r="AG74" s="23">
        <v>10</v>
      </c>
      <c r="AH74" s="23" t="str">
        <f>Table1[[#This Row],[RM Name]]</f>
        <v>Gaurav Raghav</v>
      </c>
    </row>
    <row r="75" spans="1:34" x14ac:dyDescent="0.2">
      <c r="A75" s="56" t="s">
        <v>109</v>
      </c>
      <c r="B75" s="57">
        <v>565358313</v>
      </c>
      <c r="C75" s="57">
        <v>24739069</v>
      </c>
      <c r="D75" s="57" t="s">
        <v>200</v>
      </c>
      <c r="E75" s="72" t="s">
        <v>50</v>
      </c>
      <c r="F75" s="57" t="s">
        <v>214</v>
      </c>
      <c r="G75" s="57" t="s">
        <v>233</v>
      </c>
      <c r="H75" s="72" t="s">
        <v>53</v>
      </c>
      <c r="I75" s="57" t="s">
        <v>55</v>
      </c>
      <c r="J75" s="57" t="s">
        <v>211</v>
      </c>
      <c r="K75" s="84">
        <v>44935</v>
      </c>
      <c r="L75" s="58">
        <v>41800</v>
      </c>
      <c r="M75" s="57"/>
      <c r="N75" s="57"/>
      <c r="O75" s="107">
        <v>40000</v>
      </c>
      <c r="P75" s="107">
        <v>40000</v>
      </c>
      <c r="Q75" s="57" t="s">
        <v>401</v>
      </c>
      <c r="R75" s="57" t="s">
        <v>402</v>
      </c>
      <c r="S75" s="60">
        <v>0.51</v>
      </c>
      <c r="T75" s="58">
        <f>Table1[[#This Row],[Cal Premium]]*Table1[[#This Row],[ERB 
Payout %]]</f>
        <v>20400</v>
      </c>
      <c r="U75" s="62">
        <v>0.01</v>
      </c>
      <c r="V75" s="63">
        <f>Table1[[#This Row],[ERB
Payout Amt]]*Table1[[#This Row],[TDS Rate]]</f>
        <v>204</v>
      </c>
      <c r="W75" s="64"/>
      <c r="X75" s="65">
        <f>Table1[[#This Row],[ERB
Payout Amt]]-Table1[[#This Row],[TDS amt]]</f>
        <v>20196</v>
      </c>
      <c r="Y75" s="66"/>
      <c r="Z75" s="67"/>
      <c r="AA75" s="68"/>
      <c r="AB75" s="85" t="s">
        <v>821</v>
      </c>
      <c r="AC75" s="69"/>
      <c r="AD75" s="57"/>
      <c r="AE75" s="70"/>
      <c r="AF75" s="71"/>
      <c r="AG75" s="23">
        <v>12</v>
      </c>
      <c r="AH75" s="23" t="str">
        <f>Table1[[#This Row],[RM Name]]</f>
        <v>Gaurav Raghav</v>
      </c>
    </row>
    <row r="76" spans="1:34" x14ac:dyDescent="0.2">
      <c r="A76" s="56" t="s">
        <v>111</v>
      </c>
      <c r="B76" s="57">
        <v>5101446663</v>
      </c>
      <c r="C76" s="57" t="s">
        <v>236</v>
      </c>
      <c r="D76" s="57" t="s">
        <v>200</v>
      </c>
      <c r="E76" s="72" t="s">
        <v>50</v>
      </c>
      <c r="F76" s="57" t="s">
        <v>214</v>
      </c>
      <c r="G76" s="57" t="s">
        <v>237</v>
      </c>
      <c r="H76" s="72" t="s">
        <v>53</v>
      </c>
      <c r="I76" s="57" t="s">
        <v>203</v>
      </c>
      <c r="J76" s="57" t="s">
        <v>204</v>
      </c>
      <c r="K76" s="84">
        <v>44935</v>
      </c>
      <c r="L76" s="58">
        <v>73500</v>
      </c>
      <c r="M76" s="57"/>
      <c r="N76" s="57"/>
      <c r="O76" s="107">
        <v>70192.5</v>
      </c>
      <c r="P76" s="108">
        <v>70334.928229665078</v>
      </c>
      <c r="Q76" s="57" t="s">
        <v>81</v>
      </c>
      <c r="R76" s="57" t="s">
        <v>82</v>
      </c>
      <c r="S76" s="60">
        <v>0.55000000000000004</v>
      </c>
      <c r="T76" s="58">
        <f>Table1[[#This Row],[Cal Premium]]*Table1[[#This Row],[ERB 
Payout %]]</f>
        <v>38684.210526315794</v>
      </c>
      <c r="U76" s="61">
        <v>0.02</v>
      </c>
      <c r="V76" s="63">
        <f>Table1[[#This Row],[ERB
Payout Amt]]*Table1[[#This Row],[TDS Rate]]</f>
        <v>773.68421052631584</v>
      </c>
      <c r="W76" s="64"/>
      <c r="X76" s="65">
        <f>Table1[[#This Row],[ERB
Payout Amt]]-Table1[[#This Row],[TDS amt]]</f>
        <v>37910.526315789481</v>
      </c>
      <c r="Y76" s="66"/>
      <c r="Z76" s="67"/>
      <c r="AA76" s="68"/>
      <c r="AB76" s="85" t="s">
        <v>821</v>
      </c>
      <c r="AC76" s="69"/>
      <c r="AD76" s="57"/>
      <c r="AE76" s="70"/>
      <c r="AF76" s="71"/>
      <c r="AG76" s="23">
        <v>12</v>
      </c>
      <c r="AH76" s="23" t="str">
        <f>Table1[[#This Row],[RM Name]]</f>
        <v>Gaurav Raghav</v>
      </c>
    </row>
    <row r="77" spans="1:34" x14ac:dyDescent="0.2">
      <c r="A77" s="56" t="s">
        <v>112</v>
      </c>
      <c r="B77" s="57">
        <v>5101446607</v>
      </c>
      <c r="C77" s="57" t="s">
        <v>238</v>
      </c>
      <c r="D77" s="57" t="s">
        <v>200</v>
      </c>
      <c r="E77" s="72" t="s">
        <v>50</v>
      </c>
      <c r="F77" s="57" t="s">
        <v>214</v>
      </c>
      <c r="G77" s="57" t="s">
        <v>239</v>
      </c>
      <c r="H77" s="72" t="s">
        <v>53</v>
      </c>
      <c r="I77" s="57" t="s">
        <v>203</v>
      </c>
      <c r="J77" s="57" t="s">
        <v>204</v>
      </c>
      <c r="K77" s="84">
        <v>44935</v>
      </c>
      <c r="L77" s="58">
        <v>41800</v>
      </c>
      <c r="M77" s="57"/>
      <c r="N77" s="57"/>
      <c r="O77" s="107">
        <v>39919</v>
      </c>
      <c r="P77" s="108">
        <v>40000</v>
      </c>
      <c r="Q77" s="57" t="s">
        <v>403</v>
      </c>
      <c r="R77" s="57" t="s">
        <v>405</v>
      </c>
      <c r="S77" s="60">
        <v>0.6</v>
      </c>
      <c r="T77" s="58">
        <f>Table1[[#This Row],[Cal Premium]]*Table1[[#This Row],[ERB 
Payout %]]</f>
        <v>24000</v>
      </c>
      <c r="U77" s="62">
        <v>0.01</v>
      </c>
      <c r="V77" s="63">
        <f>Table1[[#This Row],[ERB
Payout Amt]]*Table1[[#This Row],[TDS Rate]]</f>
        <v>240</v>
      </c>
      <c r="W77" s="64"/>
      <c r="X77" s="65">
        <f>Table1[[#This Row],[ERB
Payout Amt]]-Table1[[#This Row],[TDS amt]]</f>
        <v>23760</v>
      </c>
      <c r="Y77" s="66"/>
      <c r="Z77" s="67"/>
      <c r="AA77" s="68"/>
      <c r="AB77" s="85" t="s">
        <v>821</v>
      </c>
      <c r="AC77" s="69"/>
      <c r="AD77" s="57"/>
      <c r="AE77" s="70"/>
      <c r="AF77" s="71"/>
      <c r="AG77" s="23">
        <v>12</v>
      </c>
      <c r="AH77" s="23" t="str">
        <f>Table1[[#This Row],[RM Name]]</f>
        <v>Gaurav Raghav</v>
      </c>
    </row>
    <row r="78" spans="1:34" x14ac:dyDescent="0.2">
      <c r="A78" s="56" t="s">
        <v>114</v>
      </c>
      <c r="B78" s="57">
        <v>5101446176</v>
      </c>
      <c r="C78" s="57" t="s">
        <v>241</v>
      </c>
      <c r="D78" s="57" t="s">
        <v>200</v>
      </c>
      <c r="E78" s="72" t="s">
        <v>50</v>
      </c>
      <c r="F78" s="57" t="s">
        <v>214</v>
      </c>
      <c r="G78" s="57" t="s">
        <v>242</v>
      </c>
      <c r="H78" s="72" t="s">
        <v>53</v>
      </c>
      <c r="I78" s="57" t="s">
        <v>203</v>
      </c>
      <c r="J78" s="57" t="s">
        <v>204</v>
      </c>
      <c r="K78" s="84">
        <v>44935</v>
      </c>
      <c r="L78" s="58">
        <v>35000</v>
      </c>
      <c r="M78" s="57"/>
      <c r="N78" s="57"/>
      <c r="O78" s="107">
        <v>33425</v>
      </c>
      <c r="P78" s="108">
        <v>33492.822966507178</v>
      </c>
      <c r="Q78" s="57" t="s">
        <v>403</v>
      </c>
      <c r="R78" s="57" t="s">
        <v>405</v>
      </c>
      <c r="S78" s="60">
        <v>0.6</v>
      </c>
      <c r="T78" s="58">
        <f>Table1[[#This Row],[Cal Premium]]*Table1[[#This Row],[ERB 
Payout %]]</f>
        <v>20095.693779904304</v>
      </c>
      <c r="U78" s="62">
        <v>0.01</v>
      </c>
      <c r="V78" s="63">
        <f>Table1[[#This Row],[ERB
Payout Amt]]*Table1[[#This Row],[TDS Rate]]</f>
        <v>200.95693779904306</v>
      </c>
      <c r="W78" s="64"/>
      <c r="X78" s="65">
        <f>Table1[[#This Row],[ERB
Payout Amt]]-Table1[[#This Row],[TDS amt]]</f>
        <v>19894.73684210526</v>
      </c>
      <c r="Y78" s="66"/>
      <c r="Z78" s="67"/>
      <c r="AA78" s="68"/>
      <c r="AB78" s="85" t="s">
        <v>821</v>
      </c>
      <c r="AC78" s="69"/>
      <c r="AD78" s="57"/>
      <c r="AE78" s="70"/>
      <c r="AF78" s="71"/>
      <c r="AG78" s="23">
        <v>12</v>
      </c>
      <c r="AH78" s="23" t="str">
        <f>Table1[[#This Row],[RM Name]]</f>
        <v>Gaurav Raghav</v>
      </c>
    </row>
    <row r="79" spans="1:34" x14ac:dyDescent="0.2">
      <c r="A79" s="56" t="s">
        <v>115</v>
      </c>
      <c r="B79" s="57">
        <v>5112343631</v>
      </c>
      <c r="C79" s="57" t="s">
        <v>243</v>
      </c>
      <c r="D79" s="57" t="s">
        <v>200</v>
      </c>
      <c r="E79" s="72" t="s">
        <v>50</v>
      </c>
      <c r="F79" s="57" t="s">
        <v>214</v>
      </c>
      <c r="G79" s="57" t="s">
        <v>244</v>
      </c>
      <c r="H79" s="72" t="s">
        <v>53</v>
      </c>
      <c r="I79" s="57" t="s">
        <v>203</v>
      </c>
      <c r="J79" s="57" t="s">
        <v>204</v>
      </c>
      <c r="K79" s="84">
        <v>44935</v>
      </c>
      <c r="L79" s="58">
        <v>30000</v>
      </c>
      <c r="M79" s="57"/>
      <c r="N79" s="57"/>
      <c r="O79" s="107">
        <v>28650</v>
      </c>
      <c r="P79" s="108">
        <v>28708.133971291867</v>
      </c>
      <c r="Q79" s="57" t="s">
        <v>83</v>
      </c>
      <c r="R79" s="57" t="s">
        <v>84</v>
      </c>
      <c r="S79" s="60">
        <v>0.6</v>
      </c>
      <c r="T79" s="58">
        <f>Table1[[#This Row],[Cal Premium]]*Table1[[#This Row],[ERB 
Payout %]]</f>
        <v>17224.880382775118</v>
      </c>
      <c r="U79" s="62">
        <v>0.01</v>
      </c>
      <c r="V79" s="63">
        <f>Table1[[#This Row],[ERB
Payout Amt]]*Table1[[#This Row],[TDS Rate]]</f>
        <v>172.24880382775117</v>
      </c>
      <c r="W79" s="64"/>
      <c r="X79" s="65">
        <f>Table1[[#This Row],[ERB
Payout Amt]]-Table1[[#This Row],[TDS amt]]</f>
        <v>17052.631578947367</v>
      </c>
      <c r="Y79" s="66"/>
      <c r="Z79" s="67"/>
      <c r="AA79" s="68"/>
      <c r="AB79" s="85" t="s">
        <v>821</v>
      </c>
      <c r="AC79" s="69"/>
      <c r="AD79" s="57"/>
      <c r="AE79" s="70"/>
      <c r="AF79" s="71"/>
      <c r="AG79" s="23">
        <v>12</v>
      </c>
      <c r="AH79" s="23" t="str">
        <f>Table1[[#This Row],[RM Name]]</f>
        <v>Gaurav Raghav</v>
      </c>
    </row>
    <row r="80" spans="1:34" x14ac:dyDescent="0.2">
      <c r="A80" s="56" t="s">
        <v>116</v>
      </c>
      <c r="B80" s="57">
        <v>5101446356</v>
      </c>
      <c r="C80" s="57" t="s">
        <v>245</v>
      </c>
      <c r="D80" s="57" t="s">
        <v>200</v>
      </c>
      <c r="E80" s="72" t="s">
        <v>50</v>
      </c>
      <c r="F80" s="57" t="s">
        <v>214</v>
      </c>
      <c r="G80" s="57" t="s">
        <v>246</v>
      </c>
      <c r="H80" s="72" t="s">
        <v>53</v>
      </c>
      <c r="I80" s="57" t="s">
        <v>203</v>
      </c>
      <c r="J80" s="57" t="s">
        <v>204</v>
      </c>
      <c r="K80" s="84">
        <v>44935</v>
      </c>
      <c r="L80" s="58">
        <v>93750</v>
      </c>
      <c r="M80" s="57"/>
      <c r="N80" s="57"/>
      <c r="O80" s="107">
        <v>89531.25</v>
      </c>
      <c r="P80" s="108">
        <v>89712.91866028709</v>
      </c>
      <c r="Q80" s="57" t="s">
        <v>403</v>
      </c>
      <c r="R80" s="57" t="s">
        <v>405</v>
      </c>
      <c r="S80" s="60">
        <v>0.6</v>
      </c>
      <c r="T80" s="58">
        <f>Table1[[#This Row],[Cal Premium]]*Table1[[#This Row],[ERB 
Payout %]]</f>
        <v>53827.751196172256</v>
      </c>
      <c r="U80" s="62">
        <v>0.01</v>
      </c>
      <c r="V80" s="63">
        <f>Table1[[#This Row],[ERB
Payout Amt]]*Table1[[#This Row],[TDS Rate]]</f>
        <v>538.27751196172255</v>
      </c>
      <c r="W80" s="64"/>
      <c r="X80" s="65">
        <f>Table1[[#This Row],[ERB
Payout Amt]]-Table1[[#This Row],[TDS amt]]</f>
        <v>53289.473684210534</v>
      </c>
      <c r="Y80" s="66"/>
      <c r="Z80" s="67"/>
      <c r="AA80" s="68"/>
      <c r="AB80" s="85" t="s">
        <v>821</v>
      </c>
      <c r="AC80" s="69"/>
      <c r="AD80" s="57"/>
      <c r="AE80" s="70"/>
      <c r="AF80" s="71"/>
      <c r="AG80" s="23">
        <v>12</v>
      </c>
      <c r="AH80" s="23" t="str">
        <f>Table1[[#This Row],[RM Name]]</f>
        <v>Gaurav Raghav</v>
      </c>
    </row>
    <row r="81" spans="1:34" x14ac:dyDescent="0.2">
      <c r="A81" s="56" t="s">
        <v>422</v>
      </c>
      <c r="B81" s="57">
        <v>0</v>
      </c>
      <c r="C81" s="57" t="s">
        <v>634</v>
      </c>
      <c r="D81" s="57" t="s">
        <v>631</v>
      </c>
      <c r="E81" s="57" t="s">
        <v>50</v>
      </c>
      <c r="F81" s="57" t="s">
        <v>51</v>
      </c>
      <c r="G81" s="57" t="s">
        <v>635</v>
      </c>
      <c r="H81" s="57" t="s">
        <v>614</v>
      </c>
      <c r="I81" s="57" t="s">
        <v>633</v>
      </c>
      <c r="J81" s="57" t="s">
        <v>616</v>
      </c>
      <c r="K81" s="84">
        <v>44935</v>
      </c>
      <c r="L81" s="57">
        <v>13559</v>
      </c>
      <c r="M81" s="57">
        <v>3169</v>
      </c>
      <c r="N81" s="57">
        <v>8322</v>
      </c>
      <c r="O81" s="108">
        <v>11490.677966101695</v>
      </c>
      <c r="P81" s="108">
        <v>3169</v>
      </c>
      <c r="Q81" s="57" t="s">
        <v>527</v>
      </c>
      <c r="R81" s="57" t="s">
        <v>528</v>
      </c>
      <c r="S81" s="122">
        <v>0.18</v>
      </c>
      <c r="T81" s="58">
        <f>Table1[[#This Row],[Cal Premium]]*Table1[[#This Row],[ERB 
Payout %]]</f>
        <v>570.41999999999996</v>
      </c>
      <c r="U81" s="62">
        <v>0.02</v>
      </c>
      <c r="V81" s="63">
        <f>Table1[[#This Row],[ERB
Payout Amt]]*Table1[[#This Row],[TDS Rate]]</f>
        <v>11.408399999999999</v>
      </c>
      <c r="W81" s="64"/>
      <c r="X81" s="65">
        <f>Table1[[#This Row],[ERB
Payout Amt]]-Table1[[#This Row],[TDS amt]]</f>
        <v>559.01159999999993</v>
      </c>
      <c r="Y81" s="66"/>
      <c r="Z81" s="67"/>
      <c r="AA81" s="67"/>
      <c r="AB81" s="85" t="s">
        <v>820</v>
      </c>
      <c r="AC81" s="69"/>
      <c r="AD81" s="69">
        <f>VLOOKUP(Table1[[#This Row],[Unique ID]],[1]Sheet1!$A:$AL,38,0)</f>
        <v>0</v>
      </c>
      <c r="AE81" s="74"/>
      <c r="AF81" s="71"/>
      <c r="AG81" s="75">
        <v>1</v>
      </c>
      <c r="AH81" s="23" t="str">
        <f>Table1[[#This Row],[RM Name]]</f>
        <v>Pintoo Singh</v>
      </c>
    </row>
    <row r="82" spans="1:34" x14ac:dyDescent="0.2">
      <c r="A82" s="56" t="s">
        <v>434</v>
      </c>
      <c r="B82" s="57">
        <v>0</v>
      </c>
      <c r="C82" s="57" t="s">
        <v>670</v>
      </c>
      <c r="D82" s="57" t="s">
        <v>636</v>
      </c>
      <c r="E82" s="57" t="s">
        <v>50</v>
      </c>
      <c r="F82" s="57" t="s">
        <v>51</v>
      </c>
      <c r="G82" s="57" t="s">
        <v>671</v>
      </c>
      <c r="H82" s="57" t="s">
        <v>614</v>
      </c>
      <c r="I82" s="57" t="s">
        <v>633</v>
      </c>
      <c r="J82" s="57" t="s">
        <v>616</v>
      </c>
      <c r="K82" s="84">
        <v>44935</v>
      </c>
      <c r="L82" s="57">
        <v>11975</v>
      </c>
      <c r="M82" s="57">
        <v>2201</v>
      </c>
      <c r="N82" s="57">
        <v>7947</v>
      </c>
      <c r="O82" s="108">
        <v>10148.305084745763</v>
      </c>
      <c r="P82" s="108">
        <v>2201</v>
      </c>
      <c r="Q82" s="57" t="s">
        <v>548</v>
      </c>
      <c r="R82" s="57" t="s">
        <v>549</v>
      </c>
      <c r="S82" s="122">
        <v>0.16</v>
      </c>
      <c r="T82" s="58">
        <f>Table1[[#This Row],[Cal Premium]]*Table1[[#This Row],[ERB 
Payout %]]</f>
        <v>352.16</v>
      </c>
      <c r="U82" s="61">
        <v>0.01</v>
      </c>
      <c r="V82" s="63">
        <f>Table1[[#This Row],[ERB
Payout Amt]]*Table1[[#This Row],[TDS Rate]]</f>
        <v>3.5216000000000003</v>
      </c>
      <c r="W82" s="64"/>
      <c r="X82" s="65">
        <f>Table1[[#This Row],[ERB
Payout Amt]]-Table1[[#This Row],[TDS amt]]</f>
        <v>348.63840000000005</v>
      </c>
      <c r="Y82" s="66"/>
      <c r="Z82" s="67"/>
      <c r="AA82" s="67"/>
      <c r="AB82" s="85" t="s">
        <v>820</v>
      </c>
      <c r="AC82" s="69"/>
      <c r="AD82" s="69">
        <f>VLOOKUP(Table1[[#This Row],[Unique ID]],[1]Sheet1!$A:$AL,38,0)</f>
        <v>0</v>
      </c>
      <c r="AE82" s="74"/>
      <c r="AF82" s="71"/>
      <c r="AG82" s="75">
        <v>1</v>
      </c>
      <c r="AH82" s="23" t="str">
        <f>Table1[[#This Row],[RM Name]]</f>
        <v>Slan</v>
      </c>
    </row>
    <row r="83" spans="1:34" x14ac:dyDescent="0.2">
      <c r="A83" s="56" t="s">
        <v>437</v>
      </c>
      <c r="B83" s="57">
        <v>0</v>
      </c>
      <c r="C83" s="57" t="s">
        <v>679</v>
      </c>
      <c r="D83" s="57" t="s">
        <v>612</v>
      </c>
      <c r="E83" s="57" t="s">
        <v>50</v>
      </c>
      <c r="F83" s="57" t="s">
        <v>51</v>
      </c>
      <c r="G83" s="57" t="s">
        <v>680</v>
      </c>
      <c r="H83" s="57" t="s">
        <v>614</v>
      </c>
      <c r="I83" s="57" t="s">
        <v>625</v>
      </c>
      <c r="J83" s="57" t="s">
        <v>651</v>
      </c>
      <c r="K83" s="84">
        <v>44935</v>
      </c>
      <c r="L83" s="57">
        <v>11450</v>
      </c>
      <c r="M83" s="57">
        <v>9703.3898305084749</v>
      </c>
      <c r="N83" s="57">
        <v>0</v>
      </c>
      <c r="O83" s="108">
        <v>9703.3898305084749</v>
      </c>
      <c r="P83" s="108">
        <v>9703.3898305084749</v>
      </c>
      <c r="Q83" s="57" t="s">
        <v>538</v>
      </c>
      <c r="R83" s="57" t="s">
        <v>539</v>
      </c>
      <c r="S83" s="122">
        <v>0.15</v>
      </c>
      <c r="T83" s="58">
        <f>Table1[[#This Row],[Cal Premium]]*Table1[[#This Row],[ERB 
Payout %]]</f>
        <v>1455.5084745762713</v>
      </c>
      <c r="U83" s="61">
        <v>0.01</v>
      </c>
      <c r="V83" s="63">
        <f>Table1[[#This Row],[ERB
Payout Amt]]*Table1[[#This Row],[TDS Rate]]</f>
        <v>14.555084745762713</v>
      </c>
      <c r="W83" s="64"/>
      <c r="X83" s="65">
        <f>Table1[[#This Row],[ERB
Payout Amt]]-Table1[[#This Row],[TDS amt]]</f>
        <v>1440.9533898305085</v>
      </c>
      <c r="Y83" s="66"/>
      <c r="Z83" s="67"/>
      <c r="AA83" s="67"/>
      <c r="AB83" s="85" t="s">
        <v>820</v>
      </c>
      <c r="AC83" s="69"/>
      <c r="AD83" s="69">
        <f>VLOOKUP(Table1[[#This Row],[Unique ID]],[1]Sheet1!$A:$AL,38,0)</f>
        <v>0</v>
      </c>
      <c r="AE83" s="74"/>
      <c r="AF83" s="71"/>
      <c r="AG83" s="75">
        <v>1</v>
      </c>
      <c r="AH83" s="23" t="str">
        <f>Table1[[#This Row],[RM Name]]</f>
        <v>Sayali Kadav</v>
      </c>
    </row>
    <row r="84" spans="1:34" x14ac:dyDescent="0.2">
      <c r="A84" s="56" t="s">
        <v>440</v>
      </c>
      <c r="B84" s="57">
        <v>0</v>
      </c>
      <c r="C84" s="57" t="s">
        <v>687</v>
      </c>
      <c r="D84" s="57" t="s">
        <v>660</v>
      </c>
      <c r="E84" s="57" t="s">
        <v>50</v>
      </c>
      <c r="F84" s="57" t="s">
        <v>51</v>
      </c>
      <c r="G84" s="57" t="s">
        <v>688</v>
      </c>
      <c r="H84" s="57" t="s">
        <v>654</v>
      </c>
      <c r="I84" s="57" t="s">
        <v>633</v>
      </c>
      <c r="J84" s="57" t="s">
        <v>689</v>
      </c>
      <c r="K84" s="84">
        <v>44935</v>
      </c>
      <c r="L84" s="57">
        <v>8046</v>
      </c>
      <c r="M84" s="57">
        <v>0</v>
      </c>
      <c r="N84" s="57">
        <v>0</v>
      </c>
      <c r="O84" s="108">
        <v>6818.6440677966102</v>
      </c>
      <c r="P84" s="108">
        <v>6818.6440677966102</v>
      </c>
      <c r="Q84" s="57" t="s">
        <v>542</v>
      </c>
      <c r="R84" s="57" t="s">
        <v>543</v>
      </c>
      <c r="S84" s="122">
        <v>0.24</v>
      </c>
      <c r="T84" s="58">
        <f>Table1[[#This Row],[Cal Premium]]*Table1[[#This Row],[ERB 
Payout %]]</f>
        <v>1636.4745762711864</v>
      </c>
      <c r="U84" s="62">
        <v>0.01</v>
      </c>
      <c r="V84" s="63">
        <f>Table1[[#This Row],[ERB
Payout Amt]]*Table1[[#This Row],[TDS Rate]]</f>
        <v>16.364745762711863</v>
      </c>
      <c r="W84" s="64"/>
      <c r="X84" s="65">
        <f>Table1[[#This Row],[ERB
Payout Amt]]-Table1[[#This Row],[TDS amt]]</f>
        <v>1620.1098305084745</v>
      </c>
      <c r="Y84" s="66"/>
      <c r="Z84" s="67"/>
      <c r="AA84" s="67"/>
      <c r="AB84" s="85" t="s">
        <v>820</v>
      </c>
      <c r="AC84" s="69"/>
      <c r="AD84" s="69">
        <f>VLOOKUP(Table1[[#This Row],[Unique ID]],[1]Sheet1!$A:$AL,38,0)</f>
        <v>0</v>
      </c>
      <c r="AE84" s="74"/>
      <c r="AF84" s="71"/>
      <c r="AG84" s="75">
        <v>1</v>
      </c>
      <c r="AH84" s="23" t="str">
        <f>Table1[[#This Row],[RM Name]]</f>
        <v>Suraj Patnaik</v>
      </c>
    </row>
    <row r="85" spans="1:34" x14ac:dyDescent="0.2">
      <c r="A85" s="56" t="s">
        <v>441</v>
      </c>
      <c r="B85" s="57">
        <v>0</v>
      </c>
      <c r="C85" s="57" t="s">
        <v>690</v>
      </c>
      <c r="D85" s="57" t="s">
        <v>660</v>
      </c>
      <c r="E85" s="57" t="s">
        <v>50</v>
      </c>
      <c r="F85" s="57" t="s">
        <v>51</v>
      </c>
      <c r="G85" s="57" t="s">
        <v>691</v>
      </c>
      <c r="H85" s="57" t="s">
        <v>654</v>
      </c>
      <c r="I85" s="57" t="s">
        <v>633</v>
      </c>
      <c r="J85" s="57" t="s">
        <v>689</v>
      </c>
      <c r="K85" s="84">
        <v>44935</v>
      </c>
      <c r="L85" s="57">
        <v>19423</v>
      </c>
      <c r="M85" s="57">
        <v>0</v>
      </c>
      <c r="N85" s="57">
        <v>0</v>
      </c>
      <c r="O85" s="108">
        <v>16460.169491525423</v>
      </c>
      <c r="P85" s="108">
        <v>16460.169491525423</v>
      </c>
      <c r="Q85" s="57" t="s">
        <v>542</v>
      </c>
      <c r="R85" s="57" t="s">
        <v>543</v>
      </c>
      <c r="S85" s="122">
        <v>0.24</v>
      </c>
      <c r="T85" s="58">
        <f>Table1[[#This Row],[Cal Premium]]*Table1[[#This Row],[ERB 
Payout %]]</f>
        <v>3950.4406779661012</v>
      </c>
      <c r="U85" s="61">
        <v>0.01</v>
      </c>
      <c r="V85" s="63">
        <f>Table1[[#This Row],[ERB
Payout Amt]]*Table1[[#This Row],[TDS Rate]]</f>
        <v>39.504406779661011</v>
      </c>
      <c r="W85" s="64"/>
      <c r="X85" s="65">
        <f>Table1[[#This Row],[ERB
Payout Amt]]-Table1[[#This Row],[TDS amt]]</f>
        <v>3910.9362711864401</v>
      </c>
      <c r="Y85" s="66"/>
      <c r="Z85" s="67"/>
      <c r="AA85" s="67"/>
      <c r="AB85" s="85" t="s">
        <v>820</v>
      </c>
      <c r="AC85" s="69"/>
      <c r="AD85" s="69">
        <f>VLOOKUP(Table1[[#This Row],[Unique ID]],[1]Sheet1!$A:$AL,38,0)</f>
        <v>0</v>
      </c>
      <c r="AE85" s="74"/>
      <c r="AF85" s="71"/>
      <c r="AG85" s="75">
        <v>1</v>
      </c>
      <c r="AH85" s="23" t="str">
        <f>Table1[[#This Row],[RM Name]]</f>
        <v>Suraj Patnaik</v>
      </c>
    </row>
    <row r="86" spans="1:34" x14ac:dyDescent="0.2">
      <c r="A86" s="56" t="s">
        <v>500</v>
      </c>
      <c r="B86" s="57">
        <v>0</v>
      </c>
      <c r="C86" s="57" t="s">
        <v>687</v>
      </c>
      <c r="D86" s="57" t="s">
        <v>660</v>
      </c>
      <c r="E86" s="57" t="s">
        <v>50</v>
      </c>
      <c r="F86" s="57" t="s">
        <v>51</v>
      </c>
      <c r="G86" s="57" t="s">
        <v>688</v>
      </c>
      <c r="H86" s="57" t="s">
        <v>654</v>
      </c>
      <c r="I86" s="57" t="s">
        <v>633</v>
      </c>
      <c r="J86" s="57" t="s">
        <v>689</v>
      </c>
      <c r="K86" s="84">
        <v>44935</v>
      </c>
      <c r="L86" s="57">
        <v>8046</v>
      </c>
      <c r="M86" s="57">
        <v>0</v>
      </c>
      <c r="N86" s="57">
        <v>0</v>
      </c>
      <c r="O86" s="108">
        <v>6818.6440677966102</v>
      </c>
      <c r="P86" s="108">
        <v>6818.6440677966102</v>
      </c>
      <c r="Q86" s="57" t="s">
        <v>597</v>
      </c>
      <c r="R86" s="57" t="s">
        <v>598</v>
      </c>
      <c r="S86" s="122">
        <v>0.04</v>
      </c>
      <c r="T86" s="58">
        <f>Table1[[#This Row],[Cal Premium]]*Table1[[#This Row],[ERB 
Payout %]]</f>
        <v>272.74576271186442</v>
      </c>
      <c r="U86" s="61">
        <v>0.01</v>
      </c>
      <c r="V86" s="63">
        <f>Table1[[#This Row],[ERB
Payout Amt]]*Table1[[#This Row],[TDS Rate]]</f>
        <v>2.7274576271186444</v>
      </c>
      <c r="W86" s="64"/>
      <c r="X86" s="65">
        <f>Table1[[#This Row],[ERB
Payout Amt]]-Table1[[#This Row],[TDS amt]]</f>
        <v>270.01830508474575</v>
      </c>
      <c r="Y86" s="66"/>
      <c r="Z86" s="67"/>
      <c r="AA86" s="67"/>
      <c r="AB86" s="85" t="s">
        <v>820</v>
      </c>
      <c r="AC86" s="69"/>
      <c r="AD86" s="69" t="str">
        <f>VLOOKUP(Table1[[#This Row],[Unique ID]],[1]Sheet1!$A:$AL,38,0)</f>
        <v>PP Partner</v>
      </c>
      <c r="AE86" s="74"/>
      <c r="AF86" s="71"/>
      <c r="AG86" s="75">
        <v>1</v>
      </c>
      <c r="AH86" s="23" t="str">
        <f>Table1[[#This Row],[RM Name]]</f>
        <v>Suraj Patnaik</v>
      </c>
    </row>
    <row r="87" spans="1:34" x14ac:dyDescent="0.2">
      <c r="A87" s="56" t="s">
        <v>501</v>
      </c>
      <c r="B87" s="57">
        <v>0</v>
      </c>
      <c r="C87" s="57" t="s">
        <v>690</v>
      </c>
      <c r="D87" s="57" t="s">
        <v>660</v>
      </c>
      <c r="E87" s="57" t="s">
        <v>50</v>
      </c>
      <c r="F87" s="57" t="s">
        <v>51</v>
      </c>
      <c r="G87" s="57" t="s">
        <v>691</v>
      </c>
      <c r="H87" s="57" t="s">
        <v>654</v>
      </c>
      <c r="I87" s="57" t="s">
        <v>633</v>
      </c>
      <c r="J87" s="57" t="s">
        <v>689</v>
      </c>
      <c r="K87" s="84">
        <v>44935</v>
      </c>
      <c r="L87" s="57">
        <v>19423</v>
      </c>
      <c r="M87" s="57">
        <v>0</v>
      </c>
      <c r="N87" s="57">
        <v>0</v>
      </c>
      <c r="O87" s="108">
        <v>16460.169491525423</v>
      </c>
      <c r="P87" s="108">
        <v>16460.169491525423</v>
      </c>
      <c r="Q87" s="57" t="s">
        <v>597</v>
      </c>
      <c r="R87" s="57" t="s">
        <v>598</v>
      </c>
      <c r="S87" s="122">
        <v>0.04</v>
      </c>
      <c r="T87" s="58">
        <f>Table1[[#This Row],[Cal Premium]]*Table1[[#This Row],[ERB 
Payout %]]</f>
        <v>658.40677966101691</v>
      </c>
      <c r="U87" s="62">
        <v>0.01</v>
      </c>
      <c r="V87" s="63">
        <f>Table1[[#This Row],[ERB
Payout Amt]]*Table1[[#This Row],[TDS Rate]]</f>
        <v>6.5840677966101691</v>
      </c>
      <c r="W87" s="64"/>
      <c r="X87" s="65">
        <f>Table1[[#This Row],[ERB
Payout Amt]]-Table1[[#This Row],[TDS amt]]</f>
        <v>651.82271186440676</v>
      </c>
      <c r="Y87" s="66"/>
      <c r="Z87" s="67"/>
      <c r="AA87" s="67"/>
      <c r="AB87" s="85" t="s">
        <v>820</v>
      </c>
      <c r="AC87" s="69"/>
      <c r="AD87" s="69" t="str">
        <f>VLOOKUP(Table1[[#This Row],[Unique ID]],[1]Sheet1!$A:$AL,38,0)</f>
        <v>PP Partner</v>
      </c>
      <c r="AE87" s="74"/>
      <c r="AF87" s="71"/>
      <c r="AG87" s="75">
        <v>1</v>
      </c>
      <c r="AH87" s="23" t="str">
        <f>Table1[[#This Row],[RM Name]]</f>
        <v>Suraj Patnaik</v>
      </c>
    </row>
    <row r="88" spans="1:34" x14ac:dyDescent="0.2">
      <c r="A88" s="56" t="s">
        <v>829</v>
      </c>
      <c r="B88" s="57" t="s">
        <v>975</v>
      </c>
      <c r="C88" s="57" t="s">
        <v>976</v>
      </c>
      <c r="D88" s="57" t="s">
        <v>957</v>
      </c>
      <c r="E88" s="72" t="s">
        <v>50</v>
      </c>
      <c r="F88" s="57" t="s">
        <v>51</v>
      </c>
      <c r="G88" s="57" t="s">
        <v>977</v>
      </c>
      <c r="H88" s="72" t="s">
        <v>53</v>
      </c>
      <c r="I88" s="57" t="s">
        <v>203</v>
      </c>
      <c r="J88" s="57" t="s">
        <v>216</v>
      </c>
      <c r="K88" s="84">
        <v>44935</v>
      </c>
      <c r="L88" s="57">
        <v>99999</v>
      </c>
      <c r="M88" s="57"/>
      <c r="N88" s="57"/>
      <c r="O88" s="108">
        <v>97749</v>
      </c>
      <c r="P88" s="108">
        <v>95692.822966507185</v>
      </c>
      <c r="Q88" s="57" t="s">
        <v>75</v>
      </c>
      <c r="R88" s="57" t="s">
        <v>76</v>
      </c>
      <c r="S88" s="122">
        <v>0.56999999999999995</v>
      </c>
      <c r="T88" s="58">
        <f>Table1[[#This Row],[Cal Premium]]*Table1[[#This Row],[ERB 
Payout %]]</f>
        <v>54544.909090909088</v>
      </c>
      <c r="U88" s="62">
        <v>0.02</v>
      </c>
      <c r="V88" s="63">
        <f>Table1[[#This Row],[ERB
Payout Amt]]*Table1[[#This Row],[TDS Rate]]</f>
        <v>1090.8981818181817</v>
      </c>
      <c r="W88" s="64">
        <v>0</v>
      </c>
      <c r="X88" s="65">
        <f>Table1[[#This Row],[ERB
Payout Amt]]-Table1[[#This Row],[TDS amt]]</f>
        <v>53454.01090909091</v>
      </c>
      <c r="Y88" s="66"/>
      <c r="Z88" s="67"/>
      <c r="AA88" s="67"/>
      <c r="AB88" s="85" t="s">
        <v>954</v>
      </c>
      <c r="AC88" s="69"/>
      <c r="AD88" s="69"/>
      <c r="AE88" s="74"/>
      <c r="AF88" s="71"/>
      <c r="AG88" s="23">
        <v>12</v>
      </c>
      <c r="AH88" s="23" t="str">
        <f>Table1[[#This Row],[RM Name]]</f>
        <v>Mohan Singh</v>
      </c>
    </row>
    <row r="89" spans="1:34" x14ac:dyDescent="0.2">
      <c r="A89" s="56" t="s">
        <v>846</v>
      </c>
      <c r="B89" s="57" t="s">
        <v>1023</v>
      </c>
      <c r="C89" s="57">
        <v>24738637</v>
      </c>
      <c r="D89" s="57" t="s">
        <v>631</v>
      </c>
      <c r="E89" s="72" t="s">
        <v>50</v>
      </c>
      <c r="F89" s="57" t="s">
        <v>51</v>
      </c>
      <c r="G89" s="57" t="s">
        <v>1024</v>
      </c>
      <c r="H89" s="72" t="s">
        <v>53</v>
      </c>
      <c r="I89" s="57" t="s">
        <v>55</v>
      </c>
      <c r="J89" s="57" t="s">
        <v>211</v>
      </c>
      <c r="K89" s="84">
        <v>44935</v>
      </c>
      <c r="L89" s="57">
        <v>75000</v>
      </c>
      <c r="M89" s="57"/>
      <c r="N89" s="57"/>
      <c r="O89" s="108">
        <v>71770.334928229669</v>
      </c>
      <c r="P89" s="108">
        <v>71770.334928229669</v>
      </c>
      <c r="Q89" s="57" t="s">
        <v>1307</v>
      </c>
      <c r="R89" s="57" t="s">
        <v>1308</v>
      </c>
      <c r="S89" s="122">
        <v>0.52</v>
      </c>
      <c r="T89" s="58">
        <f>Table1[[#This Row],[Cal Premium]]*Table1[[#This Row],[ERB 
Payout %]]</f>
        <v>37320.574162679426</v>
      </c>
      <c r="U89" s="62">
        <v>0.02</v>
      </c>
      <c r="V89" s="63">
        <f>Table1[[#This Row],[ERB
Payout Amt]]*Table1[[#This Row],[TDS Rate]]</f>
        <v>746.41148325358859</v>
      </c>
      <c r="W89" s="64">
        <v>0</v>
      </c>
      <c r="X89" s="65">
        <f>Table1[[#This Row],[ERB
Payout Amt]]-Table1[[#This Row],[TDS amt]]</f>
        <v>36574.162679425841</v>
      </c>
      <c r="Y89" s="66"/>
      <c r="Z89" s="67"/>
      <c r="AA89" s="67"/>
      <c r="AB89" s="85" t="s">
        <v>954</v>
      </c>
      <c r="AC89" s="69"/>
      <c r="AD89" s="69"/>
      <c r="AE89" s="74"/>
      <c r="AF89" s="71"/>
      <c r="AG89" s="23">
        <v>10</v>
      </c>
      <c r="AH89" s="23" t="str">
        <f>Table1[[#This Row],[RM Name]]</f>
        <v>Pintoo Singh</v>
      </c>
    </row>
    <row r="90" spans="1:34" x14ac:dyDescent="0.2">
      <c r="A90" s="56" t="s">
        <v>862</v>
      </c>
      <c r="B90" s="57" t="s">
        <v>1067</v>
      </c>
      <c r="C90" s="57">
        <v>0</v>
      </c>
      <c r="D90" s="57" t="s">
        <v>964</v>
      </c>
      <c r="E90" s="72" t="s">
        <v>50</v>
      </c>
      <c r="F90" s="57" t="s">
        <v>51</v>
      </c>
      <c r="G90" s="57" t="s">
        <v>1068</v>
      </c>
      <c r="H90" s="72" t="s">
        <v>53</v>
      </c>
      <c r="I90" s="57" t="s">
        <v>54</v>
      </c>
      <c r="J90" s="57" t="s">
        <v>64</v>
      </c>
      <c r="K90" s="84">
        <v>44935</v>
      </c>
      <c r="L90" s="57">
        <v>99804</v>
      </c>
      <c r="M90" s="57"/>
      <c r="N90" s="57"/>
      <c r="O90" s="108">
        <v>95506.220095693789</v>
      </c>
      <c r="P90" s="108">
        <v>95506.220095693789</v>
      </c>
      <c r="Q90" s="57" t="s">
        <v>1436</v>
      </c>
      <c r="R90" s="57" t="s">
        <v>1437</v>
      </c>
      <c r="S90" s="122">
        <v>0.63</v>
      </c>
      <c r="T90" s="58">
        <f>Table1[[#This Row],[Cal Premium]]*Table1[[#This Row],[ERB 
Payout %]]</f>
        <v>60168.91866028709</v>
      </c>
      <c r="U90" s="61">
        <v>0.01</v>
      </c>
      <c r="V90" s="63">
        <f>Table1[[#This Row],[ERB
Payout Amt]]*Table1[[#This Row],[TDS Rate]]</f>
        <v>601.6891866028709</v>
      </c>
      <c r="W90" s="64">
        <v>0</v>
      </c>
      <c r="X90" s="65">
        <f>Table1[[#This Row],[ERB
Payout Amt]]-Table1[[#This Row],[TDS amt]]</f>
        <v>59567.229473684216</v>
      </c>
      <c r="Y90" s="66"/>
      <c r="Z90" s="67"/>
      <c r="AA90" s="67"/>
      <c r="AB90" s="85" t="s">
        <v>954</v>
      </c>
      <c r="AC90" s="69"/>
      <c r="AD90" s="69"/>
      <c r="AE90" s="74"/>
      <c r="AF90" s="71"/>
      <c r="AG90" s="23">
        <v>10</v>
      </c>
      <c r="AH90" s="23" t="str">
        <f>Table1[[#This Row],[RM Name]]</f>
        <v>Sandeep Das</v>
      </c>
    </row>
    <row r="91" spans="1:34" x14ac:dyDescent="0.2">
      <c r="A91" s="56" t="s">
        <v>113</v>
      </c>
      <c r="B91" s="57">
        <v>565365350</v>
      </c>
      <c r="C91" s="57">
        <v>24740658</v>
      </c>
      <c r="D91" s="57" t="s">
        <v>200</v>
      </c>
      <c r="E91" s="72" t="s">
        <v>50</v>
      </c>
      <c r="F91" s="57" t="s">
        <v>214</v>
      </c>
      <c r="G91" s="57" t="s">
        <v>240</v>
      </c>
      <c r="H91" s="72" t="s">
        <v>53</v>
      </c>
      <c r="I91" s="57" t="s">
        <v>55</v>
      </c>
      <c r="J91" s="57" t="s">
        <v>211</v>
      </c>
      <c r="K91" s="84">
        <v>44936</v>
      </c>
      <c r="L91" s="58">
        <v>41800</v>
      </c>
      <c r="M91" s="57"/>
      <c r="N91" s="57"/>
      <c r="O91" s="107">
        <v>40000</v>
      </c>
      <c r="P91" s="107">
        <v>40000</v>
      </c>
      <c r="Q91" s="57" t="s">
        <v>401</v>
      </c>
      <c r="R91" s="57" t="s">
        <v>402</v>
      </c>
      <c r="S91" s="60">
        <v>0.51</v>
      </c>
      <c r="T91" s="58">
        <f>Table1[[#This Row],[Cal Premium]]*Table1[[#This Row],[ERB 
Payout %]]</f>
        <v>20400</v>
      </c>
      <c r="U91" s="61">
        <v>0.01</v>
      </c>
      <c r="V91" s="63">
        <f>Table1[[#This Row],[ERB
Payout Amt]]*Table1[[#This Row],[TDS Rate]]</f>
        <v>204</v>
      </c>
      <c r="W91" s="64"/>
      <c r="X91" s="65">
        <f>Table1[[#This Row],[ERB
Payout Amt]]-Table1[[#This Row],[TDS amt]]</f>
        <v>20196</v>
      </c>
      <c r="Y91" s="66"/>
      <c r="Z91" s="67"/>
      <c r="AA91" s="68"/>
      <c r="AB91" s="85" t="s">
        <v>821</v>
      </c>
      <c r="AC91" s="69"/>
      <c r="AD91" s="57"/>
      <c r="AE91" s="70"/>
      <c r="AF91" s="71"/>
      <c r="AG91" s="23">
        <v>12</v>
      </c>
      <c r="AH91" s="23" t="str">
        <f>Table1[[#This Row],[RM Name]]</f>
        <v>Gaurav Raghav</v>
      </c>
    </row>
    <row r="92" spans="1:34" x14ac:dyDescent="0.2">
      <c r="A92" s="56" t="s">
        <v>117</v>
      </c>
      <c r="B92" s="57">
        <v>565364164</v>
      </c>
      <c r="C92" s="57">
        <v>24738694</v>
      </c>
      <c r="D92" s="57" t="s">
        <v>200</v>
      </c>
      <c r="E92" s="72" t="s">
        <v>50</v>
      </c>
      <c r="F92" s="57" t="s">
        <v>214</v>
      </c>
      <c r="G92" s="57" t="s">
        <v>247</v>
      </c>
      <c r="H92" s="72" t="s">
        <v>53</v>
      </c>
      <c r="I92" s="57" t="s">
        <v>55</v>
      </c>
      <c r="J92" s="57" t="s">
        <v>211</v>
      </c>
      <c r="K92" s="84">
        <v>44936</v>
      </c>
      <c r="L92" s="58">
        <v>52500</v>
      </c>
      <c r="M92" s="57"/>
      <c r="N92" s="57"/>
      <c r="O92" s="107">
        <v>50239.23444976077</v>
      </c>
      <c r="P92" s="107">
        <v>50239.23444976077</v>
      </c>
      <c r="Q92" s="57" t="s">
        <v>81</v>
      </c>
      <c r="R92" s="57" t="s">
        <v>82</v>
      </c>
      <c r="S92" s="60">
        <v>0.52</v>
      </c>
      <c r="T92" s="58">
        <f>Table1[[#This Row],[Cal Premium]]*Table1[[#This Row],[ERB 
Payout %]]</f>
        <v>26124.401913875601</v>
      </c>
      <c r="U92" s="61">
        <v>0.02</v>
      </c>
      <c r="V92" s="63">
        <f>Table1[[#This Row],[ERB
Payout Amt]]*Table1[[#This Row],[TDS Rate]]</f>
        <v>522.48803827751203</v>
      </c>
      <c r="W92" s="64"/>
      <c r="X92" s="65">
        <f>Table1[[#This Row],[ERB
Payout Amt]]-Table1[[#This Row],[TDS amt]]</f>
        <v>25601.913875598089</v>
      </c>
      <c r="Y92" s="66"/>
      <c r="Z92" s="67"/>
      <c r="AA92" s="68"/>
      <c r="AB92" s="85" t="s">
        <v>821</v>
      </c>
      <c r="AC92" s="69"/>
      <c r="AD92" s="57"/>
      <c r="AE92" s="70"/>
      <c r="AF92" s="71"/>
      <c r="AG92" s="23">
        <v>12</v>
      </c>
      <c r="AH92" s="23" t="str">
        <f>Table1[[#This Row],[RM Name]]</f>
        <v>Gaurav Raghav</v>
      </c>
    </row>
    <row r="93" spans="1:34" x14ac:dyDescent="0.2">
      <c r="A93" s="56" t="s">
        <v>118</v>
      </c>
      <c r="B93" s="57">
        <v>565362763</v>
      </c>
      <c r="C93" s="57">
        <v>24740230</v>
      </c>
      <c r="D93" s="57" t="s">
        <v>200</v>
      </c>
      <c r="E93" s="72" t="s">
        <v>50</v>
      </c>
      <c r="F93" s="57" t="s">
        <v>214</v>
      </c>
      <c r="G93" s="57" t="s">
        <v>248</v>
      </c>
      <c r="H93" s="72" t="s">
        <v>53</v>
      </c>
      <c r="I93" s="57" t="s">
        <v>55</v>
      </c>
      <c r="J93" s="57" t="s">
        <v>211</v>
      </c>
      <c r="K93" s="84">
        <v>44936</v>
      </c>
      <c r="L93" s="58">
        <v>41800</v>
      </c>
      <c r="M93" s="57"/>
      <c r="N93" s="57"/>
      <c r="O93" s="107">
        <v>40000</v>
      </c>
      <c r="P93" s="107">
        <v>40000</v>
      </c>
      <c r="Q93" s="57" t="s">
        <v>401</v>
      </c>
      <c r="R93" s="57" t="s">
        <v>402</v>
      </c>
      <c r="S93" s="60">
        <v>0.51</v>
      </c>
      <c r="T93" s="58">
        <f>Table1[[#This Row],[Cal Premium]]*Table1[[#This Row],[ERB 
Payout %]]</f>
        <v>20400</v>
      </c>
      <c r="U93" s="62">
        <v>0.01</v>
      </c>
      <c r="V93" s="63">
        <f>Table1[[#This Row],[ERB
Payout Amt]]*Table1[[#This Row],[TDS Rate]]</f>
        <v>204</v>
      </c>
      <c r="W93" s="64"/>
      <c r="X93" s="65">
        <f>Table1[[#This Row],[ERB
Payout Amt]]-Table1[[#This Row],[TDS amt]]</f>
        <v>20196</v>
      </c>
      <c r="Y93" s="66"/>
      <c r="Z93" s="67"/>
      <c r="AA93" s="68"/>
      <c r="AB93" s="85" t="s">
        <v>821</v>
      </c>
      <c r="AC93" s="69"/>
      <c r="AD93" s="57"/>
      <c r="AE93" s="70"/>
      <c r="AF93" s="71"/>
      <c r="AG93" s="23">
        <v>12</v>
      </c>
      <c r="AH93" s="23" t="str">
        <f>Table1[[#This Row],[RM Name]]</f>
        <v>Gaurav Raghav</v>
      </c>
    </row>
    <row r="94" spans="1:34" x14ac:dyDescent="0.2">
      <c r="A94" s="56" t="s">
        <v>119</v>
      </c>
      <c r="B94" s="57">
        <v>5101446432</v>
      </c>
      <c r="C94" s="57" t="s">
        <v>249</v>
      </c>
      <c r="D94" s="57" t="s">
        <v>200</v>
      </c>
      <c r="E94" s="72" t="s">
        <v>50</v>
      </c>
      <c r="F94" s="57" t="s">
        <v>214</v>
      </c>
      <c r="G94" s="57" t="s">
        <v>250</v>
      </c>
      <c r="H94" s="72" t="s">
        <v>53</v>
      </c>
      <c r="I94" s="57" t="s">
        <v>203</v>
      </c>
      <c r="J94" s="57" t="s">
        <v>204</v>
      </c>
      <c r="K94" s="84">
        <v>44936</v>
      </c>
      <c r="L94" s="58">
        <v>42000</v>
      </c>
      <c r="M94" s="57"/>
      <c r="N94" s="57"/>
      <c r="O94" s="107">
        <v>40110</v>
      </c>
      <c r="P94" s="108">
        <v>40191.387559808616</v>
      </c>
      <c r="Q94" s="57" t="s">
        <v>403</v>
      </c>
      <c r="R94" s="57" t="s">
        <v>405</v>
      </c>
      <c r="S94" s="60">
        <v>0.6</v>
      </c>
      <c r="T94" s="58">
        <f>Table1[[#This Row],[Cal Premium]]*Table1[[#This Row],[ERB 
Payout %]]</f>
        <v>24114.832535885169</v>
      </c>
      <c r="U94" s="62">
        <v>0.01</v>
      </c>
      <c r="V94" s="63">
        <f>Table1[[#This Row],[ERB
Payout Amt]]*Table1[[#This Row],[TDS Rate]]</f>
        <v>241.14832535885171</v>
      </c>
      <c r="W94" s="64"/>
      <c r="X94" s="65">
        <f>Table1[[#This Row],[ERB
Payout Amt]]-Table1[[#This Row],[TDS amt]]</f>
        <v>23873.684210526317</v>
      </c>
      <c r="Y94" s="66"/>
      <c r="Z94" s="67"/>
      <c r="AA94" s="68"/>
      <c r="AB94" s="85" t="s">
        <v>821</v>
      </c>
      <c r="AC94" s="69"/>
      <c r="AD94" s="57"/>
      <c r="AE94" s="70"/>
      <c r="AF94" s="71"/>
      <c r="AG94" s="23">
        <v>12</v>
      </c>
      <c r="AH94" s="23" t="str">
        <f>Table1[[#This Row],[RM Name]]</f>
        <v>Gaurav Raghav</v>
      </c>
    </row>
    <row r="95" spans="1:34" x14ac:dyDescent="0.2">
      <c r="A95" s="56" t="s">
        <v>120</v>
      </c>
      <c r="B95" s="57">
        <v>5101446956</v>
      </c>
      <c r="C95" s="57" t="s">
        <v>251</v>
      </c>
      <c r="D95" s="57" t="s">
        <v>200</v>
      </c>
      <c r="E95" s="72" t="s">
        <v>50</v>
      </c>
      <c r="F95" s="57" t="s">
        <v>214</v>
      </c>
      <c r="G95" s="57" t="s">
        <v>252</v>
      </c>
      <c r="H95" s="72" t="s">
        <v>53</v>
      </c>
      <c r="I95" s="57" t="s">
        <v>203</v>
      </c>
      <c r="J95" s="57" t="s">
        <v>204</v>
      </c>
      <c r="K95" s="84">
        <v>44936</v>
      </c>
      <c r="L95" s="58">
        <v>40000</v>
      </c>
      <c r="M95" s="57"/>
      <c r="N95" s="57"/>
      <c r="O95" s="107">
        <v>38200</v>
      </c>
      <c r="P95" s="108">
        <v>38277.511961722492</v>
      </c>
      <c r="Q95" s="57" t="s">
        <v>83</v>
      </c>
      <c r="R95" s="57" t="s">
        <v>84</v>
      </c>
      <c r="S95" s="60">
        <v>0.6</v>
      </c>
      <c r="T95" s="58">
        <f>Table1[[#This Row],[Cal Premium]]*Table1[[#This Row],[ERB 
Payout %]]</f>
        <v>22966.507177033494</v>
      </c>
      <c r="U95" s="62">
        <v>0.01</v>
      </c>
      <c r="V95" s="63">
        <f>Table1[[#This Row],[ERB
Payout Amt]]*Table1[[#This Row],[TDS Rate]]</f>
        <v>229.66507177033495</v>
      </c>
      <c r="W95" s="64"/>
      <c r="X95" s="65">
        <f>Table1[[#This Row],[ERB
Payout Amt]]-Table1[[#This Row],[TDS amt]]</f>
        <v>22736.84210526316</v>
      </c>
      <c r="Y95" s="66"/>
      <c r="Z95" s="67"/>
      <c r="AA95" s="68"/>
      <c r="AB95" s="85" t="s">
        <v>821</v>
      </c>
      <c r="AC95" s="69"/>
      <c r="AD95" s="57"/>
      <c r="AE95" s="70"/>
      <c r="AF95" s="71"/>
      <c r="AG95" s="23">
        <v>12</v>
      </c>
      <c r="AH95" s="23" t="str">
        <f>Table1[[#This Row],[RM Name]]</f>
        <v>Gaurav Raghav</v>
      </c>
    </row>
    <row r="96" spans="1:34" x14ac:dyDescent="0.2">
      <c r="A96" s="56" t="s">
        <v>123</v>
      </c>
      <c r="B96" s="57">
        <v>565364477</v>
      </c>
      <c r="C96" s="57">
        <v>24737257</v>
      </c>
      <c r="D96" s="57" t="s">
        <v>200</v>
      </c>
      <c r="E96" s="72" t="s">
        <v>50</v>
      </c>
      <c r="F96" s="57" t="s">
        <v>214</v>
      </c>
      <c r="G96" s="57" t="s">
        <v>255</v>
      </c>
      <c r="H96" s="72" t="s">
        <v>53</v>
      </c>
      <c r="I96" s="57" t="s">
        <v>55</v>
      </c>
      <c r="J96" s="57" t="s">
        <v>211</v>
      </c>
      <c r="K96" s="84">
        <v>44936</v>
      </c>
      <c r="L96" s="58">
        <v>52250</v>
      </c>
      <c r="M96" s="57"/>
      <c r="N96" s="57"/>
      <c r="O96" s="107">
        <v>50000</v>
      </c>
      <c r="P96" s="107">
        <v>50000</v>
      </c>
      <c r="Q96" s="57" t="s">
        <v>401</v>
      </c>
      <c r="R96" s="57" t="s">
        <v>402</v>
      </c>
      <c r="S96" s="60">
        <v>0.51</v>
      </c>
      <c r="T96" s="58">
        <f>Table1[[#This Row],[Cal Premium]]*Table1[[#This Row],[ERB 
Payout %]]</f>
        <v>25500</v>
      </c>
      <c r="U96" s="62">
        <v>0.01</v>
      </c>
      <c r="V96" s="63">
        <f>Table1[[#This Row],[ERB
Payout Amt]]*Table1[[#This Row],[TDS Rate]]</f>
        <v>255</v>
      </c>
      <c r="W96" s="64"/>
      <c r="X96" s="65">
        <f>Table1[[#This Row],[ERB
Payout Amt]]-Table1[[#This Row],[TDS amt]]</f>
        <v>25245</v>
      </c>
      <c r="Y96" s="66"/>
      <c r="Z96" s="67"/>
      <c r="AA96" s="68"/>
      <c r="AB96" s="85" t="s">
        <v>821</v>
      </c>
      <c r="AC96" s="69"/>
      <c r="AD96" s="57"/>
      <c r="AE96" s="70"/>
      <c r="AF96" s="71"/>
      <c r="AG96" s="23">
        <v>12</v>
      </c>
      <c r="AH96" s="23" t="str">
        <f>Table1[[#This Row],[RM Name]]</f>
        <v>Gaurav Raghav</v>
      </c>
    </row>
    <row r="97" spans="1:34" x14ac:dyDescent="0.2">
      <c r="A97" s="56" t="s">
        <v>425</v>
      </c>
      <c r="B97" s="57">
        <v>6121638657</v>
      </c>
      <c r="C97" s="57">
        <v>544119674</v>
      </c>
      <c r="D97" s="57" t="s">
        <v>617</v>
      </c>
      <c r="E97" s="57" t="s">
        <v>50</v>
      </c>
      <c r="F97" s="57" t="s">
        <v>51</v>
      </c>
      <c r="G97" s="57" t="s">
        <v>645</v>
      </c>
      <c r="H97" s="57" t="s">
        <v>53</v>
      </c>
      <c r="I97" s="57" t="s">
        <v>54</v>
      </c>
      <c r="J97" s="57" t="s">
        <v>62</v>
      </c>
      <c r="K97" s="84">
        <v>44936</v>
      </c>
      <c r="L97" s="57">
        <v>5225</v>
      </c>
      <c r="M97" s="57">
        <v>0</v>
      </c>
      <c r="N97" s="57">
        <v>0</v>
      </c>
      <c r="O97" s="108">
        <v>5000</v>
      </c>
      <c r="P97" s="108">
        <v>5000</v>
      </c>
      <c r="Q97" s="57" t="s">
        <v>533</v>
      </c>
      <c r="R97" s="57" t="s">
        <v>534</v>
      </c>
      <c r="S97" s="122">
        <v>0.3</v>
      </c>
      <c r="T97" s="58">
        <f>Table1[[#This Row],[Cal Premium]]*Table1[[#This Row],[ERB 
Payout %]]</f>
        <v>1500</v>
      </c>
      <c r="U97" s="61">
        <v>0.01</v>
      </c>
      <c r="V97" s="63">
        <f>Table1[[#This Row],[ERB
Payout Amt]]*Table1[[#This Row],[TDS Rate]]</f>
        <v>15</v>
      </c>
      <c r="W97" s="64"/>
      <c r="X97" s="65">
        <f>Table1[[#This Row],[ERB
Payout Amt]]-Table1[[#This Row],[TDS amt]]</f>
        <v>1485</v>
      </c>
      <c r="Y97" s="66"/>
      <c r="Z97" s="67"/>
      <c r="AA97" s="67"/>
      <c r="AB97" s="85" t="s">
        <v>820</v>
      </c>
      <c r="AC97" s="69"/>
      <c r="AD97" s="69">
        <f>VLOOKUP(Table1[[#This Row],[Unique ID]],[1]Sheet1!$A:$AL,38,0)</f>
        <v>0</v>
      </c>
      <c r="AE97" s="74"/>
      <c r="AF97" s="71"/>
      <c r="AG97" s="75">
        <v>10</v>
      </c>
      <c r="AH97" s="23" t="str">
        <f>Table1[[#This Row],[RM Name]]</f>
        <v>Mithu Paira</v>
      </c>
    </row>
    <row r="98" spans="1:34" x14ac:dyDescent="0.2">
      <c r="A98" s="56" t="s">
        <v>438</v>
      </c>
      <c r="B98" s="57">
        <v>119784981</v>
      </c>
      <c r="C98" s="57">
        <v>0</v>
      </c>
      <c r="D98" s="57" t="s">
        <v>681</v>
      </c>
      <c r="E98" s="57" t="s">
        <v>50</v>
      </c>
      <c r="F98" s="57" t="s">
        <v>51</v>
      </c>
      <c r="G98" s="57" t="s">
        <v>682</v>
      </c>
      <c r="H98" s="57" t="s">
        <v>53</v>
      </c>
      <c r="I98" s="57" t="s">
        <v>683</v>
      </c>
      <c r="J98" s="57" t="s">
        <v>684</v>
      </c>
      <c r="K98" s="84">
        <v>44936</v>
      </c>
      <c r="L98" s="57">
        <v>125400</v>
      </c>
      <c r="M98" s="57">
        <v>0</v>
      </c>
      <c r="N98" s="57">
        <v>0</v>
      </c>
      <c r="O98" s="108">
        <v>120000.00000000001</v>
      </c>
      <c r="P98" s="108">
        <v>120000.00000000001</v>
      </c>
      <c r="Q98" s="57" t="s">
        <v>553</v>
      </c>
      <c r="R98" s="57" t="s">
        <v>554</v>
      </c>
      <c r="S98" s="122">
        <v>0.35</v>
      </c>
      <c r="T98" s="58">
        <f>Table1[[#This Row],[Cal Premium]]*Table1[[#This Row],[ERB 
Payout %]]</f>
        <v>42000</v>
      </c>
      <c r="U98" s="62">
        <v>0.01</v>
      </c>
      <c r="V98" s="63">
        <f>Table1[[#This Row],[ERB
Payout Amt]]*Table1[[#This Row],[TDS Rate]]</f>
        <v>420</v>
      </c>
      <c r="W98" s="64"/>
      <c r="X98" s="65">
        <f>Table1[[#This Row],[ERB
Payout Amt]]-Table1[[#This Row],[TDS amt]]</f>
        <v>41580</v>
      </c>
      <c r="Y98" s="66"/>
      <c r="Z98" s="67"/>
      <c r="AA98" s="67"/>
      <c r="AB98" s="85" t="s">
        <v>820</v>
      </c>
      <c r="AC98" s="69"/>
      <c r="AD98" s="69">
        <f>VLOOKUP(Table1[[#This Row],[Unique ID]],[1]Sheet1!$A:$AL,38,0)</f>
        <v>0</v>
      </c>
      <c r="AE98" s="74"/>
      <c r="AF98" s="71"/>
      <c r="AG98" s="75">
        <v>6</v>
      </c>
      <c r="AH98" s="23" t="str">
        <f>Table1[[#This Row],[RM Name]]</f>
        <v>Suvendu Sekhar Mishra</v>
      </c>
    </row>
    <row r="99" spans="1:34" x14ac:dyDescent="0.2">
      <c r="A99" s="56" t="s">
        <v>825</v>
      </c>
      <c r="B99" s="57" t="s">
        <v>966</v>
      </c>
      <c r="C99" s="57" t="s">
        <v>967</v>
      </c>
      <c r="D99" s="57" t="s">
        <v>957</v>
      </c>
      <c r="E99" s="72" t="s">
        <v>50</v>
      </c>
      <c r="F99" s="57" t="s">
        <v>51</v>
      </c>
      <c r="G99" s="57" t="s">
        <v>968</v>
      </c>
      <c r="H99" s="72" t="s">
        <v>53</v>
      </c>
      <c r="I99" s="57" t="s">
        <v>203</v>
      </c>
      <c r="J99" s="57" t="s">
        <v>216</v>
      </c>
      <c r="K99" s="84">
        <v>44936</v>
      </c>
      <c r="L99" s="57">
        <v>51774</v>
      </c>
      <c r="M99" s="57"/>
      <c r="N99" s="57"/>
      <c r="O99" s="108">
        <v>49524</v>
      </c>
      <c r="P99" s="108">
        <v>49569.377990430628</v>
      </c>
      <c r="Q99" s="57" t="s">
        <v>75</v>
      </c>
      <c r="R99" s="57" t="s">
        <v>76</v>
      </c>
      <c r="S99" s="122">
        <v>0.56999999999999995</v>
      </c>
      <c r="T99" s="58">
        <f>Table1[[#This Row],[Cal Premium]]*Table1[[#This Row],[ERB 
Payout %]]</f>
        <v>28254.545454545456</v>
      </c>
      <c r="U99" s="62">
        <v>0.02</v>
      </c>
      <c r="V99" s="63">
        <f>Table1[[#This Row],[ERB
Payout Amt]]*Table1[[#This Row],[TDS Rate]]</f>
        <v>565.09090909090912</v>
      </c>
      <c r="W99" s="64">
        <v>0</v>
      </c>
      <c r="X99" s="65">
        <f>Table1[[#This Row],[ERB
Payout Amt]]-Table1[[#This Row],[TDS amt]]</f>
        <v>27689.454545454548</v>
      </c>
      <c r="Y99" s="66"/>
      <c r="Z99" s="67"/>
      <c r="AA99" s="67"/>
      <c r="AB99" s="85" t="s">
        <v>954</v>
      </c>
      <c r="AC99" s="69"/>
      <c r="AD99" s="69"/>
      <c r="AE99" s="74"/>
      <c r="AF99" s="71"/>
      <c r="AG99" s="23">
        <v>12</v>
      </c>
      <c r="AH99" s="23" t="str">
        <f>Table1[[#This Row],[RM Name]]</f>
        <v>Mohan Singh</v>
      </c>
    </row>
    <row r="100" spans="1:34" x14ac:dyDescent="0.2">
      <c r="A100" s="56" t="s">
        <v>832</v>
      </c>
      <c r="B100" s="57" t="s">
        <v>983</v>
      </c>
      <c r="C100" s="57" t="s">
        <v>984</v>
      </c>
      <c r="D100" s="57" t="s">
        <v>631</v>
      </c>
      <c r="E100" s="72" t="s">
        <v>50</v>
      </c>
      <c r="F100" s="57" t="s">
        <v>51</v>
      </c>
      <c r="G100" s="57" t="s">
        <v>985</v>
      </c>
      <c r="H100" s="72" t="s">
        <v>53</v>
      </c>
      <c r="I100" s="57" t="s">
        <v>54</v>
      </c>
      <c r="J100" s="57" t="s">
        <v>63</v>
      </c>
      <c r="K100" s="84">
        <v>44936</v>
      </c>
      <c r="L100" s="57">
        <v>156750</v>
      </c>
      <c r="M100" s="57"/>
      <c r="N100" s="57"/>
      <c r="O100" s="108">
        <v>154500</v>
      </c>
      <c r="P100" s="108">
        <v>150000</v>
      </c>
      <c r="Q100" s="57" t="s">
        <v>1306</v>
      </c>
      <c r="R100" s="57" t="s">
        <v>1312</v>
      </c>
      <c r="S100" s="122">
        <v>0.56999999999999995</v>
      </c>
      <c r="T100" s="58">
        <f>Table1[[#This Row],[Cal Premium]]*Table1[[#This Row],[ERB 
Payout %]]</f>
        <v>85499.999999999985</v>
      </c>
      <c r="U100" s="62">
        <v>0.02</v>
      </c>
      <c r="V100" s="63">
        <f>Table1[[#This Row],[ERB
Payout Amt]]*Table1[[#This Row],[TDS Rate]]</f>
        <v>1709.9999999999998</v>
      </c>
      <c r="W100" s="64">
        <v>0</v>
      </c>
      <c r="X100" s="65">
        <f>Table1[[#This Row],[ERB
Payout Amt]]-Table1[[#This Row],[TDS amt]]</f>
        <v>83789.999999999985</v>
      </c>
      <c r="Y100" s="66"/>
      <c r="Z100" s="67"/>
      <c r="AA100" s="67"/>
      <c r="AB100" s="85" t="s">
        <v>954</v>
      </c>
      <c r="AC100" s="69"/>
      <c r="AD100" s="69"/>
      <c r="AE100" s="74"/>
      <c r="AF100" s="71"/>
      <c r="AG100" s="23">
        <v>10</v>
      </c>
      <c r="AH100" s="23" t="str">
        <f>Table1[[#This Row],[RM Name]]</f>
        <v>Pintoo Singh</v>
      </c>
    </row>
    <row r="101" spans="1:34" x14ac:dyDescent="0.2">
      <c r="A101" s="56" t="s">
        <v>841</v>
      </c>
      <c r="B101" s="57" t="s">
        <v>1009</v>
      </c>
      <c r="C101" s="57" t="s">
        <v>1010</v>
      </c>
      <c r="D101" s="57" t="s">
        <v>957</v>
      </c>
      <c r="E101" s="72" t="s">
        <v>50</v>
      </c>
      <c r="F101" s="57" t="s">
        <v>51</v>
      </c>
      <c r="G101" s="57" t="s">
        <v>1011</v>
      </c>
      <c r="H101" s="72" t="s">
        <v>53</v>
      </c>
      <c r="I101" s="57" t="s">
        <v>203</v>
      </c>
      <c r="J101" s="57" t="s">
        <v>204</v>
      </c>
      <c r="K101" s="84">
        <v>44936</v>
      </c>
      <c r="L101" s="57">
        <v>50000</v>
      </c>
      <c r="M101" s="57"/>
      <c r="N101" s="57"/>
      <c r="O101" s="108">
        <v>47846.889952153113</v>
      </c>
      <c r="P101" s="108">
        <v>47846.889952153113</v>
      </c>
      <c r="Q101" s="57" t="s">
        <v>75</v>
      </c>
      <c r="R101" s="57" t="s">
        <v>76</v>
      </c>
      <c r="S101" s="59">
        <v>0.56999999999999995</v>
      </c>
      <c r="T101" s="58">
        <f>Table1[[#This Row],[Cal Premium]]*Table1[[#This Row],[ERB 
Payout %]]</f>
        <v>27272.727272727272</v>
      </c>
      <c r="U101" s="61">
        <v>0.02</v>
      </c>
      <c r="V101" s="63">
        <f>Table1[[#This Row],[ERB
Payout Amt]]*Table1[[#This Row],[TDS Rate]]</f>
        <v>545.4545454545455</v>
      </c>
      <c r="W101" s="73">
        <v>0</v>
      </c>
      <c r="X101" s="65">
        <f>Table1[[#This Row],[ERB
Payout Amt]]-Table1[[#This Row],[TDS amt]]</f>
        <v>26727.272727272728</v>
      </c>
      <c r="Y101" s="66"/>
      <c r="Z101" s="67"/>
      <c r="AA101" s="67"/>
      <c r="AB101" s="85" t="s">
        <v>954</v>
      </c>
      <c r="AC101" s="69"/>
      <c r="AD101" s="69"/>
      <c r="AE101" s="74"/>
      <c r="AF101" s="71"/>
      <c r="AG101" s="23">
        <v>12</v>
      </c>
      <c r="AH101" s="23" t="str">
        <f>Table1[[#This Row],[RM Name]]</f>
        <v>Mohan Singh</v>
      </c>
    </row>
    <row r="102" spans="1:34" x14ac:dyDescent="0.2">
      <c r="A102" s="56" t="s">
        <v>842</v>
      </c>
      <c r="B102" s="57" t="s">
        <v>1012</v>
      </c>
      <c r="C102" s="57" t="s">
        <v>1013</v>
      </c>
      <c r="D102" s="57" t="s">
        <v>957</v>
      </c>
      <c r="E102" s="72" t="s">
        <v>50</v>
      </c>
      <c r="F102" s="57" t="s">
        <v>51</v>
      </c>
      <c r="G102" s="57" t="s">
        <v>1014</v>
      </c>
      <c r="H102" s="72" t="s">
        <v>53</v>
      </c>
      <c r="I102" s="57" t="s">
        <v>203</v>
      </c>
      <c r="J102" s="57" t="s">
        <v>204</v>
      </c>
      <c r="K102" s="84">
        <v>44936</v>
      </c>
      <c r="L102" s="57">
        <v>66666</v>
      </c>
      <c r="M102" s="57"/>
      <c r="N102" s="57"/>
      <c r="O102" s="108">
        <v>63795.215311004788</v>
      </c>
      <c r="P102" s="108">
        <v>63795.215311004788</v>
      </c>
      <c r="Q102" s="57" t="s">
        <v>75</v>
      </c>
      <c r="R102" s="57" t="s">
        <v>76</v>
      </c>
      <c r="S102" s="59">
        <v>0.56999999999999995</v>
      </c>
      <c r="T102" s="58">
        <f>Table1[[#This Row],[Cal Premium]]*Table1[[#This Row],[ERB 
Payout %]]</f>
        <v>36363.272727272728</v>
      </c>
      <c r="U102" s="61">
        <v>0.02</v>
      </c>
      <c r="V102" s="63">
        <f>Table1[[#This Row],[ERB
Payout Amt]]*Table1[[#This Row],[TDS Rate]]</f>
        <v>727.26545454545453</v>
      </c>
      <c r="W102" s="64">
        <v>0</v>
      </c>
      <c r="X102" s="65">
        <f>Table1[[#This Row],[ERB
Payout Amt]]-Table1[[#This Row],[TDS amt]]</f>
        <v>35636.007272727271</v>
      </c>
      <c r="Y102" s="66"/>
      <c r="Z102" s="67"/>
      <c r="AA102" s="67"/>
      <c r="AB102" s="85" t="s">
        <v>954</v>
      </c>
      <c r="AC102" s="69"/>
      <c r="AD102" s="69"/>
      <c r="AE102" s="74"/>
      <c r="AF102" s="71"/>
      <c r="AG102" s="23">
        <v>12</v>
      </c>
      <c r="AH102" s="23" t="str">
        <f>Table1[[#This Row],[RM Name]]</f>
        <v>Mohan Singh</v>
      </c>
    </row>
    <row r="103" spans="1:34" x14ac:dyDescent="0.2">
      <c r="A103" s="56" t="s">
        <v>843</v>
      </c>
      <c r="B103" s="57" t="s">
        <v>1015</v>
      </c>
      <c r="C103" s="57" t="s">
        <v>1016</v>
      </c>
      <c r="D103" s="57" t="s">
        <v>957</v>
      </c>
      <c r="E103" s="72" t="s">
        <v>50</v>
      </c>
      <c r="F103" s="57" t="s">
        <v>51</v>
      </c>
      <c r="G103" s="57" t="s">
        <v>1017</v>
      </c>
      <c r="H103" s="72" t="s">
        <v>53</v>
      </c>
      <c r="I103" s="57" t="s">
        <v>203</v>
      </c>
      <c r="J103" s="57" t="s">
        <v>204</v>
      </c>
      <c r="K103" s="84">
        <v>44936</v>
      </c>
      <c r="L103" s="57">
        <v>62500</v>
      </c>
      <c r="M103" s="57"/>
      <c r="N103" s="57"/>
      <c r="O103" s="108">
        <v>59808.612440191391</v>
      </c>
      <c r="P103" s="108">
        <v>59808.612440191391</v>
      </c>
      <c r="Q103" s="57" t="s">
        <v>75</v>
      </c>
      <c r="R103" s="57" t="s">
        <v>76</v>
      </c>
      <c r="S103" s="59">
        <v>0.56999999999999995</v>
      </c>
      <c r="T103" s="58">
        <f>Table1[[#This Row],[Cal Premium]]*Table1[[#This Row],[ERB 
Payout %]]</f>
        <v>34090.909090909088</v>
      </c>
      <c r="U103" s="61">
        <v>0.02</v>
      </c>
      <c r="V103" s="63">
        <f>Table1[[#This Row],[ERB
Payout Amt]]*Table1[[#This Row],[TDS Rate]]</f>
        <v>681.81818181818176</v>
      </c>
      <c r="W103" s="64">
        <v>0</v>
      </c>
      <c r="X103" s="65">
        <f>Table1[[#This Row],[ERB
Payout Amt]]-Table1[[#This Row],[TDS amt]]</f>
        <v>33409.090909090904</v>
      </c>
      <c r="Y103" s="66"/>
      <c r="Z103" s="67"/>
      <c r="AA103" s="67"/>
      <c r="AB103" s="85" t="s">
        <v>954</v>
      </c>
      <c r="AC103" s="69"/>
      <c r="AD103" s="69"/>
      <c r="AE103" s="74"/>
      <c r="AF103" s="71"/>
      <c r="AG103" s="23">
        <v>12</v>
      </c>
      <c r="AH103" s="23" t="str">
        <f>Table1[[#This Row],[RM Name]]</f>
        <v>Mohan Singh</v>
      </c>
    </row>
    <row r="104" spans="1:34" x14ac:dyDescent="0.2">
      <c r="A104" s="56" t="s">
        <v>844</v>
      </c>
      <c r="B104" s="57" t="s">
        <v>1018</v>
      </c>
      <c r="C104" s="57" t="s">
        <v>249</v>
      </c>
      <c r="D104" s="57" t="s">
        <v>957</v>
      </c>
      <c r="E104" s="72" t="s">
        <v>50</v>
      </c>
      <c r="F104" s="57" t="s">
        <v>51</v>
      </c>
      <c r="G104" s="57" t="s">
        <v>1019</v>
      </c>
      <c r="H104" s="72" t="s">
        <v>53</v>
      </c>
      <c r="I104" s="57" t="s">
        <v>203</v>
      </c>
      <c r="J104" s="57" t="s">
        <v>342</v>
      </c>
      <c r="K104" s="84">
        <v>44936</v>
      </c>
      <c r="L104" s="57">
        <v>63061</v>
      </c>
      <c r="M104" s="57"/>
      <c r="N104" s="57"/>
      <c r="O104" s="108">
        <v>60345.454545454551</v>
      </c>
      <c r="P104" s="108">
        <v>60287.081339712924</v>
      </c>
      <c r="Q104" s="57" t="s">
        <v>75</v>
      </c>
      <c r="R104" s="57" t="s">
        <v>76</v>
      </c>
      <c r="S104" s="59">
        <v>0.56999999999999995</v>
      </c>
      <c r="T104" s="58">
        <f>Table1[[#This Row],[Cal Premium]]*Table1[[#This Row],[ERB 
Payout %]]</f>
        <v>34363.63636363636</v>
      </c>
      <c r="U104" s="61">
        <v>0.02</v>
      </c>
      <c r="V104" s="63">
        <f>Table1[[#This Row],[ERB
Payout Amt]]*Table1[[#This Row],[TDS Rate]]</f>
        <v>687.27272727272725</v>
      </c>
      <c r="W104" s="64">
        <v>0</v>
      </c>
      <c r="X104" s="65">
        <f>Table1[[#This Row],[ERB
Payout Amt]]-Table1[[#This Row],[TDS amt]]</f>
        <v>33676.363636363632</v>
      </c>
      <c r="Y104" s="66"/>
      <c r="Z104" s="67"/>
      <c r="AA104" s="67"/>
      <c r="AB104" s="85" t="s">
        <v>954</v>
      </c>
      <c r="AC104" s="69"/>
      <c r="AD104" s="69"/>
      <c r="AE104" s="74"/>
      <c r="AF104" s="71"/>
      <c r="AG104" s="23">
        <v>10</v>
      </c>
      <c r="AH104" s="23" t="str">
        <f>Table1[[#This Row],[RM Name]]</f>
        <v>Mohan Singh</v>
      </c>
    </row>
    <row r="105" spans="1:34" x14ac:dyDescent="0.2">
      <c r="A105" s="56" t="s">
        <v>845</v>
      </c>
      <c r="B105" s="57" t="s">
        <v>1020</v>
      </c>
      <c r="C105" s="57" t="s">
        <v>1021</v>
      </c>
      <c r="D105" s="57" t="s">
        <v>957</v>
      </c>
      <c r="E105" s="72" t="s">
        <v>50</v>
      </c>
      <c r="F105" s="57" t="s">
        <v>51</v>
      </c>
      <c r="G105" s="57" t="s">
        <v>1022</v>
      </c>
      <c r="H105" s="72" t="s">
        <v>53</v>
      </c>
      <c r="I105" s="57" t="s">
        <v>203</v>
      </c>
      <c r="J105" s="57" t="s">
        <v>204</v>
      </c>
      <c r="K105" s="84">
        <v>44936</v>
      </c>
      <c r="L105" s="57">
        <v>41666</v>
      </c>
      <c r="M105" s="57"/>
      <c r="N105" s="57"/>
      <c r="O105" s="108">
        <v>39871.770334928231</v>
      </c>
      <c r="P105" s="108">
        <v>39871.770334928231</v>
      </c>
      <c r="Q105" s="57" t="s">
        <v>75</v>
      </c>
      <c r="R105" s="57" t="s">
        <v>76</v>
      </c>
      <c r="S105" s="59">
        <v>0.56999999999999995</v>
      </c>
      <c r="T105" s="58">
        <f>Table1[[#This Row],[Cal Premium]]*Table1[[#This Row],[ERB 
Payout %]]</f>
        <v>22726.909090909088</v>
      </c>
      <c r="U105" s="61">
        <v>0.02</v>
      </c>
      <c r="V105" s="63">
        <f>Table1[[#This Row],[ERB
Payout Amt]]*Table1[[#This Row],[TDS Rate]]</f>
        <v>454.53818181818178</v>
      </c>
      <c r="W105" s="64">
        <v>0</v>
      </c>
      <c r="X105" s="65">
        <f>Table1[[#This Row],[ERB
Payout Amt]]-Table1[[#This Row],[TDS amt]]</f>
        <v>22272.370909090907</v>
      </c>
      <c r="Y105" s="66"/>
      <c r="Z105" s="67"/>
      <c r="AA105" s="67"/>
      <c r="AB105" s="85" t="s">
        <v>954</v>
      </c>
      <c r="AC105" s="69"/>
      <c r="AD105" s="69"/>
      <c r="AE105" s="74"/>
      <c r="AF105" s="71"/>
      <c r="AG105" s="23">
        <v>12</v>
      </c>
      <c r="AH105" s="23" t="str">
        <f>Table1[[#This Row],[RM Name]]</f>
        <v>Mohan Singh</v>
      </c>
    </row>
    <row r="106" spans="1:34" x14ac:dyDescent="0.2">
      <c r="A106" s="56" t="s">
        <v>847</v>
      </c>
      <c r="B106" s="57" t="s">
        <v>1025</v>
      </c>
      <c r="C106" s="57" t="s">
        <v>306</v>
      </c>
      <c r="D106" s="57" t="s">
        <v>957</v>
      </c>
      <c r="E106" s="72" t="s">
        <v>50</v>
      </c>
      <c r="F106" s="57" t="s">
        <v>51</v>
      </c>
      <c r="G106" s="57" t="s">
        <v>1026</v>
      </c>
      <c r="H106" s="72" t="s">
        <v>53</v>
      </c>
      <c r="I106" s="57" t="s">
        <v>203</v>
      </c>
      <c r="J106" s="57" t="s">
        <v>342</v>
      </c>
      <c r="K106" s="84">
        <v>44936</v>
      </c>
      <c r="L106" s="57">
        <v>29934</v>
      </c>
      <c r="M106" s="57"/>
      <c r="N106" s="57"/>
      <c r="O106" s="108">
        <v>28644.976076555027</v>
      </c>
      <c r="P106" s="108">
        <v>28708.133971291867</v>
      </c>
      <c r="Q106" s="57" t="s">
        <v>75</v>
      </c>
      <c r="R106" s="57" t="s">
        <v>76</v>
      </c>
      <c r="S106" s="59">
        <v>0.56999999999999995</v>
      </c>
      <c r="T106" s="58">
        <f>Table1[[#This Row],[Cal Premium]]*Table1[[#This Row],[ERB 
Payout %]]</f>
        <v>16363.636363636362</v>
      </c>
      <c r="U106" s="61">
        <v>0.02</v>
      </c>
      <c r="V106" s="63">
        <f>Table1[[#This Row],[ERB
Payout Amt]]*Table1[[#This Row],[TDS Rate]]</f>
        <v>327.27272727272725</v>
      </c>
      <c r="W106" s="64">
        <v>0</v>
      </c>
      <c r="X106" s="65">
        <f>Table1[[#This Row],[ERB
Payout Amt]]-Table1[[#This Row],[TDS amt]]</f>
        <v>16036.363636363634</v>
      </c>
      <c r="Y106" s="66"/>
      <c r="Z106" s="67"/>
      <c r="AA106" s="67"/>
      <c r="AB106" s="85" t="s">
        <v>954</v>
      </c>
      <c r="AC106" s="69"/>
      <c r="AD106" s="69"/>
      <c r="AE106" s="74"/>
      <c r="AF106" s="71"/>
      <c r="AG106" s="23">
        <v>10</v>
      </c>
      <c r="AH106" s="23" t="str">
        <f>Table1[[#This Row],[RM Name]]</f>
        <v>Mohan Singh</v>
      </c>
    </row>
    <row r="107" spans="1:34" x14ac:dyDescent="0.2">
      <c r="A107" s="56" t="s">
        <v>848</v>
      </c>
      <c r="B107" s="57" t="s">
        <v>1027</v>
      </c>
      <c r="C107" s="57" t="s">
        <v>1028</v>
      </c>
      <c r="D107" s="57" t="s">
        <v>957</v>
      </c>
      <c r="E107" s="72" t="s">
        <v>50</v>
      </c>
      <c r="F107" s="57" t="s">
        <v>51</v>
      </c>
      <c r="G107" s="57" t="s">
        <v>1029</v>
      </c>
      <c r="H107" s="72" t="s">
        <v>53</v>
      </c>
      <c r="I107" s="57" t="s">
        <v>203</v>
      </c>
      <c r="J107" s="57" t="s">
        <v>342</v>
      </c>
      <c r="K107" s="84">
        <v>44936</v>
      </c>
      <c r="L107" s="57">
        <v>108294</v>
      </c>
      <c r="M107" s="57"/>
      <c r="N107" s="57"/>
      <c r="O107" s="108">
        <v>103630.62200956939</v>
      </c>
      <c r="P107" s="108">
        <v>103827.75119617226</v>
      </c>
      <c r="Q107" s="57" t="s">
        <v>75</v>
      </c>
      <c r="R107" s="57" t="s">
        <v>76</v>
      </c>
      <c r="S107" s="59">
        <v>0.56999999999999995</v>
      </c>
      <c r="T107" s="58">
        <f>Table1[[#This Row],[Cal Premium]]*Table1[[#This Row],[ERB 
Payout %]]</f>
        <v>59181.818181818184</v>
      </c>
      <c r="U107" s="61">
        <v>0.02</v>
      </c>
      <c r="V107" s="63">
        <f>Table1[[#This Row],[ERB
Payout Amt]]*Table1[[#This Row],[TDS Rate]]</f>
        <v>1183.6363636363637</v>
      </c>
      <c r="W107" s="64">
        <v>0</v>
      </c>
      <c r="X107" s="65">
        <f>Table1[[#This Row],[ERB
Payout Amt]]-Table1[[#This Row],[TDS amt]]</f>
        <v>57998.181818181823</v>
      </c>
      <c r="Y107" s="66"/>
      <c r="Z107" s="67"/>
      <c r="AA107" s="67"/>
      <c r="AB107" s="85" t="s">
        <v>954</v>
      </c>
      <c r="AC107" s="69"/>
      <c r="AD107" s="69"/>
      <c r="AE107" s="74"/>
      <c r="AF107" s="71"/>
      <c r="AG107" s="23">
        <v>10</v>
      </c>
      <c r="AH107" s="23" t="str">
        <f>Table1[[#This Row],[RM Name]]</f>
        <v>Mohan Singh</v>
      </c>
    </row>
    <row r="108" spans="1:34" x14ac:dyDescent="0.2">
      <c r="A108" s="56" t="s">
        <v>849</v>
      </c>
      <c r="B108" s="57" t="s">
        <v>1030</v>
      </c>
      <c r="C108" s="57" t="s">
        <v>1031</v>
      </c>
      <c r="D108" s="57" t="s">
        <v>957</v>
      </c>
      <c r="E108" s="72" t="s">
        <v>50</v>
      </c>
      <c r="F108" s="57" t="s">
        <v>51</v>
      </c>
      <c r="G108" s="57" t="s">
        <v>1032</v>
      </c>
      <c r="H108" s="72" t="s">
        <v>53</v>
      </c>
      <c r="I108" s="57" t="s">
        <v>203</v>
      </c>
      <c r="J108" s="57" t="s">
        <v>204</v>
      </c>
      <c r="K108" s="84">
        <v>44936</v>
      </c>
      <c r="L108" s="57">
        <v>99999</v>
      </c>
      <c r="M108" s="57"/>
      <c r="N108" s="57"/>
      <c r="O108" s="108">
        <v>95692.822966507185</v>
      </c>
      <c r="P108" s="108">
        <v>95692.822966507185</v>
      </c>
      <c r="Q108" s="57" t="s">
        <v>75</v>
      </c>
      <c r="R108" s="57" t="s">
        <v>76</v>
      </c>
      <c r="S108" s="59">
        <v>0.56999999999999995</v>
      </c>
      <c r="T108" s="58">
        <f>Table1[[#This Row],[Cal Premium]]*Table1[[#This Row],[ERB 
Payout %]]</f>
        <v>54544.909090909088</v>
      </c>
      <c r="U108" s="61">
        <v>0.02</v>
      </c>
      <c r="V108" s="63">
        <f>Table1[[#This Row],[ERB
Payout Amt]]*Table1[[#This Row],[TDS Rate]]</f>
        <v>1090.8981818181817</v>
      </c>
      <c r="W108" s="64">
        <v>0</v>
      </c>
      <c r="X108" s="65">
        <f>Table1[[#This Row],[ERB
Payout Amt]]-Table1[[#This Row],[TDS amt]]</f>
        <v>53454.01090909091</v>
      </c>
      <c r="Y108" s="66"/>
      <c r="Z108" s="67"/>
      <c r="AA108" s="67"/>
      <c r="AB108" s="85" t="s">
        <v>954</v>
      </c>
      <c r="AC108" s="69"/>
      <c r="AD108" s="69"/>
      <c r="AE108" s="74"/>
      <c r="AF108" s="71"/>
      <c r="AG108" s="23">
        <v>12</v>
      </c>
      <c r="AH108" s="23" t="str">
        <f>Table1[[#This Row],[RM Name]]</f>
        <v>Mohan Singh</v>
      </c>
    </row>
    <row r="109" spans="1:34" x14ac:dyDescent="0.2">
      <c r="A109" s="56" t="s">
        <v>850</v>
      </c>
      <c r="B109" s="57" t="s">
        <v>1033</v>
      </c>
      <c r="C109" s="57" t="s">
        <v>1034</v>
      </c>
      <c r="D109" s="57" t="s">
        <v>957</v>
      </c>
      <c r="E109" s="72" t="s">
        <v>50</v>
      </c>
      <c r="F109" s="57" t="s">
        <v>51</v>
      </c>
      <c r="G109" s="57" t="s">
        <v>1035</v>
      </c>
      <c r="H109" s="72" t="s">
        <v>53</v>
      </c>
      <c r="I109" s="57" t="s">
        <v>203</v>
      </c>
      <c r="J109" s="57" t="s">
        <v>204</v>
      </c>
      <c r="K109" s="84">
        <v>44936</v>
      </c>
      <c r="L109" s="57">
        <v>49902</v>
      </c>
      <c r="M109" s="57"/>
      <c r="N109" s="57"/>
      <c r="O109" s="108">
        <v>47753.110047846894</v>
      </c>
      <c r="P109" s="108">
        <v>46889.952153110054</v>
      </c>
      <c r="Q109" s="57" t="s">
        <v>75</v>
      </c>
      <c r="R109" s="57" t="s">
        <v>76</v>
      </c>
      <c r="S109" s="59">
        <v>0.56999999999999995</v>
      </c>
      <c r="T109" s="58">
        <f>Table1[[#This Row],[Cal Premium]]*Table1[[#This Row],[ERB 
Payout %]]</f>
        <v>26727.272727272728</v>
      </c>
      <c r="U109" s="61">
        <v>0.02</v>
      </c>
      <c r="V109" s="63">
        <f>Table1[[#This Row],[ERB
Payout Amt]]*Table1[[#This Row],[TDS Rate]]</f>
        <v>534.54545454545462</v>
      </c>
      <c r="W109" s="64">
        <v>0</v>
      </c>
      <c r="X109" s="65">
        <f>Table1[[#This Row],[ERB
Payout Amt]]-Table1[[#This Row],[TDS amt]]</f>
        <v>26192.727272727272</v>
      </c>
      <c r="Y109" s="66"/>
      <c r="Z109" s="67"/>
      <c r="AA109" s="67"/>
      <c r="AB109" s="85" t="s">
        <v>954</v>
      </c>
      <c r="AC109" s="69"/>
      <c r="AD109" s="69"/>
      <c r="AE109" s="74"/>
      <c r="AF109" s="71"/>
      <c r="AG109" s="23">
        <v>12</v>
      </c>
      <c r="AH109" s="23" t="str">
        <f>Table1[[#This Row],[RM Name]]</f>
        <v>Mohan Singh</v>
      </c>
    </row>
    <row r="110" spans="1:34" x14ac:dyDescent="0.2">
      <c r="A110" s="56" t="s">
        <v>851</v>
      </c>
      <c r="B110" s="57" t="s">
        <v>1036</v>
      </c>
      <c r="C110" s="57" t="s">
        <v>1037</v>
      </c>
      <c r="D110" s="57" t="s">
        <v>957</v>
      </c>
      <c r="E110" s="72" t="s">
        <v>50</v>
      </c>
      <c r="F110" s="57" t="s">
        <v>51</v>
      </c>
      <c r="G110" s="57" t="s">
        <v>1038</v>
      </c>
      <c r="H110" s="72" t="s">
        <v>53</v>
      </c>
      <c r="I110" s="57" t="s">
        <v>203</v>
      </c>
      <c r="J110" s="57" t="s">
        <v>204</v>
      </c>
      <c r="K110" s="84">
        <v>44936</v>
      </c>
      <c r="L110" s="57">
        <v>24975</v>
      </c>
      <c r="M110" s="57"/>
      <c r="N110" s="57"/>
      <c r="O110" s="108">
        <v>23899.521531100479</v>
      </c>
      <c r="P110" s="108">
        <v>23923.444976076556</v>
      </c>
      <c r="Q110" s="57" t="s">
        <v>1304</v>
      </c>
      <c r="R110" s="57" t="s">
        <v>1305</v>
      </c>
      <c r="S110" s="59">
        <v>0.54</v>
      </c>
      <c r="T110" s="58">
        <f>Table1[[#This Row],[Cal Premium]]*Table1[[#This Row],[ERB 
Payout %]]</f>
        <v>12918.660287081342</v>
      </c>
      <c r="U110" s="62">
        <v>0.02</v>
      </c>
      <c r="V110" s="63">
        <f>Table1[[#This Row],[ERB
Payout Amt]]*Table1[[#This Row],[TDS Rate]]</f>
        <v>258.37320574162686</v>
      </c>
      <c r="W110" s="64">
        <v>0</v>
      </c>
      <c r="X110" s="65">
        <f>Table1[[#This Row],[ERB
Payout Amt]]-Table1[[#This Row],[TDS amt]]</f>
        <v>12660.287081339715</v>
      </c>
      <c r="Y110" s="66"/>
      <c r="Z110" s="67"/>
      <c r="AA110" s="67"/>
      <c r="AB110" s="85" t="s">
        <v>954</v>
      </c>
      <c r="AC110" s="69"/>
      <c r="AD110" s="69"/>
      <c r="AE110" s="74"/>
      <c r="AF110" s="71"/>
      <c r="AG110" s="23">
        <v>12</v>
      </c>
      <c r="AH110" s="23" t="str">
        <f>Table1[[#This Row],[RM Name]]</f>
        <v>Mohan Singh</v>
      </c>
    </row>
    <row r="111" spans="1:34" x14ac:dyDescent="0.2">
      <c r="A111" s="56" t="s">
        <v>854</v>
      </c>
      <c r="B111" s="57" t="s">
        <v>1045</v>
      </c>
      <c r="C111" s="57" t="s">
        <v>1046</v>
      </c>
      <c r="D111" s="57" t="s">
        <v>957</v>
      </c>
      <c r="E111" s="72" t="s">
        <v>50</v>
      </c>
      <c r="F111" s="57" t="s">
        <v>51</v>
      </c>
      <c r="G111" s="57" t="s">
        <v>1047</v>
      </c>
      <c r="H111" s="72" t="s">
        <v>53</v>
      </c>
      <c r="I111" s="57" t="s">
        <v>1048</v>
      </c>
      <c r="J111" s="57" t="s">
        <v>204</v>
      </c>
      <c r="K111" s="84">
        <v>44936</v>
      </c>
      <c r="L111" s="57">
        <v>108333</v>
      </c>
      <c r="M111" s="57"/>
      <c r="N111" s="57"/>
      <c r="O111" s="108">
        <v>103667.94258373206</v>
      </c>
      <c r="P111" s="108">
        <v>103667.94258373206</v>
      </c>
      <c r="Q111" s="57" t="s">
        <v>75</v>
      </c>
      <c r="R111" s="57" t="s">
        <v>76</v>
      </c>
      <c r="S111" s="59">
        <v>0.56999999999999995</v>
      </c>
      <c r="T111" s="58">
        <f>Table1[[#This Row],[Cal Premium]]*Table1[[#This Row],[ERB 
Payout %]]</f>
        <v>59090.727272727272</v>
      </c>
      <c r="U111" s="62">
        <v>0.02</v>
      </c>
      <c r="V111" s="63">
        <f>Table1[[#This Row],[ERB
Payout Amt]]*Table1[[#This Row],[TDS Rate]]</f>
        <v>1181.8145454545454</v>
      </c>
      <c r="W111" s="64">
        <v>0</v>
      </c>
      <c r="X111" s="65">
        <f>Table1[[#This Row],[ERB
Payout Amt]]-Table1[[#This Row],[TDS amt]]</f>
        <v>57908.912727272727</v>
      </c>
      <c r="Y111" s="66"/>
      <c r="Z111" s="67"/>
      <c r="AA111" s="67"/>
      <c r="AB111" s="85" t="s">
        <v>954</v>
      </c>
      <c r="AC111" s="69"/>
      <c r="AD111" s="69"/>
      <c r="AE111" s="74"/>
      <c r="AF111" s="71"/>
      <c r="AG111" s="23">
        <v>12</v>
      </c>
      <c r="AH111" s="23" t="str">
        <f>Table1[[#This Row],[RM Name]]</f>
        <v>Mohan Singh</v>
      </c>
    </row>
    <row r="112" spans="1:34" x14ac:dyDescent="0.2">
      <c r="A112" s="56" t="s">
        <v>856</v>
      </c>
      <c r="B112" s="57" t="s">
        <v>1051</v>
      </c>
      <c r="C112" s="57" t="s">
        <v>1052</v>
      </c>
      <c r="D112" s="57" t="s">
        <v>957</v>
      </c>
      <c r="E112" s="72" t="s">
        <v>50</v>
      </c>
      <c r="F112" s="57" t="s">
        <v>51</v>
      </c>
      <c r="G112" s="57" t="s">
        <v>1053</v>
      </c>
      <c r="H112" s="72" t="s">
        <v>53</v>
      </c>
      <c r="I112" s="57" t="s">
        <v>1048</v>
      </c>
      <c r="J112" s="57" t="s">
        <v>204</v>
      </c>
      <c r="K112" s="84">
        <v>44936</v>
      </c>
      <c r="L112" s="57">
        <v>50000</v>
      </c>
      <c r="M112" s="57"/>
      <c r="N112" s="57"/>
      <c r="O112" s="108">
        <v>47846.889952153113</v>
      </c>
      <c r="P112" s="108">
        <v>47846.889952153113</v>
      </c>
      <c r="Q112" s="57" t="s">
        <v>75</v>
      </c>
      <c r="R112" s="57" t="s">
        <v>76</v>
      </c>
      <c r="S112" s="59">
        <v>0.56999999999999995</v>
      </c>
      <c r="T112" s="58">
        <f>Table1[[#This Row],[Cal Premium]]*Table1[[#This Row],[ERB 
Payout %]]</f>
        <v>27272.727272727272</v>
      </c>
      <c r="U112" s="61">
        <v>0.02</v>
      </c>
      <c r="V112" s="63">
        <f>Table1[[#This Row],[ERB
Payout Amt]]*Table1[[#This Row],[TDS Rate]]</f>
        <v>545.4545454545455</v>
      </c>
      <c r="W112" s="64">
        <v>0</v>
      </c>
      <c r="X112" s="65">
        <f>Table1[[#This Row],[ERB
Payout Amt]]-Table1[[#This Row],[TDS amt]]</f>
        <v>26727.272727272728</v>
      </c>
      <c r="Y112" s="66"/>
      <c r="Z112" s="67"/>
      <c r="AA112" s="67"/>
      <c r="AB112" s="85" t="s">
        <v>954</v>
      </c>
      <c r="AC112" s="69"/>
      <c r="AD112" s="69"/>
      <c r="AE112" s="74"/>
      <c r="AF112" s="71"/>
      <c r="AG112" s="23">
        <v>12</v>
      </c>
      <c r="AH112" s="23" t="str">
        <f>Table1[[#This Row],[RM Name]]</f>
        <v>Mohan Singh</v>
      </c>
    </row>
    <row r="113" spans="1:34" x14ac:dyDescent="0.2">
      <c r="A113" s="56" t="s">
        <v>857</v>
      </c>
      <c r="B113" s="57" t="s">
        <v>1054</v>
      </c>
      <c r="C113" s="57" t="s">
        <v>1055</v>
      </c>
      <c r="D113" s="57" t="s">
        <v>957</v>
      </c>
      <c r="E113" s="72" t="s">
        <v>50</v>
      </c>
      <c r="F113" s="57" t="s">
        <v>51</v>
      </c>
      <c r="G113" s="57" t="s">
        <v>1056</v>
      </c>
      <c r="H113" s="72" t="s">
        <v>53</v>
      </c>
      <c r="I113" s="57" t="s">
        <v>1048</v>
      </c>
      <c r="J113" s="57" t="s">
        <v>204</v>
      </c>
      <c r="K113" s="84">
        <v>44936</v>
      </c>
      <c r="L113" s="57">
        <v>29832</v>
      </c>
      <c r="M113" s="57"/>
      <c r="N113" s="57"/>
      <c r="O113" s="108">
        <v>28547.368421052633</v>
      </c>
      <c r="P113" s="108">
        <v>28708.133971291867</v>
      </c>
      <c r="Q113" s="57" t="s">
        <v>75</v>
      </c>
      <c r="R113" s="57" t="s">
        <v>76</v>
      </c>
      <c r="S113" s="59">
        <v>0.56999999999999995</v>
      </c>
      <c r="T113" s="58">
        <f>Table1[[#This Row],[Cal Premium]]*Table1[[#This Row],[ERB 
Payout %]]</f>
        <v>16363.636363636362</v>
      </c>
      <c r="U113" s="61">
        <v>0.02</v>
      </c>
      <c r="V113" s="63">
        <f>Table1[[#This Row],[ERB
Payout Amt]]*Table1[[#This Row],[TDS Rate]]</f>
        <v>327.27272727272725</v>
      </c>
      <c r="W113" s="64">
        <v>0</v>
      </c>
      <c r="X113" s="65">
        <f>Table1[[#This Row],[ERB
Payout Amt]]-Table1[[#This Row],[TDS amt]]</f>
        <v>16036.363636363634</v>
      </c>
      <c r="Y113" s="66"/>
      <c r="Z113" s="67"/>
      <c r="AA113" s="67"/>
      <c r="AB113" s="85" t="s">
        <v>954</v>
      </c>
      <c r="AC113" s="69"/>
      <c r="AD113" s="69"/>
      <c r="AE113" s="74"/>
      <c r="AF113" s="71"/>
      <c r="AG113" s="23">
        <v>12</v>
      </c>
      <c r="AH113" s="23" t="str">
        <f>Table1[[#This Row],[RM Name]]</f>
        <v>Mohan Singh</v>
      </c>
    </row>
    <row r="114" spans="1:34" x14ac:dyDescent="0.2">
      <c r="A114" s="56" t="s">
        <v>859</v>
      </c>
      <c r="B114" s="57" t="s">
        <v>1059</v>
      </c>
      <c r="C114" s="57" t="s">
        <v>1060</v>
      </c>
      <c r="D114" s="57" t="s">
        <v>957</v>
      </c>
      <c r="E114" s="72" t="s">
        <v>50</v>
      </c>
      <c r="F114" s="57" t="s">
        <v>51</v>
      </c>
      <c r="G114" s="57" t="s">
        <v>1061</v>
      </c>
      <c r="H114" s="72" t="s">
        <v>53</v>
      </c>
      <c r="I114" s="57" t="s">
        <v>1048</v>
      </c>
      <c r="J114" s="57" t="s">
        <v>342</v>
      </c>
      <c r="K114" s="84">
        <v>44936</v>
      </c>
      <c r="L114" s="57">
        <v>39808</v>
      </c>
      <c r="M114" s="57"/>
      <c r="N114" s="57"/>
      <c r="O114" s="108">
        <v>38093.779904306226</v>
      </c>
      <c r="P114" s="108">
        <v>38277.511961722492</v>
      </c>
      <c r="Q114" s="57" t="s">
        <v>75</v>
      </c>
      <c r="R114" s="57" t="s">
        <v>76</v>
      </c>
      <c r="S114" s="59">
        <v>0.56999999999999995</v>
      </c>
      <c r="T114" s="58">
        <f>Table1[[#This Row],[Cal Premium]]*Table1[[#This Row],[ERB 
Payout %]]</f>
        <v>21818.18181818182</v>
      </c>
      <c r="U114" s="61">
        <v>0.02</v>
      </c>
      <c r="V114" s="63">
        <f>Table1[[#This Row],[ERB
Payout Amt]]*Table1[[#This Row],[TDS Rate]]</f>
        <v>436.36363636363643</v>
      </c>
      <c r="W114" s="64">
        <v>0</v>
      </c>
      <c r="X114" s="65">
        <f>Table1[[#This Row],[ERB
Payout Amt]]-Table1[[#This Row],[TDS amt]]</f>
        <v>21381.818181818184</v>
      </c>
      <c r="Y114" s="66"/>
      <c r="Z114" s="67"/>
      <c r="AA114" s="67"/>
      <c r="AB114" s="85" t="s">
        <v>954</v>
      </c>
      <c r="AC114" s="69"/>
      <c r="AD114" s="69"/>
      <c r="AE114" s="74"/>
      <c r="AF114" s="71"/>
      <c r="AG114" s="23">
        <v>10</v>
      </c>
      <c r="AH114" s="23" t="str">
        <f>Table1[[#This Row],[RM Name]]</f>
        <v>Mohan Singh</v>
      </c>
    </row>
    <row r="115" spans="1:34" x14ac:dyDescent="0.2">
      <c r="A115" s="56" t="s">
        <v>860</v>
      </c>
      <c r="B115" s="57" t="s">
        <v>1062</v>
      </c>
      <c r="C115" s="57" t="s">
        <v>1063</v>
      </c>
      <c r="D115" s="57" t="s">
        <v>957</v>
      </c>
      <c r="E115" s="72" t="s">
        <v>50</v>
      </c>
      <c r="F115" s="57" t="s">
        <v>51</v>
      </c>
      <c r="G115" s="57" t="s">
        <v>1064</v>
      </c>
      <c r="H115" s="72" t="s">
        <v>53</v>
      </c>
      <c r="I115" s="57" t="s">
        <v>1048</v>
      </c>
      <c r="J115" s="57" t="s">
        <v>342</v>
      </c>
      <c r="K115" s="84">
        <v>44936</v>
      </c>
      <c r="L115" s="57">
        <v>50000</v>
      </c>
      <c r="M115" s="57"/>
      <c r="N115" s="57"/>
      <c r="O115" s="108">
        <v>47846.889952153113</v>
      </c>
      <c r="P115" s="108">
        <v>47846.889952153113</v>
      </c>
      <c r="Q115" s="57" t="s">
        <v>75</v>
      </c>
      <c r="R115" s="57" t="s">
        <v>76</v>
      </c>
      <c r="S115" s="59">
        <v>0.56999999999999995</v>
      </c>
      <c r="T115" s="58">
        <f>Table1[[#This Row],[Cal Premium]]*Table1[[#This Row],[ERB 
Payout %]]</f>
        <v>27272.727272727272</v>
      </c>
      <c r="U115" s="61">
        <v>0.02</v>
      </c>
      <c r="V115" s="63">
        <f>Table1[[#This Row],[ERB
Payout Amt]]*Table1[[#This Row],[TDS Rate]]</f>
        <v>545.4545454545455</v>
      </c>
      <c r="W115" s="64">
        <v>0</v>
      </c>
      <c r="X115" s="65">
        <f>Table1[[#This Row],[ERB
Payout Amt]]-Table1[[#This Row],[TDS amt]]</f>
        <v>26727.272727272728</v>
      </c>
      <c r="Y115" s="66"/>
      <c r="Z115" s="67"/>
      <c r="AA115" s="67"/>
      <c r="AB115" s="85" t="s">
        <v>954</v>
      </c>
      <c r="AC115" s="69"/>
      <c r="AD115" s="69"/>
      <c r="AE115" s="74"/>
      <c r="AF115" s="71"/>
      <c r="AG115" s="23">
        <v>10</v>
      </c>
      <c r="AH115" s="23" t="str">
        <f>Table1[[#This Row],[RM Name]]</f>
        <v>Mohan Singh</v>
      </c>
    </row>
    <row r="116" spans="1:34" x14ac:dyDescent="0.2">
      <c r="A116" s="56" t="s">
        <v>861</v>
      </c>
      <c r="B116" s="57" t="s">
        <v>1065</v>
      </c>
      <c r="C116" s="57" t="s">
        <v>708</v>
      </c>
      <c r="D116" s="57" t="s">
        <v>964</v>
      </c>
      <c r="E116" s="72" t="s">
        <v>50</v>
      </c>
      <c r="F116" s="57" t="s">
        <v>51</v>
      </c>
      <c r="G116" s="57" t="s">
        <v>1066</v>
      </c>
      <c r="H116" s="72" t="s">
        <v>53</v>
      </c>
      <c r="I116" s="57" t="s">
        <v>54</v>
      </c>
      <c r="J116" s="57" t="s">
        <v>64</v>
      </c>
      <c r="K116" s="84">
        <v>44936</v>
      </c>
      <c r="L116" s="57">
        <v>395177</v>
      </c>
      <c r="M116" s="57"/>
      <c r="N116" s="57"/>
      <c r="O116" s="108">
        <v>378159.80861244019</v>
      </c>
      <c r="P116" s="108">
        <v>378159.80861244019</v>
      </c>
      <c r="Q116" s="57" t="s">
        <v>1436</v>
      </c>
      <c r="R116" s="57" t="s">
        <v>1437</v>
      </c>
      <c r="S116" s="59">
        <v>0.63</v>
      </c>
      <c r="T116" s="58">
        <f>Table1[[#This Row],[Cal Premium]]*Table1[[#This Row],[ERB 
Payout %]]</f>
        <v>238240.67942583733</v>
      </c>
      <c r="U116" s="61">
        <v>0.01</v>
      </c>
      <c r="V116" s="63">
        <f>Table1[[#This Row],[ERB
Payout Amt]]*Table1[[#This Row],[TDS Rate]]</f>
        <v>2382.4067942583733</v>
      </c>
      <c r="W116" s="64">
        <v>0</v>
      </c>
      <c r="X116" s="65">
        <f>Table1[[#This Row],[ERB
Payout Amt]]-Table1[[#This Row],[TDS amt]]</f>
        <v>235858.27263157896</v>
      </c>
      <c r="Y116" s="66"/>
      <c r="Z116" s="67"/>
      <c r="AA116" s="67"/>
      <c r="AB116" s="85" t="s">
        <v>954</v>
      </c>
      <c r="AC116" s="69"/>
      <c r="AD116" s="69"/>
      <c r="AE116" s="74"/>
      <c r="AF116" s="71"/>
      <c r="AG116" s="23">
        <v>10</v>
      </c>
      <c r="AH116" s="23" t="str">
        <f>Table1[[#This Row],[RM Name]]</f>
        <v>Sandeep Das</v>
      </c>
    </row>
    <row r="117" spans="1:34" x14ac:dyDescent="0.2">
      <c r="A117" s="56" t="s">
        <v>91</v>
      </c>
      <c r="B117" s="57">
        <v>5112334701</v>
      </c>
      <c r="C117" s="57" t="s">
        <v>213</v>
      </c>
      <c r="D117" s="57" t="s">
        <v>200</v>
      </c>
      <c r="E117" s="72" t="s">
        <v>50</v>
      </c>
      <c r="F117" s="57" t="s">
        <v>214</v>
      </c>
      <c r="G117" s="57" t="s">
        <v>215</v>
      </c>
      <c r="H117" s="72" t="s">
        <v>53</v>
      </c>
      <c r="I117" s="57" t="s">
        <v>203</v>
      </c>
      <c r="J117" s="57" t="s">
        <v>216</v>
      </c>
      <c r="K117" s="84">
        <v>44937</v>
      </c>
      <c r="L117" s="58">
        <v>62911</v>
      </c>
      <c r="M117" s="57"/>
      <c r="N117" s="57"/>
      <c r="O117" s="107">
        <v>60196</v>
      </c>
      <c r="P117" s="108">
        <v>60201.913875598089</v>
      </c>
      <c r="Q117" s="57" t="s">
        <v>403</v>
      </c>
      <c r="R117" s="57" t="s">
        <v>404</v>
      </c>
      <c r="S117" s="115">
        <v>0.6</v>
      </c>
      <c r="T117" s="58">
        <f>Table1[[#This Row],[Cal Premium]]*Table1[[#This Row],[ERB 
Payout %]]</f>
        <v>36121.148325358852</v>
      </c>
      <c r="U117" s="62">
        <v>0.01</v>
      </c>
      <c r="V117" s="63">
        <f>Table1[[#This Row],[ERB
Payout Amt]]*Table1[[#This Row],[TDS Rate]]</f>
        <v>361.21148325358854</v>
      </c>
      <c r="W117" s="64"/>
      <c r="X117" s="65">
        <f>Table1[[#This Row],[ERB
Payout Amt]]-Table1[[#This Row],[TDS amt]]</f>
        <v>35759.936842105264</v>
      </c>
      <c r="Y117" s="66"/>
      <c r="Z117" s="67"/>
      <c r="AA117" s="68"/>
      <c r="AB117" s="85" t="s">
        <v>821</v>
      </c>
      <c r="AC117" s="69"/>
      <c r="AD117" s="57"/>
      <c r="AE117" s="70"/>
      <c r="AF117" s="71"/>
      <c r="AG117" s="23">
        <v>12</v>
      </c>
      <c r="AH117" s="23" t="str">
        <f>Table1[[#This Row],[RM Name]]</f>
        <v>Gaurav Raghav</v>
      </c>
    </row>
    <row r="118" spans="1:34" x14ac:dyDescent="0.2">
      <c r="A118" s="56" t="s">
        <v>121</v>
      </c>
      <c r="B118" s="57">
        <v>565364707</v>
      </c>
      <c r="C118" s="57">
        <v>24742198</v>
      </c>
      <c r="D118" s="57" t="s">
        <v>200</v>
      </c>
      <c r="E118" s="72" t="s">
        <v>50</v>
      </c>
      <c r="F118" s="57" t="s">
        <v>214</v>
      </c>
      <c r="G118" s="57" t="s">
        <v>253</v>
      </c>
      <c r="H118" s="72" t="s">
        <v>53</v>
      </c>
      <c r="I118" s="57" t="s">
        <v>55</v>
      </c>
      <c r="J118" s="57" t="s">
        <v>211</v>
      </c>
      <c r="K118" s="84">
        <v>44937</v>
      </c>
      <c r="L118" s="58">
        <v>30000</v>
      </c>
      <c r="M118" s="57"/>
      <c r="N118" s="57"/>
      <c r="O118" s="107">
        <v>28708.133971291867</v>
      </c>
      <c r="P118" s="107">
        <v>28708.133971291867</v>
      </c>
      <c r="Q118" s="57" t="s">
        <v>407</v>
      </c>
      <c r="R118" s="57" t="s">
        <v>408</v>
      </c>
      <c r="S118" s="115">
        <v>0.5</v>
      </c>
      <c r="T118" s="58">
        <f>Table1[[#This Row],[Cal Premium]]*Table1[[#This Row],[ERB 
Payout %]]</f>
        <v>14354.066985645934</v>
      </c>
      <c r="U118" s="61">
        <v>0.02</v>
      </c>
      <c r="V118" s="63">
        <f>Table1[[#This Row],[ERB
Payout Amt]]*Table1[[#This Row],[TDS Rate]]</f>
        <v>287.08133971291869</v>
      </c>
      <c r="W118" s="64"/>
      <c r="X118" s="65">
        <f>Table1[[#This Row],[ERB
Payout Amt]]-Table1[[#This Row],[TDS amt]]</f>
        <v>14066.985645933015</v>
      </c>
      <c r="Y118" s="66"/>
      <c r="Z118" s="67"/>
      <c r="AA118" s="68"/>
      <c r="AB118" s="85" t="s">
        <v>821</v>
      </c>
      <c r="AC118" s="69"/>
      <c r="AD118" s="57"/>
      <c r="AE118" s="70"/>
      <c r="AF118" s="71"/>
      <c r="AG118" s="23">
        <v>12</v>
      </c>
      <c r="AH118" s="23" t="str">
        <f>Table1[[#This Row],[RM Name]]</f>
        <v>Gaurav Raghav</v>
      </c>
    </row>
    <row r="119" spans="1:34" x14ac:dyDescent="0.2">
      <c r="A119" s="56" t="s">
        <v>122</v>
      </c>
      <c r="B119" s="57">
        <v>565365074</v>
      </c>
      <c r="C119" s="57">
        <v>24742288</v>
      </c>
      <c r="D119" s="57" t="s">
        <v>200</v>
      </c>
      <c r="E119" s="72" t="s">
        <v>50</v>
      </c>
      <c r="F119" s="57" t="s">
        <v>214</v>
      </c>
      <c r="G119" s="57" t="s">
        <v>254</v>
      </c>
      <c r="H119" s="72" t="s">
        <v>53</v>
      </c>
      <c r="I119" s="57" t="s">
        <v>55</v>
      </c>
      <c r="J119" s="57" t="s">
        <v>211</v>
      </c>
      <c r="K119" s="84">
        <v>44937</v>
      </c>
      <c r="L119" s="58">
        <v>41800</v>
      </c>
      <c r="M119" s="57"/>
      <c r="N119" s="57"/>
      <c r="O119" s="107">
        <v>40000</v>
      </c>
      <c r="P119" s="107">
        <v>40000</v>
      </c>
      <c r="Q119" s="57" t="s">
        <v>401</v>
      </c>
      <c r="R119" s="57" t="s">
        <v>402</v>
      </c>
      <c r="S119" s="115">
        <v>0.51</v>
      </c>
      <c r="T119" s="58">
        <f>Table1[[#This Row],[Cal Premium]]*Table1[[#This Row],[ERB 
Payout %]]</f>
        <v>20400</v>
      </c>
      <c r="U119" s="61">
        <v>0.01</v>
      </c>
      <c r="V119" s="63">
        <f>Table1[[#This Row],[ERB
Payout Amt]]*Table1[[#This Row],[TDS Rate]]</f>
        <v>204</v>
      </c>
      <c r="W119" s="64"/>
      <c r="X119" s="65">
        <f>Table1[[#This Row],[ERB
Payout Amt]]-Table1[[#This Row],[TDS amt]]</f>
        <v>20196</v>
      </c>
      <c r="Y119" s="66"/>
      <c r="Z119" s="67"/>
      <c r="AA119" s="68"/>
      <c r="AB119" s="85" t="s">
        <v>821</v>
      </c>
      <c r="AC119" s="69"/>
      <c r="AD119" s="57"/>
      <c r="AE119" s="70"/>
      <c r="AF119" s="71"/>
      <c r="AG119" s="23">
        <v>12</v>
      </c>
      <c r="AH119" s="23" t="str">
        <f>Table1[[#This Row],[RM Name]]</f>
        <v>Gaurav Raghav</v>
      </c>
    </row>
    <row r="120" spans="1:34" x14ac:dyDescent="0.2">
      <c r="A120" s="56" t="s">
        <v>447</v>
      </c>
      <c r="B120" s="57">
        <v>0</v>
      </c>
      <c r="C120" s="57">
        <v>60677609</v>
      </c>
      <c r="D120" s="57" t="s">
        <v>704</v>
      </c>
      <c r="E120" s="57" t="s">
        <v>50</v>
      </c>
      <c r="F120" s="57" t="s">
        <v>51</v>
      </c>
      <c r="G120" s="57" t="s">
        <v>705</v>
      </c>
      <c r="H120" s="57" t="s">
        <v>654</v>
      </c>
      <c r="I120" s="57" t="s">
        <v>655</v>
      </c>
      <c r="J120" s="57" t="s">
        <v>656</v>
      </c>
      <c r="K120" s="84">
        <v>44937</v>
      </c>
      <c r="L120" s="57">
        <v>25509</v>
      </c>
      <c r="M120" s="57">
        <v>0</v>
      </c>
      <c r="N120" s="57">
        <v>0</v>
      </c>
      <c r="O120" s="108">
        <v>21617.796610169491</v>
      </c>
      <c r="P120" s="108">
        <v>21617.796610169491</v>
      </c>
      <c r="Q120" s="57" t="s">
        <v>561</v>
      </c>
      <c r="R120" s="57" t="s">
        <v>562</v>
      </c>
      <c r="S120" s="59">
        <v>0.28000000000000003</v>
      </c>
      <c r="T120" s="58">
        <f>Table1[[#This Row],[Cal Premium]]*Table1[[#This Row],[ERB 
Payout %]]</f>
        <v>6052.9830508474579</v>
      </c>
      <c r="U120" s="61">
        <v>0.01</v>
      </c>
      <c r="V120" s="63">
        <f>Table1[[#This Row],[ERB
Payout Amt]]*Table1[[#This Row],[TDS Rate]]</f>
        <v>60.529830508474582</v>
      </c>
      <c r="W120" s="64"/>
      <c r="X120" s="65">
        <f>Table1[[#This Row],[ERB
Payout Amt]]-Table1[[#This Row],[TDS amt]]</f>
        <v>5992.4532203389836</v>
      </c>
      <c r="Y120" s="66"/>
      <c r="Z120" s="67"/>
      <c r="AA120" s="67"/>
      <c r="AB120" s="85" t="s">
        <v>820</v>
      </c>
      <c r="AC120" s="69"/>
      <c r="AD120" s="69">
        <f>VLOOKUP(Table1[[#This Row],[Unique ID]],[1]Sheet1!$A:$AL,38,0)</f>
        <v>0</v>
      </c>
      <c r="AE120" s="74"/>
      <c r="AF120" s="71"/>
      <c r="AG120" s="75">
        <v>1</v>
      </c>
      <c r="AH120" s="23" t="str">
        <f>Table1[[#This Row],[RM Name]]</f>
        <v>Deepika Ghritlahre</v>
      </c>
    </row>
    <row r="121" spans="1:34" x14ac:dyDescent="0.2">
      <c r="A121" s="56" t="s">
        <v>870</v>
      </c>
      <c r="B121" s="57" t="s">
        <v>1085</v>
      </c>
      <c r="C121" s="57" t="s">
        <v>1086</v>
      </c>
      <c r="D121" s="57" t="s">
        <v>957</v>
      </c>
      <c r="E121" s="72" t="s">
        <v>50</v>
      </c>
      <c r="F121" s="57" t="s">
        <v>51</v>
      </c>
      <c r="G121" s="57" t="s">
        <v>1087</v>
      </c>
      <c r="H121" s="72" t="s">
        <v>53</v>
      </c>
      <c r="I121" s="57" t="s">
        <v>203</v>
      </c>
      <c r="J121" s="57" t="s">
        <v>216</v>
      </c>
      <c r="K121" s="84">
        <v>44937</v>
      </c>
      <c r="L121" s="57">
        <v>40000</v>
      </c>
      <c r="M121" s="57"/>
      <c r="N121" s="57"/>
      <c r="O121" s="108">
        <v>38277.511961722492</v>
      </c>
      <c r="P121" s="108">
        <v>38277.511961722492</v>
      </c>
      <c r="Q121" s="57" t="s">
        <v>1304</v>
      </c>
      <c r="R121" s="57" t="s">
        <v>1305</v>
      </c>
      <c r="S121" s="59">
        <v>0.54</v>
      </c>
      <c r="T121" s="58">
        <f>Table1[[#This Row],[Cal Premium]]*Table1[[#This Row],[ERB 
Payout %]]</f>
        <v>20669.856459330145</v>
      </c>
      <c r="U121" s="61">
        <v>0.02</v>
      </c>
      <c r="V121" s="63">
        <f>Table1[[#This Row],[ERB
Payout Amt]]*Table1[[#This Row],[TDS Rate]]</f>
        <v>413.39712918660291</v>
      </c>
      <c r="W121" s="64">
        <v>0</v>
      </c>
      <c r="X121" s="65">
        <f>Table1[[#This Row],[ERB
Payout Amt]]-Table1[[#This Row],[TDS amt]]</f>
        <v>20256.459330143542</v>
      </c>
      <c r="Y121" s="66"/>
      <c r="Z121" s="67"/>
      <c r="AA121" s="67"/>
      <c r="AB121" s="85" t="s">
        <v>954</v>
      </c>
      <c r="AC121" s="69"/>
      <c r="AD121" s="69"/>
      <c r="AE121" s="74"/>
      <c r="AF121" s="71"/>
      <c r="AG121" s="23">
        <v>12</v>
      </c>
      <c r="AH121" s="23" t="str">
        <f>Table1[[#This Row],[RM Name]]</f>
        <v>Mohan Singh</v>
      </c>
    </row>
    <row r="122" spans="1:34" x14ac:dyDescent="0.2">
      <c r="A122" s="56" t="s">
        <v>124</v>
      </c>
      <c r="B122" s="57">
        <v>565366126</v>
      </c>
      <c r="C122" s="57">
        <v>24744985</v>
      </c>
      <c r="D122" s="57" t="s">
        <v>200</v>
      </c>
      <c r="E122" s="72" t="s">
        <v>50</v>
      </c>
      <c r="F122" s="57" t="s">
        <v>214</v>
      </c>
      <c r="G122" s="57" t="s">
        <v>256</v>
      </c>
      <c r="H122" s="72" t="s">
        <v>53</v>
      </c>
      <c r="I122" s="57" t="s">
        <v>55</v>
      </c>
      <c r="J122" s="57" t="s">
        <v>211</v>
      </c>
      <c r="K122" s="84">
        <v>44938</v>
      </c>
      <c r="L122" s="58">
        <v>52250</v>
      </c>
      <c r="M122" s="57"/>
      <c r="N122" s="57"/>
      <c r="O122" s="107">
        <v>50000</v>
      </c>
      <c r="P122" s="107">
        <v>50000</v>
      </c>
      <c r="Q122" s="57" t="s">
        <v>401</v>
      </c>
      <c r="R122" s="57" t="s">
        <v>402</v>
      </c>
      <c r="S122" s="115">
        <v>0.51</v>
      </c>
      <c r="T122" s="58">
        <f>Table1[[#This Row],[Cal Premium]]*Table1[[#This Row],[ERB 
Payout %]]</f>
        <v>25500</v>
      </c>
      <c r="U122" s="61">
        <v>0.01</v>
      </c>
      <c r="V122" s="63">
        <f>Table1[[#This Row],[ERB
Payout Amt]]*Table1[[#This Row],[TDS Rate]]</f>
        <v>255</v>
      </c>
      <c r="W122" s="64"/>
      <c r="X122" s="65">
        <f>Table1[[#This Row],[ERB
Payout Amt]]-Table1[[#This Row],[TDS amt]]</f>
        <v>25245</v>
      </c>
      <c r="Y122" s="66"/>
      <c r="Z122" s="67"/>
      <c r="AA122" s="68"/>
      <c r="AB122" s="85" t="s">
        <v>821</v>
      </c>
      <c r="AC122" s="69"/>
      <c r="AD122" s="57"/>
      <c r="AE122" s="70"/>
      <c r="AF122" s="71"/>
      <c r="AG122" s="23">
        <v>12</v>
      </c>
      <c r="AH122" s="23" t="str">
        <f>Table1[[#This Row],[RM Name]]</f>
        <v>Gaurav Raghav</v>
      </c>
    </row>
    <row r="123" spans="1:34" x14ac:dyDescent="0.2">
      <c r="A123" s="56" t="s">
        <v>125</v>
      </c>
      <c r="B123" s="57">
        <v>565365564</v>
      </c>
      <c r="C123" s="57">
        <v>24744674</v>
      </c>
      <c r="D123" s="57" t="s">
        <v>200</v>
      </c>
      <c r="E123" s="72" t="s">
        <v>50</v>
      </c>
      <c r="F123" s="57" t="s">
        <v>214</v>
      </c>
      <c r="G123" s="57" t="s">
        <v>257</v>
      </c>
      <c r="H123" s="72" t="s">
        <v>53</v>
      </c>
      <c r="I123" s="57" t="s">
        <v>55</v>
      </c>
      <c r="J123" s="57" t="s">
        <v>211</v>
      </c>
      <c r="K123" s="84">
        <v>44938</v>
      </c>
      <c r="L123" s="58">
        <v>41800</v>
      </c>
      <c r="M123" s="57"/>
      <c r="N123" s="57"/>
      <c r="O123" s="107">
        <v>40000</v>
      </c>
      <c r="P123" s="107">
        <v>40000</v>
      </c>
      <c r="Q123" s="57" t="s">
        <v>401</v>
      </c>
      <c r="R123" s="57" t="s">
        <v>402</v>
      </c>
      <c r="S123" s="115">
        <v>0.51</v>
      </c>
      <c r="T123" s="58">
        <f>Table1[[#This Row],[Cal Premium]]*Table1[[#This Row],[ERB 
Payout %]]</f>
        <v>20400</v>
      </c>
      <c r="U123" s="61">
        <v>0.01</v>
      </c>
      <c r="V123" s="63">
        <f>Table1[[#This Row],[ERB
Payout Amt]]*Table1[[#This Row],[TDS Rate]]</f>
        <v>204</v>
      </c>
      <c r="W123" s="64"/>
      <c r="X123" s="65">
        <f>Table1[[#This Row],[ERB
Payout Amt]]-Table1[[#This Row],[TDS amt]]</f>
        <v>20196</v>
      </c>
      <c r="Y123" s="66"/>
      <c r="Z123" s="67"/>
      <c r="AA123" s="68"/>
      <c r="AB123" s="85" t="s">
        <v>821</v>
      </c>
      <c r="AC123" s="69"/>
      <c r="AD123" s="57"/>
      <c r="AE123" s="70"/>
      <c r="AF123" s="71"/>
      <c r="AG123" s="23">
        <v>12</v>
      </c>
      <c r="AH123" s="23" t="str">
        <f>Table1[[#This Row],[RM Name]]</f>
        <v>Gaurav Raghav</v>
      </c>
    </row>
    <row r="124" spans="1:34" x14ac:dyDescent="0.2">
      <c r="A124" s="56" t="s">
        <v>126</v>
      </c>
      <c r="B124" s="57">
        <v>565365797</v>
      </c>
      <c r="C124" s="57">
        <v>24745058</v>
      </c>
      <c r="D124" s="57" t="s">
        <v>200</v>
      </c>
      <c r="E124" s="72" t="s">
        <v>50</v>
      </c>
      <c r="F124" s="57" t="s">
        <v>214</v>
      </c>
      <c r="G124" s="57" t="s">
        <v>258</v>
      </c>
      <c r="H124" s="72" t="s">
        <v>53</v>
      </c>
      <c r="I124" s="57" t="s">
        <v>55</v>
      </c>
      <c r="J124" s="57" t="s">
        <v>211</v>
      </c>
      <c r="K124" s="84">
        <v>44938</v>
      </c>
      <c r="L124" s="58">
        <v>52500</v>
      </c>
      <c r="M124" s="57"/>
      <c r="N124" s="57"/>
      <c r="O124" s="107">
        <v>50239.23444976077</v>
      </c>
      <c r="P124" s="107">
        <v>50239.23444976077</v>
      </c>
      <c r="Q124" s="57" t="s">
        <v>81</v>
      </c>
      <c r="R124" s="57" t="s">
        <v>82</v>
      </c>
      <c r="S124" s="115">
        <v>0.52</v>
      </c>
      <c r="T124" s="58">
        <f>Table1[[#This Row],[Cal Premium]]*Table1[[#This Row],[ERB 
Payout %]]</f>
        <v>26124.401913875601</v>
      </c>
      <c r="U124" s="61">
        <v>0.02</v>
      </c>
      <c r="V124" s="63">
        <f>Table1[[#This Row],[ERB
Payout Amt]]*Table1[[#This Row],[TDS Rate]]</f>
        <v>522.48803827751203</v>
      </c>
      <c r="W124" s="64"/>
      <c r="X124" s="65">
        <f>Table1[[#This Row],[ERB
Payout Amt]]-Table1[[#This Row],[TDS amt]]</f>
        <v>25601.913875598089</v>
      </c>
      <c r="Y124" s="66"/>
      <c r="Z124" s="67"/>
      <c r="AA124" s="68"/>
      <c r="AB124" s="85" t="s">
        <v>821</v>
      </c>
      <c r="AC124" s="69"/>
      <c r="AD124" s="57"/>
      <c r="AE124" s="70"/>
      <c r="AF124" s="71"/>
      <c r="AG124" s="23">
        <v>12</v>
      </c>
      <c r="AH124" s="23" t="str">
        <f>Table1[[#This Row],[RM Name]]</f>
        <v>Gaurav Raghav</v>
      </c>
    </row>
    <row r="125" spans="1:34" x14ac:dyDescent="0.2">
      <c r="A125" s="56" t="s">
        <v>130</v>
      </c>
      <c r="B125" s="57">
        <v>5101446756</v>
      </c>
      <c r="C125" s="57">
        <v>0</v>
      </c>
      <c r="D125" s="57" t="s">
        <v>200</v>
      </c>
      <c r="E125" s="72" t="s">
        <v>50</v>
      </c>
      <c r="F125" s="57" t="s">
        <v>214</v>
      </c>
      <c r="G125" s="57" t="s">
        <v>262</v>
      </c>
      <c r="H125" s="72" t="s">
        <v>53</v>
      </c>
      <c r="I125" s="57" t="s">
        <v>203</v>
      </c>
      <c r="J125" s="57" t="s">
        <v>204</v>
      </c>
      <c r="K125" s="84">
        <v>44938</v>
      </c>
      <c r="L125" s="58">
        <v>31350</v>
      </c>
      <c r="M125" s="57"/>
      <c r="N125" s="57"/>
      <c r="O125" s="107">
        <v>29939.25</v>
      </c>
      <c r="P125" s="108">
        <v>30000.000000000004</v>
      </c>
      <c r="Q125" s="57" t="s">
        <v>83</v>
      </c>
      <c r="R125" s="57" t="s">
        <v>84</v>
      </c>
      <c r="S125" s="115">
        <v>0.6</v>
      </c>
      <c r="T125" s="58">
        <f>Table1[[#This Row],[Cal Premium]]*Table1[[#This Row],[ERB 
Payout %]]</f>
        <v>18000</v>
      </c>
      <c r="U125" s="61">
        <v>0.01</v>
      </c>
      <c r="V125" s="63">
        <f>Table1[[#This Row],[ERB
Payout Amt]]*Table1[[#This Row],[TDS Rate]]</f>
        <v>180</v>
      </c>
      <c r="W125" s="64"/>
      <c r="X125" s="65">
        <f>Table1[[#This Row],[ERB
Payout Amt]]-Table1[[#This Row],[TDS amt]]</f>
        <v>17820</v>
      </c>
      <c r="Y125" s="66"/>
      <c r="Z125" s="67"/>
      <c r="AA125" s="68"/>
      <c r="AB125" s="85" t="s">
        <v>821</v>
      </c>
      <c r="AC125" s="69"/>
      <c r="AD125" s="57"/>
      <c r="AE125" s="70"/>
      <c r="AF125" s="71"/>
      <c r="AG125" s="23">
        <v>12</v>
      </c>
      <c r="AH125" s="23" t="str">
        <f>Table1[[#This Row],[RM Name]]</f>
        <v>Gaurav Raghav</v>
      </c>
    </row>
    <row r="126" spans="1:34" x14ac:dyDescent="0.2">
      <c r="A126" s="56" t="s">
        <v>424</v>
      </c>
      <c r="B126" s="57">
        <v>6121645676</v>
      </c>
      <c r="C126" s="57">
        <v>544485961</v>
      </c>
      <c r="D126" s="57" t="s">
        <v>617</v>
      </c>
      <c r="E126" s="57" t="s">
        <v>50</v>
      </c>
      <c r="F126" s="57" t="s">
        <v>51</v>
      </c>
      <c r="G126" s="57" t="s">
        <v>644</v>
      </c>
      <c r="H126" s="57" t="s">
        <v>53</v>
      </c>
      <c r="I126" s="57" t="s">
        <v>54</v>
      </c>
      <c r="J126" s="57" t="s">
        <v>62</v>
      </c>
      <c r="K126" s="84">
        <v>44938</v>
      </c>
      <c r="L126" s="57">
        <v>31350</v>
      </c>
      <c r="M126" s="57">
        <v>0</v>
      </c>
      <c r="N126" s="57">
        <v>0</v>
      </c>
      <c r="O126" s="108">
        <v>30000.000000000004</v>
      </c>
      <c r="P126" s="108">
        <v>30000.000000000004</v>
      </c>
      <c r="Q126" s="57" t="s">
        <v>531</v>
      </c>
      <c r="R126" s="57" t="s">
        <v>532</v>
      </c>
      <c r="S126" s="59">
        <v>0.28000000000000003</v>
      </c>
      <c r="T126" s="58">
        <f>Table1[[#This Row],[Cal Premium]]*Table1[[#This Row],[ERB 
Payout %]]</f>
        <v>8400.0000000000018</v>
      </c>
      <c r="U126" s="61">
        <v>0.01</v>
      </c>
      <c r="V126" s="63">
        <f>Table1[[#This Row],[ERB
Payout Amt]]*Table1[[#This Row],[TDS Rate]]</f>
        <v>84.000000000000014</v>
      </c>
      <c r="W126" s="64"/>
      <c r="X126" s="65">
        <f>Table1[[#This Row],[ERB
Payout Amt]]-Table1[[#This Row],[TDS amt]]</f>
        <v>8316.0000000000018</v>
      </c>
      <c r="Y126" s="66"/>
      <c r="Z126" s="67"/>
      <c r="AA126" s="67"/>
      <c r="AB126" s="85" t="s">
        <v>820</v>
      </c>
      <c r="AC126" s="69"/>
      <c r="AD126" s="69">
        <f>VLOOKUP(Table1[[#This Row],[Unique ID]],[1]Sheet1!$A:$AL,38,0)</f>
        <v>0</v>
      </c>
      <c r="AE126" s="74"/>
      <c r="AF126" s="71"/>
      <c r="AG126" s="75">
        <v>7</v>
      </c>
      <c r="AH126" s="23" t="str">
        <f>Table1[[#This Row],[RM Name]]</f>
        <v>Mithu Paira</v>
      </c>
    </row>
    <row r="127" spans="1:34" x14ac:dyDescent="0.2">
      <c r="A127" s="56" t="s">
        <v>439</v>
      </c>
      <c r="B127" s="57">
        <v>6121634027</v>
      </c>
      <c r="C127" s="57">
        <v>543892900</v>
      </c>
      <c r="D127" s="72" t="s">
        <v>685</v>
      </c>
      <c r="E127" s="57" t="s">
        <v>50</v>
      </c>
      <c r="F127" s="57" t="s">
        <v>51</v>
      </c>
      <c r="G127" s="57" t="s">
        <v>686</v>
      </c>
      <c r="H127" s="57" t="s">
        <v>53</v>
      </c>
      <c r="I127" s="57" t="s">
        <v>54</v>
      </c>
      <c r="J127" s="57" t="s">
        <v>63</v>
      </c>
      <c r="K127" s="84">
        <v>44938</v>
      </c>
      <c r="L127" s="57">
        <v>52250</v>
      </c>
      <c r="M127" s="57">
        <v>0</v>
      </c>
      <c r="N127" s="57">
        <v>0</v>
      </c>
      <c r="O127" s="108">
        <v>50000</v>
      </c>
      <c r="P127" s="108">
        <v>50000</v>
      </c>
      <c r="Q127" s="57" t="s">
        <v>555</v>
      </c>
      <c r="R127" s="57" t="s">
        <v>556</v>
      </c>
      <c r="S127" s="59">
        <v>0.4</v>
      </c>
      <c r="T127" s="58">
        <f>Table1[[#This Row],[Cal Premium]]*Table1[[#This Row],[ERB 
Payout %]]</f>
        <v>20000</v>
      </c>
      <c r="U127" s="62">
        <v>0.01</v>
      </c>
      <c r="V127" s="63">
        <f>Table1[[#This Row],[ERB
Payout Amt]]*Table1[[#This Row],[TDS Rate]]</f>
        <v>200</v>
      </c>
      <c r="W127" s="64"/>
      <c r="X127" s="65">
        <f>Table1[[#This Row],[ERB
Payout Amt]]-Table1[[#This Row],[TDS amt]]</f>
        <v>19800</v>
      </c>
      <c r="Y127" s="66"/>
      <c r="Z127" s="67"/>
      <c r="AA127" s="67"/>
      <c r="AB127" s="85" t="s">
        <v>820</v>
      </c>
      <c r="AC127" s="69"/>
      <c r="AD127" s="69">
        <f>VLOOKUP(Table1[[#This Row],[Unique ID]],[1]Sheet1!$A:$AL,38,0)</f>
        <v>0</v>
      </c>
      <c r="AE127" s="74"/>
      <c r="AF127" s="71"/>
      <c r="AG127" s="75">
        <v>10</v>
      </c>
      <c r="AH127" s="23" t="str">
        <f>Table1[[#This Row],[RM Name]]</f>
        <v>Bhagyadhar Swain</v>
      </c>
    </row>
    <row r="128" spans="1:34" x14ac:dyDescent="0.2">
      <c r="A128" s="56" t="s">
        <v>449</v>
      </c>
      <c r="B128" s="57">
        <v>6121642166</v>
      </c>
      <c r="C128" s="57">
        <v>544286552</v>
      </c>
      <c r="D128" s="57" t="s">
        <v>685</v>
      </c>
      <c r="E128" s="57" t="s">
        <v>50</v>
      </c>
      <c r="F128" s="57" t="s">
        <v>51</v>
      </c>
      <c r="G128" s="57" t="s">
        <v>707</v>
      </c>
      <c r="H128" s="57" t="s">
        <v>53</v>
      </c>
      <c r="I128" s="57" t="s">
        <v>54</v>
      </c>
      <c r="J128" s="57" t="s">
        <v>63</v>
      </c>
      <c r="K128" s="84">
        <v>44938</v>
      </c>
      <c r="L128" s="57">
        <v>99796.455000000002</v>
      </c>
      <c r="M128" s="57">
        <v>0</v>
      </c>
      <c r="N128" s="57">
        <v>0</v>
      </c>
      <c r="O128" s="108">
        <v>95499.000000000015</v>
      </c>
      <c r="P128" s="108">
        <v>95499.000000000015</v>
      </c>
      <c r="Q128" s="57" t="s">
        <v>555</v>
      </c>
      <c r="R128" s="57" t="s">
        <v>556</v>
      </c>
      <c r="S128" s="59">
        <v>0.4</v>
      </c>
      <c r="T128" s="58">
        <f>Table1[[#This Row],[Cal Premium]]*Table1[[#This Row],[ERB 
Payout %]]</f>
        <v>38199.600000000006</v>
      </c>
      <c r="U128" s="61">
        <v>0.01</v>
      </c>
      <c r="V128" s="63">
        <f>Table1[[#This Row],[ERB
Payout Amt]]*Table1[[#This Row],[TDS Rate]]</f>
        <v>381.99600000000009</v>
      </c>
      <c r="W128" s="64"/>
      <c r="X128" s="65">
        <f>Table1[[#This Row],[ERB
Payout Amt]]-Table1[[#This Row],[TDS amt]]</f>
        <v>37817.604000000007</v>
      </c>
      <c r="Y128" s="66"/>
      <c r="Z128" s="67"/>
      <c r="AA128" s="67"/>
      <c r="AB128" s="85" t="s">
        <v>820</v>
      </c>
      <c r="AC128" s="69"/>
      <c r="AD128" s="69">
        <f>VLOOKUP(Table1[[#This Row],[Unique ID]],[1]Sheet1!$A:$AL,38,0)</f>
        <v>0</v>
      </c>
      <c r="AE128" s="74"/>
      <c r="AF128" s="71"/>
      <c r="AG128" s="75">
        <v>10</v>
      </c>
      <c r="AH128" s="23" t="str">
        <f>Table1[[#This Row],[RM Name]]</f>
        <v>Bhagyadhar Swain</v>
      </c>
    </row>
    <row r="129" spans="1:34" x14ac:dyDescent="0.2">
      <c r="A129" s="56" t="s">
        <v>471</v>
      </c>
      <c r="B129" s="57">
        <v>6121646775</v>
      </c>
      <c r="C129" s="57">
        <v>544510572</v>
      </c>
      <c r="D129" s="57" t="s">
        <v>631</v>
      </c>
      <c r="E129" s="57" t="s">
        <v>50</v>
      </c>
      <c r="F129" s="57" t="s">
        <v>51</v>
      </c>
      <c r="G129" s="57" t="s">
        <v>748</v>
      </c>
      <c r="H129" s="57" t="s">
        <v>53</v>
      </c>
      <c r="I129" s="57" t="s">
        <v>54</v>
      </c>
      <c r="J129" s="57" t="s">
        <v>63</v>
      </c>
      <c r="K129" s="84">
        <v>44938</v>
      </c>
      <c r="L129" s="57">
        <v>44908.875</v>
      </c>
      <c r="M129" s="57">
        <v>0</v>
      </c>
      <c r="N129" s="57">
        <v>0</v>
      </c>
      <c r="O129" s="108">
        <v>42975</v>
      </c>
      <c r="P129" s="108">
        <v>42975</v>
      </c>
      <c r="Q129" s="57" t="s">
        <v>581</v>
      </c>
      <c r="R129" s="57" t="s">
        <v>582</v>
      </c>
      <c r="S129" s="59">
        <v>0.35</v>
      </c>
      <c r="T129" s="58">
        <f>Table1[[#This Row],[Cal Premium]]*Table1[[#This Row],[ERB 
Payout %]]</f>
        <v>15041.249999999998</v>
      </c>
      <c r="U129" s="61">
        <v>0.01</v>
      </c>
      <c r="V129" s="63">
        <f>Table1[[#This Row],[ERB
Payout Amt]]*Table1[[#This Row],[TDS Rate]]</f>
        <v>150.41249999999999</v>
      </c>
      <c r="W129" s="64"/>
      <c r="X129" s="65">
        <f>Table1[[#This Row],[ERB
Payout Amt]]-Table1[[#This Row],[TDS amt]]</f>
        <v>14890.837499999998</v>
      </c>
      <c r="Y129" s="66"/>
      <c r="Z129" s="67"/>
      <c r="AA129" s="67"/>
      <c r="AB129" s="85" t="s">
        <v>820</v>
      </c>
      <c r="AC129" s="69"/>
      <c r="AD129" s="69">
        <f>VLOOKUP(Table1[[#This Row],[Unique ID]],[1]Sheet1!$A:$AL,38,0)</f>
        <v>0</v>
      </c>
      <c r="AE129" s="74"/>
      <c r="AF129" s="71"/>
      <c r="AG129" s="75">
        <v>10</v>
      </c>
      <c r="AH129" s="23" t="str">
        <f>Table1[[#This Row],[RM Name]]</f>
        <v>Pintoo Singh</v>
      </c>
    </row>
    <row r="130" spans="1:34" x14ac:dyDescent="0.2">
      <c r="A130" s="56" t="s">
        <v>865</v>
      </c>
      <c r="B130" s="57" t="s">
        <v>1073</v>
      </c>
      <c r="C130" s="57">
        <v>24741239</v>
      </c>
      <c r="D130" s="57" t="s">
        <v>631</v>
      </c>
      <c r="E130" s="72" t="s">
        <v>50</v>
      </c>
      <c r="F130" s="57" t="s">
        <v>51</v>
      </c>
      <c r="G130" s="57" t="s">
        <v>1074</v>
      </c>
      <c r="H130" s="72" t="s">
        <v>53</v>
      </c>
      <c r="I130" s="57" t="s">
        <v>55</v>
      </c>
      <c r="J130" s="57" t="s">
        <v>57</v>
      </c>
      <c r="K130" s="84">
        <v>44938</v>
      </c>
      <c r="L130" s="57">
        <v>45000</v>
      </c>
      <c r="M130" s="57"/>
      <c r="N130" s="57"/>
      <c r="O130" s="108">
        <v>43062.200956937799</v>
      </c>
      <c r="P130" s="108">
        <v>43062.200956937799</v>
      </c>
      <c r="Q130" s="57" t="s">
        <v>1307</v>
      </c>
      <c r="R130" s="57" t="s">
        <v>1308</v>
      </c>
      <c r="S130" s="59">
        <v>0.52</v>
      </c>
      <c r="T130" s="58">
        <f>Table1[[#This Row],[Cal Premium]]*Table1[[#This Row],[ERB 
Payout %]]</f>
        <v>22392.344497607657</v>
      </c>
      <c r="U130" s="61">
        <v>0.02</v>
      </c>
      <c r="V130" s="63">
        <f>Table1[[#This Row],[ERB
Payout Amt]]*Table1[[#This Row],[TDS Rate]]</f>
        <v>447.84688995215316</v>
      </c>
      <c r="W130" s="64">
        <v>0</v>
      </c>
      <c r="X130" s="65">
        <f>Table1[[#This Row],[ERB
Payout Amt]]-Table1[[#This Row],[TDS amt]]</f>
        <v>21944.497607655503</v>
      </c>
      <c r="Y130" s="66"/>
      <c r="Z130" s="67"/>
      <c r="AA130" s="67"/>
      <c r="AB130" s="85" t="s">
        <v>954</v>
      </c>
      <c r="AC130" s="69"/>
      <c r="AD130" s="69"/>
      <c r="AE130" s="74"/>
      <c r="AF130" s="71"/>
      <c r="AG130" s="23">
        <v>12</v>
      </c>
      <c r="AH130" s="23" t="str">
        <f>Table1[[#This Row],[RM Name]]</f>
        <v>Pintoo Singh</v>
      </c>
    </row>
    <row r="131" spans="1:34" x14ac:dyDescent="0.2">
      <c r="A131" s="56" t="s">
        <v>867</v>
      </c>
      <c r="B131" s="57" t="s">
        <v>1078</v>
      </c>
      <c r="C131" s="57">
        <v>0</v>
      </c>
      <c r="D131" s="57" t="s">
        <v>957</v>
      </c>
      <c r="E131" s="72" t="s">
        <v>50</v>
      </c>
      <c r="F131" s="57" t="s">
        <v>51</v>
      </c>
      <c r="G131" s="57" t="s">
        <v>1079</v>
      </c>
      <c r="H131" s="72" t="s">
        <v>53</v>
      </c>
      <c r="I131" s="57" t="s">
        <v>203</v>
      </c>
      <c r="J131" s="57" t="s">
        <v>204</v>
      </c>
      <c r="K131" s="84">
        <v>44938</v>
      </c>
      <c r="L131" s="57">
        <v>50000</v>
      </c>
      <c r="M131" s="57"/>
      <c r="N131" s="57"/>
      <c r="O131" s="108">
        <v>47846.889952153113</v>
      </c>
      <c r="P131" s="108">
        <v>47846.889952153113</v>
      </c>
      <c r="Q131" s="57" t="s">
        <v>75</v>
      </c>
      <c r="R131" s="57" t="s">
        <v>76</v>
      </c>
      <c r="S131" s="59">
        <v>0.56999999999999995</v>
      </c>
      <c r="T131" s="58">
        <f>Table1[[#This Row],[Cal Premium]]*Table1[[#This Row],[ERB 
Payout %]]</f>
        <v>27272.727272727272</v>
      </c>
      <c r="U131" s="61">
        <v>0.02</v>
      </c>
      <c r="V131" s="63">
        <f>Table1[[#This Row],[ERB
Payout Amt]]*Table1[[#This Row],[TDS Rate]]</f>
        <v>545.4545454545455</v>
      </c>
      <c r="W131" s="64">
        <v>0</v>
      </c>
      <c r="X131" s="65">
        <f>Table1[[#This Row],[ERB
Payout Amt]]-Table1[[#This Row],[TDS amt]]</f>
        <v>26727.272727272728</v>
      </c>
      <c r="Y131" s="66"/>
      <c r="Z131" s="67"/>
      <c r="AA131" s="67"/>
      <c r="AB131" s="85" t="s">
        <v>954</v>
      </c>
      <c r="AC131" s="69"/>
      <c r="AD131" s="69"/>
      <c r="AE131" s="74"/>
      <c r="AF131" s="71"/>
      <c r="AG131" s="23">
        <v>12</v>
      </c>
      <c r="AH131" s="23" t="str">
        <f>Table1[[#This Row],[RM Name]]</f>
        <v>Mohan Singh</v>
      </c>
    </row>
    <row r="132" spans="1:34" x14ac:dyDescent="0.2">
      <c r="A132" s="56" t="s">
        <v>868</v>
      </c>
      <c r="B132" s="57" t="s">
        <v>1080</v>
      </c>
      <c r="C132" s="57">
        <v>544035283</v>
      </c>
      <c r="D132" s="57" t="s">
        <v>631</v>
      </c>
      <c r="E132" s="72" t="s">
        <v>50</v>
      </c>
      <c r="F132" s="57" t="s">
        <v>51</v>
      </c>
      <c r="G132" s="57" t="s">
        <v>1081</v>
      </c>
      <c r="H132" s="72" t="s">
        <v>53</v>
      </c>
      <c r="I132" s="57" t="s">
        <v>54</v>
      </c>
      <c r="J132" s="57" t="s">
        <v>63</v>
      </c>
      <c r="K132" s="84">
        <v>44938</v>
      </c>
      <c r="L132" s="57">
        <v>225000</v>
      </c>
      <c r="M132" s="57"/>
      <c r="N132" s="57"/>
      <c r="O132" s="108">
        <v>215311.00478468902</v>
      </c>
      <c r="P132" s="108">
        <v>215311.00478468902</v>
      </c>
      <c r="Q132" s="57" t="s">
        <v>1306</v>
      </c>
      <c r="R132" s="57" t="s">
        <v>1312</v>
      </c>
      <c r="S132" s="59">
        <v>0.56999999999999995</v>
      </c>
      <c r="T132" s="58">
        <f>Table1[[#This Row],[Cal Premium]]*Table1[[#This Row],[ERB 
Payout %]]</f>
        <v>122727.27272727274</v>
      </c>
      <c r="U132" s="61">
        <v>0.02</v>
      </c>
      <c r="V132" s="63">
        <f>Table1[[#This Row],[ERB
Payout Amt]]*Table1[[#This Row],[TDS Rate]]</f>
        <v>2454.545454545455</v>
      </c>
      <c r="W132" s="64">
        <v>0</v>
      </c>
      <c r="X132" s="65">
        <f>Table1[[#This Row],[ERB
Payout Amt]]-Table1[[#This Row],[TDS amt]]</f>
        <v>120272.72727272728</v>
      </c>
      <c r="Y132" s="66"/>
      <c r="Z132" s="67"/>
      <c r="AA132" s="67"/>
      <c r="AB132" s="85" t="s">
        <v>954</v>
      </c>
      <c r="AC132" s="69"/>
      <c r="AD132" s="69"/>
      <c r="AE132" s="74"/>
      <c r="AF132" s="71"/>
      <c r="AG132" s="23">
        <v>10</v>
      </c>
      <c r="AH132" s="23" t="str">
        <f>Table1[[#This Row],[RM Name]]</f>
        <v>Pintoo Singh</v>
      </c>
    </row>
    <row r="133" spans="1:34" x14ac:dyDescent="0.2">
      <c r="A133" s="56" t="s">
        <v>871</v>
      </c>
      <c r="B133" s="57" t="s">
        <v>1088</v>
      </c>
      <c r="C133" s="57">
        <v>156943511</v>
      </c>
      <c r="D133" s="57" t="s">
        <v>957</v>
      </c>
      <c r="E133" s="72" t="s">
        <v>50</v>
      </c>
      <c r="F133" s="57" t="s">
        <v>51</v>
      </c>
      <c r="G133" s="57" t="s">
        <v>1089</v>
      </c>
      <c r="H133" s="72" t="s">
        <v>53</v>
      </c>
      <c r="I133" s="57" t="s">
        <v>961</v>
      </c>
      <c r="J133" s="57" t="s">
        <v>962</v>
      </c>
      <c r="K133" s="84">
        <v>44938</v>
      </c>
      <c r="L133" s="57">
        <v>27999</v>
      </c>
      <c r="M133" s="57"/>
      <c r="N133" s="57"/>
      <c r="O133" s="108">
        <v>26793.301435406702</v>
      </c>
      <c r="P133" s="108">
        <v>26793.301435406702</v>
      </c>
      <c r="Q133" s="57" t="s">
        <v>1300</v>
      </c>
      <c r="R133" s="57" t="s">
        <v>1301</v>
      </c>
      <c r="S133" s="59">
        <v>0.54</v>
      </c>
      <c r="T133" s="58">
        <f>Table1[[#This Row],[Cal Premium]]*Table1[[#This Row],[ERB 
Payout %]]</f>
        <v>14468.38277511962</v>
      </c>
      <c r="U133" s="61">
        <v>0.01</v>
      </c>
      <c r="V133" s="63">
        <f>Table1[[#This Row],[ERB
Payout Amt]]*Table1[[#This Row],[TDS Rate]]</f>
        <v>144.68382775119622</v>
      </c>
      <c r="W133" s="64">
        <v>0</v>
      </c>
      <c r="X133" s="65">
        <f>Table1[[#This Row],[ERB
Payout Amt]]-Table1[[#This Row],[TDS amt]]</f>
        <v>14323.698947368424</v>
      </c>
      <c r="Y133" s="66"/>
      <c r="Z133" s="67"/>
      <c r="AA133" s="67"/>
      <c r="AB133" s="85" t="s">
        <v>954</v>
      </c>
      <c r="AC133" s="69"/>
      <c r="AD133" s="69"/>
      <c r="AE133" s="74"/>
      <c r="AF133" s="71"/>
      <c r="AG133" s="23">
        <v>10</v>
      </c>
      <c r="AH133" s="23" t="str">
        <f>Table1[[#This Row],[RM Name]]</f>
        <v>Mohan Singh</v>
      </c>
    </row>
    <row r="134" spans="1:34" x14ac:dyDescent="0.2">
      <c r="A134" s="56" t="s">
        <v>872</v>
      </c>
      <c r="B134" s="57" t="s">
        <v>1090</v>
      </c>
      <c r="C134" s="57">
        <v>544151100</v>
      </c>
      <c r="D134" s="57" t="s">
        <v>964</v>
      </c>
      <c r="E134" s="72" t="s">
        <v>50</v>
      </c>
      <c r="F134" s="57" t="s">
        <v>51</v>
      </c>
      <c r="G134" s="57" t="s">
        <v>1091</v>
      </c>
      <c r="H134" s="72" t="s">
        <v>53</v>
      </c>
      <c r="I134" s="57" t="s">
        <v>54</v>
      </c>
      <c r="J134" s="57" t="s">
        <v>63</v>
      </c>
      <c r="K134" s="84">
        <v>44938</v>
      </c>
      <c r="L134" s="57">
        <v>110000</v>
      </c>
      <c r="M134" s="57"/>
      <c r="N134" s="57"/>
      <c r="O134" s="108">
        <v>105263.15789473685</v>
      </c>
      <c r="P134" s="108">
        <v>105263.15789473685</v>
      </c>
      <c r="Q134" s="57" t="s">
        <v>1436</v>
      </c>
      <c r="R134" s="57" t="s">
        <v>1437</v>
      </c>
      <c r="S134" s="59">
        <v>0.63</v>
      </c>
      <c r="T134" s="58">
        <f>Table1[[#This Row],[Cal Premium]]*Table1[[#This Row],[ERB 
Payout %]]</f>
        <v>66315.789473684214</v>
      </c>
      <c r="U134" s="61">
        <v>0.01</v>
      </c>
      <c r="V134" s="63">
        <f>Table1[[#This Row],[ERB
Payout Amt]]*Table1[[#This Row],[TDS Rate]]</f>
        <v>663.1578947368422</v>
      </c>
      <c r="W134" s="64">
        <v>0</v>
      </c>
      <c r="X134" s="65">
        <f>Table1[[#This Row],[ERB
Payout Amt]]-Table1[[#This Row],[TDS amt]]</f>
        <v>65652.631578947374</v>
      </c>
      <c r="Y134" s="66"/>
      <c r="Z134" s="67"/>
      <c r="AA134" s="67"/>
      <c r="AB134" s="85" t="s">
        <v>954</v>
      </c>
      <c r="AC134" s="69"/>
      <c r="AD134" s="69"/>
      <c r="AE134" s="74"/>
      <c r="AF134" s="71"/>
      <c r="AG134" s="23">
        <v>10</v>
      </c>
      <c r="AH134" s="23" t="str">
        <f>Table1[[#This Row],[RM Name]]</f>
        <v>Sandeep Das</v>
      </c>
    </row>
    <row r="135" spans="1:34" x14ac:dyDescent="0.2">
      <c r="A135" s="56" t="s">
        <v>127</v>
      </c>
      <c r="B135" s="57">
        <v>565367223</v>
      </c>
      <c r="C135" s="57">
        <v>24748030</v>
      </c>
      <c r="D135" s="57" t="s">
        <v>200</v>
      </c>
      <c r="E135" s="72" t="s">
        <v>50</v>
      </c>
      <c r="F135" s="57" t="s">
        <v>214</v>
      </c>
      <c r="G135" s="57" t="s">
        <v>259</v>
      </c>
      <c r="H135" s="72" t="s">
        <v>53</v>
      </c>
      <c r="I135" s="57" t="s">
        <v>55</v>
      </c>
      <c r="J135" s="57" t="s">
        <v>211</v>
      </c>
      <c r="K135" s="84">
        <v>44939</v>
      </c>
      <c r="L135" s="58">
        <v>41800</v>
      </c>
      <c r="M135" s="57"/>
      <c r="N135" s="57"/>
      <c r="O135" s="107">
        <v>40000</v>
      </c>
      <c r="P135" s="107">
        <v>40000</v>
      </c>
      <c r="Q135" s="57" t="s">
        <v>401</v>
      </c>
      <c r="R135" s="57" t="s">
        <v>402</v>
      </c>
      <c r="S135" s="115">
        <v>0.51</v>
      </c>
      <c r="T135" s="58">
        <f>Table1[[#This Row],[Cal Premium]]*Table1[[#This Row],[ERB 
Payout %]]</f>
        <v>20400</v>
      </c>
      <c r="U135" s="61">
        <v>0.01</v>
      </c>
      <c r="V135" s="63">
        <f>Table1[[#This Row],[ERB
Payout Amt]]*Table1[[#This Row],[TDS Rate]]</f>
        <v>204</v>
      </c>
      <c r="W135" s="64"/>
      <c r="X135" s="65">
        <f>Table1[[#This Row],[ERB
Payout Amt]]-Table1[[#This Row],[TDS amt]]</f>
        <v>20196</v>
      </c>
      <c r="Y135" s="66"/>
      <c r="Z135" s="67"/>
      <c r="AA135" s="68"/>
      <c r="AB135" s="85" t="s">
        <v>821</v>
      </c>
      <c r="AC135" s="69"/>
      <c r="AD135" s="57"/>
      <c r="AE135" s="70"/>
      <c r="AF135" s="71"/>
      <c r="AG135" s="23">
        <v>12</v>
      </c>
      <c r="AH135" s="23" t="str">
        <f>Table1[[#This Row],[RM Name]]</f>
        <v>Gaurav Raghav</v>
      </c>
    </row>
    <row r="136" spans="1:34" x14ac:dyDescent="0.2">
      <c r="A136" s="56" t="s">
        <v>128</v>
      </c>
      <c r="B136" s="57">
        <v>565366288</v>
      </c>
      <c r="C136" s="57">
        <v>24747991</v>
      </c>
      <c r="D136" s="57" t="s">
        <v>200</v>
      </c>
      <c r="E136" s="72" t="s">
        <v>50</v>
      </c>
      <c r="F136" s="57" t="s">
        <v>214</v>
      </c>
      <c r="G136" s="57" t="s">
        <v>260</v>
      </c>
      <c r="H136" s="72" t="s">
        <v>53</v>
      </c>
      <c r="I136" s="57" t="s">
        <v>55</v>
      </c>
      <c r="J136" s="57" t="s">
        <v>211</v>
      </c>
      <c r="K136" s="84">
        <v>44939</v>
      </c>
      <c r="L136" s="58">
        <v>52500</v>
      </c>
      <c r="M136" s="57"/>
      <c r="N136" s="57"/>
      <c r="O136" s="107">
        <v>50239.23444976077</v>
      </c>
      <c r="P136" s="107">
        <v>50239.23444976077</v>
      </c>
      <c r="Q136" s="57" t="s">
        <v>81</v>
      </c>
      <c r="R136" s="57" t="s">
        <v>82</v>
      </c>
      <c r="S136" s="115">
        <v>0.52</v>
      </c>
      <c r="T136" s="58">
        <f>Table1[[#This Row],[Cal Premium]]*Table1[[#This Row],[ERB 
Payout %]]</f>
        <v>26124.401913875601</v>
      </c>
      <c r="U136" s="61">
        <v>0.02</v>
      </c>
      <c r="V136" s="63">
        <f>Table1[[#This Row],[ERB
Payout Amt]]*Table1[[#This Row],[TDS Rate]]</f>
        <v>522.48803827751203</v>
      </c>
      <c r="W136" s="64"/>
      <c r="X136" s="65">
        <f>Table1[[#This Row],[ERB
Payout Amt]]-Table1[[#This Row],[TDS amt]]</f>
        <v>25601.913875598089</v>
      </c>
      <c r="Y136" s="66"/>
      <c r="Z136" s="67"/>
      <c r="AA136" s="68"/>
      <c r="AB136" s="85" t="s">
        <v>821</v>
      </c>
      <c r="AC136" s="69"/>
      <c r="AD136" s="57"/>
      <c r="AE136" s="70"/>
      <c r="AF136" s="71"/>
      <c r="AG136" s="23">
        <v>12</v>
      </c>
      <c r="AH136" s="23" t="str">
        <f>Table1[[#This Row],[RM Name]]</f>
        <v>Gaurav Raghav</v>
      </c>
    </row>
    <row r="137" spans="1:34" x14ac:dyDescent="0.2">
      <c r="A137" s="56" t="s">
        <v>131</v>
      </c>
      <c r="B137" s="57">
        <v>5101447281</v>
      </c>
      <c r="C137" s="57" t="s">
        <v>263</v>
      </c>
      <c r="D137" s="57" t="s">
        <v>200</v>
      </c>
      <c r="E137" s="72" t="s">
        <v>50</v>
      </c>
      <c r="F137" s="57" t="s">
        <v>214</v>
      </c>
      <c r="G137" s="57" t="s">
        <v>264</v>
      </c>
      <c r="H137" s="72" t="s">
        <v>53</v>
      </c>
      <c r="I137" s="57" t="s">
        <v>203</v>
      </c>
      <c r="J137" s="57" t="s">
        <v>204</v>
      </c>
      <c r="K137" s="84">
        <v>44939</v>
      </c>
      <c r="L137" s="58">
        <v>98000</v>
      </c>
      <c r="M137" s="57"/>
      <c r="N137" s="57"/>
      <c r="O137" s="107">
        <v>93590</v>
      </c>
      <c r="P137" s="108">
        <v>93779.904306220109</v>
      </c>
      <c r="Q137" s="57" t="s">
        <v>81</v>
      </c>
      <c r="R137" s="57" t="s">
        <v>82</v>
      </c>
      <c r="S137" s="115">
        <v>0.55000000000000004</v>
      </c>
      <c r="T137" s="58">
        <f>Table1[[#This Row],[Cal Premium]]*Table1[[#This Row],[ERB 
Payout %]]</f>
        <v>51578.947368421061</v>
      </c>
      <c r="U137" s="61">
        <v>0.02</v>
      </c>
      <c r="V137" s="63">
        <f>Table1[[#This Row],[ERB
Payout Amt]]*Table1[[#This Row],[TDS Rate]]</f>
        <v>1031.5789473684213</v>
      </c>
      <c r="W137" s="64"/>
      <c r="X137" s="65">
        <f>Table1[[#This Row],[ERB
Payout Amt]]-Table1[[#This Row],[TDS amt]]</f>
        <v>50547.368421052641</v>
      </c>
      <c r="Y137" s="66"/>
      <c r="Z137" s="67"/>
      <c r="AA137" s="68"/>
      <c r="AB137" s="85" t="s">
        <v>821</v>
      </c>
      <c r="AC137" s="69"/>
      <c r="AD137" s="57"/>
      <c r="AE137" s="70"/>
      <c r="AF137" s="71"/>
      <c r="AG137" s="23">
        <v>12</v>
      </c>
      <c r="AH137" s="23" t="str">
        <f>Table1[[#This Row],[RM Name]]</f>
        <v>Gaurav Raghav</v>
      </c>
    </row>
    <row r="138" spans="1:34" x14ac:dyDescent="0.2">
      <c r="A138" s="56" t="s">
        <v>443</v>
      </c>
      <c r="B138" s="57">
        <v>6121648457</v>
      </c>
      <c r="C138" s="57">
        <v>544609864</v>
      </c>
      <c r="D138" s="57" t="s">
        <v>694</v>
      </c>
      <c r="E138" s="57" t="s">
        <v>50</v>
      </c>
      <c r="F138" s="57" t="s">
        <v>51</v>
      </c>
      <c r="G138" s="57" t="s">
        <v>695</v>
      </c>
      <c r="H138" s="57" t="s">
        <v>53</v>
      </c>
      <c r="I138" s="57" t="s">
        <v>54</v>
      </c>
      <c r="J138" s="57" t="s">
        <v>62</v>
      </c>
      <c r="K138" s="84">
        <v>44939</v>
      </c>
      <c r="L138" s="57">
        <v>52250</v>
      </c>
      <c r="M138" s="57">
        <v>0</v>
      </c>
      <c r="N138" s="57">
        <v>0</v>
      </c>
      <c r="O138" s="108">
        <v>50000</v>
      </c>
      <c r="P138" s="108">
        <v>50000</v>
      </c>
      <c r="Q138" s="57" t="s">
        <v>557</v>
      </c>
      <c r="R138" s="57" t="s">
        <v>558</v>
      </c>
      <c r="S138" s="59">
        <v>0.3</v>
      </c>
      <c r="T138" s="58">
        <f>Table1[[#This Row],[Cal Premium]]*Table1[[#This Row],[ERB 
Payout %]]</f>
        <v>15000</v>
      </c>
      <c r="U138" s="61">
        <v>0.01</v>
      </c>
      <c r="V138" s="63">
        <f>Table1[[#This Row],[ERB
Payout Amt]]*Table1[[#This Row],[TDS Rate]]</f>
        <v>150</v>
      </c>
      <c r="W138" s="64"/>
      <c r="X138" s="65">
        <f>Table1[[#This Row],[ERB
Payout Amt]]-Table1[[#This Row],[TDS amt]]</f>
        <v>14850</v>
      </c>
      <c r="Y138" s="66"/>
      <c r="Z138" s="67"/>
      <c r="AA138" s="67"/>
      <c r="AB138" s="85" t="s">
        <v>820</v>
      </c>
      <c r="AC138" s="69"/>
      <c r="AD138" s="69">
        <f>VLOOKUP(Table1[[#This Row],[Unique ID]],[1]Sheet1!$A:$AL,38,0)</f>
        <v>0</v>
      </c>
      <c r="AE138" s="74"/>
      <c r="AF138" s="71"/>
      <c r="AG138" s="75">
        <v>10</v>
      </c>
      <c r="AH138" s="23" t="str">
        <f>Table1[[#This Row],[RM Name]]</f>
        <v>Debasis jana</v>
      </c>
    </row>
    <row r="139" spans="1:34" x14ac:dyDescent="0.2">
      <c r="A139" s="56" t="s">
        <v>450</v>
      </c>
      <c r="B139" s="57" t="s">
        <v>708</v>
      </c>
      <c r="C139" s="57" t="s">
        <v>709</v>
      </c>
      <c r="D139" s="57" t="s">
        <v>612</v>
      </c>
      <c r="E139" s="57" t="s">
        <v>50</v>
      </c>
      <c r="F139" s="57" t="s">
        <v>51</v>
      </c>
      <c r="G139" s="57" t="s">
        <v>710</v>
      </c>
      <c r="H139" s="57" t="s">
        <v>614</v>
      </c>
      <c r="I139" s="57" t="s">
        <v>625</v>
      </c>
      <c r="J139" s="57" t="s">
        <v>651</v>
      </c>
      <c r="K139" s="84">
        <v>44939</v>
      </c>
      <c r="L139" s="57">
        <v>14285</v>
      </c>
      <c r="M139" s="57">
        <v>12105.932203389832</v>
      </c>
      <c r="N139" s="57">
        <v>0</v>
      </c>
      <c r="O139" s="108">
        <v>12105.932203389832</v>
      </c>
      <c r="P139" s="108">
        <v>12105.932203389832</v>
      </c>
      <c r="Q139" s="57" t="s">
        <v>563</v>
      </c>
      <c r="R139" s="57" t="s">
        <v>564</v>
      </c>
      <c r="S139" s="59">
        <v>0.12</v>
      </c>
      <c r="T139" s="58">
        <f>Table1[[#This Row],[Cal Premium]]*Table1[[#This Row],[ERB 
Payout %]]</f>
        <v>1452.7118644067798</v>
      </c>
      <c r="U139" s="61">
        <v>0.01</v>
      </c>
      <c r="V139" s="63">
        <f>Table1[[#This Row],[ERB
Payout Amt]]*Table1[[#This Row],[TDS Rate]]</f>
        <v>14.527118644067798</v>
      </c>
      <c r="W139" s="64"/>
      <c r="X139" s="65">
        <f>Table1[[#This Row],[ERB
Payout Amt]]-Table1[[#This Row],[TDS amt]]</f>
        <v>1438.1847457627121</v>
      </c>
      <c r="Y139" s="66"/>
      <c r="Z139" s="67"/>
      <c r="AA139" s="67"/>
      <c r="AB139" s="85" t="s">
        <v>820</v>
      </c>
      <c r="AC139" s="69"/>
      <c r="AD139" s="69">
        <f>VLOOKUP(Table1[[#This Row],[Unique ID]],[1]Sheet1!$A:$AL,38,0)</f>
        <v>0</v>
      </c>
      <c r="AE139" s="74"/>
      <c r="AF139" s="71"/>
      <c r="AG139" s="75">
        <v>1</v>
      </c>
      <c r="AH139" s="23" t="str">
        <f>Table1[[#This Row],[RM Name]]</f>
        <v>Sayali Kadav</v>
      </c>
    </row>
    <row r="140" spans="1:34" x14ac:dyDescent="0.2">
      <c r="A140" s="56" t="s">
        <v>837</v>
      </c>
      <c r="B140" s="57" t="s">
        <v>708</v>
      </c>
      <c r="C140" s="57" t="s">
        <v>998</v>
      </c>
      <c r="D140" s="57" t="s">
        <v>957</v>
      </c>
      <c r="E140" s="72" t="s">
        <v>50</v>
      </c>
      <c r="F140" s="57" t="s">
        <v>51</v>
      </c>
      <c r="G140" s="57" t="s">
        <v>999</v>
      </c>
      <c r="H140" s="72" t="s">
        <v>53</v>
      </c>
      <c r="I140" s="57" t="s">
        <v>203</v>
      </c>
      <c r="J140" s="57" t="s">
        <v>204</v>
      </c>
      <c r="K140" s="84">
        <v>44939</v>
      </c>
      <c r="L140" s="57">
        <v>49250</v>
      </c>
      <c r="M140" s="57"/>
      <c r="N140" s="57"/>
      <c r="O140" s="108">
        <v>47129.186602870817</v>
      </c>
      <c r="P140" s="108">
        <v>47129.186602870817</v>
      </c>
      <c r="Q140" s="57" t="s">
        <v>1304</v>
      </c>
      <c r="R140" s="57" t="s">
        <v>1305</v>
      </c>
      <c r="S140" s="59">
        <v>0.54</v>
      </c>
      <c r="T140" s="58">
        <f>Table1[[#This Row],[Cal Premium]]*Table1[[#This Row],[ERB 
Payout %]]</f>
        <v>25449.760765550243</v>
      </c>
      <c r="U140" s="61">
        <v>0.02</v>
      </c>
      <c r="V140" s="63">
        <f>Table1[[#This Row],[ERB
Payout Amt]]*Table1[[#This Row],[TDS Rate]]</f>
        <v>508.99521531100487</v>
      </c>
      <c r="W140" s="64">
        <v>0</v>
      </c>
      <c r="X140" s="65">
        <f>Table1[[#This Row],[ERB
Payout Amt]]-Table1[[#This Row],[TDS amt]]</f>
        <v>24940.765550239237</v>
      </c>
      <c r="Y140" s="66"/>
      <c r="Z140" s="67"/>
      <c r="AA140" s="67"/>
      <c r="AB140" s="85" t="s">
        <v>954</v>
      </c>
      <c r="AC140" s="69"/>
      <c r="AD140" s="69"/>
      <c r="AE140" s="74"/>
      <c r="AF140" s="71"/>
      <c r="AG140" s="23">
        <v>12</v>
      </c>
      <c r="AH140" s="23" t="str">
        <f>Table1[[#This Row],[RM Name]]</f>
        <v>Mohan Singh</v>
      </c>
    </row>
    <row r="141" spans="1:34" x14ac:dyDescent="0.2">
      <c r="A141" s="56" t="s">
        <v>855</v>
      </c>
      <c r="B141" s="57" t="s">
        <v>1049</v>
      </c>
      <c r="C141" s="57">
        <v>24738042</v>
      </c>
      <c r="D141" s="57" t="s">
        <v>631</v>
      </c>
      <c r="E141" s="72" t="s">
        <v>50</v>
      </c>
      <c r="F141" s="57" t="s">
        <v>51</v>
      </c>
      <c r="G141" s="57" t="s">
        <v>1050</v>
      </c>
      <c r="H141" s="72" t="s">
        <v>53</v>
      </c>
      <c r="I141" s="57" t="s">
        <v>55</v>
      </c>
      <c r="J141" s="57" t="s">
        <v>57</v>
      </c>
      <c r="K141" s="84">
        <v>44939</v>
      </c>
      <c r="L141" s="57">
        <v>99999</v>
      </c>
      <c r="M141" s="57"/>
      <c r="N141" s="57"/>
      <c r="O141" s="108">
        <v>95692.822966507185</v>
      </c>
      <c r="P141" s="108">
        <v>95692.822966507185</v>
      </c>
      <c r="Q141" s="57" t="s">
        <v>1307</v>
      </c>
      <c r="R141" s="57" t="s">
        <v>1308</v>
      </c>
      <c r="S141" s="59">
        <v>0.52</v>
      </c>
      <c r="T141" s="58">
        <f>Table1[[#This Row],[Cal Premium]]*Table1[[#This Row],[ERB 
Payout %]]</f>
        <v>49760.267942583741</v>
      </c>
      <c r="U141" s="61">
        <v>0.02</v>
      </c>
      <c r="V141" s="63">
        <f>Table1[[#This Row],[ERB
Payout Amt]]*Table1[[#This Row],[TDS Rate]]</f>
        <v>995.20535885167487</v>
      </c>
      <c r="W141" s="64">
        <v>0</v>
      </c>
      <c r="X141" s="65">
        <f>Table1[[#This Row],[ERB
Payout Amt]]-Table1[[#This Row],[TDS amt]]</f>
        <v>48765.062583732069</v>
      </c>
      <c r="Y141" s="66"/>
      <c r="Z141" s="67"/>
      <c r="AA141" s="67"/>
      <c r="AB141" s="85" t="s">
        <v>954</v>
      </c>
      <c r="AC141" s="69"/>
      <c r="AD141" s="69"/>
      <c r="AE141" s="74"/>
      <c r="AF141" s="71"/>
      <c r="AG141" s="23">
        <v>12</v>
      </c>
      <c r="AH141" s="23" t="str">
        <f>Table1[[#This Row],[RM Name]]</f>
        <v>Pintoo Singh</v>
      </c>
    </row>
    <row r="142" spans="1:34" x14ac:dyDescent="0.2">
      <c r="A142" s="56" t="s">
        <v>858</v>
      </c>
      <c r="B142" s="57" t="s">
        <v>1057</v>
      </c>
      <c r="C142" s="57" t="s">
        <v>708</v>
      </c>
      <c r="D142" s="57" t="s">
        <v>957</v>
      </c>
      <c r="E142" s="72" t="s">
        <v>50</v>
      </c>
      <c r="F142" s="57" t="s">
        <v>51</v>
      </c>
      <c r="G142" s="57" t="s">
        <v>1058</v>
      </c>
      <c r="H142" s="72" t="s">
        <v>53</v>
      </c>
      <c r="I142" s="57" t="s">
        <v>1048</v>
      </c>
      <c r="J142" s="57" t="s">
        <v>342</v>
      </c>
      <c r="K142" s="84">
        <v>44939</v>
      </c>
      <c r="L142" s="57">
        <v>33330</v>
      </c>
      <c r="M142" s="57"/>
      <c r="N142" s="57"/>
      <c r="O142" s="108">
        <v>31894.736842105267</v>
      </c>
      <c r="P142" s="108">
        <v>31899.521531100479</v>
      </c>
      <c r="Q142" s="57" t="s">
        <v>75</v>
      </c>
      <c r="R142" s="57" t="s">
        <v>76</v>
      </c>
      <c r="S142" s="59">
        <v>0.56999999999999995</v>
      </c>
      <c r="T142" s="58">
        <f>Table1[[#This Row],[Cal Premium]]*Table1[[#This Row],[ERB 
Payout %]]</f>
        <v>18182.727272727272</v>
      </c>
      <c r="U142" s="61">
        <v>0.02</v>
      </c>
      <c r="V142" s="63">
        <f>Table1[[#This Row],[ERB
Payout Amt]]*Table1[[#This Row],[TDS Rate]]</f>
        <v>363.65454545454543</v>
      </c>
      <c r="W142" s="64">
        <v>0</v>
      </c>
      <c r="X142" s="65">
        <f>Table1[[#This Row],[ERB
Payout Amt]]-Table1[[#This Row],[TDS amt]]</f>
        <v>17819.072727272727</v>
      </c>
      <c r="Y142" s="66"/>
      <c r="Z142" s="67"/>
      <c r="AA142" s="67"/>
      <c r="AB142" s="85" t="s">
        <v>954</v>
      </c>
      <c r="AC142" s="69"/>
      <c r="AD142" s="69"/>
      <c r="AE142" s="74"/>
      <c r="AF142" s="71"/>
      <c r="AG142" s="23">
        <v>10</v>
      </c>
      <c r="AH142" s="23" t="str">
        <f>Table1[[#This Row],[RM Name]]</f>
        <v>Mohan Singh</v>
      </c>
    </row>
    <row r="143" spans="1:34" x14ac:dyDescent="0.2">
      <c r="A143" s="56" t="s">
        <v>864</v>
      </c>
      <c r="B143" s="57" t="s">
        <v>1071</v>
      </c>
      <c r="C143" s="57">
        <v>0</v>
      </c>
      <c r="D143" s="57" t="s">
        <v>964</v>
      </c>
      <c r="E143" s="72" t="s">
        <v>50</v>
      </c>
      <c r="F143" s="57" t="s">
        <v>51</v>
      </c>
      <c r="G143" s="57" t="s">
        <v>1072</v>
      </c>
      <c r="H143" s="72" t="s">
        <v>53</v>
      </c>
      <c r="I143" s="57" t="s">
        <v>54</v>
      </c>
      <c r="J143" s="57" t="s">
        <v>64</v>
      </c>
      <c r="K143" s="84">
        <v>44939</v>
      </c>
      <c r="L143" s="57">
        <v>200000</v>
      </c>
      <c r="M143" s="57"/>
      <c r="N143" s="57"/>
      <c r="O143" s="108">
        <v>191387.55980861245</v>
      </c>
      <c r="P143" s="108">
        <v>191387.55980861245</v>
      </c>
      <c r="Q143" s="57" t="s">
        <v>1436</v>
      </c>
      <c r="R143" s="57" t="s">
        <v>1437</v>
      </c>
      <c r="S143" s="59">
        <v>0.63</v>
      </c>
      <c r="T143" s="58">
        <f>Table1[[#This Row],[Cal Premium]]*Table1[[#This Row],[ERB 
Payout %]]</f>
        <v>120574.16267942585</v>
      </c>
      <c r="U143" s="61">
        <v>0.01</v>
      </c>
      <c r="V143" s="63">
        <f>Table1[[#This Row],[ERB
Payout Amt]]*Table1[[#This Row],[TDS Rate]]</f>
        <v>1205.7416267942585</v>
      </c>
      <c r="W143" s="64">
        <v>0</v>
      </c>
      <c r="X143" s="65">
        <f>Table1[[#This Row],[ERB
Payout Amt]]-Table1[[#This Row],[TDS amt]]</f>
        <v>119368.42105263159</v>
      </c>
      <c r="Y143" s="66"/>
      <c r="Z143" s="67"/>
      <c r="AA143" s="67"/>
      <c r="AB143" s="85" t="s">
        <v>954</v>
      </c>
      <c r="AC143" s="69"/>
      <c r="AD143" s="69"/>
      <c r="AE143" s="74"/>
      <c r="AF143" s="71"/>
      <c r="AG143" s="23">
        <v>10</v>
      </c>
      <c r="AH143" s="23" t="str">
        <f>Table1[[#This Row],[RM Name]]</f>
        <v>Sandeep Das</v>
      </c>
    </row>
    <row r="144" spans="1:34" x14ac:dyDescent="0.2">
      <c r="A144" s="56" t="s">
        <v>866</v>
      </c>
      <c r="B144" s="57" t="s">
        <v>1075</v>
      </c>
      <c r="C144" s="57" t="s">
        <v>1076</v>
      </c>
      <c r="D144" s="57" t="s">
        <v>957</v>
      </c>
      <c r="E144" s="72" t="s">
        <v>50</v>
      </c>
      <c r="F144" s="57" t="s">
        <v>51</v>
      </c>
      <c r="G144" s="57" t="s">
        <v>1077</v>
      </c>
      <c r="H144" s="72" t="s">
        <v>53</v>
      </c>
      <c r="I144" s="57" t="s">
        <v>203</v>
      </c>
      <c r="J144" s="57" t="s">
        <v>216</v>
      </c>
      <c r="K144" s="84">
        <v>44939</v>
      </c>
      <c r="L144" s="57">
        <v>62500</v>
      </c>
      <c r="M144" s="57"/>
      <c r="N144" s="57"/>
      <c r="O144" s="108">
        <v>59808.612440191391</v>
      </c>
      <c r="P144" s="108">
        <v>59808.612440191391</v>
      </c>
      <c r="Q144" s="57" t="s">
        <v>75</v>
      </c>
      <c r="R144" s="57" t="s">
        <v>76</v>
      </c>
      <c r="S144" s="59">
        <v>0.56999999999999995</v>
      </c>
      <c r="T144" s="58">
        <f>Table1[[#This Row],[Cal Premium]]*Table1[[#This Row],[ERB 
Payout %]]</f>
        <v>34090.909090909088</v>
      </c>
      <c r="U144" s="61">
        <v>0.02</v>
      </c>
      <c r="V144" s="63">
        <f>Table1[[#This Row],[ERB
Payout Amt]]*Table1[[#This Row],[TDS Rate]]</f>
        <v>681.81818181818176</v>
      </c>
      <c r="W144" s="64">
        <v>0</v>
      </c>
      <c r="X144" s="65">
        <f>Table1[[#This Row],[ERB
Payout Amt]]-Table1[[#This Row],[TDS amt]]</f>
        <v>33409.090909090904</v>
      </c>
      <c r="Y144" s="66"/>
      <c r="Z144" s="67"/>
      <c r="AA144" s="67"/>
      <c r="AB144" s="85" t="s">
        <v>954</v>
      </c>
      <c r="AC144" s="69"/>
      <c r="AD144" s="69"/>
      <c r="AE144" s="74"/>
      <c r="AF144" s="71"/>
      <c r="AG144" s="23">
        <v>12</v>
      </c>
      <c r="AH144" s="23" t="str">
        <f>Table1[[#This Row],[RM Name]]</f>
        <v>Mohan Singh</v>
      </c>
    </row>
    <row r="145" spans="1:34" x14ac:dyDescent="0.2">
      <c r="A145" s="56" t="s">
        <v>869</v>
      </c>
      <c r="B145" s="57" t="s">
        <v>1082</v>
      </c>
      <c r="C145" s="57" t="s">
        <v>1083</v>
      </c>
      <c r="D145" s="57" t="s">
        <v>957</v>
      </c>
      <c r="E145" s="72" t="s">
        <v>50</v>
      </c>
      <c r="F145" s="57" t="s">
        <v>51</v>
      </c>
      <c r="G145" s="57" t="s">
        <v>1084</v>
      </c>
      <c r="H145" s="72" t="s">
        <v>53</v>
      </c>
      <c r="I145" s="57" t="s">
        <v>203</v>
      </c>
      <c r="J145" s="57" t="s">
        <v>204</v>
      </c>
      <c r="K145" s="84">
        <v>44939</v>
      </c>
      <c r="L145" s="57">
        <v>99998</v>
      </c>
      <c r="M145" s="57"/>
      <c r="N145" s="57"/>
      <c r="O145" s="108">
        <v>95691.866028708144</v>
      </c>
      <c r="P145" s="108">
        <v>95692.822966507185</v>
      </c>
      <c r="Q145" s="57" t="s">
        <v>75</v>
      </c>
      <c r="R145" s="57" t="s">
        <v>76</v>
      </c>
      <c r="S145" s="59">
        <v>0.56999999999999995</v>
      </c>
      <c r="T145" s="58">
        <f>Table1[[#This Row],[Cal Premium]]*Table1[[#This Row],[ERB 
Payout %]]</f>
        <v>54544.909090909088</v>
      </c>
      <c r="U145" s="62">
        <v>0.02</v>
      </c>
      <c r="V145" s="63">
        <f>Table1[[#This Row],[ERB
Payout Amt]]*Table1[[#This Row],[TDS Rate]]</f>
        <v>1090.8981818181817</v>
      </c>
      <c r="W145" s="64">
        <v>0</v>
      </c>
      <c r="X145" s="65">
        <f>Table1[[#This Row],[ERB
Payout Amt]]-Table1[[#This Row],[TDS amt]]</f>
        <v>53454.01090909091</v>
      </c>
      <c r="Y145" s="66"/>
      <c r="Z145" s="67"/>
      <c r="AA145" s="67"/>
      <c r="AB145" s="85" t="s">
        <v>954</v>
      </c>
      <c r="AC145" s="69"/>
      <c r="AD145" s="69"/>
      <c r="AE145" s="74"/>
      <c r="AF145" s="71"/>
      <c r="AG145" s="23">
        <v>12</v>
      </c>
      <c r="AH145" s="23" t="str">
        <f>Table1[[#This Row],[RM Name]]</f>
        <v>Mohan Singh</v>
      </c>
    </row>
    <row r="146" spans="1:34" x14ac:dyDescent="0.2">
      <c r="A146" s="56" t="s">
        <v>874</v>
      </c>
      <c r="B146" s="57" t="s">
        <v>1095</v>
      </c>
      <c r="C146" s="57">
        <v>156986114</v>
      </c>
      <c r="D146" s="57" t="s">
        <v>957</v>
      </c>
      <c r="E146" s="72" t="s">
        <v>50</v>
      </c>
      <c r="F146" s="57" t="s">
        <v>51</v>
      </c>
      <c r="G146" s="57" t="s">
        <v>1096</v>
      </c>
      <c r="H146" s="72" t="s">
        <v>53</v>
      </c>
      <c r="I146" s="57" t="s">
        <v>961</v>
      </c>
      <c r="J146" s="57" t="s">
        <v>962</v>
      </c>
      <c r="K146" s="84">
        <v>44939</v>
      </c>
      <c r="L146" s="57">
        <v>34000</v>
      </c>
      <c r="M146" s="57"/>
      <c r="N146" s="57"/>
      <c r="O146" s="108">
        <v>32535.885167464116</v>
      </c>
      <c r="P146" s="108">
        <v>32535.885167464116</v>
      </c>
      <c r="Q146" s="57" t="s">
        <v>1304</v>
      </c>
      <c r="R146" s="57" t="s">
        <v>1305</v>
      </c>
      <c r="S146" s="59">
        <v>0.54</v>
      </c>
      <c r="T146" s="58">
        <f>Table1[[#This Row],[Cal Premium]]*Table1[[#This Row],[ERB 
Payout %]]</f>
        <v>17569.377990430625</v>
      </c>
      <c r="U146" s="61">
        <v>0.02</v>
      </c>
      <c r="V146" s="63">
        <f>Table1[[#This Row],[ERB
Payout Amt]]*Table1[[#This Row],[TDS Rate]]</f>
        <v>351.38755980861248</v>
      </c>
      <c r="W146" s="64">
        <v>0</v>
      </c>
      <c r="X146" s="65">
        <f>Table1[[#This Row],[ERB
Payout Amt]]-Table1[[#This Row],[TDS amt]]</f>
        <v>17217.990430622012</v>
      </c>
      <c r="Y146" s="66"/>
      <c r="Z146" s="67"/>
      <c r="AA146" s="67"/>
      <c r="AB146" s="85" t="s">
        <v>954</v>
      </c>
      <c r="AC146" s="69"/>
      <c r="AD146" s="69"/>
      <c r="AE146" s="74"/>
      <c r="AF146" s="71"/>
      <c r="AG146" s="23">
        <v>10</v>
      </c>
      <c r="AH146" s="23" t="str">
        <f>Table1[[#This Row],[RM Name]]</f>
        <v>Mohan Singh</v>
      </c>
    </row>
    <row r="147" spans="1:34" x14ac:dyDescent="0.2">
      <c r="A147" s="56" t="s">
        <v>875</v>
      </c>
      <c r="B147" s="57" t="s">
        <v>1097</v>
      </c>
      <c r="C147" s="57" t="s">
        <v>1098</v>
      </c>
      <c r="D147" s="57" t="s">
        <v>957</v>
      </c>
      <c r="E147" s="72" t="s">
        <v>50</v>
      </c>
      <c r="F147" s="57" t="s">
        <v>51</v>
      </c>
      <c r="G147" s="57" t="s">
        <v>1099</v>
      </c>
      <c r="H147" s="72" t="s">
        <v>53</v>
      </c>
      <c r="I147" s="57" t="s">
        <v>203</v>
      </c>
      <c r="J147" s="57" t="s">
        <v>204</v>
      </c>
      <c r="K147" s="84">
        <v>44939</v>
      </c>
      <c r="L147" s="57">
        <v>46000</v>
      </c>
      <c r="M147" s="57"/>
      <c r="N147" s="57"/>
      <c r="O147" s="108">
        <v>44019.138755980865</v>
      </c>
      <c r="P147" s="108">
        <v>44019.138755980865</v>
      </c>
      <c r="Q147" s="57" t="s">
        <v>75</v>
      </c>
      <c r="R147" s="57" t="s">
        <v>76</v>
      </c>
      <c r="S147" s="59">
        <v>0.56999999999999995</v>
      </c>
      <c r="T147" s="58">
        <f>Table1[[#This Row],[Cal Premium]]*Table1[[#This Row],[ERB 
Payout %]]</f>
        <v>25090.909090909092</v>
      </c>
      <c r="U147" s="61">
        <v>0.02</v>
      </c>
      <c r="V147" s="63">
        <f>Table1[[#This Row],[ERB
Payout Amt]]*Table1[[#This Row],[TDS Rate]]</f>
        <v>501.81818181818187</v>
      </c>
      <c r="W147" s="64">
        <v>0</v>
      </c>
      <c r="X147" s="65">
        <f>Table1[[#This Row],[ERB
Payout Amt]]-Table1[[#This Row],[TDS amt]]</f>
        <v>24589.090909090912</v>
      </c>
      <c r="Y147" s="66"/>
      <c r="Z147" s="67"/>
      <c r="AA147" s="67"/>
      <c r="AB147" s="85" t="s">
        <v>954</v>
      </c>
      <c r="AC147" s="69"/>
      <c r="AD147" s="69"/>
      <c r="AE147" s="74"/>
      <c r="AF147" s="71"/>
      <c r="AG147" s="23">
        <v>12</v>
      </c>
      <c r="AH147" s="23" t="str">
        <f>Table1[[#This Row],[RM Name]]</f>
        <v>Mohan Singh</v>
      </c>
    </row>
    <row r="148" spans="1:34" x14ac:dyDescent="0.2">
      <c r="A148" s="56" t="s">
        <v>129</v>
      </c>
      <c r="B148" s="57">
        <v>565366803</v>
      </c>
      <c r="C148" s="57">
        <v>24747702</v>
      </c>
      <c r="D148" s="57" t="s">
        <v>200</v>
      </c>
      <c r="E148" s="72" t="s">
        <v>50</v>
      </c>
      <c r="F148" s="57" t="s">
        <v>214</v>
      </c>
      <c r="G148" s="57" t="s">
        <v>261</v>
      </c>
      <c r="H148" s="72" t="s">
        <v>53</v>
      </c>
      <c r="I148" s="57" t="s">
        <v>55</v>
      </c>
      <c r="J148" s="57" t="s">
        <v>211</v>
      </c>
      <c r="K148" s="84">
        <v>44940</v>
      </c>
      <c r="L148" s="58">
        <v>41800</v>
      </c>
      <c r="M148" s="57"/>
      <c r="N148" s="57"/>
      <c r="O148" s="107">
        <v>40000</v>
      </c>
      <c r="P148" s="107">
        <v>40000</v>
      </c>
      <c r="Q148" s="57" t="s">
        <v>401</v>
      </c>
      <c r="R148" s="57" t="s">
        <v>402</v>
      </c>
      <c r="S148" s="115">
        <v>0.51</v>
      </c>
      <c r="T148" s="58">
        <f>Table1[[#This Row],[Cal Premium]]*Table1[[#This Row],[ERB 
Payout %]]</f>
        <v>20400</v>
      </c>
      <c r="U148" s="61">
        <v>0.01</v>
      </c>
      <c r="V148" s="63">
        <f>Table1[[#This Row],[ERB
Payout Amt]]*Table1[[#This Row],[TDS Rate]]</f>
        <v>204</v>
      </c>
      <c r="W148" s="64"/>
      <c r="X148" s="65">
        <f>Table1[[#This Row],[ERB
Payout Amt]]-Table1[[#This Row],[TDS amt]]</f>
        <v>20196</v>
      </c>
      <c r="Y148" s="66"/>
      <c r="Z148" s="67"/>
      <c r="AA148" s="68"/>
      <c r="AB148" s="85" t="s">
        <v>821</v>
      </c>
      <c r="AC148" s="69"/>
      <c r="AD148" s="57"/>
      <c r="AE148" s="70"/>
      <c r="AF148" s="71"/>
      <c r="AG148" s="23">
        <v>12</v>
      </c>
      <c r="AH148" s="23" t="str">
        <f>Table1[[#This Row],[RM Name]]</f>
        <v>Gaurav Raghav</v>
      </c>
    </row>
    <row r="149" spans="1:34" x14ac:dyDescent="0.2">
      <c r="A149" s="56" t="s">
        <v>133</v>
      </c>
      <c r="B149" s="57">
        <v>5101448058</v>
      </c>
      <c r="C149" s="57" t="s">
        <v>267</v>
      </c>
      <c r="D149" s="57" t="s">
        <v>200</v>
      </c>
      <c r="E149" s="72" t="s">
        <v>50</v>
      </c>
      <c r="F149" s="57" t="s">
        <v>214</v>
      </c>
      <c r="G149" s="57" t="s">
        <v>268</v>
      </c>
      <c r="H149" s="72" t="s">
        <v>53</v>
      </c>
      <c r="I149" s="57" t="s">
        <v>203</v>
      </c>
      <c r="J149" s="57" t="s">
        <v>216</v>
      </c>
      <c r="K149" s="84">
        <v>44940</v>
      </c>
      <c r="L149" s="58">
        <v>52250</v>
      </c>
      <c r="M149" s="57"/>
      <c r="N149" s="57"/>
      <c r="O149" s="107">
        <v>50000</v>
      </c>
      <c r="P149" s="107">
        <v>50000</v>
      </c>
      <c r="Q149" s="57" t="s">
        <v>83</v>
      </c>
      <c r="R149" s="57" t="s">
        <v>84</v>
      </c>
      <c r="S149" s="115">
        <v>0.6</v>
      </c>
      <c r="T149" s="58">
        <f>Table1[[#This Row],[Cal Premium]]*Table1[[#This Row],[ERB 
Payout %]]</f>
        <v>30000</v>
      </c>
      <c r="U149" s="61">
        <v>0.01</v>
      </c>
      <c r="V149" s="63">
        <f>Table1[[#This Row],[ERB
Payout Amt]]*Table1[[#This Row],[TDS Rate]]</f>
        <v>300</v>
      </c>
      <c r="W149" s="64"/>
      <c r="X149" s="65">
        <f>Table1[[#This Row],[ERB
Payout Amt]]-Table1[[#This Row],[TDS amt]]</f>
        <v>29700</v>
      </c>
      <c r="Y149" s="66"/>
      <c r="Z149" s="67"/>
      <c r="AA149" s="68"/>
      <c r="AB149" s="85" t="s">
        <v>821</v>
      </c>
      <c r="AC149" s="69"/>
      <c r="AD149" s="57"/>
      <c r="AE149" s="70"/>
      <c r="AF149" s="71"/>
      <c r="AG149" s="23">
        <v>12</v>
      </c>
      <c r="AH149" s="23" t="str">
        <f>Table1[[#This Row],[RM Name]]</f>
        <v>Gaurav Raghav</v>
      </c>
    </row>
    <row r="150" spans="1:34" x14ac:dyDescent="0.2">
      <c r="A150" s="56" t="s">
        <v>453</v>
      </c>
      <c r="B150" s="57">
        <v>0</v>
      </c>
      <c r="C150" s="57" t="s">
        <v>715</v>
      </c>
      <c r="D150" s="57" t="s">
        <v>636</v>
      </c>
      <c r="E150" s="57" t="s">
        <v>50</v>
      </c>
      <c r="F150" s="57" t="s">
        <v>51</v>
      </c>
      <c r="G150" s="57" t="s">
        <v>716</v>
      </c>
      <c r="H150" s="57" t="s">
        <v>614</v>
      </c>
      <c r="I150" s="57" t="s">
        <v>54</v>
      </c>
      <c r="J150" s="57" t="s">
        <v>616</v>
      </c>
      <c r="K150" s="84">
        <v>44941</v>
      </c>
      <c r="L150" s="57">
        <v>952</v>
      </c>
      <c r="M150" s="57">
        <v>93</v>
      </c>
      <c r="N150" s="57">
        <v>714</v>
      </c>
      <c r="O150" s="108">
        <v>807</v>
      </c>
      <c r="P150" s="108">
        <v>807</v>
      </c>
      <c r="Q150" s="57" t="s">
        <v>552</v>
      </c>
      <c r="R150" s="57" t="s">
        <v>1316</v>
      </c>
      <c r="S150" s="59">
        <v>0.18</v>
      </c>
      <c r="T150" s="58">
        <f>Table1[[#This Row],[Cal Premium]]*Table1[[#This Row],[ERB 
Payout %]]</f>
        <v>145.26</v>
      </c>
      <c r="U150" s="61">
        <v>0.02</v>
      </c>
      <c r="V150" s="63">
        <f>Table1[[#This Row],[ERB
Payout Amt]]*Table1[[#This Row],[TDS Rate]]</f>
        <v>2.9051999999999998</v>
      </c>
      <c r="W150" s="64"/>
      <c r="X150" s="65">
        <f>Table1[[#This Row],[ERB
Payout Amt]]-Table1[[#This Row],[TDS amt]]</f>
        <v>142.35479999999998</v>
      </c>
      <c r="Y150" s="66"/>
      <c r="Z150" s="67"/>
      <c r="AA150" s="67"/>
      <c r="AB150" s="85" t="s">
        <v>820</v>
      </c>
      <c r="AC150" s="69"/>
      <c r="AD150" s="69">
        <f>VLOOKUP(Table1[[#This Row],[Unique ID]],[1]Sheet1!$A:$AL,38,0)</f>
        <v>0</v>
      </c>
      <c r="AE150" s="74"/>
      <c r="AF150" s="71"/>
      <c r="AG150" s="75">
        <v>1</v>
      </c>
      <c r="AH150" s="23" t="str">
        <f>Table1[[#This Row],[RM Name]]</f>
        <v>Slan</v>
      </c>
    </row>
    <row r="151" spans="1:34" x14ac:dyDescent="0.2">
      <c r="A151" s="56" t="s">
        <v>132</v>
      </c>
      <c r="B151" s="57">
        <v>5101449015</v>
      </c>
      <c r="C151" s="57" t="s">
        <v>265</v>
      </c>
      <c r="D151" s="57" t="s">
        <v>200</v>
      </c>
      <c r="E151" s="72" t="s">
        <v>50</v>
      </c>
      <c r="F151" s="57" t="s">
        <v>214</v>
      </c>
      <c r="G151" s="57" t="s">
        <v>266</v>
      </c>
      <c r="H151" s="72" t="s">
        <v>53</v>
      </c>
      <c r="I151" s="57" t="s">
        <v>203</v>
      </c>
      <c r="J151" s="57" t="s">
        <v>216</v>
      </c>
      <c r="K151" s="84">
        <v>44942</v>
      </c>
      <c r="L151" s="58">
        <v>99000</v>
      </c>
      <c r="M151" s="57"/>
      <c r="N151" s="57"/>
      <c r="O151" s="107">
        <v>94735.3</v>
      </c>
      <c r="P151" s="108">
        <v>94736.84210526316</v>
      </c>
      <c r="Q151" s="57" t="s">
        <v>409</v>
      </c>
      <c r="R151" s="57" t="s">
        <v>410</v>
      </c>
      <c r="S151" s="115">
        <v>0.55000000000000004</v>
      </c>
      <c r="T151" s="58">
        <f>Table1[[#This Row],[Cal Premium]]*Table1[[#This Row],[ERB 
Payout %]]</f>
        <v>52105.26315789474</v>
      </c>
      <c r="U151" s="61">
        <v>0.02</v>
      </c>
      <c r="V151" s="63">
        <f>Table1[[#This Row],[ERB
Payout Amt]]*Table1[[#This Row],[TDS Rate]]</f>
        <v>1042.1052631578948</v>
      </c>
      <c r="W151" s="64"/>
      <c r="X151" s="65">
        <f>Table1[[#This Row],[ERB
Payout Amt]]-Table1[[#This Row],[TDS amt]]</f>
        <v>51063.157894736847</v>
      </c>
      <c r="Y151" s="66"/>
      <c r="Z151" s="67"/>
      <c r="AA151" s="68"/>
      <c r="AB151" s="85" t="s">
        <v>821</v>
      </c>
      <c r="AC151" s="69"/>
      <c r="AD151" s="57"/>
      <c r="AE151" s="70"/>
      <c r="AF151" s="71"/>
      <c r="AG151" s="23">
        <v>12</v>
      </c>
      <c r="AH151" s="23" t="str">
        <f>Table1[[#This Row],[RM Name]]</f>
        <v>Gaurav Raghav</v>
      </c>
    </row>
    <row r="152" spans="1:34" x14ac:dyDescent="0.2">
      <c r="A152" s="56" t="s">
        <v>134</v>
      </c>
      <c r="B152" s="57">
        <v>565351294</v>
      </c>
      <c r="C152" s="57" t="s">
        <v>269</v>
      </c>
      <c r="D152" s="57" t="s">
        <v>200</v>
      </c>
      <c r="E152" s="72" t="s">
        <v>50</v>
      </c>
      <c r="F152" s="57" t="s">
        <v>214</v>
      </c>
      <c r="G152" s="57" t="s">
        <v>270</v>
      </c>
      <c r="H152" s="72" t="s">
        <v>53</v>
      </c>
      <c r="I152" s="57" t="s">
        <v>55</v>
      </c>
      <c r="J152" s="57" t="s">
        <v>211</v>
      </c>
      <c r="K152" s="84">
        <v>44942</v>
      </c>
      <c r="L152" s="58">
        <v>44000</v>
      </c>
      <c r="M152" s="57"/>
      <c r="N152" s="57"/>
      <c r="O152" s="107">
        <v>42105.26315789474</v>
      </c>
      <c r="P152" s="107">
        <v>42105.26315789474</v>
      </c>
      <c r="Q152" s="57" t="s">
        <v>403</v>
      </c>
      <c r="R152" s="57" t="s">
        <v>404</v>
      </c>
      <c r="S152" s="115">
        <v>0.56999999999999995</v>
      </c>
      <c r="T152" s="58">
        <f>Table1[[#This Row],[Cal Premium]]*Table1[[#This Row],[ERB 
Payout %]]</f>
        <v>24000</v>
      </c>
      <c r="U152" s="61">
        <v>0.01</v>
      </c>
      <c r="V152" s="63">
        <f>Table1[[#This Row],[ERB
Payout Amt]]*Table1[[#This Row],[TDS Rate]]</f>
        <v>240</v>
      </c>
      <c r="W152" s="64"/>
      <c r="X152" s="65">
        <f>Table1[[#This Row],[ERB
Payout Amt]]-Table1[[#This Row],[TDS amt]]</f>
        <v>23760</v>
      </c>
      <c r="Y152" s="66"/>
      <c r="Z152" s="67"/>
      <c r="AA152" s="68"/>
      <c r="AB152" s="85" t="s">
        <v>821</v>
      </c>
      <c r="AC152" s="69"/>
      <c r="AD152" s="57"/>
      <c r="AE152" s="70"/>
      <c r="AF152" s="71"/>
      <c r="AG152" s="23">
        <v>12</v>
      </c>
      <c r="AH152" s="23" t="str">
        <f>Table1[[#This Row],[RM Name]]</f>
        <v>Gaurav Raghav</v>
      </c>
    </row>
    <row r="153" spans="1:34" x14ac:dyDescent="0.2">
      <c r="A153" s="56" t="s">
        <v>139</v>
      </c>
      <c r="B153" s="57">
        <v>5101448801</v>
      </c>
      <c r="C153" s="57" t="s">
        <v>280</v>
      </c>
      <c r="D153" s="57" t="s">
        <v>200</v>
      </c>
      <c r="E153" s="72" t="s">
        <v>50</v>
      </c>
      <c r="F153" s="57" t="s">
        <v>214</v>
      </c>
      <c r="G153" s="57" t="s">
        <v>281</v>
      </c>
      <c r="H153" s="72" t="s">
        <v>53</v>
      </c>
      <c r="I153" s="57" t="s">
        <v>203</v>
      </c>
      <c r="J153" s="57" t="s">
        <v>216</v>
      </c>
      <c r="K153" s="84">
        <v>44942</v>
      </c>
      <c r="L153" s="58">
        <v>52220</v>
      </c>
      <c r="M153" s="57"/>
      <c r="N153" s="57"/>
      <c r="O153" s="107">
        <v>49971.291866028711</v>
      </c>
      <c r="P153" s="107">
        <v>49971.291866028711</v>
      </c>
      <c r="Q153" s="57" t="s">
        <v>83</v>
      </c>
      <c r="R153" s="57" t="s">
        <v>84</v>
      </c>
      <c r="S153" s="115">
        <v>0.6</v>
      </c>
      <c r="T153" s="58">
        <f>Table1[[#This Row],[Cal Premium]]*Table1[[#This Row],[ERB 
Payout %]]</f>
        <v>29982.775119617225</v>
      </c>
      <c r="U153" s="61">
        <v>0.01</v>
      </c>
      <c r="V153" s="63">
        <f>Table1[[#This Row],[ERB
Payout Amt]]*Table1[[#This Row],[TDS Rate]]</f>
        <v>299.82775119617224</v>
      </c>
      <c r="W153" s="64"/>
      <c r="X153" s="65">
        <f>Table1[[#This Row],[ERB
Payout Amt]]-Table1[[#This Row],[TDS amt]]</f>
        <v>29682.947368421053</v>
      </c>
      <c r="Y153" s="66"/>
      <c r="Z153" s="67"/>
      <c r="AA153" s="68"/>
      <c r="AB153" s="85" t="s">
        <v>821</v>
      </c>
      <c r="AC153" s="69"/>
      <c r="AD153" s="57"/>
      <c r="AE153" s="70"/>
      <c r="AF153" s="71"/>
      <c r="AG153" s="23">
        <v>12</v>
      </c>
      <c r="AH153" s="23" t="str">
        <f>Table1[[#This Row],[RM Name]]</f>
        <v>Gaurav Raghav</v>
      </c>
    </row>
    <row r="154" spans="1:34" x14ac:dyDescent="0.2">
      <c r="A154" s="56" t="s">
        <v>147</v>
      </c>
      <c r="B154" s="57">
        <v>565366322</v>
      </c>
      <c r="C154" s="57" t="s">
        <v>296</v>
      </c>
      <c r="D154" s="57" t="s">
        <v>200</v>
      </c>
      <c r="E154" s="72" t="s">
        <v>50</v>
      </c>
      <c r="F154" s="57" t="s">
        <v>214</v>
      </c>
      <c r="G154" s="57" t="s">
        <v>297</v>
      </c>
      <c r="H154" s="72" t="s">
        <v>53</v>
      </c>
      <c r="I154" s="57" t="s">
        <v>55</v>
      </c>
      <c r="J154" s="57" t="s">
        <v>211</v>
      </c>
      <c r="K154" s="84">
        <v>44942</v>
      </c>
      <c r="L154" s="58">
        <v>31500</v>
      </c>
      <c r="M154" s="57"/>
      <c r="N154" s="57"/>
      <c r="O154" s="107">
        <v>30143.540669856462</v>
      </c>
      <c r="P154" s="107">
        <v>30143.540669856462</v>
      </c>
      <c r="Q154" s="57" t="s">
        <v>81</v>
      </c>
      <c r="R154" s="57" t="s">
        <v>82</v>
      </c>
      <c r="S154" s="115">
        <v>0.52</v>
      </c>
      <c r="T154" s="58">
        <f>Table1[[#This Row],[Cal Premium]]*Table1[[#This Row],[ERB 
Payout %]]</f>
        <v>15674.641148325361</v>
      </c>
      <c r="U154" s="61">
        <v>0.02</v>
      </c>
      <c r="V154" s="63">
        <f>Table1[[#This Row],[ERB
Payout Amt]]*Table1[[#This Row],[TDS Rate]]</f>
        <v>313.49282296650722</v>
      </c>
      <c r="W154" s="64"/>
      <c r="X154" s="65">
        <f>Table1[[#This Row],[ERB
Payout Amt]]-Table1[[#This Row],[TDS amt]]</f>
        <v>15361.148325358854</v>
      </c>
      <c r="Y154" s="66"/>
      <c r="Z154" s="67"/>
      <c r="AA154" s="68"/>
      <c r="AB154" s="85" t="s">
        <v>821</v>
      </c>
      <c r="AC154" s="69"/>
      <c r="AD154" s="57"/>
      <c r="AE154" s="70"/>
      <c r="AF154" s="71"/>
      <c r="AG154" s="23">
        <v>12</v>
      </c>
      <c r="AH154" s="23" t="str">
        <f>Table1[[#This Row],[RM Name]]</f>
        <v>Gaurav Raghav</v>
      </c>
    </row>
    <row r="155" spans="1:34" x14ac:dyDescent="0.2">
      <c r="A155" s="56" t="s">
        <v>172</v>
      </c>
      <c r="B155" s="57">
        <v>5112339964</v>
      </c>
      <c r="C155" s="57" t="s">
        <v>347</v>
      </c>
      <c r="D155" s="57" t="s">
        <v>200</v>
      </c>
      <c r="E155" s="72" t="s">
        <v>50</v>
      </c>
      <c r="F155" s="57" t="s">
        <v>214</v>
      </c>
      <c r="G155" s="57" t="s">
        <v>348</v>
      </c>
      <c r="H155" s="72" t="s">
        <v>53</v>
      </c>
      <c r="I155" s="57" t="s">
        <v>203</v>
      </c>
      <c r="J155" s="57" t="s">
        <v>342</v>
      </c>
      <c r="K155" s="84">
        <v>44942</v>
      </c>
      <c r="L155" s="58">
        <v>40000</v>
      </c>
      <c r="M155" s="57"/>
      <c r="N155" s="57"/>
      <c r="O155" s="107">
        <v>38278.35</v>
      </c>
      <c r="P155" s="108">
        <v>38277.511961722492</v>
      </c>
      <c r="Q155" s="57" t="s">
        <v>399</v>
      </c>
      <c r="R155" s="57" t="s">
        <v>400</v>
      </c>
      <c r="S155" s="115">
        <v>0.55000000000000004</v>
      </c>
      <c r="T155" s="58">
        <f>Table1[[#This Row],[Cal Premium]]*Table1[[#This Row],[ERB 
Payout %]]</f>
        <v>21052.631578947374</v>
      </c>
      <c r="U155" s="61">
        <v>0.01</v>
      </c>
      <c r="V155" s="63">
        <f>Table1[[#This Row],[ERB
Payout Amt]]*Table1[[#This Row],[TDS Rate]]</f>
        <v>210.52631578947376</v>
      </c>
      <c r="W155" s="64"/>
      <c r="X155" s="65">
        <f>Table1[[#This Row],[ERB
Payout Amt]]-Table1[[#This Row],[TDS amt]]</f>
        <v>20842.1052631579</v>
      </c>
      <c r="Y155" s="66"/>
      <c r="Z155" s="67"/>
      <c r="AA155" s="68"/>
      <c r="AB155" s="85" t="s">
        <v>821</v>
      </c>
      <c r="AC155" s="69"/>
      <c r="AD155" s="57"/>
      <c r="AE155" s="70"/>
      <c r="AF155" s="71"/>
      <c r="AG155" s="23">
        <v>10</v>
      </c>
      <c r="AH155" s="23" t="str">
        <f>Table1[[#This Row],[RM Name]]</f>
        <v>Gaurav Raghav</v>
      </c>
    </row>
    <row r="156" spans="1:34" x14ac:dyDescent="0.2">
      <c r="A156" s="56" t="s">
        <v>444</v>
      </c>
      <c r="B156" s="57">
        <v>0</v>
      </c>
      <c r="C156" s="57" t="s">
        <v>698</v>
      </c>
      <c r="D156" s="57" t="s">
        <v>612</v>
      </c>
      <c r="E156" s="57" t="s">
        <v>50</v>
      </c>
      <c r="F156" s="57" t="s">
        <v>51</v>
      </c>
      <c r="G156" s="57" t="s">
        <v>699</v>
      </c>
      <c r="H156" s="57" t="s">
        <v>614</v>
      </c>
      <c r="I156" s="57" t="s">
        <v>54</v>
      </c>
      <c r="J156" s="57" t="s">
        <v>637</v>
      </c>
      <c r="K156" s="84">
        <v>44942</v>
      </c>
      <c r="L156" s="57">
        <v>1612</v>
      </c>
      <c r="M156" s="57">
        <v>0</v>
      </c>
      <c r="N156" s="57">
        <v>0</v>
      </c>
      <c r="O156" s="108">
        <v>1366.1016949152543</v>
      </c>
      <c r="P156" s="108">
        <v>1366.1016949152543</v>
      </c>
      <c r="Q156" s="57" t="s">
        <v>548</v>
      </c>
      <c r="R156" s="57" t="s">
        <v>549</v>
      </c>
      <c r="S156" s="59">
        <v>0.15</v>
      </c>
      <c r="T156" s="58">
        <f>Table1[[#This Row],[Cal Premium]]*Table1[[#This Row],[ERB 
Payout %]]</f>
        <v>204.91525423728814</v>
      </c>
      <c r="U156" s="61">
        <v>0.01</v>
      </c>
      <c r="V156" s="63">
        <f>Table1[[#This Row],[ERB
Payout Amt]]*Table1[[#This Row],[TDS Rate]]</f>
        <v>2.0491525423728816</v>
      </c>
      <c r="W156" s="64"/>
      <c r="X156" s="65">
        <f>Table1[[#This Row],[ERB
Payout Amt]]-Table1[[#This Row],[TDS amt]]</f>
        <v>202.86610169491524</v>
      </c>
      <c r="Y156" s="66"/>
      <c r="Z156" s="67"/>
      <c r="AA156" s="67"/>
      <c r="AB156" s="85" t="s">
        <v>820</v>
      </c>
      <c r="AC156" s="69"/>
      <c r="AD156" s="69">
        <f>VLOOKUP(Table1[[#This Row],[Unique ID]],[1]Sheet1!$A:$AL,38,0)</f>
        <v>0</v>
      </c>
      <c r="AE156" s="74"/>
      <c r="AF156" s="71"/>
      <c r="AG156" s="75">
        <v>1</v>
      </c>
      <c r="AH156" s="23" t="str">
        <f>Table1[[#This Row],[RM Name]]</f>
        <v>Sayali Kadav</v>
      </c>
    </row>
    <row r="157" spans="1:34" x14ac:dyDescent="0.2">
      <c r="A157" s="56" t="s">
        <v>456</v>
      </c>
      <c r="B157" s="57">
        <v>0</v>
      </c>
      <c r="C157" s="57" t="s">
        <v>721</v>
      </c>
      <c r="D157" s="57" t="s">
        <v>612</v>
      </c>
      <c r="E157" s="57" t="s">
        <v>50</v>
      </c>
      <c r="F157" s="57" t="s">
        <v>51</v>
      </c>
      <c r="G157" s="57" t="s">
        <v>722</v>
      </c>
      <c r="H157" s="57" t="s">
        <v>614</v>
      </c>
      <c r="I157" s="57" t="s">
        <v>633</v>
      </c>
      <c r="J157" s="57" t="s">
        <v>616</v>
      </c>
      <c r="K157" s="84">
        <v>44942</v>
      </c>
      <c r="L157" s="57">
        <v>6260</v>
      </c>
      <c r="M157" s="57">
        <v>1839</v>
      </c>
      <c r="N157" s="57">
        <v>3466</v>
      </c>
      <c r="O157" s="108">
        <v>5305.0847457627124</v>
      </c>
      <c r="P157" s="108">
        <v>1839</v>
      </c>
      <c r="Q157" s="57" t="s">
        <v>569</v>
      </c>
      <c r="R157" s="57" t="s">
        <v>570</v>
      </c>
      <c r="S157" s="59">
        <v>0.15</v>
      </c>
      <c r="T157" s="58">
        <f>Table1[[#This Row],[Cal Premium]]*Table1[[#This Row],[ERB 
Payout %]]</f>
        <v>275.84999999999997</v>
      </c>
      <c r="U157" s="61">
        <v>0.01</v>
      </c>
      <c r="V157" s="63">
        <f>Table1[[#This Row],[ERB
Payout Amt]]*Table1[[#This Row],[TDS Rate]]</f>
        <v>2.7584999999999997</v>
      </c>
      <c r="W157" s="64"/>
      <c r="X157" s="65">
        <f>Table1[[#This Row],[ERB
Payout Amt]]-Table1[[#This Row],[TDS amt]]</f>
        <v>273.09149999999994</v>
      </c>
      <c r="Y157" s="66"/>
      <c r="Z157" s="67"/>
      <c r="AA157" s="67"/>
      <c r="AB157" s="85" t="s">
        <v>820</v>
      </c>
      <c r="AC157" s="69"/>
      <c r="AD157" s="69">
        <f>VLOOKUP(Table1[[#This Row],[Unique ID]],[1]Sheet1!$A:$AL,38,0)</f>
        <v>0</v>
      </c>
      <c r="AE157" s="74"/>
      <c r="AF157" s="71"/>
      <c r="AG157" s="75">
        <v>1</v>
      </c>
      <c r="AH157" s="23" t="str">
        <f>Table1[[#This Row],[RM Name]]</f>
        <v>Sayali Kadav</v>
      </c>
    </row>
    <row r="158" spans="1:34" x14ac:dyDescent="0.2">
      <c r="A158" s="56" t="s">
        <v>503</v>
      </c>
      <c r="B158" s="57">
        <v>0</v>
      </c>
      <c r="C158" s="57" t="s">
        <v>721</v>
      </c>
      <c r="D158" s="57" t="s">
        <v>612</v>
      </c>
      <c r="E158" s="57" t="s">
        <v>50</v>
      </c>
      <c r="F158" s="57" t="s">
        <v>51</v>
      </c>
      <c r="G158" s="57" t="s">
        <v>722</v>
      </c>
      <c r="H158" s="57" t="s">
        <v>614</v>
      </c>
      <c r="I158" s="57" t="s">
        <v>633</v>
      </c>
      <c r="J158" s="57" t="s">
        <v>616</v>
      </c>
      <c r="K158" s="84">
        <v>44942</v>
      </c>
      <c r="L158" s="57">
        <v>6260</v>
      </c>
      <c r="M158" s="57">
        <v>1839</v>
      </c>
      <c r="N158" s="57">
        <v>3466</v>
      </c>
      <c r="O158" s="108">
        <v>5305.0847457627124</v>
      </c>
      <c r="P158" s="108">
        <v>1839</v>
      </c>
      <c r="Q158" s="57" t="s">
        <v>523</v>
      </c>
      <c r="R158" s="57" t="s">
        <v>524</v>
      </c>
      <c r="S158" s="59">
        <v>0.03</v>
      </c>
      <c r="T158" s="58">
        <f>Table1[[#This Row],[Cal Premium]]*Table1[[#This Row],[ERB 
Payout %]]</f>
        <v>55.169999999999995</v>
      </c>
      <c r="U158" s="61">
        <v>0.01</v>
      </c>
      <c r="V158" s="63">
        <f>Table1[[#This Row],[ERB
Payout Amt]]*Table1[[#This Row],[TDS Rate]]</f>
        <v>0.55169999999999997</v>
      </c>
      <c r="W158" s="64"/>
      <c r="X158" s="65">
        <f>Table1[[#This Row],[ERB
Payout Amt]]-Table1[[#This Row],[TDS amt]]</f>
        <v>54.618299999999998</v>
      </c>
      <c r="Y158" s="66"/>
      <c r="Z158" s="67"/>
      <c r="AA158" s="67"/>
      <c r="AB158" s="85" t="s">
        <v>820</v>
      </c>
      <c r="AC158" s="69"/>
      <c r="AD158" s="69" t="str">
        <f>VLOOKUP(Table1[[#This Row],[Unique ID]],[1]Sheet1!$A:$AL,38,0)</f>
        <v>PP Partner</v>
      </c>
      <c r="AE158" s="74"/>
      <c r="AF158" s="71"/>
      <c r="AG158" s="75">
        <v>1</v>
      </c>
      <c r="AH158" s="23" t="str">
        <f>Table1[[#This Row],[RM Name]]</f>
        <v>Sayali Kadav</v>
      </c>
    </row>
    <row r="159" spans="1:34" x14ac:dyDescent="0.2">
      <c r="A159" s="56" t="s">
        <v>822</v>
      </c>
      <c r="B159" s="57" t="s">
        <v>955</v>
      </c>
      <c r="C159" s="57" t="s">
        <v>956</v>
      </c>
      <c r="D159" s="57" t="s">
        <v>957</v>
      </c>
      <c r="E159" s="72" t="s">
        <v>50</v>
      </c>
      <c r="F159" s="57" t="s">
        <v>51</v>
      </c>
      <c r="G159" s="57" t="s">
        <v>958</v>
      </c>
      <c r="H159" s="72" t="s">
        <v>53</v>
      </c>
      <c r="I159" s="57" t="s">
        <v>203</v>
      </c>
      <c r="J159" s="57" t="s">
        <v>216</v>
      </c>
      <c r="K159" s="84">
        <v>44942</v>
      </c>
      <c r="L159" s="57">
        <v>63500</v>
      </c>
      <c r="M159" s="57"/>
      <c r="N159" s="57"/>
      <c r="O159" s="108">
        <v>61250</v>
      </c>
      <c r="P159" s="108">
        <v>60765.550239234457</v>
      </c>
      <c r="Q159" s="57" t="s">
        <v>75</v>
      </c>
      <c r="R159" s="57" t="s">
        <v>76</v>
      </c>
      <c r="S159" s="59">
        <v>0.56999999999999995</v>
      </c>
      <c r="T159" s="58">
        <f>Table1[[#This Row],[Cal Premium]]*Table1[[#This Row],[ERB 
Payout %]]</f>
        <v>34636.36363636364</v>
      </c>
      <c r="U159" s="61">
        <v>0.02</v>
      </c>
      <c r="V159" s="63">
        <f>Table1[[#This Row],[ERB
Payout Amt]]*Table1[[#This Row],[TDS Rate]]</f>
        <v>692.72727272727286</v>
      </c>
      <c r="W159" s="64">
        <v>0</v>
      </c>
      <c r="X159" s="65">
        <f>Table1[[#This Row],[ERB
Payout Amt]]-Table1[[#This Row],[TDS amt]]</f>
        <v>33943.636363636368</v>
      </c>
      <c r="Y159" s="66"/>
      <c r="Z159" s="67"/>
      <c r="AA159" s="67"/>
      <c r="AB159" s="85" t="s">
        <v>954</v>
      </c>
      <c r="AC159" s="69"/>
      <c r="AD159" s="69"/>
      <c r="AE159" s="74"/>
      <c r="AF159" s="71"/>
      <c r="AG159" s="23">
        <v>12</v>
      </c>
      <c r="AH159" s="23" t="str">
        <f>Table1[[#This Row],[RM Name]]</f>
        <v>Mohan Singh</v>
      </c>
    </row>
    <row r="160" spans="1:34" x14ac:dyDescent="0.2">
      <c r="A160" s="56" t="s">
        <v>876</v>
      </c>
      <c r="B160" s="57" t="s">
        <v>1100</v>
      </c>
      <c r="C160" s="57" t="s">
        <v>1101</v>
      </c>
      <c r="D160" s="57" t="s">
        <v>957</v>
      </c>
      <c r="E160" s="72" t="s">
        <v>50</v>
      </c>
      <c r="F160" s="57" t="s">
        <v>51</v>
      </c>
      <c r="G160" s="57" t="s">
        <v>1102</v>
      </c>
      <c r="H160" s="72" t="s">
        <v>53</v>
      </c>
      <c r="I160" s="57" t="s">
        <v>203</v>
      </c>
      <c r="J160" s="57" t="s">
        <v>204</v>
      </c>
      <c r="K160" s="84">
        <v>44942</v>
      </c>
      <c r="L160" s="57">
        <v>49999</v>
      </c>
      <c r="M160" s="57"/>
      <c r="N160" s="57"/>
      <c r="O160" s="108">
        <v>47845.933014354072</v>
      </c>
      <c r="P160" s="108">
        <v>47845.933014354072</v>
      </c>
      <c r="Q160" s="57" t="s">
        <v>75</v>
      </c>
      <c r="R160" s="57" t="s">
        <v>76</v>
      </c>
      <c r="S160" s="59">
        <v>0.56999999999999995</v>
      </c>
      <c r="T160" s="58">
        <f>Table1[[#This Row],[Cal Premium]]*Table1[[#This Row],[ERB 
Payout %]]</f>
        <v>27272.18181818182</v>
      </c>
      <c r="U160" s="61">
        <v>0.02</v>
      </c>
      <c r="V160" s="63">
        <f>Table1[[#This Row],[ERB
Payout Amt]]*Table1[[#This Row],[TDS Rate]]</f>
        <v>545.44363636363641</v>
      </c>
      <c r="W160" s="64">
        <v>0</v>
      </c>
      <c r="X160" s="65">
        <f>Table1[[#This Row],[ERB
Payout Amt]]-Table1[[#This Row],[TDS amt]]</f>
        <v>26726.738181818182</v>
      </c>
      <c r="Y160" s="66"/>
      <c r="Z160" s="67"/>
      <c r="AA160" s="67"/>
      <c r="AB160" s="85" t="s">
        <v>954</v>
      </c>
      <c r="AC160" s="69"/>
      <c r="AD160" s="69"/>
      <c r="AE160" s="74"/>
      <c r="AF160" s="71"/>
      <c r="AG160" s="23">
        <v>12</v>
      </c>
      <c r="AH160" s="23" t="str">
        <f>Table1[[#This Row],[RM Name]]</f>
        <v>Mohan Singh</v>
      </c>
    </row>
    <row r="161" spans="1:34" x14ac:dyDescent="0.2">
      <c r="A161" s="56" t="s">
        <v>877</v>
      </c>
      <c r="B161" s="57" t="s">
        <v>1103</v>
      </c>
      <c r="C161" s="57">
        <v>157078618</v>
      </c>
      <c r="D161" s="57" t="s">
        <v>957</v>
      </c>
      <c r="E161" s="72" t="s">
        <v>50</v>
      </c>
      <c r="F161" s="57" t="s">
        <v>51</v>
      </c>
      <c r="G161" s="57" t="s">
        <v>1104</v>
      </c>
      <c r="H161" s="72" t="s">
        <v>53</v>
      </c>
      <c r="I161" s="57" t="s">
        <v>961</v>
      </c>
      <c r="J161" s="57" t="s">
        <v>962</v>
      </c>
      <c r="K161" s="84">
        <v>44942</v>
      </c>
      <c r="L161" s="57">
        <v>21000</v>
      </c>
      <c r="M161" s="57"/>
      <c r="N161" s="57"/>
      <c r="O161" s="108">
        <v>20095.693779904308</v>
      </c>
      <c r="P161" s="108">
        <v>20095.693779904308</v>
      </c>
      <c r="Q161" s="57" t="s">
        <v>1300</v>
      </c>
      <c r="R161" s="57" t="s">
        <v>1301</v>
      </c>
      <c r="S161" s="59">
        <v>0.54</v>
      </c>
      <c r="T161" s="58">
        <f>Table1[[#This Row],[Cal Premium]]*Table1[[#This Row],[ERB 
Payout %]]</f>
        <v>10851.674641148327</v>
      </c>
      <c r="U161" s="61">
        <v>0.01</v>
      </c>
      <c r="V161" s="63">
        <f>Table1[[#This Row],[ERB
Payout Amt]]*Table1[[#This Row],[TDS Rate]]</f>
        <v>108.51674641148327</v>
      </c>
      <c r="W161" s="64">
        <v>0</v>
      </c>
      <c r="X161" s="65">
        <f>Table1[[#This Row],[ERB
Payout Amt]]-Table1[[#This Row],[TDS amt]]</f>
        <v>10743.157894736843</v>
      </c>
      <c r="Y161" s="66"/>
      <c r="Z161" s="67"/>
      <c r="AA161" s="67"/>
      <c r="AB161" s="85" t="s">
        <v>954</v>
      </c>
      <c r="AC161" s="69"/>
      <c r="AD161" s="69"/>
      <c r="AE161" s="74"/>
      <c r="AF161" s="71"/>
      <c r="AG161" s="23">
        <v>10</v>
      </c>
      <c r="AH161" s="23" t="str">
        <f>Table1[[#This Row],[RM Name]]</f>
        <v>Mohan Singh</v>
      </c>
    </row>
    <row r="162" spans="1:34" x14ac:dyDescent="0.2">
      <c r="A162" s="56" t="s">
        <v>878</v>
      </c>
      <c r="B162" s="57" t="s">
        <v>1105</v>
      </c>
      <c r="C162" s="57" t="s">
        <v>1106</v>
      </c>
      <c r="D162" s="57" t="s">
        <v>957</v>
      </c>
      <c r="E162" s="72" t="s">
        <v>50</v>
      </c>
      <c r="F162" s="57" t="s">
        <v>51</v>
      </c>
      <c r="G162" s="57" t="s">
        <v>1107</v>
      </c>
      <c r="H162" s="72" t="s">
        <v>53</v>
      </c>
      <c r="I162" s="57" t="s">
        <v>203</v>
      </c>
      <c r="J162" s="57" t="s">
        <v>204</v>
      </c>
      <c r="K162" s="84">
        <v>44942</v>
      </c>
      <c r="L162" s="57">
        <v>41666</v>
      </c>
      <c r="M162" s="57"/>
      <c r="N162" s="57"/>
      <c r="O162" s="108">
        <v>39871.770334928231</v>
      </c>
      <c r="P162" s="108">
        <v>39871.770334928231</v>
      </c>
      <c r="Q162" s="57" t="s">
        <v>75</v>
      </c>
      <c r="R162" s="57" t="s">
        <v>76</v>
      </c>
      <c r="S162" s="59">
        <v>0.56999999999999995</v>
      </c>
      <c r="T162" s="58">
        <f>Table1[[#This Row],[Cal Premium]]*Table1[[#This Row],[ERB 
Payout %]]</f>
        <v>22726.909090909088</v>
      </c>
      <c r="U162" s="61">
        <v>0.02</v>
      </c>
      <c r="V162" s="63">
        <f>Table1[[#This Row],[ERB
Payout Amt]]*Table1[[#This Row],[TDS Rate]]</f>
        <v>454.53818181818178</v>
      </c>
      <c r="W162" s="64">
        <v>0</v>
      </c>
      <c r="X162" s="65">
        <f>Table1[[#This Row],[ERB
Payout Amt]]-Table1[[#This Row],[TDS amt]]</f>
        <v>22272.370909090907</v>
      </c>
      <c r="Y162" s="66"/>
      <c r="Z162" s="67"/>
      <c r="AA162" s="67"/>
      <c r="AB162" s="85" t="s">
        <v>954</v>
      </c>
      <c r="AC162" s="69"/>
      <c r="AD162" s="69"/>
      <c r="AE162" s="74"/>
      <c r="AF162" s="71"/>
      <c r="AG162" s="23">
        <v>12</v>
      </c>
      <c r="AH162" s="23" t="str">
        <f>Table1[[#This Row],[RM Name]]</f>
        <v>Mohan Singh</v>
      </c>
    </row>
    <row r="163" spans="1:34" x14ac:dyDescent="0.2">
      <c r="A163" s="56" t="s">
        <v>895</v>
      </c>
      <c r="B163" s="57" t="s">
        <v>1150</v>
      </c>
      <c r="C163" s="57">
        <v>5037854832</v>
      </c>
      <c r="D163" s="57" t="s">
        <v>957</v>
      </c>
      <c r="E163" s="72" t="s">
        <v>50</v>
      </c>
      <c r="F163" s="57" t="s">
        <v>51</v>
      </c>
      <c r="G163" s="57" t="s">
        <v>1151</v>
      </c>
      <c r="H163" s="72" t="s">
        <v>53</v>
      </c>
      <c r="I163" s="57" t="s">
        <v>203</v>
      </c>
      <c r="J163" s="57" t="s">
        <v>216</v>
      </c>
      <c r="K163" s="84">
        <v>44942</v>
      </c>
      <c r="L163" s="57">
        <v>50000</v>
      </c>
      <c r="M163" s="57"/>
      <c r="N163" s="57"/>
      <c r="O163" s="108">
        <v>47846.889952153113</v>
      </c>
      <c r="P163" s="108">
        <v>47846.889952153113</v>
      </c>
      <c r="Q163" s="57" t="s">
        <v>75</v>
      </c>
      <c r="R163" s="57" t="s">
        <v>76</v>
      </c>
      <c r="S163" s="59">
        <v>0.56999999999999995</v>
      </c>
      <c r="T163" s="58">
        <f>Table1[[#This Row],[Cal Premium]]*Table1[[#This Row],[ERB 
Payout %]]</f>
        <v>27272.727272727272</v>
      </c>
      <c r="U163" s="61">
        <v>0.02</v>
      </c>
      <c r="V163" s="63">
        <f>Table1[[#This Row],[ERB
Payout Amt]]*Table1[[#This Row],[TDS Rate]]</f>
        <v>545.4545454545455</v>
      </c>
      <c r="W163" s="64">
        <v>0</v>
      </c>
      <c r="X163" s="65">
        <f>Table1[[#This Row],[ERB
Payout Amt]]-Table1[[#This Row],[TDS amt]]</f>
        <v>26727.272727272728</v>
      </c>
      <c r="Y163" s="66"/>
      <c r="Z163" s="67"/>
      <c r="AA163" s="67"/>
      <c r="AB163" s="85" t="s">
        <v>954</v>
      </c>
      <c r="AC163" s="69"/>
      <c r="AD163" s="69"/>
      <c r="AE163" s="74"/>
      <c r="AF163" s="71"/>
      <c r="AG163" s="23">
        <v>12</v>
      </c>
      <c r="AH163" s="23" t="str">
        <f>Table1[[#This Row],[RM Name]]</f>
        <v>Mohan Singh</v>
      </c>
    </row>
    <row r="164" spans="1:34" s="100" customFormat="1" x14ac:dyDescent="0.2">
      <c r="A164" s="86" t="s">
        <v>89</v>
      </c>
      <c r="B164" s="87">
        <v>565368026</v>
      </c>
      <c r="C164" s="87" t="s">
        <v>209</v>
      </c>
      <c r="D164" s="87" t="s">
        <v>200</v>
      </c>
      <c r="E164" s="87" t="s">
        <v>50</v>
      </c>
      <c r="F164" s="87" t="s">
        <v>69</v>
      </c>
      <c r="G164" s="87" t="s">
        <v>210</v>
      </c>
      <c r="H164" s="87" t="s">
        <v>53</v>
      </c>
      <c r="I164" s="87" t="s">
        <v>55</v>
      </c>
      <c r="J164" s="87" t="s">
        <v>211</v>
      </c>
      <c r="K164" s="88">
        <v>44943</v>
      </c>
      <c r="L164" s="90">
        <v>52250</v>
      </c>
      <c r="M164" s="87"/>
      <c r="N164" s="87"/>
      <c r="O164" s="106">
        <v>50000</v>
      </c>
      <c r="P164" s="106">
        <v>50000</v>
      </c>
      <c r="Q164" s="87" t="s">
        <v>401</v>
      </c>
      <c r="R164" s="87" t="s">
        <v>402</v>
      </c>
      <c r="S164" s="116">
        <v>0</v>
      </c>
      <c r="T164" s="90">
        <f>Table1[[#This Row],[Cal Premium]]*Table1[[#This Row],[ERB 
Payout %]]</f>
        <v>0</v>
      </c>
      <c r="U164" s="91">
        <v>0.01</v>
      </c>
      <c r="V164" s="92">
        <f>Table1[[#This Row],[ERB
Payout Amt]]*Table1[[#This Row],[TDS Rate]]</f>
        <v>0</v>
      </c>
      <c r="W164" s="102">
        <f>Table1[[#This Row],[ERB
Payout Amt]]+Table1[[#This Row],[TDS amt]]</f>
        <v>0</v>
      </c>
      <c r="X164" s="93">
        <f>Table1[[#This Row],[Advance/
Recovery]]</f>
        <v>0</v>
      </c>
      <c r="Y164" s="94"/>
      <c r="Z164" s="95"/>
      <c r="AA164" s="96"/>
      <c r="AB164" s="97" t="s">
        <v>821</v>
      </c>
      <c r="AC164" s="97"/>
      <c r="AD164" s="87" t="s">
        <v>1435</v>
      </c>
      <c r="AE164" s="98"/>
      <c r="AF164" s="99"/>
      <c r="AG164" s="100">
        <v>12</v>
      </c>
      <c r="AH164" s="23" t="str">
        <f>Table1[[#This Row],[RM Name]]</f>
        <v>Gaurav Raghav</v>
      </c>
    </row>
    <row r="165" spans="1:34" x14ac:dyDescent="0.2">
      <c r="A165" s="56" t="s">
        <v>135</v>
      </c>
      <c r="B165" s="57">
        <v>565367973</v>
      </c>
      <c r="C165" s="57" t="s">
        <v>271</v>
      </c>
      <c r="D165" s="57" t="s">
        <v>200</v>
      </c>
      <c r="E165" s="72" t="s">
        <v>50</v>
      </c>
      <c r="F165" s="57" t="s">
        <v>214</v>
      </c>
      <c r="G165" s="57" t="s">
        <v>272</v>
      </c>
      <c r="H165" s="72" t="s">
        <v>53</v>
      </c>
      <c r="I165" s="57" t="s">
        <v>55</v>
      </c>
      <c r="J165" s="57" t="s">
        <v>211</v>
      </c>
      <c r="K165" s="84">
        <v>44943</v>
      </c>
      <c r="L165" s="58">
        <v>41800</v>
      </c>
      <c r="M165" s="57"/>
      <c r="N165" s="57"/>
      <c r="O165" s="107">
        <v>40000</v>
      </c>
      <c r="P165" s="107">
        <v>40000</v>
      </c>
      <c r="Q165" s="57" t="s">
        <v>401</v>
      </c>
      <c r="R165" s="57" t="s">
        <v>402</v>
      </c>
      <c r="S165" s="115">
        <v>0.51</v>
      </c>
      <c r="T165" s="58">
        <f>Table1[[#This Row],[Cal Premium]]*Table1[[#This Row],[ERB 
Payout %]]</f>
        <v>20400</v>
      </c>
      <c r="U165" s="61">
        <v>0.01</v>
      </c>
      <c r="V165" s="63">
        <f>Table1[[#This Row],[ERB
Payout Amt]]*Table1[[#This Row],[TDS Rate]]</f>
        <v>204</v>
      </c>
      <c r="W165" s="64"/>
      <c r="X165" s="65">
        <f>Table1[[#This Row],[ERB
Payout Amt]]-Table1[[#This Row],[TDS amt]]</f>
        <v>20196</v>
      </c>
      <c r="Y165" s="66"/>
      <c r="Z165" s="67"/>
      <c r="AA165" s="68"/>
      <c r="AB165" s="85" t="s">
        <v>821</v>
      </c>
      <c r="AC165" s="69"/>
      <c r="AD165" s="57"/>
      <c r="AE165" s="70"/>
      <c r="AF165" s="71"/>
      <c r="AG165" s="23">
        <v>12</v>
      </c>
      <c r="AH165" s="23" t="str">
        <f>Table1[[#This Row],[RM Name]]</f>
        <v>Gaurav Raghav</v>
      </c>
    </row>
    <row r="166" spans="1:34" x14ac:dyDescent="0.2">
      <c r="A166" s="56" t="s">
        <v>136</v>
      </c>
      <c r="B166" s="57" t="s">
        <v>273</v>
      </c>
      <c r="C166" s="57" t="s">
        <v>274</v>
      </c>
      <c r="D166" s="57" t="s">
        <v>200</v>
      </c>
      <c r="E166" s="72" t="s">
        <v>50</v>
      </c>
      <c r="F166" s="57" t="s">
        <v>214</v>
      </c>
      <c r="G166" s="57" t="s">
        <v>275</v>
      </c>
      <c r="H166" s="72" t="s">
        <v>53</v>
      </c>
      <c r="I166" s="57" t="s">
        <v>55</v>
      </c>
      <c r="J166" s="57" t="s">
        <v>211</v>
      </c>
      <c r="K166" s="84">
        <v>44943</v>
      </c>
      <c r="L166" s="58">
        <v>30000</v>
      </c>
      <c r="M166" s="57"/>
      <c r="N166" s="57"/>
      <c r="O166" s="107">
        <v>28708.133971291867</v>
      </c>
      <c r="P166" s="107">
        <v>28708.133971291867</v>
      </c>
      <c r="Q166" s="57" t="s">
        <v>407</v>
      </c>
      <c r="R166" s="57" t="s">
        <v>408</v>
      </c>
      <c r="S166" s="115">
        <v>0.5</v>
      </c>
      <c r="T166" s="58">
        <f>Table1[[#This Row],[Cal Premium]]*Table1[[#This Row],[ERB 
Payout %]]</f>
        <v>14354.066985645934</v>
      </c>
      <c r="U166" s="61">
        <v>0.02</v>
      </c>
      <c r="V166" s="63">
        <f>Table1[[#This Row],[ERB
Payout Amt]]*Table1[[#This Row],[TDS Rate]]</f>
        <v>287.08133971291869</v>
      </c>
      <c r="W166" s="64"/>
      <c r="X166" s="65">
        <f>Table1[[#This Row],[ERB
Payout Amt]]-Table1[[#This Row],[TDS amt]]</f>
        <v>14066.985645933015</v>
      </c>
      <c r="Y166" s="66"/>
      <c r="Z166" s="67"/>
      <c r="AA166" s="68"/>
      <c r="AB166" s="85" t="s">
        <v>821</v>
      </c>
      <c r="AC166" s="69"/>
      <c r="AD166" s="57"/>
      <c r="AE166" s="70"/>
      <c r="AF166" s="71"/>
      <c r="AG166" s="23">
        <v>12</v>
      </c>
      <c r="AH166" s="23" t="str">
        <f>Table1[[#This Row],[RM Name]]</f>
        <v>Gaurav Raghav</v>
      </c>
    </row>
    <row r="167" spans="1:34" x14ac:dyDescent="0.2">
      <c r="A167" s="56" t="s">
        <v>152</v>
      </c>
      <c r="B167" s="57">
        <v>5101446948</v>
      </c>
      <c r="C167" s="57" t="s">
        <v>306</v>
      </c>
      <c r="D167" s="57" t="s">
        <v>200</v>
      </c>
      <c r="E167" s="72" t="s">
        <v>50</v>
      </c>
      <c r="F167" s="57" t="s">
        <v>214</v>
      </c>
      <c r="G167" s="57" t="s">
        <v>307</v>
      </c>
      <c r="H167" s="72" t="s">
        <v>53</v>
      </c>
      <c r="I167" s="57" t="s">
        <v>203</v>
      </c>
      <c r="J167" s="57" t="s">
        <v>204</v>
      </c>
      <c r="K167" s="84">
        <v>44943</v>
      </c>
      <c r="L167" s="58">
        <v>50000</v>
      </c>
      <c r="M167" s="57"/>
      <c r="N167" s="57"/>
      <c r="O167" s="107">
        <v>47750</v>
      </c>
      <c r="P167" s="108">
        <v>47846.889952153113</v>
      </c>
      <c r="Q167" s="57" t="s">
        <v>83</v>
      </c>
      <c r="R167" s="57" t="s">
        <v>84</v>
      </c>
      <c r="S167" s="115">
        <v>0.6</v>
      </c>
      <c r="T167" s="58">
        <f>Table1[[#This Row],[Cal Premium]]*Table1[[#This Row],[ERB 
Payout %]]</f>
        <v>28708.133971291867</v>
      </c>
      <c r="U167" s="62">
        <v>0.01</v>
      </c>
      <c r="V167" s="63">
        <f>Table1[[#This Row],[ERB
Payout Amt]]*Table1[[#This Row],[TDS Rate]]</f>
        <v>287.08133971291869</v>
      </c>
      <c r="W167" s="64"/>
      <c r="X167" s="65">
        <f>Table1[[#This Row],[ERB
Payout Amt]]-Table1[[#This Row],[TDS amt]]</f>
        <v>28421.052631578947</v>
      </c>
      <c r="Y167" s="66"/>
      <c r="Z167" s="67"/>
      <c r="AA167" s="68"/>
      <c r="AB167" s="85" t="s">
        <v>821</v>
      </c>
      <c r="AC167" s="69"/>
      <c r="AD167" s="57"/>
      <c r="AE167" s="70"/>
      <c r="AF167" s="71"/>
      <c r="AG167" s="23">
        <v>12</v>
      </c>
      <c r="AH167" s="23" t="str">
        <f>Table1[[#This Row],[RM Name]]</f>
        <v>Gaurav Raghav</v>
      </c>
    </row>
    <row r="168" spans="1:34" x14ac:dyDescent="0.2">
      <c r="A168" s="56" t="s">
        <v>423</v>
      </c>
      <c r="B168" s="57" t="s">
        <v>638</v>
      </c>
      <c r="C168" s="57" t="s">
        <v>639</v>
      </c>
      <c r="D168" s="57" t="s">
        <v>640</v>
      </c>
      <c r="E168" s="57" t="s">
        <v>50</v>
      </c>
      <c r="F168" s="57" t="s">
        <v>51</v>
      </c>
      <c r="G168" s="57" t="s">
        <v>641</v>
      </c>
      <c r="H168" s="57" t="s">
        <v>53</v>
      </c>
      <c r="I168" s="57" t="s">
        <v>642</v>
      </c>
      <c r="J168" s="57" t="s">
        <v>643</v>
      </c>
      <c r="K168" s="84">
        <v>44943</v>
      </c>
      <c r="L168" s="57">
        <v>83601</v>
      </c>
      <c r="M168" s="57">
        <v>0</v>
      </c>
      <c r="N168" s="57">
        <v>0</v>
      </c>
      <c r="O168" s="108">
        <v>80000.956937799056</v>
      </c>
      <c r="P168" s="108">
        <v>80000.956937799056</v>
      </c>
      <c r="Q168" s="57" t="s">
        <v>529</v>
      </c>
      <c r="R168" s="57" t="s">
        <v>530</v>
      </c>
      <c r="S168" s="59">
        <v>0.35</v>
      </c>
      <c r="T168" s="58">
        <f>Table1[[#This Row],[Cal Premium]]*Table1[[#This Row],[ERB 
Payout %]]</f>
        <v>28000.334928229669</v>
      </c>
      <c r="U168" s="61">
        <v>0.01</v>
      </c>
      <c r="V168" s="63">
        <f>Table1[[#This Row],[ERB
Payout Amt]]*Table1[[#This Row],[TDS Rate]]</f>
        <v>280.00334928229671</v>
      </c>
      <c r="W168" s="64"/>
      <c r="X168" s="65">
        <f>Table1[[#This Row],[ERB
Payout Amt]]-Table1[[#This Row],[TDS amt]]</f>
        <v>27720.331578947375</v>
      </c>
      <c r="Y168" s="66"/>
      <c r="Z168" s="67"/>
      <c r="AA168" s="67"/>
      <c r="AB168" s="85" t="s">
        <v>820</v>
      </c>
      <c r="AC168" s="69"/>
      <c r="AD168" s="69">
        <f>VLOOKUP(Table1[[#This Row],[Unique ID]],[1]Sheet1!$A:$AL,38,0)</f>
        <v>0</v>
      </c>
      <c r="AE168" s="74"/>
      <c r="AF168" s="71"/>
      <c r="AG168" s="75">
        <v>15</v>
      </c>
      <c r="AH168" s="23" t="str">
        <f>Table1[[#This Row],[RM Name]]</f>
        <v>Prakash Das</v>
      </c>
    </row>
    <row r="169" spans="1:34" x14ac:dyDescent="0.2">
      <c r="A169" s="56" t="s">
        <v>454</v>
      </c>
      <c r="B169" s="57">
        <v>0</v>
      </c>
      <c r="C169" s="57">
        <v>60832660</v>
      </c>
      <c r="D169" s="57" t="s">
        <v>717</v>
      </c>
      <c r="E169" s="57" t="s">
        <v>50</v>
      </c>
      <c r="F169" s="57" t="s">
        <v>51</v>
      </c>
      <c r="G169" s="57" t="s">
        <v>718</v>
      </c>
      <c r="H169" s="57" t="s">
        <v>654</v>
      </c>
      <c r="I169" s="57" t="s">
        <v>655</v>
      </c>
      <c r="J169" s="57" t="s">
        <v>719</v>
      </c>
      <c r="K169" s="84">
        <v>44943</v>
      </c>
      <c r="L169" s="57">
        <v>8220</v>
      </c>
      <c r="M169" s="57">
        <v>0</v>
      </c>
      <c r="N169" s="57">
        <v>0</v>
      </c>
      <c r="O169" s="108">
        <v>6966.1016949152545</v>
      </c>
      <c r="P169" s="108">
        <v>6966.1016949152545</v>
      </c>
      <c r="Q169" s="57" t="s">
        <v>565</v>
      </c>
      <c r="R169" s="57" t="s">
        <v>566</v>
      </c>
      <c r="S169" s="59">
        <v>0.28000000000000003</v>
      </c>
      <c r="T169" s="58">
        <f>Table1[[#This Row],[Cal Premium]]*Table1[[#This Row],[ERB 
Payout %]]</f>
        <v>1950.5084745762715</v>
      </c>
      <c r="U169" s="61">
        <v>0.01</v>
      </c>
      <c r="V169" s="63">
        <f>Table1[[#This Row],[ERB
Payout Amt]]*Table1[[#This Row],[TDS Rate]]</f>
        <v>19.505084745762716</v>
      </c>
      <c r="W169" s="64"/>
      <c r="X169" s="65">
        <f>Table1[[#This Row],[ERB
Payout Amt]]-Table1[[#This Row],[TDS amt]]</f>
        <v>1931.0033898305087</v>
      </c>
      <c r="Y169" s="66"/>
      <c r="Z169" s="67"/>
      <c r="AA169" s="67"/>
      <c r="AB169" s="85" t="s">
        <v>820</v>
      </c>
      <c r="AC169" s="69"/>
      <c r="AD169" s="69">
        <f>VLOOKUP(Table1[[#This Row],[Unique ID]],[1]Sheet1!$A:$AL,38,0)</f>
        <v>0</v>
      </c>
      <c r="AE169" s="74"/>
      <c r="AF169" s="71"/>
      <c r="AG169" s="75">
        <v>1</v>
      </c>
      <c r="AH169" s="23" t="str">
        <f>Table1[[#This Row],[RM Name]]</f>
        <v>Debasish Bal</v>
      </c>
    </row>
    <row r="170" spans="1:34" x14ac:dyDescent="0.2">
      <c r="A170" s="56" t="s">
        <v>455</v>
      </c>
      <c r="B170" s="57">
        <v>0</v>
      </c>
      <c r="C170" s="57">
        <v>60889019</v>
      </c>
      <c r="D170" s="57" t="s">
        <v>704</v>
      </c>
      <c r="E170" s="57" t="s">
        <v>50</v>
      </c>
      <c r="F170" s="57" t="s">
        <v>51</v>
      </c>
      <c r="G170" s="57" t="s">
        <v>720</v>
      </c>
      <c r="H170" s="57" t="s">
        <v>654</v>
      </c>
      <c r="I170" s="57" t="s">
        <v>655</v>
      </c>
      <c r="J170" s="57" t="s">
        <v>719</v>
      </c>
      <c r="K170" s="84">
        <v>44943</v>
      </c>
      <c r="L170" s="57">
        <v>20171</v>
      </c>
      <c r="M170" s="57">
        <v>0</v>
      </c>
      <c r="N170" s="57">
        <v>0</v>
      </c>
      <c r="O170" s="108">
        <v>17094.067796610172</v>
      </c>
      <c r="P170" s="108">
        <v>17094.067796610172</v>
      </c>
      <c r="Q170" s="57" t="s">
        <v>567</v>
      </c>
      <c r="R170" s="57" t="s">
        <v>568</v>
      </c>
      <c r="S170" s="59">
        <v>0.28000000000000003</v>
      </c>
      <c r="T170" s="58">
        <f>Table1[[#This Row],[Cal Premium]]*Table1[[#This Row],[ERB 
Payout %]]</f>
        <v>4786.3389830508486</v>
      </c>
      <c r="U170" s="61">
        <v>0.01</v>
      </c>
      <c r="V170" s="63">
        <f>Table1[[#This Row],[ERB
Payout Amt]]*Table1[[#This Row],[TDS Rate]]</f>
        <v>47.863389830508488</v>
      </c>
      <c r="W170" s="64"/>
      <c r="X170" s="65">
        <f>Table1[[#This Row],[ERB
Payout Amt]]-Table1[[#This Row],[TDS amt]]</f>
        <v>4738.4755932203398</v>
      </c>
      <c r="Y170" s="66"/>
      <c r="Z170" s="67"/>
      <c r="AA170" s="67"/>
      <c r="AB170" s="85" t="s">
        <v>820</v>
      </c>
      <c r="AC170" s="69"/>
      <c r="AD170" s="69">
        <f>VLOOKUP(Table1[[#This Row],[Unique ID]],[1]Sheet1!$A:$AL,38,0)</f>
        <v>0</v>
      </c>
      <c r="AE170" s="74"/>
      <c r="AF170" s="71"/>
      <c r="AG170" s="75">
        <v>1</v>
      </c>
      <c r="AH170" s="23" t="str">
        <f>Table1[[#This Row],[RM Name]]</f>
        <v>Deepika Ghritlahre</v>
      </c>
    </row>
    <row r="171" spans="1:34" x14ac:dyDescent="0.2">
      <c r="A171" s="56" t="s">
        <v>827</v>
      </c>
      <c r="B171" s="57" t="s">
        <v>971</v>
      </c>
      <c r="C171" s="57" t="s">
        <v>971</v>
      </c>
      <c r="D171" s="57" t="s">
        <v>631</v>
      </c>
      <c r="E171" s="72" t="s">
        <v>50</v>
      </c>
      <c r="F171" s="57" t="s">
        <v>51</v>
      </c>
      <c r="G171" s="57" t="s">
        <v>972</v>
      </c>
      <c r="H171" s="72" t="s">
        <v>53</v>
      </c>
      <c r="I171" s="57" t="s">
        <v>52</v>
      </c>
      <c r="J171" s="57" t="s">
        <v>70</v>
      </c>
      <c r="K171" s="84">
        <v>44943</v>
      </c>
      <c r="L171" s="57">
        <v>61811</v>
      </c>
      <c r="M171" s="57"/>
      <c r="N171" s="57"/>
      <c r="O171" s="108">
        <v>59149.282296650723</v>
      </c>
      <c r="P171" s="108">
        <v>59138.75598086125</v>
      </c>
      <c r="Q171" s="57" t="s">
        <v>1302</v>
      </c>
      <c r="R171" s="57" t="s">
        <v>1303</v>
      </c>
      <c r="S171" s="59">
        <v>0.55000000000000004</v>
      </c>
      <c r="T171" s="58">
        <f>Table1[[#This Row],[Cal Premium]]*Table1[[#This Row],[ERB 
Payout %]]</f>
        <v>32526.315789473691</v>
      </c>
      <c r="U171" s="61">
        <v>0.01</v>
      </c>
      <c r="V171" s="63">
        <f>Table1[[#This Row],[ERB
Payout Amt]]*Table1[[#This Row],[TDS Rate]]</f>
        <v>325.26315789473693</v>
      </c>
      <c r="W171" s="64">
        <v>0</v>
      </c>
      <c r="X171" s="65">
        <f>Table1[[#This Row],[ERB
Payout Amt]]-Table1[[#This Row],[TDS amt]]</f>
        <v>32201.052631578954</v>
      </c>
      <c r="Y171" s="66"/>
      <c r="Z171" s="67"/>
      <c r="AA171" s="67"/>
      <c r="AB171" s="85" t="s">
        <v>954</v>
      </c>
      <c r="AC171" s="69"/>
      <c r="AD171" s="69"/>
      <c r="AE171" s="74"/>
      <c r="AF171" s="71"/>
      <c r="AG171" s="23">
        <v>12</v>
      </c>
      <c r="AH171" s="23" t="str">
        <f>Table1[[#This Row],[RM Name]]</f>
        <v>Pintoo Singh</v>
      </c>
    </row>
    <row r="172" spans="1:34" x14ac:dyDescent="0.2">
      <c r="A172" s="56" t="s">
        <v>873</v>
      </c>
      <c r="B172" s="57" t="s">
        <v>1092</v>
      </c>
      <c r="C172" s="57" t="s">
        <v>1093</v>
      </c>
      <c r="D172" s="57" t="s">
        <v>957</v>
      </c>
      <c r="E172" s="72" t="s">
        <v>50</v>
      </c>
      <c r="F172" s="57" t="s">
        <v>51</v>
      </c>
      <c r="G172" s="57" t="s">
        <v>1094</v>
      </c>
      <c r="H172" s="72" t="s">
        <v>53</v>
      </c>
      <c r="I172" s="57" t="s">
        <v>961</v>
      </c>
      <c r="J172" s="57" t="s">
        <v>962</v>
      </c>
      <c r="K172" s="84">
        <v>44943</v>
      </c>
      <c r="L172" s="57">
        <v>24999</v>
      </c>
      <c r="M172" s="57"/>
      <c r="N172" s="57"/>
      <c r="O172" s="108">
        <v>23922.488038277512</v>
      </c>
      <c r="P172" s="108">
        <v>23922.488038277512</v>
      </c>
      <c r="Q172" s="57" t="s">
        <v>1300</v>
      </c>
      <c r="R172" s="57" t="s">
        <v>1301</v>
      </c>
      <c r="S172" s="59">
        <v>0.54</v>
      </c>
      <c r="T172" s="58">
        <f>Table1[[#This Row],[Cal Premium]]*Table1[[#This Row],[ERB 
Payout %]]</f>
        <v>12918.143540669857</v>
      </c>
      <c r="U172" s="61">
        <v>0.01</v>
      </c>
      <c r="V172" s="63">
        <f>Table1[[#This Row],[ERB
Payout Amt]]*Table1[[#This Row],[TDS Rate]]</f>
        <v>129.18143540669857</v>
      </c>
      <c r="W172" s="64">
        <v>0</v>
      </c>
      <c r="X172" s="65">
        <f>Table1[[#This Row],[ERB
Payout Amt]]-Table1[[#This Row],[TDS amt]]</f>
        <v>12788.962105263157</v>
      </c>
      <c r="Y172" s="66"/>
      <c r="Z172" s="67"/>
      <c r="AA172" s="67"/>
      <c r="AB172" s="85" t="s">
        <v>954</v>
      </c>
      <c r="AC172" s="69"/>
      <c r="AD172" s="69"/>
      <c r="AE172" s="74"/>
      <c r="AF172" s="71"/>
      <c r="AG172" s="23">
        <v>10</v>
      </c>
      <c r="AH172" s="23" t="str">
        <f>Table1[[#This Row],[RM Name]]</f>
        <v>Mohan Singh</v>
      </c>
    </row>
    <row r="173" spans="1:34" x14ac:dyDescent="0.2">
      <c r="A173" s="56" t="s">
        <v>881</v>
      </c>
      <c r="B173" s="57" t="s">
        <v>1112</v>
      </c>
      <c r="C173" s="57" t="s">
        <v>1113</v>
      </c>
      <c r="D173" s="57" t="s">
        <v>957</v>
      </c>
      <c r="E173" s="72" t="s">
        <v>50</v>
      </c>
      <c r="F173" s="57" t="s">
        <v>51</v>
      </c>
      <c r="G173" s="57" t="s">
        <v>1114</v>
      </c>
      <c r="H173" s="72" t="s">
        <v>53</v>
      </c>
      <c r="I173" s="57" t="s">
        <v>203</v>
      </c>
      <c r="J173" s="57" t="s">
        <v>204</v>
      </c>
      <c r="K173" s="84">
        <v>44943</v>
      </c>
      <c r="L173" s="57">
        <v>58292</v>
      </c>
      <c r="M173" s="57"/>
      <c r="N173" s="57"/>
      <c r="O173" s="108">
        <v>55781.818181818184</v>
      </c>
      <c r="P173" s="108">
        <v>55781.818181818184</v>
      </c>
      <c r="Q173" s="57" t="s">
        <v>75</v>
      </c>
      <c r="R173" s="57" t="s">
        <v>76</v>
      </c>
      <c r="S173" s="59">
        <v>0.56999999999999995</v>
      </c>
      <c r="T173" s="58">
        <f>Table1[[#This Row],[Cal Premium]]*Table1[[#This Row],[ERB 
Payout %]]</f>
        <v>31795.63636363636</v>
      </c>
      <c r="U173" s="61">
        <v>0.02</v>
      </c>
      <c r="V173" s="63">
        <f>Table1[[#This Row],[ERB
Payout Amt]]*Table1[[#This Row],[TDS Rate]]</f>
        <v>635.91272727272724</v>
      </c>
      <c r="W173" s="64">
        <v>0</v>
      </c>
      <c r="X173" s="65">
        <f>Table1[[#This Row],[ERB
Payout Amt]]-Table1[[#This Row],[TDS amt]]</f>
        <v>31159.723636363633</v>
      </c>
      <c r="Y173" s="66"/>
      <c r="Z173" s="67"/>
      <c r="AA173" s="67"/>
      <c r="AB173" s="85" t="s">
        <v>954</v>
      </c>
      <c r="AC173" s="69"/>
      <c r="AD173" s="69"/>
      <c r="AE173" s="74"/>
      <c r="AF173" s="71"/>
      <c r="AG173" s="23">
        <v>12</v>
      </c>
      <c r="AH173" s="23" t="str">
        <f>Table1[[#This Row],[RM Name]]</f>
        <v>Mohan Singh</v>
      </c>
    </row>
    <row r="174" spans="1:34" x14ac:dyDescent="0.2">
      <c r="A174" s="56" t="s">
        <v>892</v>
      </c>
      <c r="B174" s="57" t="s">
        <v>1144</v>
      </c>
      <c r="C174" s="57">
        <v>24750253</v>
      </c>
      <c r="D174" s="57" t="s">
        <v>631</v>
      </c>
      <c r="E174" s="72" t="s">
        <v>50</v>
      </c>
      <c r="F174" s="57" t="s">
        <v>51</v>
      </c>
      <c r="G174" s="57" t="s">
        <v>1145</v>
      </c>
      <c r="H174" s="72" t="s">
        <v>53</v>
      </c>
      <c r="I174" s="57" t="s">
        <v>55</v>
      </c>
      <c r="J174" s="57" t="s">
        <v>57</v>
      </c>
      <c r="K174" s="84">
        <v>44943</v>
      </c>
      <c r="L174" s="57">
        <v>80000</v>
      </c>
      <c r="M174" s="57"/>
      <c r="N174" s="57"/>
      <c r="O174" s="108">
        <v>76555.023923444984</v>
      </c>
      <c r="P174" s="108">
        <v>76555.023923444984</v>
      </c>
      <c r="Q174" s="57" t="s">
        <v>1307</v>
      </c>
      <c r="R174" s="57" t="s">
        <v>1308</v>
      </c>
      <c r="S174" s="59">
        <v>0.52</v>
      </c>
      <c r="T174" s="58">
        <f>Table1[[#This Row],[Cal Premium]]*Table1[[#This Row],[ERB 
Payout %]]</f>
        <v>39808.612440191391</v>
      </c>
      <c r="U174" s="61">
        <v>0.02</v>
      </c>
      <c r="V174" s="63">
        <f>Table1[[#This Row],[ERB
Payout Amt]]*Table1[[#This Row],[TDS Rate]]</f>
        <v>796.17224880382787</v>
      </c>
      <c r="W174" s="64">
        <v>0</v>
      </c>
      <c r="X174" s="65">
        <f>Table1[[#This Row],[ERB
Payout Amt]]-Table1[[#This Row],[TDS amt]]</f>
        <v>39012.440191387563</v>
      </c>
      <c r="Y174" s="66"/>
      <c r="Z174" s="67"/>
      <c r="AA174" s="67"/>
      <c r="AB174" s="85" t="s">
        <v>954</v>
      </c>
      <c r="AC174" s="69"/>
      <c r="AD174" s="69"/>
      <c r="AE174" s="74"/>
      <c r="AF174" s="71"/>
      <c r="AG174" s="23">
        <v>12</v>
      </c>
      <c r="AH174" s="23" t="str">
        <f>Table1[[#This Row],[RM Name]]</f>
        <v>Pintoo Singh</v>
      </c>
    </row>
    <row r="175" spans="1:34" x14ac:dyDescent="0.2">
      <c r="A175" s="56" t="s">
        <v>137</v>
      </c>
      <c r="B175" s="57">
        <v>565368954</v>
      </c>
      <c r="C175" s="57" t="s">
        <v>276</v>
      </c>
      <c r="D175" s="57" t="s">
        <v>200</v>
      </c>
      <c r="E175" s="72" t="s">
        <v>50</v>
      </c>
      <c r="F175" s="57" t="s">
        <v>214</v>
      </c>
      <c r="G175" s="57" t="s">
        <v>277</v>
      </c>
      <c r="H175" s="72" t="s">
        <v>53</v>
      </c>
      <c r="I175" s="57" t="s">
        <v>55</v>
      </c>
      <c r="J175" s="57" t="s">
        <v>211</v>
      </c>
      <c r="K175" s="84">
        <v>44944</v>
      </c>
      <c r="L175" s="58">
        <v>31350</v>
      </c>
      <c r="M175" s="57"/>
      <c r="N175" s="57"/>
      <c r="O175" s="107">
        <v>30000.000000000004</v>
      </c>
      <c r="P175" s="107">
        <v>30000.000000000004</v>
      </c>
      <c r="Q175" s="57" t="s">
        <v>401</v>
      </c>
      <c r="R175" s="57" t="s">
        <v>402</v>
      </c>
      <c r="S175" s="115">
        <v>0.51</v>
      </c>
      <c r="T175" s="58">
        <f>Table1[[#This Row],[Cal Premium]]*Table1[[#This Row],[ERB 
Payout %]]</f>
        <v>15300.000000000002</v>
      </c>
      <c r="U175" s="61">
        <v>0.01</v>
      </c>
      <c r="V175" s="63">
        <f>Table1[[#This Row],[ERB
Payout Amt]]*Table1[[#This Row],[TDS Rate]]</f>
        <v>153.00000000000003</v>
      </c>
      <c r="W175" s="64"/>
      <c r="X175" s="65">
        <f>Table1[[#This Row],[ERB
Payout Amt]]-Table1[[#This Row],[TDS amt]]</f>
        <v>15147.000000000002</v>
      </c>
      <c r="Y175" s="66"/>
      <c r="Z175" s="67"/>
      <c r="AA175" s="68"/>
      <c r="AB175" s="85" t="s">
        <v>821</v>
      </c>
      <c r="AC175" s="69"/>
      <c r="AD175" s="57"/>
      <c r="AE175" s="70"/>
      <c r="AF175" s="71"/>
      <c r="AG175" s="23">
        <v>12</v>
      </c>
      <c r="AH175" s="23" t="str">
        <f>Table1[[#This Row],[RM Name]]</f>
        <v>Gaurav Raghav</v>
      </c>
    </row>
    <row r="176" spans="1:34" x14ac:dyDescent="0.2">
      <c r="A176" s="56" t="s">
        <v>138</v>
      </c>
      <c r="B176" s="57">
        <v>565369132</v>
      </c>
      <c r="C176" s="57" t="s">
        <v>278</v>
      </c>
      <c r="D176" s="57" t="s">
        <v>200</v>
      </c>
      <c r="E176" s="72" t="s">
        <v>50</v>
      </c>
      <c r="F176" s="57" t="s">
        <v>214</v>
      </c>
      <c r="G176" s="57" t="s">
        <v>279</v>
      </c>
      <c r="H176" s="72" t="s">
        <v>53</v>
      </c>
      <c r="I176" s="57" t="s">
        <v>55</v>
      </c>
      <c r="J176" s="57" t="s">
        <v>211</v>
      </c>
      <c r="K176" s="84">
        <v>44944</v>
      </c>
      <c r="L176" s="58">
        <v>52500</v>
      </c>
      <c r="M176" s="57"/>
      <c r="N176" s="57"/>
      <c r="O176" s="107">
        <v>50239.23444976077</v>
      </c>
      <c r="P176" s="107">
        <v>50239.23444976077</v>
      </c>
      <c r="Q176" s="57" t="s">
        <v>81</v>
      </c>
      <c r="R176" s="57" t="s">
        <v>82</v>
      </c>
      <c r="S176" s="115">
        <v>0.52</v>
      </c>
      <c r="T176" s="58">
        <f>Table1[[#This Row],[Cal Premium]]*Table1[[#This Row],[ERB 
Payout %]]</f>
        <v>26124.401913875601</v>
      </c>
      <c r="U176" s="61">
        <v>0.02</v>
      </c>
      <c r="V176" s="63">
        <f>Table1[[#This Row],[ERB
Payout Amt]]*Table1[[#This Row],[TDS Rate]]</f>
        <v>522.48803827751203</v>
      </c>
      <c r="W176" s="64"/>
      <c r="X176" s="65">
        <f>Table1[[#This Row],[ERB
Payout Amt]]-Table1[[#This Row],[TDS amt]]</f>
        <v>25601.913875598089</v>
      </c>
      <c r="Y176" s="66"/>
      <c r="Z176" s="67"/>
      <c r="AA176" s="68"/>
      <c r="AB176" s="85" t="s">
        <v>821</v>
      </c>
      <c r="AC176" s="69"/>
      <c r="AD176" s="57"/>
      <c r="AE176" s="70"/>
      <c r="AF176" s="71"/>
      <c r="AG176" s="23">
        <v>12</v>
      </c>
      <c r="AH176" s="23" t="str">
        <f>Table1[[#This Row],[RM Name]]</f>
        <v>Gaurav Raghav</v>
      </c>
    </row>
    <row r="177" spans="1:34" x14ac:dyDescent="0.2">
      <c r="A177" s="56" t="s">
        <v>140</v>
      </c>
      <c r="B177" s="57">
        <v>565366171</v>
      </c>
      <c r="C177" s="57" t="s">
        <v>282</v>
      </c>
      <c r="D177" s="57" t="s">
        <v>200</v>
      </c>
      <c r="E177" s="72" t="s">
        <v>50</v>
      </c>
      <c r="F177" s="57" t="s">
        <v>214</v>
      </c>
      <c r="G177" s="57" t="s">
        <v>283</v>
      </c>
      <c r="H177" s="72" t="s">
        <v>53</v>
      </c>
      <c r="I177" s="57" t="s">
        <v>55</v>
      </c>
      <c r="J177" s="57" t="s">
        <v>211</v>
      </c>
      <c r="K177" s="84">
        <v>44944</v>
      </c>
      <c r="L177" s="58">
        <v>30000</v>
      </c>
      <c r="M177" s="57"/>
      <c r="N177" s="57"/>
      <c r="O177" s="107">
        <v>28708.133971291867</v>
      </c>
      <c r="P177" s="107">
        <v>28708.133971291867</v>
      </c>
      <c r="Q177" s="57" t="s">
        <v>407</v>
      </c>
      <c r="R177" s="57" t="s">
        <v>408</v>
      </c>
      <c r="S177" s="115">
        <v>0.5</v>
      </c>
      <c r="T177" s="58">
        <f>Table1[[#This Row],[Cal Premium]]*Table1[[#This Row],[ERB 
Payout %]]</f>
        <v>14354.066985645934</v>
      </c>
      <c r="U177" s="61">
        <v>0.02</v>
      </c>
      <c r="V177" s="63">
        <f>Table1[[#This Row],[ERB
Payout Amt]]*Table1[[#This Row],[TDS Rate]]</f>
        <v>287.08133971291869</v>
      </c>
      <c r="W177" s="64"/>
      <c r="X177" s="65">
        <f>Table1[[#This Row],[ERB
Payout Amt]]-Table1[[#This Row],[TDS amt]]</f>
        <v>14066.985645933015</v>
      </c>
      <c r="Y177" s="66"/>
      <c r="Z177" s="67"/>
      <c r="AA177" s="68"/>
      <c r="AB177" s="85" t="s">
        <v>821</v>
      </c>
      <c r="AC177" s="69"/>
      <c r="AD177" s="57"/>
      <c r="AE177" s="70"/>
      <c r="AF177" s="71"/>
      <c r="AG177" s="23">
        <v>12</v>
      </c>
      <c r="AH177" s="23" t="str">
        <f>Table1[[#This Row],[RM Name]]</f>
        <v>Gaurav Raghav</v>
      </c>
    </row>
    <row r="178" spans="1:34" x14ac:dyDescent="0.2">
      <c r="A178" s="56" t="s">
        <v>141</v>
      </c>
      <c r="B178" s="57">
        <v>565365289</v>
      </c>
      <c r="C178" s="57" t="s">
        <v>284</v>
      </c>
      <c r="D178" s="57" t="s">
        <v>200</v>
      </c>
      <c r="E178" s="72" t="s">
        <v>50</v>
      </c>
      <c r="F178" s="57" t="s">
        <v>214</v>
      </c>
      <c r="G178" s="57" t="s">
        <v>285</v>
      </c>
      <c r="H178" s="72" t="s">
        <v>53</v>
      </c>
      <c r="I178" s="57" t="s">
        <v>55</v>
      </c>
      <c r="J178" s="57" t="s">
        <v>211</v>
      </c>
      <c r="K178" s="84">
        <v>44944</v>
      </c>
      <c r="L178" s="58">
        <v>52500</v>
      </c>
      <c r="M178" s="57"/>
      <c r="N178" s="57"/>
      <c r="O178" s="107">
        <v>50239.23444976077</v>
      </c>
      <c r="P178" s="107">
        <v>50239.23444976077</v>
      </c>
      <c r="Q178" s="57" t="s">
        <v>81</v>
      </c>
      <c r="R178" s="57" t="s">
        <v>82</v>
      </c>
      <c r="S178" s="115">
        <v>0.52</v>
      </c>
      <c r="T178" s="58">
        <f>Table1[[#This Row],[Cal Premium]]*Table1[[#This Row],[ERB 
Payout %]]</f>
        <v>26124.401913875601</v>
      </c>
      <c r="U178" s="62">
        <v>0.02</v>
      </c>
      <c r="V178" s="63">
        <f>Table1[[#This Row],[ERB
Payout Amt]]*Table1[[#This Row],[TDS Rate]]</f>
        <v>522.48803827751203</v>
      </c>
      <c r="W178" s="64"/>
      <c r="X178" s="65">
        <f>Table1[[#This Row],[ERB
Payout Amt]]-Table1[[#This Row],[TDS amt]]</f>
        <v>25601.913875598089</v>
      </c>
      <c r="Y178" s="66"/>
      <c r="Z178" s="67"/>
      <c r="AA178" s="68"/>
      <c r="AB178" s="85" t="s">
        <v>821</v>
      </c>
      <c r="AC178" s="69"/>
      <c r="AD178" s="57"/>
      <c r="AE178" s="70"/>
      <c r="AF178" s="71"/>
      <c r="AG178" s="23">
        <v>12</v>
      </c>
      <c r="AH178" s="23" t="str">
        <f>Table1[[#This Row],[RM Name]]</f>
        <v>Gaurav Raghav</v>
      </c>
    </row>
    <row r="179" spans="1:34" x14ac:dyDescent="0.2">
      <c r="A179" s="56" t="s">
        <v>142</v>
      </c>
      <c r="B179" s="57">
        <v>5101449456</v>
      </c>
      <c r="C179" s="57" t="s">
        <v>286</v>
      </c>
      <c r="D179" s="57" t="s">
        <v>200</v>
      </c>
      <c r="E179" s="72" t="s">
        <v>50</v>
      </c>
      <c r="F179" s="57" t="s">
        <v>214</v>
      </c>
      <c r="G179" s="57" t="s">
        <v>287</v>
      </c>
      <c r="H179" s="72" t="s">
        <v>53</v>
      </c>
      <c r="I179" s="57" t="s">
        <v>203</v>
      </c>
      <c r="J179" s="57" t="s">
        <v>216</v>
      </c>
      <c r="K179" s="84">
        <v>44944</v>
      </c>
      <c r="L179" s="58">
        <v>92000</v>
      </c>
      <c r="M179" s="57"/>
      <c r="N179" s="57"/>
      <c r="O179" s="107">
        <v>88038.277511961729</v>
      </c>
      <c r="P179" s="107">
        <v>88038.277511961729</v>
      </c>
      <c r="Q179" s="57" t="s">
        <v>83</v>
      </c>
      <c r="R179" s="57" t="s">
        <v>84</v>
      </c>
      <c r="S179" s="115">
        <v>0.6</v>
      </c>
      <c r="T179" s="58">
        <f>Table1[[#This Row],[Cal Premium]]*Table1[[#This Row],[ERB 
Payout %]]</f>
        <v>52822.966507177036</v>
      </c>
      <c r="U179" s="61">
        <v>0.01</v>
      </c>
      <c r="V179" s="63">
        <f>Table1[[#This Row],[ERB
Payout Amt]]*Table1[[#This Row],[TDS Rate]]</f>
        <v>528.22966507177034</v>
      </c>
      <c r="W179" s="64"/>
      <c r="X179" s="65">
        <f>Table1[[#This Row],[ERB
Payout Amt]]-Table1[[#This Row],[TDS amt]]</f>
        <v>52294.736842105267</v>
      </c>
      <c r="Y179" s="66"/>
      <c r="Z179" s="67"/>
      <c r="AA179" s="68"/>
      <c r="AB179" s="85" t="s">
        <v>821</v>
      </c>
      <c r="AC179" s="69"/>
      <c r="AD179" s="57"/>
      <c r="AE179" s="70"/>
      <c r="AF179" s="71"/>
      <c r="AG179" s="23">
        <v>12</v>
      </c>
      <c r="AH179" s="23" t="str">
        <f>Table1[[#This Row],[RM Name]]</f>
        <v>Gaurav Raghav</v>
      </c>
    </row>
    <row r="180" spans="1:34" x14ac:dyDescent="0.2">
      <c r="A180" s="56" t="s">
        <v>143</v>
      </c>
      <c r="B180" s="57">
        <v>5101449935</v>
      </c>
      <c r="C180" s="57" t="s">
        <v>288</v>
      </c>
      <c r="D180" s="57" t="s">
        <v>200</v>
      </c>
      <c r="E180" s="72" t="s">
        <v>50</v>
      </c>
      <c r="F180" s="57" t="s">
        <v>214</v>
      </c>
      <c r="G180" s="57" t="s">
        <v>289</v>
      </c>
      <c r="H180" s="72" t="s">
        <v>53</v>
      </c>
      <c r="I180" s="57" t="s">
        <v>203</v>
      </c>
      <c r="J180" s="57" t="s">
        <v>216</v>
      </c>
      <c r="K180" s="84">
        <v>44944</v>
      </c>
      <c r="L180" s="58">
        <v>52250</v>
      </c>
      <c r="M180" s="57"/>
      <c r="N180" s="57"/>
      <c r="O180" s="107">
        <v>50000</v>
      </c>
      <c r="P180" s="107">
        <v>50000</v>
      </c>
      <c r="Q180" s="57" t="s">
        <v>83</v>
      </c>
      <c r="R180" s="57" t="s">
        <v>84</v>
      </c>
      <c r="S180" s="115">
        <v>0.6</v>
      </c>
      <c r="T180" s="58">
        <f>Table1[[#This Row],[Cal Premium]]*Table1[[#This Row],[ERB 
Payout %]]</f>
        <v>30000</v>
      </c>
      <c r="U180" s="61">
        <v>0.01</v>
      </c>
      <c r="V180" s="63">
        <f>Table1[[#This Row],[ERB
Payout Amt]]*Table1[[#This Row],[TDS Rate]]</f>
        <v>300</v>
      </c>
      <c r="W180" s="64"/>
      <c r="X180" s="65">
        <f>Table1[[#This Row],[ERB
Payout Amt]]-Table1[[#This Row],[TDS amt]]</f>
        <v>29700</v>
      </c>
      <c r="Y180" s="66"/>
      <c r="Z180" s="67"/>
      <c r="AA180" s="68"/>
      <c r="AB180" s="85" t="s">
        <v>821</v>
      </c>
      <c r="AC180" s="69"/>
      <c r="AD180" s="57"/>
      <c r="AE180" s="70"/>
      <c r="AF180" s="71"/>
      <c r="AG180" s="23">
        <v>12</v>
      </c>
      <c r="AH180" s="23" t="str">
        <f>Table1[[#This Row],[RM Name]]</f>
        <v>Gaurav Raghav</v>
      </c>
    </row>
    <row r="181" spans="1:34" x14ac:dyDescent="0.2">
      <c r="A181" s="56" t="s">
        <v>460</v>
      </c>
      <c r="B181" s="57">
        <v>6121657866</v>
      </c>
      <c r="C181" s="57">
        <v>545275636</v>
      </c>
      <c r="D181" s="57" t="s">
        <v>628</v>
      </c>
      <c r="E181" s="57" t="s">
        <v>50</v>
      </c>
      <c r="F181" s="57" t="s">
        <v>51</v>
      </c>
      <c r="G181" s="57" t="s">
        <v>727</v>
      </c>
      <c r="H181" s="57" t="s">
        <v>53</v>
      </c>
      <c r="I181" s="57" t="s">
        <v>54</v>
      </c>
      <c r="J181" s="57" t="s">
        <v>62</v>
      </c>
      <c r="K181" s="84">
        <v>44944</v>
      </c>
      <c r="L181" s="57">
        <v>6270</v>
      </c>
      <c r="M181" s="57">
        <v>0</v>
      </c>
      <c r="N181" s="57">
        <v>0</v>
      </c>
      <c r="O181" s="108">
        <v>6000</v>
      </c>
      <c r="P181" s="108">
        <v>6000</v>
      </c>
      <c r="Q181" s="57" t="s">
        <v>573</v>
      </c>
      <c r="R181" s="57" t="s">
        <v>574</v>
      </c>
      <c r="S181" s="59">
        <v>0.28000000000000003</v>
      </c>
      <c r="T181" s="58">
        <f>Table1[[#This Row],[Cal Premium]]*Table1[[#This Row],[ERB 
Payout %]]</f>
        <v>1680.0000000000002</v>
      </c>
      <c r="U181" s="61">
        <v>0.01</v>
      </c>
      <c r="V181" s="63">
        <f>Table1[[#This Row],[ERB
Payout Amt]]*Table1[[#This Row],[TDS Rate]]</f>
        <v>16.800000000000004</v>
      </c>
      <c r="W181" s="64"/>
      <c r="X181" s="65">
        <f>Table1[[#This Row],[ERB
Payout Amt]]-Table1[[#This Row],[TDS amt]]</f>
        <v>1663.2000000000003</v>
      </c>
      <c r="Y181" s="66"/>
      <c r="Z181" s="67"/>
      <c r="AA181" s="67"/>
      <c r="AB181" s="85" t="s">
        <v>820</v>
      </c>
      <c r="AC181" s="69"/>
      <c r="AD181" s="69">
        <f>VLOOKUP(Table1[[#This Row],[Unique ID]],[1]Sheet1!$A:$AL,38,0)</f>
        <v>0</v>
      </c>
      <c r="AE181" s="74"/>
      <c r="AF181" s="71"/>
      <c r="AG181" s="75">
        <v>7</v>
      </c>
      <c r="AH181" s="23" t="str">
        <f>Table1[[#This Row],[RM Name]]</f>
        <v>Amitava Das</v>
      </c>
    </row>
    <row r="182" spans="1:34" x14ac:dyDescent="0.2">
      <c r="A182" s="56" t="s">
        <v>461</v>
      </c>
      <c r="B182" s="57">
        <v>0</v>
      </c>
      <c r="C182" s="57" t="s">
        <v>729</v>
      </c>
      <c r="D182" s="57" t="s">
        <v>730</v>
      </c>
      <c r="E182" s="57" t="s">
        <v>50</v>
      </c>
      <c r="F182" s="57" t="s">
        <v>51</v>
      </c>
      <c r="G182" s="57" t="s">
        <v>731</v>
      </c>
      <c r="H182" s="57" t="s">
        <v>654</v>
      </c>
      <c r="I182" s="57" t="s">
        <v>633</v>
      </c>
      <c r="J182" s="57" t="s">
        <v>689</v>
      </c>
      <c r="K182" s="84">
        <v>44944</v>
      </c>
      <c r="L182" s="57">
        <v>16284</v>
      </c>
      <c r="M182" s="57">
        <v>0</v>
      </c>
      <c r="N182" s="57">
        <v>0</v>
      </c>
      <c r="O182" s="108">
        <v>13800</v>
      </c>
      <c r="P182" s="108">
        <v>13800</v>
      </c>
      <c r="Q182" s="57" t="s">
        <v>575</v>
      </c>
      <c r="R182" s="57" t="s">
        <v>576</v>
      </c>
      <c r="S182" s="59">
        <v>0.28000000000000003</v>
      </c>
      <c r="T182" s="58">
        <f>Table1[[#This Row],[Cal Premium]]*Table1[[#This Row],[ERB 
Payout %]]</f>
        <v>3864.0000000000005</v>
      </c>
      <c r="U182" s="61">
        <v>0.01</v>
      </c>
      <c r="V182" s="63">
        <f>Table1[[#This Row],[ERB
Payout Amt]]*Table1[[#This Row],[TDS Rate]]</f>
        <v>38.640000000000008</v>
      </c>
      <c r="W182" s="64"/>
      <c r="X182" s="65">
        <f>Table1[[#This Row],[ERB
Payout Amt]]-Table1[[#This Row],[TDS amt]]</f>
        <v>3825.3600000000006</v>
      </c>
      <c r="Y182" s="66"/>
      <c r="Z182" s="67"/>
      <c r="AA182" s="67"/>
      <c r="AB182" s="85" t="s">
        <v>820</v>
      </c>
      <c r="AC182" s="69"/>
      <c r="AD182" s="69">
        <f>VLOOKUP(Table1[[#This Row],[Unique ID]],[1]Sheet1!$A:$AL,38,0)</f>
        <v>0</v>
      </c>
      <c r="AE182" s="74"/>
      <c r="AF182" s="71"/>
      <c r="AG182" s="75">
        <v>1</v>
      </c>
      <c r="AH182" s="23" t="str">
        <f>Table1[[#This Row],[RM Name]]</f>
        <v>Avnish Misra</v>
      </c>
    </row>
    <row r="183" spans="1:34" x14ac:dyDescent="0.2">
      <c r="A183" s="56" t="s">
        <v>464</v>
      </c>
      <c r="B183" s="57">
        <v>6121660277</v>
      </c>
      <c r="C183" s="57">
        <v>545409617</v>
      </c>
      <c r="D183" s="57" t="s">
        <v>628</v>
      </c>
      <c r="E183" s="57" t="s">
        <v>50</v>
      </c>
      <c r="F183" s="57" t="s">
        <v>51</v>
      </c>
      <c r="G183" s="57" t="s">
        <v>736</v>
      </c>
      <c r="H183" s="57" t="s">
        <v>53</v>
      </c>
      <c r="I183" s="57" t="s">
        <v>54</v>
      </c>
      <c r="J183" s="57" t="s">
        <v>62</v>
      </c>
      <c r="K183" s="84">
        <v>44944</v>
      </c>
      <c r="L183" s="57">
        <v>6270</v>
      </c>
      <c r="M183" s="57">
        <v>0</v>
      </c>
      <c r="N183" s="57">
        <v>0</v>
      </c>
      <c r="O183" s="108">
        <v>6000</v>
      </c>
      <c r="P183" s="108">
        <v>6000</v>
      </c>
      <c r="Q183" s="57" t="s">
        <v>525</v>
      </c>
      <c r="R183" s="57" t="s">
        <v>526</v>
      </c>
      <c r="S183" s="59">
        <v>0.28000000000000003</v>
      </c>
      <c r="T183" s="58">
        <f>Table1[[#This Row],[Cal Premium]]*Table1[[#This Row],[ERB 
Payout %]]</f>
        <v>1680.0000000000002</v>
      </c>
      <c r="U183" s="61">
        <v>0.01</v>
      </c>
      <c r="V183" s="63">
        <f>Table1[[#This Row],[ERB
Payout Amt]]*Table1[[#This Row],[TDS Rate]]</f>
        <v>16.800000000000004</v>
      </c>
      <c r="W183" s="64"/>
      <c r="X183" s="65">
        <f>Table1[[#This Row],[ERB
Payout Amt]]-Table1[[#This Row],[TDS amt]]</f>
        <v>1663.2000000000003</v>
      </c>
      <c r="Y183" s="66"/>
      <c r="Z183" s="67"/>
      <c r="AA183" s="67"/>
      <c r="AB183" s="85" t="s">
        <v>820</v>
      </c>
      <c r="AC183" s="69"/>
      <c r="AD183" s="69">
        <f>VLOOKUP(Table1[[#This Row],[Unique ID]],[1]Sheet1!$A:$AL,38,0)</f>
        <v>0</v>
      </c>
      <c r="AE183" s="74"/>
      <c r="AF183" s="71"/>
      <c r="AG183" s="75">
        <v>7</v>
      </c>
      <c r="AH183" s="23" t="str">
        <f>Table1[[#This Row],[RM Name]]</f>
        <v>Amitava Das</v>
      </c>
    </row>
    <row r="184" spans="1:34" x14ac:dyDescent="0.2">
      <c r="A184" s="56" t="s">
        <v>885</v>
      </c>
      <c r="B184" s="57" t="s">
        <v>1123</v>
      </c>
      <c r="C184" s="57" t="s">
        <v>1124</v>
      </c>
      <c r="D184" s="57" t="s">
        <v>957</v>
      </c>
      <c r="E184" s="72" t="s">
        <v>50</v>
      </c>
      <c r="F184" s="57" t="s">
        <v>51</v>
      </c>
      <c r="G184" s="57" t="s">
        <v>1125</v>
      </c>
      <c r="H184" s="72" t="s">
        <v>53</v>
      </c>
      <c r="I184" s="57" t="s">
        <v>1048</v>
      </c>
      <c r="J184" s="57" t="s">
        <v>342</v>
      </c>
      <c r="K184" s="84">
        <v>44944</v>
      </c>
      <c r="L184" s="57">
        <v>99999</v>
      </c>
      <c r="M184" s="57"/>
      <c r="N184" s="57"/>
      <c r="O184" s="108">
        <v>95692.822966507185</v>
      </c>
      <c r="P184" s="108">
        <v>95594.258373205754</v>
      </c>
      <c r="Q184" s="57" t="s">
        <v>75</v>
      </c>
      <c r="R184" s="57" t="s">
        <v>76</v>
      </c>
      <c r="S184" s="59">
        <v>0.56999999999999995</v>
      </c>
      <c r="T184" s="58">
        <f>Table1[[#This Row],[Cal Premium]]*Table1[[#This Row],[ERB 
Payout %]]</f>
        <v>54488.727272727272</v>
      </c>
      <c r="U184" s="61">
        <v>0.02</v>
      </c>
      <c r="V184" s="63">
        <f>Table1[[#This Row],[ERB
Payout Amt]]*Table1[[#This Row],[TDS Rate]]</f>
        <v>1089.7745454545454</v>
      </c>
      <c r="W184" s="64">
        <v>0</v>
      </c>
      <c r="X184" s="65">
        <f>Table1[[#This Row],[ERB
Payout Amt]]-Table1[[#This Row],[TDS amt]]</f>
        <v>53398.952727272728</v>
      </c>
      <c r="Y184" s="66"/>
      <c r="Z184" s="67"/>
      <c r="AA184" s="67"/>
      <c r="AB184" s="85" t="s">
        <v>954</v>
      </c>
      <c r="AC184" s="69"/>
      <c r="AD184" s="69"/>
      <c r="AE184" s="74"/>
      <c r="AF184" s="71"/>
      <c r="AG184" s="23">
        <v>20</v>
      </c>
      <c r="AH184" s="23" t="str">
        <f>Table1[[#This Row],[RM Name]]</f>
        <v>Mohan Singh</v>
      </c>
    </row>
    <row r="185" spans="1:34" x14ac:dyDescent="0.2">
      <c r="A185" s="56" t="s">
        <v>886</v>
      </c>
      <c r="B185" s="57" t="s">
        <v>1126</v>
      </c>
      <c r="C185" s="57" t="s">
        <v>1127</v>
      </c>
      <c r="D185" s="57" t="s">
        <v>957</v>
      </c>
      <c r="E185" s="72" t="s">
        <v>50</v>
      </c>
      <c r="F185" s="57" t="s">
        <v>51</v>
      </c>
      <c r="G185" s="57" t="s">
        <v>1128</v>
      </c>
      <c r="H185" s="72" t="s">
        <v>53</v>
      </c>
      <c r="I185" s="57" t="s">
        <v>1048</v>
      </c>
      <c r="J185" s="57" t="s">
        <v>216</v>
      </c>
      <c r="K185" s="84">
        <v>44944</v>
      </c>
      <c r="L185" s="57">
        <v>75000</v>
      </c>
      <c r="M185" s="57"/>
      <c r="N185" s="57"/>
      <c r="O185" s="108">
        <v>71770.334928229669</v>
      </c>
      <c r="P185" s="108">
        <v>72075.598086124402</v>
      </c>
      <c r="Q185" s="57" t="s">
        <v>75</v>
      </c>
      <c r="R185" s="57" t="s">
        <v>76</v>
      </c>
      <c r="S185" s="59">
        <v>0.56999999999999995</v>
      </c>
      <c r="T185" s="58">
        <f>Table1[[#This Row],[Cal Premium]]*Table1[[#This Row],[ERB 
Payout %]]</f>
        <v>41083.090909090904</v>
      </c>
      <c r="U185" s="61">
        <v>0.02</v>
      </c>
      <c r="V185" s="63">
        <f>Table1[[#This Row],[ERB
Payout Amt]]*Table1[[#This Row],[TDS Rate]]</f>
        <v>821.66181818181815</v>
      </c>
      <c r="W185" s="64">
        <v>0</v>
      </c>
      <c r="X185" s="65">
        <f>Table1[[#This Row],[ERB
Payout Amt]]-Table1[[#This Row],[TDS amt]]</f>
        <v>40261.429090909085</v>
      </c>
      <c r="Y185" s="66"/>
      <c r="Z185" s="67"/>
      <c r="AA185" s="67"/>
      <c r="AB185" s="85" t="s">
        <v>954</v>
      </c>
      <c r="AC185" s="69"/>
      <c r="AD185" s="69"/>
      <c r="AE185" s="74"/>
      <c r="AF185" s="71"/>
      <c r="AG185" s="23">
        <v>12</v>
      </c>
      <c r="AH185" s="23" t="str">
        <f>Table1[[#This Row],[RM Name]]</f>
        <v>Mohan Singh</v>
      </c>
    </row>
    <row r="186" spans="1:34" x14ac:dyDescent="0.2">
      <c r="A186" s="56" t="s">
        <v>896</v>
      </c>
      <c r="B186" s="57" t="s">
        <v>1152</v>
      </c>
      <c r="C186" s="57" t="s">
        <v>1153</v>
      </c>
      <c r="D186" s="57" t="s">
        <v>957</v>
      </c>
      <c r="E186" s="72" t="s">
        <v>50</v>
      </c>
      <c r="F186" s="57" t="s">
        <v>51</v>
      </c>
      <c r="G186" s="57" t="s">
        <v>1154</v>
      </c>
      <c r="H186" s="72" t="s">
        <v>53</v>
      </c>
      <c r="I186" s="57" t="s">
        <v>203</v>
      </c>
      <c r="J186" s="57" t="s">
        <v>204</v>
      </c>
      <c r="K186" s="84">
        <v>44944</v>
      </c>
      <c r="L186" s="57">
        <v>25000</v>
      </c>
      <c r="M186" s="57"/>
      <c r="N186" s="57"/>
      <c r="O186" s="108">
        <v>23923.444976076556</v>
      </c>
      <c r="P186" s="108">
        <v>23923.444976076556</v>
      </c>
      <c r="Q186" s="57" t="s">
        <v>75</v>
      </c>
      <c r="R186" s="57" t="s">
        <v>76</v>
      </c>
      <c r="S186" s="59">
        <v>0.56999999999999995</v>
      </c>
      <c r="T186" s="58">
        <f>Table1[[#This Row],[Cal Premium]]*Table1[[#This Row],[ERB 
Payout %]]</f>
        <v>13636.363636363636</v>
      </c>
      <c r="U186" s="61">
        <v>0.02</v>
      </c>
      <c r="V186" s="63">
        <f>Table1[[#This Row],[ERB
Payout Amt]]*Table1[[#This Row],[TDS Rate]]</f>
        <v>272.72727272727275</v>
      </c>
      <c r="W186" s="64">
        <v>0</v>
      </c>
      <c r="X186" s="65">
        <f>Table1[[#This Row],[ERB
Payout Amt]]-Table1[[#This Row],[TDS amt]]</f>
        <v>13363.636363636364</v>
      </c>
      <c r="Y186" s="66"/>
      <c r="Z186" s="67"/>
      <c r="AA186" s="67"/>
      <c r="AB186" s="85" t="s">
        <v>954</v>
      </c>
      <c r="AC186" s="69"/>
      <c r="AD186" s="69"/>
      <c r="AE186" s="74"/>
      <c r="AF186" s="71"/>
      <c r="AG186" s="23">
        <v>12</v>
      </c>
      <c r="AH186" s="23" t="str">
        <f>Table1[[#This Row],[RM Name]]</f>
        <v>Mohan Singh</v>
      </c>
    </row>
    <row r="187" spans="1:34" x14ac:dyDescent="0.2">
      <c r="A187" s="56" t="s">
        <v>144</v>
      </c>
      <c r="B187" s="57">
        <v>565364967</v>
      </c>
      <c r="C187" s="57" t="s">
        <v>290</v>
      </c>
      <c r="D187" s="57" t="s">
        <v>200</v>
      </c>
      <c r="E187" s="72" t="s">
        <v>50</v>
      </c>
      <c r="F187" s="57" t="s">
        <v>214</v>
      </c>
      <c r="G187" s="57" t="s">
        <v>291</v>
      </c>
      <c r="H187" s="72" t="s">
        <v>53</v>
      </c>
      <c r="I187" s="57" t="s">
        <v>55</v>
      </c>
      <c r="J187" s="57" t="s">
        <v>211</v>
      </c>
      <c r="K187" s="84">
        <v>44945</v>
      </c>
      <c r="L187" s="58">
        <v>104500</v>
      </c>
      <c r="M187" s="57"/>
      <c r="N187" s="57"/>
      <c r="O187" s="107">
        <v>100000</v>
      </c>
      <c r="P187" s="107">
        <v>100000</v>
      </c>
      <c r="Q187" s="57" t="s">
        <v>401</v>
      </c>
      <c r="R187" s="57" t="s">
        <v>402</v>
      </c>
      <c r="S187" s="115">
        <v>0.51</v>
      </c>
      <c r="T187" s="58">
        <f>Table1[[#This Row],[Cal Premium]]*Table1[[#This Row],[ERB 
Payout %]]</f>
        <v>51000</v>
      </c>
      <c r="U187" s="61">
        <v>0.01</v>
      </c>
      <c r="V187" s="63">
        <f>Table1[[#This Row],[ERB
Payout Amt]]*Table1[[#This Row],[TDS Rate]]</f>
        <v>510</v>
      </c>
      <c r="W187" s="64"/>
      <c r="X187" s="65">
        <f>Table1[[#This Row],[ERB
Payout Amt]]-Table1[[#This Row],[TDS amt]]</f>
        <v>50490</v>
      </c>
      <c r="Y187" s="66"/>
      <c r="Z187" s="67"/>
      <c r="AA187" s="68"/>
      <c r="AB187" s="85" t="s">
        <v>821</v>
      </c>
      <c r="AC187" s="69"/>
      <c r="AD187" s="57"/>
      <c r="AE187" s="70"/>
      <c r="AF187" s="71"/>
      <c r="AG187" s="23">
        <v>12</v>
      </c>
      <c r="AH187" s="23" t="str">
        <f>Table1[[#This Row],[RM Name]]</f>
        <v>Gaurav Raghav</v>
      </c>
    </row>
    <row r="188" spans="1:34" x14ac:dyDescent="0.2">
      <c r="A188" s="56" t="s">
        <v>145</v>
      </c>
      <c r="B188" s="57">
        <v>565369622</v>
      </c>
      <c r="C188" s="57" t="s">
        <v>292</v>
      </c>
      <c r="D188" s="57" t="s">
        <v>200</v>
      </c>
      <c r="E188" s="72" t="s">
        <v>50</v>
      </c>
      <c r="F188" s="57" t="s">
        <v>214</v>
      </c>
      <c r="G188" s="57" t="s">
        <v>293</v>
      </c>
      <c r="H188" s="72" t="s">
        <v>53</v>
      </c>
      <c r="I188" s="57" t="s">
        <v>55</v>
      </c>
      <c r="J188" s="57" t="s">
        <v>211</v>
      </c>
      <c r="K188" s="84">
        <v>44945</v>
      </c>
      <c r="L188" s="58">
        <v>52250</v>
      </c>
      <c r="M188" s="57"/>
      <c r="N188" s="57"/>
      <c r="O188" s="107">
        <v>50000</v>
      </c>
      <c r="P188" s="107">
        <v>50000</v>
      </c>
      <c r="Q188" s="57" t="s">
        <v>401</v>
      </c>
      <c r="R188" s="57" t="s">
        <v>402</v>
      </c>
      <c r="S188" s="115">
        <v>0.51</v>
      </c>
      <c r="T188" s="58">
        <f>Table1[[#This Row],[Cal Premium]]*Table1[[#This Row],[ERB 
Payout %]]</f>
        <v>25500</v>
      </c>
      <c r="U188" s="61">
        <v>0.01</v>
      </c>
      <c r="V188" s="63">
        <f>Table1[[#This Row],[ERB
Payout Amt]]*Table1[[#This Row],[TDS Rate]]</f>
        <v>255</v>
      </c>
      <c r="W188" s="64"/>
      <c r="X188" s="65">
        <f>Table1[[#This Row],[ERB
Payout Amt]]-Table1[[#This Row],[TDS amt]]</f>
        <v>25245</v>
      </c>
      <c r="Y188" s="66"/>
      <c r="Z188" s="67"/>
      <c r="AA188" s="68"/>
      <c r="AB188" s="85" t="s">
        <v>821</v>
      </c>
      <c r="AC188" s="69"/>
      <c r="AD188" s="57"/>
      <c r="AE188" s="70"/>
      <c r="AF188" s="71"/>
      <c r="AG188" s="23">
        <v>12</v>
      </c>
      <c r="AH188" s="23" t="str">
        <f>Table1[[#This Row],[RM Name]]</f>
        <v>Gaurav Raghav</v>
      </c>
    </row>
    <row r="189" spans="1:34" x14ac:dyDescent="0.2">
      <c r="A189" s="56" t="s">
        <v>146</v>
      </c>
      <c r="B189" s="57">
        <v>565367134</v>
      </c>
      <c r="C189" s="57" t="s">
        <v>294</v>
      </c>
      <c r="D189" s="57" t="s">
        <v>200</v>
      </c>
      <c r="E189" s="72" t="s">
        <v>50</v>
      </c>
      <c r="F189" s="57" t="s">
        <v>214</v>
      </c>
      <c r="G189" s="57" t="s">
        <v>295</v>
      </c>
      <c r="H189" s="72" t="s">
        <v>53</v>
      </c>
      <c r="I189" s="57" t="s">
        <v>55</v>
      </c>
      <c r="J189" s="57" t="s">
        <v>211</v>
      </c>
      <c r="K189" s="84">
        <v>44945</v>
      </c>
      <c r="L189" s="58">
        <v>62700</v>
      </c>
      <c r="M189" s="57"/>
      <c r="N189" s="57"/>
      <c r="O189" s="107">
        <v>60000.000000000007</v>
      </c>
      <c r="P189" s="107">
        <v>60000.000000000007</v>
      </c>
      <c r="Q189" s="57" t="s">
        <v>401</v>
      </c>
      <c r="R189" s="57" t="s">
        <v>402</v>
      </c>
      <c r="S189" s="115">
        <v>0.51</v>
      </c>
      <c r="T189" s="58">
        <f>Table1[[#This Row],[Cal Premium]]*Table1[[#This Row],[ERB 
Payout %]]</f>
        <v>30600.000000000004</v>
      </c>
      <c r="U189" s="61">
        <v>0.01</v>
      </c>
      <c r="V189" s="63">
        <f>Table1[[#This Row],[ERB
Payout Amt]]*Table1[[#This Row],[TDS Rate]]</f>
        <v>306.00000000000006</v>
      </c>
      <c r="W189" s="64"/>
      <c r="X189" s="65">
        <f>Table1[[#This Row],[ERB
Payout Amt]]-Table1[[#This Row],[TDS amt]]</f>
        <v>30294.000000000004</v>
      </c>
      <c r="Y189" s="66"/>
      <c r="Z189" s="67"/>
      <c r="AA189" s="68"/>
      <c r="AB189" s="85" t="s">
        <v>821</v>
      </c>
      <c r="AC189" s="69"/>
      <c r="AD189" s="57"/>
      <c r="AE189" s="70"/>
      <c r="AF189" s="71"/>
      <c r="AG189" s="23">
        <v>12</v>
      </c>
      <c r="AH189" s="23" t="str">
        <f>Table1[[#This Row],[RM Name]]</f>
        <v>Gaurav Raghav</v>
      </c>
    </row>
    <row r="190" spans="1:34" x14ac:dyDescent="0.2">
      <c r="A190" s="56" t="s">
        <v>148</v>
      </c>
      <c r="B190" s="57">
        <v>5101450104</v>
      </c>
      <c r="C190" s="57" t="s">
        <v>298</v>
      </c>
      <c r="D190" s="57" t="s">
        <v>200</v>
      </c>
      <c r="E190" s="72" t="s">
        <v>50</v>
      </c>
      <c r="F190" s="57" t="s">
        <v>214</v>
      </c>
      <c r="G190" s="57" t="s">
        <v>299</v>
      </c>
      <c r="H190" s="72" t="s">
        <v>53</v>
      </c>
      <c r="I190" s="57" t="s">
        <v>203</v>
      </c>
      <c r="J190" s="57" t="s">
        <v>216</v>
      </c>
      <c r="K190" s="84">
        <v>44945</v>
      </c>
      <c r="L190" s="58">
        <v>41800</v>
      </c>
      <c r="M190" s="57"/>
      <c r="N190" s="57"/>
      <c r="O190" s="107">
        <v>40000</v>
      </c>
      <c r="P190" s="107">
        <v>40000</v>
      </c>
      <c r="Q190" s="57" t="s">
        <v>83</v>
      </c>
      <c r="R190" s="57" t="s">
        <v>84</v>
      </c>
      <c r="S190" s="115">
        <v>0.6</v>
      </c>
      <c r="T190" s="58">
        <f>Table1[[#This Row],[Cal Premium]]*Table1[[#This Row],[ERB 
Payout %]]</f>
        <v>24000</v>
      </c>
      <c r="U190" s="61">
        <v>0.01</v>
      </c>
      <c r="V190" s="63">
        <f>Table1[[#This Row],[ERB
Payout Amt]]*Table1[[#This Row],[TDS Rate]]</f>
        <v>240</v>
      </c>
      <c r="W190" s="64"/>
      <c r="X190" s="65">
        <f>Table1[[#This Row],[ERB
Payout Amt]]-Table1[[#This Row],[TDS amt]]</f>
        <v>23760</v>
      </c>
      <c r="Y190" s="66"/>
      <c r="Z190" s="67"/>
      <c r="AA190" s="68"/>
      <c r="AB190" s="85" t="s">
        <v>821</v>
      </c>
      <c r="AC190" s="69"/>
      <c r="AD190" s="57"/>
      <c r="AE190" s="70"/>
      <c r="AF190" s="71"/>
      <c r="AG190" s="23">
        <v>12</v>
      </c>
      <c r="AH190" s="23" t="str">
        <f>Table1[[#This Row],[RM Name]]</f>
        <v>Gaurav Raghav</v>
      </c>
    </row>
    <row r="191" spans="1:34" x14ac:dyDescent="0.2">
      <c r="A191" s="56" t="s">
        <v>151</v>
      </c>
      <c r="B191" s="57">
        <v>5101450475</v>
      </c>
      <c r="C191" s="57" t="s">
        <v>304</v>
      </c>
      <c r="D191" s="57" t="s">
        <v>200</v>
      </c>
      <c r="E191" s="72" t="s">
        <v>50</v>
      </c>
      <c r="F191" s="57" t="s">
        <v>214</v>
      </c>
      <c r="G191" s="57" t="s">
        <v>305</v>
      </c>
      <c r="H191" s="72" t="s">
        <v>53</v>
      </c>
      <c r="I191" s="57" t="s">
        <v>203</v>
      </c>
      <c r="J191" s="57" t="s">
        <v>216</v>
      </c>
      <c r="K191" s="84">
        <v>44945</v>
      </c>
      <c r="L191" s="58">
        <v>39000</v>
      </c>
      <c r="M191" s="57"/>
      <c r="N191" s="57"/>
      <c r="O191" s="107">
        <v>37320.574162679426</v>
      </c>
      <c r="P191" s="107">
        <v>37320.574162679426</v>
      </c>
      <c r="Q191" s="57" t="s">
        <v>83</v>
      </c>
      <c r="R191" s="57" t="s">
        <v>84</v>
      </c>
      <c r="S191" s="115">
        <v>0.6</v>
      </c>
      <c r="T191" s="58">
        <f>Table1[[#This Row],[Cal Premium]]*Table1[[#This Row],[ERB 
Payout %]]</f>
        <v>22392.344497607653</v>
      </c>
      <c r="U191" s="61">
        <v>0.01</v>
      </c>
      <c r="V191" s="63">
        <f>Table1[[#This Row],[ERB
Payout Amt]]*Table1[[#This Row],[TDS Rate]]</f>
        <v>223.92344497607655</v>
      </c>
      <c r="W191" s="64"/>
      <c r="X191" s="65">
        <f>Table1[[#This Row],[ERB
Payout Amt]]-Table1[[#This Row],[TDS amt]]</f>
        <v>22168.421052631576</v>
      </c>
      <c r="Y191" s="66"/>
      <c r="Z191" s="67"/>
      <c r="AA191" s="68"/>
      <c r="AB191" s="85" t="s">
        <v>821</v>
      </c>
      <c r="AC191" s="69"/>
      <c r="AD191" s="57"/>
      <c r="AE191" s="70"/>
      <c r="AF191" s="71"/>
      <c r="AG191" s="23">
        <v>12</v>
      </c>
      <c r="AH191" s="23" t="str">
        <f>Table1[[#This Row],[RM Name]]</f>
        <v>Gaurav Raghav</v>
      </c>
    </row>
    <row r="192" spans="1:34" x14ac:dyDescent="0.2">
      <c r="A192" s="56" t="s">
        <v>463</v>
      </c>
      <c r="B192" s="57">
        <v>0</v>
      </c>
      <c r="C192" s="57">
        <v>60911072</v>
      </c>
      <c r="D192" s="57" t="s">
        <v>734</v>
      </c>
      <c r="E192" s="57" t="s">
        <v>50</v>
      </c>
      <c r="F192" s="57" t="s">
        <v>51</v>
      </c>
      <c r="G192" s="57" t="s">
        <v>735</v>
      </c>
      <c r="H192" s="57" t="s">
        <v>654</v>
      </c>
      <c r="I192" s="57" t="s">
        <v>655</v>
      </c>
      <c r="J192" s="57" t="s">
        <v>656</v>
      </c>
      <c r="K192" s="84">
        <v>44945</v>
      </c>
      <c r="L192" s="57">
        <v>11153</v>
      </c>
      <c r="M192" s="57">
        <v>0</v>
      </c>
      <c r="N192" s="57">
        <v>0</v>
      </c>
      <c r="O192" s="108">
        <v>9451.6949152542384</v>
      </c>
      <c r="P192" s="108">
        <v>9451.6949152542384</v>
      </c>
      <c r="Q192" s="57" t="s">
        <v>577</v>
      </c>
      <c r="R192" s="57" t="s">
        <v>578</v>
      </c>
      <c r="S192" s="59">
        <v>0.28000000000000003</v>
      </c>
      <c r="T192" s="58">
        <f>Table1[[#This Row],[Cal Premium]]*Table1[[#This Row],[ERB 
Payout %]]</f>
        <v>2646.4745762711868</v>
      </c>
      <c r="U192" s="61">
        <v>0.01</v>
      </c>
      <c r="V192" s="63">
        <f>Table1[[#This Row],[ERB
Payout Amt]]*Table1[[#This Row],[TDS Rate]]</f>
        <v>26.464745762711868</v>
      </c>
      <c r="W192" s="64"/>
      <c r="X192" s="65">
        <f>Table1[[#This Row],[ERB
Payout Amt]]-Table1[[#This Row],[TDS amt]]</f>
        <v>2620.0098305084748</v>
      </c>
      <c r="Y192" s="66"/>
      <c r="Z192" s="67"/>
      <c r="AA192" s="67"/>
      <c r="AB192" s="85" t="s">
        <v>820</v>
      </c>
      <c r="AC192" s="69"/>
      <c r="AD192" s="69">
        <f>VLOOKUP(Table1[[#This Row],[Unique ID]],[1]Sheet1!$A:$AL,38,0)</f>
        <v>0</v>
      </c>
      <c r="AE192" s="74"/>
      <c r="AF192" s="71"/>
      <c r="AG192" s="75">
        <v>1</v>
      </c>
      <c r="AH192" s="23" t="str">
        <f>Table1[[#This Row],[RM Name]]</f>
        <v>Priyabrata Pusty</v>
      </c>
    </row>
    <row r="193" spans="1:34" x14ac:dyDescent="0.2">
      <c r="A193" s="56" t="s">
        <v>467</v>
      </c>
      <c r="B193" s="57" t="s">
        <v>741</v>
      </c>
      <c r="C193" s="57">
        <v>1747253</v>
      </c>
      <c r="D193" s="57" t="s">
        <v>30</v>
      </c>
      <c r="E193" s="57" t="s">
        <v>50</v>
      </c>
      <c r="F193" s="57" t="s">
        <v>51</v>
      </c>
      <c r="G193" s="57" t="s">
        <v>742</v>
      </c>
      <c r="H193" s="57" t="s">
        <v>53</v>
      </c>
      <c r="I193" s="57" t="s">
        <v>59</v>
      </c>
      <c r="J193" s="57" t="s">
        <v>60</v>
      </c>
      <c r="K193" s="84">
        <v>44945</v>
      </c>
      <c r="L193" s="57">
        <v>30000</v>
      </c>
      <c r="M193" s="57">
        <v>0</v>
      </c>
      <c r="N193" s="57">
        <v>0</v>
      </c>
      <c r="O193" s="108">
        <v>28708.133971291867</v>
      </c>
      <c r="P193" s="108">
        <v>28708.133971291867</v>
      </c>
      <c r="Q193" s="57" t="s">
        <v>535</v>
      </c>
      <c r="R193" s="57" t="s">
        <v>536</v>
      </c>
      <c r="S193" s="122">
        <v>0.43</v>
      </c>
      <c r="T193" s="58">
        <f>Table1[[#This Row],[Cal Premium]]*Table1[[#This Row],[ERB 
Payout %]]</f>
        <v>12344.497607655503</v>
      </c>
      <c r="U193" s="61">
        <v>0.01</v>
      </c>
      <c r="V193" s="63">
        <f>Table1[[#This Row],[ERB
Payout Amt]]*Table1[[#This Row],[TDS Rate]]</f>
        <v>123.44497607655504</v>
      </c>
      <c r="W193" s="64"/>
      <c r="X193" s="65">
        <f>Table1[[#This Row],[ERB
Payout Amt]]-Table1[[#This Row],[TDS amt]]</f>
        <v>12221.052631578948</v>
      </c>
      <c r="Y193" s="66"/>
      <c r="Z193" s="67"/>
      <c r="AA193" s="67"/>
      <c r="AB193" s="85" t="s">
        <v>820</v>
      </c>
      <c r="AC193" s="69"/>
      <c r="AD193" s="69">
        <f>VLOOKUP(Table1[[#This Row],[Unique ID]],[1]Sheet1!$A:$AL,38,0)</f>
        <v>0</v>
      </c>
      <c r="AE193" s="74"/>
      <c r="AF193" s="71"/>
      <c r="AG193" s="75">
        <v>10</v>
      </c>
      <c r="AH193" s="23" t="str">
        <f>Table1[[#This Row],[RM Name]]</f>
        <v>NA</v>
      </c>
    </row>
    <row r="194" spans="1:34" x14ac:dyDescent="0.2">
      <c r="A194" s="56" t="s">
        <v>891</v>
      </c>
      <c r="B194" s="57" t="s">
        <v>1141</v>
      </c>
      <c r="C194" s="57" t="s">
        <v>1142</v>
      </c>
      <c r="D194" s="57" t="s">
        <v>957</v>
      </c>
      <c r="E194" s="72" t="s">
        <v>50</v>
      </c>
      <c r="F194" s="57" t="s">
        <v>51</v>
      </c>
      <c r="G194" s="57" t="s">
        <v>1143</v>
      </c>
      <c r="H194" s="72" t="s">
        <v>53</v>
      </c>
      <c r="I194" s="57" t="s">
        <v>961</v>
      </c>
      <c r="J194" s="57" t="s">
        <v>962</v>
      </c>
      <c r="K194" s="84">
        <v>44945</v>
      </c>
      <c r="L194" s="57">
        <v>81000</v>
      </c>
      <c r="M194" s="57"/>
      <c r="N194" s="57"/>
      <c r="O194" s="108">
        <v>77511.961722488049</v>
      </c>
      <c r="P194" s="108">
        <v>77511.961722488049</v>
      </c>
      <c r="Q194" s="57" t="s">
        <v>1300</v>
      </c>
      <c r="R194" s="57" t="s">
        <v>1301</v>
      </c>
      <c r="S194" s="59">
        <v>0.54</v>
      </c>
      <c r="T194" s="58">
        <f>Table1[[#This Row],[Cal Premium]]*Table1[[#This Row],[ERB 
Payout %]]</f>
        <v>41856.459330143553</v>
      </c>
      <c r="U194" s="61">
        <v>0.01</v>
      </c>
      <c r="V194" s="63">
        <f>Table1[[#This Row],[ERB
Payout Amt]]*Table1[[#This Row],[TDS Rate]]</f>
        <v>418.56459330143554</v>
      </c>
      <c r="W194" s="64">
        <v>0</v>
      </c>
      <c r="X194" s="65">
        <f>Table1[[#This Row],[ERB
Payout Amt]]-Table1[[#This Row],[TDS amt]]</f>
        <v>41437.894736842114</v>
      </c>
      <c r="Y194" s="66"/>
      <c r="Z194" s="67"/>
      <c r="AA194" s="67"/>
      <c r="AB194" s="85" t="s">
        <v>954</v>
      </c>
      <c r="AC194" s="69"/>
      <c r="AD194" s="69"/>
      <c r="AE194" s="74"/>
      <c r="AF194" s="71"/>
      <c r="AG194" s="23">
        <v>10</v>
      </c>
      <c r="AH194" s="23" t="str">
        <f>Table1[[#This Row],[RM Name]]</f>
        <v>Mohan Singh</v>
      </c>
    </row>
    <row r="195" spans="1:34" x14ac:dyDescent="0.2">
      <c r="A195" s="56" t="s">
        <v>904</v>
      </c>
      <c r="B195" s="57" t="s">
        <v>1172</v>
      </c>
      <c r="C195" s="57" t="s">
        <v>1173</v>
      </c>
      <c r="D195" s="57" t="s">
        <v>964</v>
      </c>
      <c r="E195" s="72" t="s">
        <v>50</v>
      </c>
      <c r="F195" s="57" t="s">
        <v>51</v>
      </c>
      <c r="G195" s="57" t="s">
        <v>1174</v>
      </c>
      <c r="H195" s="72" t="s">
        <v>53</v>
      </c>
      <c r="I195" s="57" t="s">
        <v>54</v>
      </c>
      <c r="J195" s="57" t="s">
        <v>63</v>
      </c>
      <c r="K195" s="84">
        <v>44945</v>
      </c>
      <c r="L195" s="57">
        <v>78000</v>
      </c>
      <c r="M195" s="57"/>
      <c r="N195" s="57"/>
      <c r="O195" s="108">
        <v>74641.148325358852</v>
      </c>
      <c r="P195" s="108">
        <v>74641.148325358852</v>
      </c>
      <c r="Q195" s="57" t="s">
        <v>1436</v>
      </c>
      <c r="R195" s="57" t="s">
        <v>1437</v>
      </c>
      <c r="S195" s="59">
        <v>0.63</v>
      </c>
      <c r="T195" s="58">
        <f>Table1[[#This Row],[Cal Premium]]*Table1[[#This Row],[ERB 
Payout %]]</f>
        <v>47023.923444976077</v>
      </c>
      <c r="U195" s="61">
        <v>0.01</v>
      </c>
      <c r="V195" s="63">
        <f>Table1[[#This Row],[ERB
Payout Amt]]*Table1[[#This Row],[TDS Rate]]</f>
        <v>470.23923444976077</v>
      </c>
      <c r="W195" s="64">
        <v>0</v>
      </c>
      <c r="X195" s="65">
        <f>Table1[[#This Row],[ERB
Payout Amt]]-Table1[[#This Row],[TDS amt]]</f>
        <v>46553.684210526313</v>
      </c>
      <c r="Y195" s="66"/>
      <c r="Z195" s="67"/>
      <c r="AA195" s="67"/>
      <c r="AB195" s="85" t="s">
        <v>954</v>
      </c>
      <c r="AC195" s="69"/>
      <c r="AD195" s="69"/>
      <c r="AE195" s="74"/>
      <c r="AF195" s="71"/>
      <c r="AG195" s="23">
        <v>10</v>
      </c>
      <c r="AH195" s="23" t="str">
        <f>Table1[[#This Row],[RM Name]]</f>
        <v>Sandeep Das</v>
      </c>
    </row>
    <row r="196" spans="1:34" x14ac:dyDescent="0.2">
      <c r="A196" s="56" t="s">
        <v>459</v>
      </c>
      <c r="B196" s="57">
        <v>6121661449</v>
      </c>
      <c r="C196" s="57">
        <v>545451286</v>
      </c>
      <c r="D196" s="57" t="s">
        <v>725</v>
      </c>
      <c r="E196" s="57" t="s">
        <v>50</v>
      </c>
      <c r="F196" s="57" t="s">
        <v>51</v>
      </c>
      <c r="G196" s="57" t="s">
        <v>726</v>
      </c>
      <c r="H196" s="57" t="s">
        <v>53</v>
      </c>
      <c r="I196" s="57" t="s">
        <v>54</v>
      </c>
      <c r="J196" s="57" t="s">
        <v>62</v>
      </c>
      <c r="K196" s="84">
        <v>44946</v>
      </c>
      <c r="L196" s="57">
        <v>10450</v>
      </c>
      <c r="M196" s="57">
        <v>0</v>
      </c>
      <c r="N196" s="57">
        <v>0</v>
      </c>
      <c r="O196" s="108">
        <v>10000</v>
      </c>
      <c r="P196" s="108">
        <v>10000</v>
      </c>
      <c r="Q196" s="57" t="s">
        <v>571</v>
      </c>
      <c r="R196" s="57" t="s">
        <v>572</v>
      </c>
      <c r="S196" s="59">
        <v>0.3</v>
      </c>
      <c r="T196" s="58">
        <f>Table1[[#This Row],[Cal Premium]]*Table1[[#This Row],[ERB 
Payout %]]</f>
        <v>3000</v>
      </c>
      <c r="U196" s="61">
        <v>0.01</v>
      </c>
      <c r="V196" s="63">
        <f>Table1[[#This Row],[ERB
Payout Amt]]*Table1[[#This Row],[TDS Rate]]</f>
        <v>30</v>
      </c>
      <c r="W196" s="64"/>
      <c r="X196" s="65">
        <f>Table1[[#This Row],[ERB
Payout Amt]]-Table1[[#This Row],[TDS amt]]</f>
        <v>2970</v>
      </c>
      <c r="Y196" s="66"/>
      <c r="Z196" s="67"/>
      <c r="AA196" s="67"/>
      <c r="AB196" s="85" t="s">
        <v>820</v>
      </c>
      <c r="AC196" s="69"/>
      <c r="AD196" s="69">
        <f>VLOOKUP(Table1[[#This Row],[Unique ID]],[1]Sheet1!$A:$AL,38,0)</f>
        <v>0</v>
      </c>
      <c r="AE196" s="74"/>
      <c r="AF196" s="71"/>
      <c r="AG196" s="75">
        <v>10</v>
      </c>
      <c r="AH196" s="23" t="str">
        <f>Table1[[#This Row],[RM Name]]</f>
        <v>Rakesh Sahoo</v>
      </c>
    </row>
    <row r="197" spans="1:34" x14ac:dyDescent="0.2">
      <c r="A197" s="56" t="s">
        <v>863</v>
      </c>
      <c r="B197" s="57" t="s">
        <v>1069</v>
      </c>
      <c r="C197" s="57">
        <v>544466783</v>
      </c>
      <c r="D197" s="57" t="s">
        <v>964</v>
      </c>
      <c r="E197" s="72" t="s">
        <v>50</v>
      </c>
      <c r="F197" s="57" t="s">
        <v>51</v>
      </c>
      <c r="G197" s="57" t="s">
        <v>1070</v>
      </c>
      <c r="H197" s="72" t="s">
        <v>53</v>
      </c>
      <c r="I197" s="57" t="s">
        <v>54</v>
      </c>
      <c r="J197" s="57" t="s">
        <v>64</v>
      </c>
      <c r="K197" s="84">
        <v>44946</v>
      </c>
      <c r="L197" s="57">
        <v>81350</v>
      </c>
      <c r="M197" s="57"/>
      <c r="N197" s="57"/>
      <c r="O197" s="108">
        <v>77846.889952153113</v>
      </c>
      <c r="P197" s="108">
        <v>77990.430622009575</v>
      </c>
      <c r="Q197" s="57" t="s">
        <v>1436</v>
      </c>
      <c r="R197" s="57" t="s">
        <v>1437</v>
      </c>
      <c r="S197" s="59">
        <v>0.63</v>
      </c>
      <c r="T197" s="58">
        <f>Table1[[#This Row],[Cal Premium]]*Table1[[#This Row],[ERB 
Payout %]]</f>
        <v>49133.97129186603</v>
      </c>
      <c r="U197" s="61">
        <v>0.01</v>
      </c>
      <c r="V197" s="63">
        <f>Table1[[#This Row],[ERB
Payout Amt]]*Table1[[#This Row],[TDS Rate]]</f>
        <v>491.33971291866033</v>
      </c>
      <c r="W197" s="64">
        <v>0</v>
      </c>
      <c r="X197" s="65">
        <f>Table1[[#This Row],[ERB
Payout Amt]]-Table1[[#This Row],[TDS amt]]</f>
        <v>48642.631578947367</v>
      </c>
      <c r="Y197" s="66"/>
      <c r="Z197" s="67"/>
      <c r="AA197" s="67"/>
      <c r="AB197" s="85" t="s">
        <v>954</v>
      </c>
      <c r="AC197" s="69"/>
      <c r="AD197" s="69"/>
      <c r="AE197" s="74"/>
      <c r="AF197" s="71"/>
      <c r="AG197" s="23">
        <v>10</v>
      </c>
      <c r="AH197" s="23" t="str">
        <f>Table1[[#This Row],[RM Name]]</f>
        <v>Sandeep Das</v>
      </c>
    </row>
    <row r="198" spans="1:34" x14ac:dyDescent="0.2">
      <c r="A198" s="56" t="s">
        <v>893</v>
      </c>
      <c r="B198" s="57" t="s">
        <v>1146</v>
      </c>
      <c r="C198" s="57">
        <v>24758041</v>
      </c>
      <c r="D198" s="57" t="s">
        <v>631</v>
      </c>
      <c r="E198" s="72" t="s">
        <v>50</v>
      </c>
      <c r="F198" s="57" t="s">
        <v>51</v>
      </c>
      <c r="G198" s="57" t="s">
        <v>1147</v>
      </c>
      <c r="H198" s="72" t="s">
        <v>53</v>
      </c>
      <c r="I198" s="57" t="s">
        <v>55</v>
      </c>
      <c r="J198" s="57" t="s">
        <v>57</v>
      </c>
      <c r="K198" s="84">
        <v>44946</v>
      </c>
      <c r="L198" s="57">
        <v>90000</v>
      </c>
      <c r="M198" s="57"/>
      <c r="N198" s="57"/>
      <c r="O198" s="108">
        <v>86124.401913875598</v>
      </c>
      <c r="P198" s="108">
        <v>86124.401913875598</v>
      </c>
      <c r="Q198" s="57" t="s">
        <v>1307</v>
      </c>
      <c r="R198" s="57" t="s">
        <v>1308</v>
      </c>
      <c r="S198" s="59">
        <v>0.52</v>
      </c>
      <c r="T198" s="58">
        <f>Table1[[#This Row],[Cal Premium]]*Table1[[#This Row],[ERB 
Payout %]]</f>
        <v>44784.688995215314</v>
      </c>
      <c r="U198" s="62">
        <v>0.02</v>
      </c>
      <c r="V198" s="63">
        <f>Table1[[#This Row],[ERB
Payout Amt]]*Table1[[#This Row],[TDS Rate]]</f>
        <v>895.69377990430633</v>
      </c>
      <c r="W198" s="64">
        <v>0</v>
      </c>
      <c r="X198" s="65">
        <f>Table1[[#This Row],[ERB
Payout Amt]]-Table1[[#This Row],[TDS amt]]</f>
        <v>43888.995215311006</v>
      </c>
      <c r="Y198" s="66"/>
      <c r="Z198" s="67"/>
      <c r="AA198" s="67"/>
      <c r="AB198" s="85" t="s">
        <v>954</v>
      </c>
      <c r="AC198" s="69"/>
      <c r="AD198" s="69"/>
      <c r="AE198" s="74"/>
      <c r="AF198" s="71"/>
      <c r="AG198" s="23">
        <v>12</v>
      </c>
      <c r="AH198" s="23" t="str">
        <f>Table1[[#This Row],[RM Name]]</f>
        <v>Pintoo Singh</v>
      </c>
    </row>
    <row r="199" spans="1:34" x14ac:dyDescent="0.2">
      <c r="A199" s="56" t="s">
        <v>903</v>
      </c>
      <c r="B199" s="57" t="s">
        <v>1170</v>
      </c>
      <c r="C199" s="57">
        <v>0</v>
      </c>
      <c r="D199" s="57" t="s">
        <v>631</v>
      </c>
      <c r="E199" s="72" t="s">
        <v>50</v>
      </c>
      <c r="F199" s="57" t="s">
        <v>51</v>
      </c>
      <c r="G199" s="57" t="s">
        <v>1171</v>
      </c>
      <c r="H199" s="72" t="s">
        <v>53</v>
      </c>
      <c r="I199" s="57" t="s">
        <v>54</v>
      </c>
      <c r="J199" s="57" t="s">
        <v>63</v>
      </c>
      <c r="K199" s="84">
        <v>44946</v>
      </c>
      <c r="L199" s="57">
        <v>99298</v>
      </c>
      <c r="M199" s="57"/>
      <c r="N199" s="57"/>
      <c r="O199" s="108">
        <v>95022.009569378002</v>
      </c>
      <c r="P199" s="108">
        <v>95022.009569378002</v>
      </c>
      <c r="Q199" s="57" t="s">
        <v>1306</v>
      </c>
      <c r="R199" s="57" t="s">
        <v>1312</v>
      </c>
      <c r="S199" s="59">
        <v>0.56999999999999995</v>
      </c>
      <c r="T199" s="58">
        <f>Table1[[#This Row],[Cal Premium]]*Table1[[#This Row],[ERB 
Payout %]]</f>
        <v>54162.545454545456</v>
      </c>
      <c r="U199" s="61">
        <v>0.02</v>
      </c>
      <c r="V199" s="63">
        <f>Table1[[#This Row],[ERB
Payout Amt]]*Table1[[#This Row],[TDS Rate]]</f>
        <v>1083.2509090909091</v>
      </c>
      <c r="W199" s="64">
        <v>0</v>
      </c>
      <c r="X199" s="65">
        <f>Table1[[#This Row],[ERB
Payout Amt]]-Table1[[#This Row],[TDS amt]]</f>
        <v>53079.294545454548</v>
      </c>
      <c r="Y199" s="66"/>
      <c r="Z199" s="67"/>
      <c r="AA199" s="67"/>
      <c r="AB199" s="85" t="s">
        <v>954</v>
      </c>
      <c r="AC199" s="69"/>
      <c r="AD199" s="69"/>
      <c r="AE199" s="74"/>
      <c r="AF199" s="71"/>
      <c r="AG199" s="23">
        <v>10</v>
      </c>
      <c r="AH199" s="23" t="str">
        <f>Table1[[#This Row],[RM Name]]</f>
        <v>Pintoo Singh</v>
      </c>
    </row>
    <row r="200" spans="1:34" x14ac:dyDescent="0.2">
      <c r="A200" s="56" t="s">
        <v>150</v>
      </c>
      <c r="B200" s="57">
        <v>565370718</v>
      </c>
      <c r="C200" s="57" t="s">
        <v>302</v>
      </c>
      <c r="D200" s="57" t="s">
        <v>200</v>
      </c>
      <c r="E200" s="72" t="s">
        <v>50</v>
      </c>
      <c r="F200" s="57" t="s">
        <v>214</v>
      </c>
      <c r="G200" s="57" t="s">
        <v>303</v>
      </c>
      <c r="H200" s="72" t="s">
        <v>53</v>
      </c>
      <c r="I200" s="57" t="s">
        <v>55</v>
      </c>
      <c r="J200" s="57" t="s">
        <v>211</v>
      </c>
      <c r="K200" s="84">
        <v>44947</v>
      </c>
      <c r="L200" s="58">
        <v>31350</v>
      </c>
      <c r="M200" s="57"/>
      <c r="N200" s="57"/>
      <c r="O200" s="107">
        <v>30000.000000000004</v>
      </c>
      <c r="P200" s="107">
        <v>30000.000000000004</v>
      </c>
      <c r="Q200" s="57" t="s">
        <v>401</v>
      </c>
      <c r="R200" s="57" t="s">
        <v>402</v>
      </c>
      <c r="S200" s="115">
        <v>0.51</v>
      </c>
      <c r="T200" s="58">
        <f>Table1[[#This Row],[Cal Premium]]*Table1[[#This Row],[ERB 
Payout %]]</f>
        <v>15300.000000000002</v>
      </c>
      <c r="U200" s="61">
        <v>0.01</v>
      </c>
      <c r="V200" s="63">
        <f>Table1[[#This Row],[ERB
Payout Amt]]*Table1[[#This Row],[TDS Rate]]</f>
        <v>153.00000000000003</v>
      </c>
      <c r="W200" s="64"/>
      <c r="X200" s="65">
        <f>Table1[[#This Row],[ERB
Payout Amt]]-Table1[[#This Row],[TDS amt]]</f>
        <v>15147.000000000002</v>
      </c>
      <c r="Y200" s="66"/>
      <c r="Z200" s="67"/>
      <c r="AA200" s="68"/>
      <c r="AB200" s="85" t="s">
        <v>821</v>
      </c>
      <c r="AC200" s="69"/>
      <c r="AD200" s="57"/>
      <c r="AE200" s="70"/>
      <c r="AF200" s="71"/>
      <c r="AG200" s="23">
        <v>12</v>
      </c>
      <c r="AH200" s="23" t="str">
        <f>Table1[[#This Row],[RM Name]]</f>
        <v>Gaurav Raghav</v>
      </c>
    </row>
    <row r="201" spans="1:34" x14ac:dyDescent="0.2">
      <c r="A201" s="56" t="s">
        <v>465</v>
      </c>
      <c r="B201" s="57" t="s">
        <v>737</v>
      </c>
      <c r="C201" s="57">
        <v>545263058</v>
      </c>
      <c r="D201" s="57" t="s">
        <v>30</v>
      </c>
      <c r="E201" s="57" t="s">
        <v>50</v>
      </c>
      <c r="F201" s="57" t="s">
        <v>51</v>
      </c>
      <c r="G201" s="57" t="s">
        <v>738</v>
      </c>
      <c r="H201" s="57" t="s">
        <v>53</v>
      </c>
      <c r="I201" s="57" t="s">
        <v>54</v>
      </c>
      <c r="J201" s="57" t="s">
        <v>63</v>
      </c>
      <c r="K201" s="84">
        <v>44947</v>
      </c>
      <c r="L201" s="57">
        <v>35927.1</v>
      </c>
      <c r="M201" s="57">
        <v>0</v>
      </c>
      <c r="N201" s="57">
        <v>0</v>
      </c>
      <c r="O201" s="108">
        <v>34380</v>
      </c>
      <c r="P201" s="108">
        <v>34380</v>
      </c>
      <c r="Q201" s="57" t="s">
        <v>45</v>
      </c>
      <c r="R201" s="57" t="s">
        <v>29</v>
      </c>
      <c r="S201" s="59">
        <v>0.47</v>
      </c>
      <c r="T201" s="58">
        <f>Table1[[#This Row],[Cal Premium]]*Table1[[#This Row],[ERB 
Payout %]]</f>
        <v>16158.599999999999</v>
      </c>
      <c r="U201" s="61">
        <v>0.01</v>
      </c>
      <c r="V201" s="63">
        <f>Table1[[#This Row],[ERB
Payout Amt]]*Table1[[#This Row],[TDS Rate]]</f>
        <v>161.58599999999998</v>
      </c>
      <c r="W201" s="64"/>
      <c r="X201" s="65">
        <f>Table1[[#This Row],[ERB
Payout Amt]]-Table1[[#This Row],[TDS amt]]</f>
        <v>15997.013999999999</v>
      </c>
      <c r="Y201" s="66"/>
      <c r="Z201" s="67"/>
      <c r="AA201" s="67"/>
      <c r="AB201" s="85" t="s">
        <v>820</v>
      </c>
      <c r="AC201" s="69"/>
      <c r="AD201" s="69">
        <f>VLOOKUP(Table1[[#This Row],[Unique ID]],[1]Sheet1!$A:$AL,38,0)</f>
        <v>0</v>
      </c>
      <c r="AE201" s="74"/>
      <c r="AF201" s="71"/>
      <c r="AG201" s="75" t="s">
        <v>67</v>
      </c>
      <c r="AH201" s="23" t="str">
        <f>Table1[[#This Row],[RM Name]]</f>
        <v>NA</v>
      </c>
    </row>
    <row r="202" spans="1:34" x14ac:dyDescent="0.2">
      <c r="A202" s="56" t="s">
        <v>469</v>
      </c>
      <c r="B202" s="57">
        <v>6121664076</v>
      </c>
      <c r="C202" s="57">
        <v>545647194</v>
      </c>
      <c r="D202" s="57" t="s">
        <v>744</v>
      </c>
      <c r="E202" s="57" t="s">
        <v>50</v>
      </c>
      <c r="F202" s="57" t="s">
        <v>51</v>
      </c>
      <c r="G202" s="57" t="s">
        <v>745</v>
      </c>
      <c r="H202" s="57" t="s">
        <v>53</v>
      </c>
      <c r="I202" s="57" t="s">
        <v>54</v>
      </c>
      <c r="J202" s="57" t="s">
        <v>62</v>
      </c>
      <c r="K202" s="84">
        <v>44947</v>
      </c>
      <c r="L202" s="57">
        <v>5225</v>
      </c>
      <c r="M202" s="57">
        <v>0</v>
      </c>
      <c r="N202" s="57">
        <v>0</v>
      </c>
      <c r="O202" s="108">
        <v>5000</v>
      </c>
      <c r="P202" s="108">
        <v>5000</v>
      </c>
      <c r="Q202" s="57" t="s">
        <v>579</v>
      </c>
      <c r="R202" s="57" t="s">
        <v>580</v>
      </c>
      <c r="S202" s="59">
        <v>0.3</v>
      </c>
      <c r="T202" s="58">
        <f>Table1[[#This Row],[Cal Premium]]*Table1[[#This Row],[ERB 
Payout %]]</f>
        <v>1500</v>
      </c>
      <c r="U202" s="61">
        <v>0.01</v>
      </c>
      <c r="V202" s="63">
        <f>Table1[[#This Row],[ERB
Payout Amt]]*Table1[[#This Row],[TDS Rate]]</f>
        <v>15</v>
      </c>
      <c r="W202" s="64"/>
      <c r="X202" s="65">
        <f>Table1[[#This Row],[ERB
Payout Amt]]-Table1[[#This Row],[TDS amt]]</f>
        <v>1485</v>
      </c>
      <c r="Y202" s="66"/>
      <c r="Z202" s="67"/>
      <c r="AA202" s="67"/>
      <c r="AB202" s="85" t="s">
        <v>820</v>
      </c>
      <c r="AC202" s="69"/>
      <c r="AD202" s="69">
        <f>VLOOKUP(Table1[[#This Row],[Unique ID]],[1]Sheet1!$A:$AL,38,0)</f>
        <v>0</v>
      </c>
      <c r="AE202" s="74"/>
      <c r="AF202" s="71"/>
      <c r="AG202" s="75">
        <v>10</v>
      </c>
      <c r="AH202" s="23" t="str">
        <f>Table1[[#This Row],[RM Name]]</f>
        <v>Deb Kumar Giri</v>
      </c>
    </row>
    <row r="203" spans="1:34" x14ac:dyDescent="0.2">
      <c r="A203" s="56" t="s">
        <v>473</v>
      </c>
      <c r="B203" s="57" t="s">
        <v>750</v>
      </c>
      <c r="C203" s="57">
        <v>545732104</v>
      </c>
      <c r="D203" s="57" t="s">
        <v>30</v>
      </c>
      <c r="E203" s="57" t="s">
        <v>50</v>
      </c>
      <c r="F203" s="57" t="s">
        <v>51</v>
      </c>
      <c r="G203" s="57" t="s">
        <v>751</v>
      </c>
      <c r="H203" s="57" t="s">
        <v>53</v>
      </c>
      <c r="I203" s="57" t="s">
        <v>54</v>
      </c>
      <c r="J203" s="57" t="s">
        <v>63</v>
      </c>
      <c r="K203" s="84">
        <v>44947</v>
      </c>
      <c r="L203" s="57">
        <v>59878.5</v>
      </c>
      <c r="M203" s="57">
        <v>0</v>
      </c>
      <c r="N203" s="57">
        <v>0</v>
      </c>
      <c r="O203" s="108">
        <v>57300.000000000007</v>
      </c>
      <c r="P203" s="108">
        <v>57300.000000000007</v>
      </c>
      <c r="Q203" s="57" t="s">
        <v>45</v>
      </c>
      <c r="R203" s="57" t="s">
        <v>29</v>
      </c>
      <c r="S203" s="59">
        <v>0.47</v>
      </c>
      <c r="T203" s="58">
        <f>Table1[[#This Row],[Cal Premium]]*Table1[[#This Row],[ERB 
Payout %]]</f>
        <v>26931.000000000004</v>
      </c>
      <c r="U203" s="61">
        <v>0.01</v>
      </c>
      <c r="V203" s="63">
        <f>Table1[[#This Row],[ERB
Payout Amt]]*Table1[[#This Row],[TDS Rate]]</f>
        <v>269.31000000000006</v>
      </c>
      <c r="W203" s="64"/>
      <c r="X203" s="65">
        <f>Table1[[#This Row],[ERB
Payout Amt]]-Table1[[#This Row],[TDS amt]]</f>
        <v>26661.690000000002</v>
      </c>
      <c r="Y203" s="66"/>
      <c r="Z203" s="67"/>
      <c r="AA203" s="67"/>
      <c r="AB203" s="85" t="s">
        <v>820</v>
      </c>
      <c r="AC203" s="69"/>
      <c r="AD203" s="69">
        <f>VLOOKUP(Table1[[#This Row],[Unique ID]],[1]Sheet1!$A:$AL,38,0)</f>
        <v>0</v>
      </c>
      <c r="AE203" s="74"/>
      <c r="AF203" s="71"/>
      <c r="AG203" s="75">
        <v>12</v>
      </c>
      <c r="AH203" s="23" t="str">
        <f>Table1[[#This Row],[RM Name]]</f>
        <v>NA</v>
      </c>
    </row>
    <row r="204" spans="1:34" x14ac:dyDescent="0.2">
      <c r="A204" s="56" t="s">
        <v>900</v>
      </c>
      <c r="B204" s="57" t="s">
        <v>1162</v>
      </c>
      <c r="C204" s="57">
        <v>24761436</v>
      </c>
      <c r="D204" s="57" t="s">
        <v>631</v>
      </c>
      <c r="E204" s="72" t="s">
        <v>50</v>
      </c>
      <c r="F204" s="57" t="s">
        <v>51</v>
      </c>
      <c r="G204" s="57" t="s">
        <v>1163</v>
      </c>
      <c r="H204" s="72" t="s">
        <v>53</v>
      </c>
      <c r="I204" s="57" t="s">
        <v>55</v>
      </c>
      <c r="J204" s="57" t="s">
        <v>211</v>
      </c>
      <c r="K204" s="84">
        <v>44947</v>
      </c>
      <c r="L204" s="57">
        <v>99999</v>
      </c>
      <c r="M204" s="57"/>
      <c r="N204" s="57"/>
      <c r="O204" s="108">
        <v>95692.822966507185</v>
      </c>
      <c r="P204" s="108">
        <v>95692.822966507185</v>
      </c>
      <c r="Q204" s="57" t="s">
        <v>1307</v>
      </c>
      <c r="R204" s="57" t="s">
        <v>1308</v>
      </c>
      <c r="S204" s="59">
        <v>0.52</v>
      </c>
      <c r="T204" s="58">
        <f>Table1[[#This Row],[Cal Premium]]*Table1[[#This Row],[ERB 
Payout %]]</f>
        <v>49760.267942583741</v>
      </c>
      <c r="U204" s="61">
        <v>0.02</v>
      </c>
      <c r="V204" s="63">
        <f>Table1[[#This Row],[ERB
Payout Amt]]*Table1[[#This Row],[TDS Rate]]</f>
        <v>995.20535885167487</v>
      </c>
      <c r="W204" s="64">
        <v>0</v>
      </c>
      <c r="X204" s="65">
        <f>Table1[[#This Row],[ERB
Payout Amt]]-Table1[[#This Row],[TDS amt]]</f>
        <v>48765.062583732069</v>
      </c>
      <c r="Y204" s="66"/>
      <c r="Z204" s="67"/>
      <c r="AA204" s="67"/>
      <c r="AB204" s="85" t="s">
        <v>954</v>
      </c>
      <c r="AC204" s="69"/>
      <c r="AD204" s="69"/>
      <c r="AE204" s="74"/>
      <c r="AF204" s="71"/>
      <c r="AG204" s="23">
        <v>10</v>
      </c>
      <c r="AH204" s="23" t="str">
        <f>Table1[[#This Row],[RM Name]]</f>
        <v>Pintoo Singh</v>
      </c>
    </row>
    <row r="205" spans="1:34" x14ac:dyDescent="0.2">
      <c r="A205" s="56" t="s">
        <v>915</v>
      </c>
      <c r="B205" s="57" t="s">
        <v>1202</v>
      </c>
      <c r="C205" s="57" t="s">
        <v>1203</v>
      </c>
      <c r="D205" s="57" t="s">
        <v>631</v>
      </c>
      <c r="E205" s="72" t="s">
        <v>50</v>
      </c>
      <c r="F205" s="57" t="s">
        <v>51</v>
      </c>
      <c r="G205" s="57" t="s">
        <v>1204</v>
      </c>
      <c r="H205" s="72" t="s">
        <v>53</v>
      </c>
      <c r="I205" s="57" t="s">
        <v>54</v>
      </c>
      <c r="J205" s="57" t="s">
        <v>63</v>
      </c>
      <c r="K205" s="84">
        <v>44947</v>
      </c>
      <c r="L205" s="57">
        <v>74848</v>
      </c>
      <c r="M205" s="57"/>
      <c r="N205" s="57"/>
      <c r="O205" s="108">
        <v>71624.880382775125</v>
      </c>
      <c r="P205" s="108">
        <v>71624.880382775125</v>
      </c>
      <c r="Q205" s="57" t="s">
        <v>1306</v>
      </c>
      <c r="R205" s="57" t="s">
        <v>1312</v>
      </c>
      <c r="S205" s="59">
        <v>0.56999999999999995</v>
      </c>
      <c r="T205" s="58">
        <f>Table1[[#This Row],[Cal Premium]]*Table1[[#This Row],[ERB 
Payout %]]</f>
        <v>40826.181818181816</v>
      </c>
      <c r="U205" s="61">
        <v>0.02</v>
      </c>
      <c r="V205" s="63">
        <f>Table1[[#This Row],[ERB
Payout Amt]]*Table1[[#This Row],[TDS Rate]]</f>
        <v>816.52363636363634</v>
      </c>
      <c r="W205" s="64">
        <v>0</v>
      </c>
      <c r="X205" s="65">
        <f>Table1[[#This Row],[ERB
Payout Amt]]-Table1[[#This Row],[TDS amt]]</f>
        <v>40009.65818181818</v>
      </c>
      <c r="Y205" s="66"/>
      <c r="Z205" s="67"/>
      <c r="AA205" s="67"/>
      <c r="AB205" s="85" t="s">
        <v>954</v>
      </c>
      <c r="AC205" s="69"/>
      <c r="AD205" s="69"/>
      <c r="AE205" s="74"/>
      <c r="AF205" s="71"/>
      <c r="AG205" s="23">
        <v>12</v>
      </c>
      <c r="AH205" s="23" t="str">
        <f>Table1[[#This Row],[RM Name]]</f>
        <v>Pintoo Singh</v>
      </c>
    </row>
    <row r="206" spans="1:34" x14ac:dyDescent="0.2">
      <c r="A206" s="56" t="s">
        <v>897</v>
      </c>
      <c r="B206" s="57" t="s">
        <v>1155</v>
      </c>
      <c r="C206" s="57">
        <v>0</v>
      </c>
      <c r="D206" s="57" t="s">
        <v>957</v>
      </c>
      <c r="E206" s="72" t="s">
        <v>50</v>
      </c>
      <c r="F206" s="57" t="s">
        <v>51</v>
      </c>
      <c r="G206" s="57" t="s">
        <v>1156</v>
      </c>
      <c r="H206" s="72" t="s">
        <v>53</v>
      </c>
      <c r="I206" s="57" t="s">
        <v>203</v>
      </c>
      <c r="J206" s="57" t="s">
        <v>216</v>
      </c>
      <c r="K206" s="84">
        <v>44948</v>
      </c>
      <c r="L206" s="57">
        <v>29884</v>
      </c>
      <c r="M206" s="57"/>
      <c r="N206" s="57"/>
      <c r="O206" s="108">
        <v>28597.129186602873</v>
      </c>
      <c r="P206" s="108">
        <v>28597.129186602873</v>
      </c>
      <c r="Q206" s="57" t="s">
        <v>75</v>
      </c>
      <c r="R206" s="57" t="s">
        <v>76</v>
      </c>
      <c r="S206" s="59">
        <v>0.56999999999999995</v>
      </c>
      <c r="T206" s="58">
        <f>Table1[[#This Row],[Cal Premium]]*Table1[[#This Row],[ERB 
Payout %]]</f>
        <v>16300.363636363636</v>
      </c>
      <c r="U206" s="61">
        <v>0.02</v>
      </c>
      <c r="V206" s="63">
        <f>Table1[[#This Row],[ERB
Payout Amt]]*Table1[[#This Row],[TDS Rate]]</f>
        <v>326.00727272727272</v>
      </c>
      <c r="W206" s="64">
        <v>0</v>
      </c>
      <c r="X206" s="65">
        <f>Table1[[#This Row],[ERB
Payout Amt]]-Table1[[#This Row],[TDS amt]]</f>
        <v>15974.356363636363</v>
      </c>
      <c r="Y206" s="66"/>
      <c r="Z206" s="67"/>
      <c r="AA206" s="67"/>
      <c r="AB206" s="85" t="s">
        <v>954</v>
      </c>
      <c r="AC206" s="69"/>
      <c r="AD206" s="69"/>
      <c r="AE206" s="74"/>
      <c r="AF206" s="71"/>
      <c r="AG206" s="23">
        <v>12</v>
      </c>
      <c r="AH206" s="23" t="str">
        <f>Table1[[#This Row],[RM Name]]</f>
        <v>Mohan Singh</v>
      </c>
    </row>
    <row r="207" spans="1:34" x14ac:dyDescent="0.2">
      <c r="A207" s="56" t="s">
        <v>149</v>
      </c>
      <c r="B207" s="57">
        <v>5101450479</v>
      </c>
      <c r="C207" s="57" t="s">
        <v>300</v>
      </c>
      <c r="D207" s="57" t="s">
        <v>200</v>
      </c>
      <c r="E207" s="72" t="s">
        <v>50</v>
      </c>
      <c r="F207" s="57" t="s">
        <v>214</v>
      </c>
      <c r="G207" s="57" t="s">
        <v>301</v>
      </c>
      <c r="H207" s="72" t="s">
        <v>53</v>
      </c>
      <c r="I207" s="57" t="s">
        <v>203</v>
      </c>
      <c r="J207" s="57" t="s">
        <v>216</v>
      </c>
      <c r="K207" s="84">
        <v>44949</v>
      </c>
      <c r="L207" s="58">
        <v>81500</v>
      </c>
      <c r="M207" s="57"/>
      <c r="N207" s="57"/>
      <c r="O207" s="107">
        <v>77990.430622009575</v>
      </c>
      <c r="P207" s="107">
        <v>77990.430622009575</v>
      </c>
      <c r="Q207" s="57" t="s">
        <v>399</v>
      </c>
      <c r="R207" s="57" t="s">
        <v>400</v>
      </c>
      <c r="S207" s="115">
        <v>0.55000000000000004</v>
      </c>
      <c r="T207" s="58">
        <f>Table1[[#This Row],[Cal Premium]]*Table1[[#This Row],[ERB 
Payout %]]</f>
        <v>42894.736842105267</v>
      </c>
      <c r="U207" s="61">
        <v>0.01</v>
      </c>
      <c r="V207" s="63">
        <f>Table1[[#This Row],[ERB
Payout Amt]]*Table1[[#This Row],[TDS Rate]]</f>
        <v>428.94736842105266</v>
      </c>
      <c r="W207" s="64"/>
      <c r="X207" s="65">
        <f>Table1[[#This Row],[ERB
Payout Amt]]-Table1[[#This Row],[TDS amt]]</f>
        <v>42465.789473684214</v>
      </c>
      <c r="Y207" s="66"/>
      <c r="Z207" s="67"/>
      <c r="AA207" s="68"/>
      <c r="AB207" s="85" t="s">
        <v>821</v>
      </c>
      <c r="AC207" s="69"/>
      <c r="AD207" s="57"/>
      <c r="AE207" s="70"/>
      <c r="AF207" s="71"/>
      <c r="AG207" s="23">
        <v>12</v>
      </c>
      <c r="AH207" s="23" t="str">
        <f>Table1[[#This Row],[RM Name]]</f>
        <v>Gaurav Raghav</v>
      </c>
    </row>
    <row r="208" spans="1:34" x14ac:dyDescent="0.2">
      <c r="A208" s="76" t="s">
        <v>153</v>
      </c>
      <c r="B208" s="57">
        <v>565370923</v>
      </c>
      <c r="C208" s="57" t="s">
        <v>308</v>
      </c>
      <c r="D208" s="57" t="s">
        <v>200</v>
      </c>
      <c r="E208" s="72" t="s">
        <v>50</v>
      </c>
      <c r="F208" s="57" t="s">
        <v>214</v>
      </c>
      <c r="G208" s="57" t="s">
        <v>309</v>
      </c>
      <c r="H208" s="72" t="s">
        <v>53</v>
      </c>
      <c r="I208" s="57" t="s">
        <v>55</v>
      </c>
      <c r="J208" s="57" t="s">
        <v>211</v>
      </c>
      <c r="K208" s="84">
        <v>44949</v>
      </c>
      <c r="L208" s="58">
        <v>78375</v>
      </c>
      <c r="M208" s="57"/>
      <c r="N208" s="57"/>
      <c r="O208" s="107">
        <v>75000</v>
      </c>
      <c r="P208" s="107">
        <v>75000</v>
      </c>
      <c r="Q208" s="57" t="s">
        <v>407</v>
      </c>
      <c r="R208" s="57" t="s">
        <v>408</v>
      </c>
      <c r="S208" s="115">
        <v>0.5</v>
      </c>
      <c r="T208" s="77">
        <f>Table1[[#This Row],[Cal Premium]]*Table1[[#This Row],[ERB 
Payout %]]</f>
        <v>37500</v>
      </c>
      <c r="U208" s="61">
        <v>0.02</v>
      </c>
      <c r="V208" s="63">
        <f>Table1[[#This Row],[ERB
Payout Amt]]*Table1[[#This Row],[TDS Rate]]</f>
        <v>750</v>
      </c>
      <c r="W208" s="64"/>
      <c r="X208" s="78">
        <f>Table1[[#This Row],[ERB
Payout Amt]]-Table1[[#This Row],[TDS amt]]</f>
        <v>36750</v>
      </c>
      <c r="Y208" s="79"/>
      <c r="Z208" s="80"/>
      <c r="AA208" s="118"/>
      <c r="AB208" s="85" t="s">
        <v>821</v>
      </c>
      <c r="AC208" s="81"/>
      <c r="AD208" s="57"/>
      <c r="AE208" s="119"/>
      <c r="AF208" s="83"/>
      <c r="AG208" s="23">
        <v>12</v>
      </c>
      <c r="AH208" s="23" t="str">
        <f>Table1[[#This Row],[RM Name]]</f>
        <v>Gaurav Raghav</v>
      </c>
    </row>
    <row r="209" spans="1:34" x14ac:dyDescent="0.2">
      <c r="A209" s="56" t="s">
        <v>156</v>
      </c>
      <c r="B209" s="57">
        <v>565370638</v>
      </c>
      <c r="C209" s="57" t="s">
        <v>314</v>
      </c>
      <c r="D209" s="57" t="s">
        <v>200</v>
      </c>
      <c r="E209" s="72" t="s">
        <v>50</v>
      </c>
      <c r="F209" s="57" t="s">
        <v>214</v>
      </c>
      <c r="G209" s="57" t="s">
        <v>315</v>
      </c>
      <c r="H209" s="72" t="s">
        <v>53</v>
      </c>
      <c r="I209" s="57" t="s">
        <v>55</v>
      </c>
      <c r="J209" s="57" t="s">
        <v>211</v>
      </c>
      <c r="K209" s="84">
        <v>44949</v>
      </c>
      <c r="L209" s="58">
        <v>52250</v>
      </c>
      <c r="M209" s="57"/>
      <c r="N209" s="57"/>
      <c r="O209" s="107">
        <v>50000</v>
      </c>
      <c r="P209" s="107">
        <v>50000</v>
      </c>
      <c r="Q209" s="57" t="s">
        <v>401</v>
      </c>
      <c r="R209" s="57" t="s">
        <v>402</v>
      </c>
      <c r="S209" s="115">
        <v>0.51</v>
      </c>
      <c r="T209" s="58">
        <f>Table1[[#This Row],[Cal Premium]]*Table1[[#This Row],[ERB 
Payout %]]</f>
        <v>25500</v>
      </c>
      <c r="U209" s="61">
        <v>0.01</v>
      </c>
      <c r="V209" s="63">
        <f>Table1[[#This Row],[ERB
Payout Amt]]*Table1[[#This Row],[TDS Rate]]</f>
        <v>255</v>
      </c>
      <c r="W209" s="73"/>
      <c r="X209" s="65">
        <f>Table1[[#This Row],[ERB
Payout Amt]]-Table1[[#This Row],[TDS amt]]</f>
        <v>25245</v>
      </c>
      <c r="Y209" s="66"/>
      <c r="Z209" s="67"/>
      <c r="AA209" s="68"/>
      <c r="AB209" s="85" t="s">
        <v>821</v>
      </c>
      <c r="AC209" s="69"/>
      <c r="AD209" s="57"/>
      <c r="AE209" s="70"/>
      <c r="AF209" s="71"/>
      <c r="AG209" s="23">
        <v>12</v>
      </c>
      <c r="AH209" s="23" t="str">
        <f>Table1[[#This Row],[RM Name]]</f>
        <v>Gaurav Raghav</v>
      </c>
    </row>
    <row r="210" spans="1:34" x14ac:dyDescent="0.2">
      <c r="A210" s="56" t="s">
        <v>157</v>
      </c>
      <c r="B210" s="57">
        <v>565371370</v>
      </c>
      <c r="C210" s="57" t="s">
        <v>316</v>
      </c>
      <c r="D210" s="57" t="s">
        <v>200</v>
      </c>
      <c r="E210" s="72" t="s">
        <v>50</v>
      </c>
      <c r="F210" s="57" t="s">
        <v>214</v>
      </c>
      <c r="G210" s="57" t="s">
        <v>317</v>
      </c>
      <c r="H210" s="72" t="s">
        <v>53</v>
      </c>
      <c r="I210" s="57" t="s">
        <v>55</v>
      </c>
      <c r="J210" s="57" t="s">
        <v>211</v>
      </c>
      <c r="K210" s="84">
        <v>44949</v>
      </c>
      <c r="L210" s="58">
        <v>31350</v>
      </c>
      <c r="M210" s="57"/>
      <c r="N210" s="57"/>
      <c r="O210" s="107">
        <v>30000.000000000004</v>
      </c>
      <c r="P210" s="107">
        <v>30000.000000000004</v>
      </c>
      <c r="Q210" s="57" t="s">
        <v>401</v>
      </c>
      <c r="R210" s="57" t="s">
        <v>402</v>
      </c>
      <c r="S210" s="115">
        <v>0.51</v>
      </c>
      <c r="T210" s="58">
        <f>Table1[[#This Row],[Cal Premium]]*Table1[[#This Row],[ERB 
Payout %]]</f>
        <v>15300.000000000002</v>
      </c>
      <c r="U210" s="61">
        <v>0.01</v>
      </c>
      <c r="V210" s="63">
        <f>Table1[[#This Row],[ERB
Payout Amt]]*Table1[[#This Row],[TDS Rate]]</f>
        <v>153.00000000000003</v>
      </c>
      <c r="W210" s="73"/>
      <c r="X210" s="65">
        <f>Table1[[#This Row],[ERB
Payout Amt]]-Table1[[#This Row],[TDS amt]]</f>
        <v>15147.000000000002</v>
      </c>
      <c r="Y210" s="66"/>
      <c r="Z210" s="67"/>
      <c r="AA210" s="68"/>
      <c r="AB210" s="85" t="s">
        <v>821</v>
      </c>
      <c r="AC210" s="69"/>
      <c r="AD210" s="57"/>
      <c r="AE210" s="70"/>
      <c r="AF210" s="71"/>
      <c r="AG210" s="23">
        <v>12</v>
      </c>
      <c r="AH210" s="23" t="str">
        <f>Table1[[#This Row],[RM Name]]</f>
        <v>Gaurav Raghav</v>
      </c>
    </row>
    <row r="211" spans="1:34" x14ac:dyDescent="0.2">
      <c r="A211" s="56" t="s">
        <v>158</v>
      </c>
      <c r="B211" s="57">
        <v>565370399</v>
      </c>
      <c r="C211" s="57" t="s">
        <v>318</v>
      </c>
      <c r="D211" s="57" t="s">
        <v>200</v>
      </c>
      <c r="E211" s="72" t="s">
        <v>50</v>
      </c>
      <c r="F211" s="57" t="s">
        <v>214</v>
      </c>
      <c r="G211" s="57" t="s">
        <v>319</v>
      </c>
      <c r="H211" s="72" t="s">
        <v>53</v>
      </c>
      <c r="I211" s="57" t="s">
        <v>55</v>
      </c>
      <c r="J211" s="57" t="s">
        <v>211</v>
      </c>
      <c r="K211" s="84">
        <v>44949</v>
      </c>
      <c r="L211" s="58">
        <v>41800</v>
      </c>
      <c r="M211" s="57"/>
      <c r="N211" s="57"/>
      <c r="O211" s="107">
        <v>40000</v>
      </c>
      <c r="P211" s="107">
        <v>40000</v>
      </c>
      <c r="Q211" s="57" t="s">
        <v>401</v>
      </c>
      <c r="R211" s="57" t="s">
        <v>402</v>
      </c>
      <c r="S211" s="115">
        <v>0.51</v>
      </c>
      <c r="T211" s="58">
        <f>Table1[[#This Row],[Cal Premium]]*Table1[[#This Row],[ERB 
Payout %]]</f>
        <v>20400</v>
      </c>
      <c r="U211" s="61">
        <v>0.01</v>
      </c>
      <c r="V211" s="63">
        <f>Table1[[#This Row],[ERB
Payout Amt]]*Table1[[#This Row],[TDS Rate]]</f>
        <v>204</v>
      </c>
      <c r="W211" s="73"/>
      <c r="X211" s="65">
        <f>Table1[[#This Row],[ERB
Payout Amt]]-Table1[[#This Row],[TDS amt]]</f>
        <v>20196</v>
      </c>
      <c r="Y211" s="66"/>
      <c r="Z211" s="67"/>
      <c r="AA211" s="68"/>
      <c r="AB211" s="85" t="s">
        <v>821</v>
      </c>
      <c r="AC211" s="69"/>
      <c r="AD211" s="57"/>
      <c r="AE211" s="70"/>
      <c r="AF211" s="71"/>
      <c r="AG211" s="23">
        <v>12</v>
      </c>
      <c r="AH211" s="23" t="str">
        <f>Table1[[#This Row],[RM Name]]</f>
        <v>Gaurav Raghav</v>
      </c>
    </row>
    <row r="212" spans="1:34" x14ac:dyDescent="0.2">
      <c r="A212" s="56" t="s">
        <v>159</v>
      </c>
      <c r="B212" s="57">
        <v>565369677</v>
      </c>
      <c r="C212" s="57" t="s">
        <v>320</v>
      </c>
      <c r="D212" s="57" t="s">
        <v>200</v>
      </c>
      <c r="E212" s="72" t="s">
        <v>50</v>
      </c>
      <c r="F212" s="57" t="s">
        <v>214</v>
      </c>
      <c r="G212" s="57" t="s">
        <v>321</v>
      </c>
      <c r="H212" s="72" t="s">
        <v>53</v>
      </c>
      <c r="I212" s="57" t="s">
        <v>55</v>
      </c>
      <c r="J212" s="57" t="s">
        <v>211</v>
      </c>
      <c r="K212" s="84">
        <v>44949</v>
      </c>
      <c r="L212" s="58">
        <v>45000</v>
      </c>
      <c r="M212" s="57"/>
      <c r="N212" s="57"/>
      <c r="O212" s="107">
        <v>43062.200956937799</v>
      </c>
      <c r="P212" s="107">
        <v>43062.200956937799</v>
      </c>
      <c r="Q212" s="57" t="s">
        <v>411</v>
      </c>
      <c r="R212" s="57" t="s">
        <v>412</v>
      </c>
      <c r="S212" s="115">
        <v>0.53</v>
      </c>
      <c r="T212" s="58">
        <f>Table1[[#This Row],[Cal Premium]]*Table1[[#This Row],[ERB 
Payout %]]</f>
        <v>22822.966507177036</v>
      </c>
      <c r="U212" s="61">
        <v>0.01</v>
      </c>
      <c r="V212" s="63">
        <f>Table1[[#This Row],[ERB
Payout Amt]]*Table1[[#This Row],[TDS Rate]]</f>
        <v>228.22966507177037</v>
      </c>
      <c r="W212" s="73"/>
      <c r="X212" s="65">
        <f>Table1[[#This Row],[ERB
Payout Amt]]-Table1[[#This Row],[TDS amt]]</f>
        <v>22594.736842105267</v>
      </c>
      <c r="Y212" s="66"/>
      <c r="Z212" s="67"/>
      <c r="AA212" s="68"/>
      <c r="AB212" s="85" t="s">
        <v>821</v>
      </c>
      <c r="AC212" s="69"/>
      <c r="AD212" s="57"/>
      <c r="AE212" s="70"/>
      <c r="AF212" s="71"/>
      <c r="AG212" s="23">
        <v>12</v>
      </c>
      <c r="AH212" s="23" t="str">
        <f>Table1[[#This Row],[RM Name]]</f>
        <v>Gaurav Raghav</v>
      </c>
    </row>
    <row r="213" spans="1:34" x14ac:dyDescent="0.2">
      <c r="A213" s="56" t="s">
        <v>160</v>
      </c>
      <c r="B213" s="57">
        <v>565367125</v>
      </c>
      <c r="C213" s="57" t="s">
        <v>322</v>
      </c>
      <c r="D213" s="57" t="s">
        <v>200</v>
      </c>
      <c r="E213" s="72" t="s">
        <v>50</v>
      </c>
      <c r="F213" s="57" t="s">
        <v>214</v>
      </c>
      <c r="G213" s="57" t="s">
        <v>323</v>
      </c>
      <c r="H213" s="72" t="s">
        <v>53</v>
      </c>
      <c r="I213" s="57" t="s">
        <v>55</v>
      </c>
      <c r="J213" s="57" t="s">
        <v>211</v>
      </c>
      <c r="K213" s="84">
        <v>44949</v>
      </c>
      <c r="L213" s="58">
        <v>41800</v>
      </c>
      <c r="M213" s="57"/>
      <c r="N213" s="57"/>
      <c r="O213" s="107">
        <v>40000</v>
      </c>
      <c r="P213" s="107">
        <v>40000</v>
      </c>
      <c r="Q213" s="57" t="s">
        <v>401</v>
      </c>
      <c r="R213" s="57" t="s">
        <v>402</v>
      </c>
      <c r="S213" s="115">
        <v>0.51</v>
      </c>
      <c r="T213" s="58">
        <f>Table1[[#This Row],[Cal Premium]]*Table1[[#This Row],[ERB 
Payout %]]</f>
        <v>20400</v>
      </c>
      <c r="U213" s="61">
        <v>0.01</v>
      </c>
      <c r="V213" s="63">
        <f>Table1[[#This Row],[ERB
Payout Amt]]*Table1[[#This Row],[TDS Rate]]</f>
        <v>204</v>
      </c>
      <c r="W213" s="73"/>
      <c r="X213" s="65">
        <f>Table1[[#This Row],[ERB
Payout Amt]]-Table1[[#This Row],[TDS amt]]</f>
        <v>20196</v>
      </c>
      <c r="Y213" s="66"/>
      <c r="Z213" s="67"/>
      <c r="AA213" s="68"/>
      <c r="AB213" s="85" t="s">
        <v>821</v>
      </c>
      <c r="AC213" s="69"/>
      <c r="AD213" s="57"/>
      <c r="AE213" s="70"/>
      <c r="AF213" s="71"/>
      <c r="AG213" s="23">
        <v>12</v>
      </c>
      <c r="AH213" s="23" t="str">
        <f>Table1[[#This Row],[RM Name]]</f>
        <v>Gaurav Raghav</v>
      </c>
    </row>
    <row r="214" spans="1:34" x14ac:dyDescent="0.2">
      <c r="A214" s="56" t="s">
        <v>161</v>
      </c>
      <c r="B214" s="57">
        <v>565366581</v>
      </c>
      <c r="C214" s="57" t="s">
        <v>324</v>
      </c>
      <c r="D214" s="57" t="s">
        <v>200</v>
      </c>
      <c r="E214" s="72" t="s">
        <v>50</v>
      </c>
      <c r="F214" s="57" t="s">
        <v>214</v>
      </c>
      <c r="G214" s="57" t="s">
        <v>325</v>
      </c>
      <c r="H214" s="72" t="s">
        <v>53</v>
      </c>
      <c r="I214" s="57" t="s">
        <v>55</v>
      </c>
      <c r="J214" s="57" t="s">
        <v>211</v>
      </c>
      <c r="K214" s="84">
        <v>44949</v>
      </c>
      <c r="L214" s="58">
        <v>52500</v>
      </c>
      <c r="M214" s="57"/>
      <c r="N214" s="57"/>
      <c r="O214" s="107">
        <v>50239.23444976077</v>
      </c>
      <c r="P214" s="107">
        <v>50239.23444976077</v>
      </c>
      <c r="Q214" s="57" t="s">
        <v>81</v>
      </c>
      <c r="R214" s="57" t="s">
        <v>82</v>
      </c>
      <c r="S214" s="115">
        <v>0.52</v>
      </c>
      <c r="T214" s="58">
        <f>Table1[[#This Row],[Cal Premium]]*Table1[[#This Row],[ERB 
Payout %]]</f>
        <v>26124.401913875601</v>
      </c>
      <c r="U214" s="61">
        <v>0.02</v>
      </c>
      <c r="V214" s="63">
        <f>Table1[[#This Row],[ERB
Payout Amt]]*Table1[[#This Row],[TDS Rate]]</f>
        <v>522.48803827751203</v>
      </c>
      <c r="W214" s="73"/>
      <c r="X214" s="65">
        <f>Table1[[#This Row],[ERB
Payout Amt]]-Table1[[#This Row],[TDS amt]]</f>
        <v>25601.913875598089</v>
      </c>
      <c r="Y214" s="66"/>
      <c r="Z214" s="67"/>
      <c r="AA214" s="68"/>
      <c r="AB214" s="85" t="s">
        <v>821</v>
      </c>
      <c r="AC214" s="69"/>
      <c r="AD214" s="57"/>
      <c r="AE214" s="70"/>
      <c r="AF214" s="71"/>
      <c r="AG214" s="23">
        <v>12</v>
      </c>
      <c r="AH214" s="23" t="str">
        <f>Table1[[#This Row],[RM Name]]</f>
        <v>Gaurav Raghav</v>
      </c>
    </row>
    <row r="215" spans="1:34" x14ac:dyDescent="0.2">
      <c r="A215" s="56" t="s">
        <v>448</v>
      </c>
      <c r="B215" s="57">
        <v>119906907</v>
      </c>
      <c r="C215" s="57">
        <v>0</v>
      </c>
      <c r="D215" s="57" t="s">
        <v>681</v>
      </c>
      <c r="E215" s="57" t="s">
        <v>50</v>
      </c>
      <c r="F215" s="57" t="s">
        <v>51</v>
      </c>
      <c r="G215" s="57" t="s">
        <v>706</v>
      </c>
      <c r="H215" s="57" t="s">
        <v>53</v>
      </c>
      <c r="I215" s="57" t="s">
        <v>683</v>
      </c>
      <c r="J215" s="57" t="s">
        <v>684</v>
      </c>
      <c r="K215" s="84">
        <v>44949</v>
      </c>
      <c r="L215" s="57">
        <v>156750</v>
      </c>
      <c r="M215" s="57">
        <v>0</v>
      </c>
      <c r="N215" s="57">
        <v>0</v>
      </c>
      <c r="O215" s="108">
        <v>150000</v>
      </c>
      <c r="P215" s="108">
        <v>150000</v>
      </c>
      <c r="Q215" s="57" t="s">
        <v>553</v>
      </c>
      <c r="R215" s="57" t="s">
        <v>554</v>
      </c>
      <c r="S215" s="59">
        <v>0.4</v>
      </c>
      <c r="T215" s="58">
        <f>Table1[[#This Row],[Cal Premium]]*Table1[[#This Row],[ERB 
Payout %]]</f>
        <v>60000</v>
      </c>
      <c r="U215" s="61">
        <v>0.01</v>
      </c>
      <c r="V215" s="63">
        <f>Table1[[#This Row],[ERB
Payout Amt]]*Table1[[#This Row],[TDS Rate]]</f>
        <v>600</v>
      </c>
      <c r="W215" s="73"/>
      <c r="X215" s="65">
        <f>Table1[[#This Row],[ERB
Payout Amt]]-Table1[[#This Row],[TDS amt]]</f>
        <v>59400</v>
      </c>
      <c r="Y215" s="66"/>
      <c r="Z215" s="67"/>
      <c r="AA215" s="67"/>
      <c r="AB215" s="85" t="s">
        <v>820</v>
      </c>
      <c r="AC215" s="69"/>
      <c r="AD215" s="69">
        <f>VLOOKUP(Table1[[#This Row],[Unique ID]],[1]Sheet1!$A:$AL,38,0)</f>
        <v>0</v>
      </c>
      <c r="AE215" s="74"/>
      <c r="AF215" s="71"/>
      <c r="AG215" s="75">
        <v>10</v>
      </c>
      <c r="AH215" s="23" t="str">
        <f>Table1[[#This Row],[RM Name]]</f>
        <v>Suvendu Sekhar Mishra</v>
      </c>
    </row>
    <row r="216" spans="1:34" x14ac:dyDescent="0.2">
      <c r="A216" s="56" t="s">
        <v>884</v>
      </c>
      <c r="B216" s="57" t="s">
        <v>1121</v>
      </c>
      <c r="C216" s="57" t="s">
        <v>1083</v>
      </c>
      <c r="D216" s="57" t="s">
        <v>957</v>
      </c>
      <c r="E216" s="72" t="s">
        <v>50</v>
      </c>
      <c r="F216" s="57" t="s">
        <v>51</v>
      </c>
      <c r="G216" s="57" t="s">
        <v>1122</v>
      </c>
      <c r="H216" s="72" t="s">
        <v>53</v>
      </c>
      <c r="I216" s="57" t="s">
        <v>1048</v>
      </c>
      <c r="J216" s="57" t="s">
        <v>342</v>
      </c>
      <c r="K216" s="84">
        <v>44949</v>
      </c>
      <c r="L216" s="57">
        <v>99999</v>
      </c>
      <c r="M216" s="57"/>
      <c r="N216" s="57"/>
      <c r="O216" s="108">
        <v>95692.822966507185</v>
      </c>
      <c r="P216" s="108">
        <v>95692.822966507185</v>
      </c>
      <c r="Q216" s="57" t="s">
        <v>75</v>
      </c>
      <c r="R216" s="57" t="s">
        <v>76</v>
      </c>
      <c r="S216" s="59">
        <v>0.56999999999999995</v>
      </c>
      <c r="T216" s="58">
        <f>Table1[[#This Row],[Cal Premium]]*Table1[[#This Row],[ERB 
Payout %]]</f>
        <v>54544.909090909088</v>
      </c>
      <c r="U216" s="61">
        <v>0.02</v>
      </c>
      <c r="V216" s="63">
        <f>Table1[[#This Row],[ERB
Payout Amt]]*Table1[[#This Row],[TDS Rate]]</f>
        <v>1090.8981818181817</v>
      </c>
      <c r="W216" s="73">
        <v>0</v>
      </c>
      <c r="X216" s="65">
        <f>Table1[[#This Row],[ERB
Payout Amt]]-Table1[[#This Row],[TDS amt]]</f>
        <v>53454.01090909091</v>
      </c>
      <c r="Y216" s="66"/>
      <c r="Z216" s="67"/>
      <c r="AA216" s="67"/>
      <c r="AB216" s="85" t="s">
        <v>954</v>
      </c>
      <c r="AC216" s="69"/>
      <c r="AD216" s="69"/>
      <c r="AE216" s="74"/>
      <c r="AF216" s="71"/>
      <c r="AG216" s="23">
        <v>10</v>
      </c>
      <c r="AH216" s="23" t="str">
        <f>Table1[[#This Row],[RM Name]]</f>
        <v>Mohan Singh</v>
      </c>
    </row>
    <row r="217" spans="1:34" x14ac:dyDescent="0.2">
      <c r="A217" s="56" t="s">
        <v>889</v>
      </c>
      <c r="B217" s="57" t="s">
        <v>1135</v>
      </c>
      <c r="C217" s="57" t="s">
        <v>1136</v>
      </c>
      <c r="D217" s="57" t="s">
        <v>957</v>
      </c>
      <c r="E217" s="72" t="s">
        <v>50</v>
      </c>
      <c r="F217" s="57" t="s">
        <v>51</v>
      </c>
      <c r="G217" s="57" t="s">
        <v>1137</v>
      </c>
      <c r="H217" s="72" t="s">
        <v>53</v>
      </c>
      <c r="I217" s="57" t="s">
        <v>203</v>
      </c>
      <c r="J217" s="57" t="s">
        <v>204</v>
      </c>
      <c r="K217" s="84">
        <v>44949</v>
      </c>
      <c r="L217" s="57">
        <v>33333</v>
      </c>
      <c r="M217" s="57"/>
      <c r="N217" s="57"/>
      <c r="O217" s="108">
        <v>31897.607655502394</v>
      </c>
      <c r="P217" s="108">
        <v>31897.607655502394</v>
      </c>
      <c r="Q217" s="57" t="s">
        <v>75</v>
      </c>
      <c r="R217" s="57" t="s">
        <v>76</v>
      </c>
      <c r="S217" s="59">
        <v>0.56999999999999995</v>
      </c>
      <c r="T217" s="58">
        <f>Table1[[#This Row],[Cal Premium]]*Table1[[#This Row],[ERB 
Payout %]]</f>
        <v>18181.636363636364</v>
      </c>
      <c r="U217" s="61">
        <v>0.02</v>
      </c>
      <c r="V217" s="63">
        <f>Table1[[#This Row],[ERB
Payout Amt]]*Table1[[#This Row],[TDS Rate]]</f>
        <v>363.63272727272727</v>
      </c>
      <c r="W217" s="73">
        <v>0</v>
      </c>
      <c r="X217" s="65">
        <f>Table1[[#This Row],[ERB
Payout Amt]]-Table1[[#This Row],[TDS amt]]</f>
        <v>17818.003636363635</v>
      </c>
      <c r="Y217" s="66"/>
      <c r="Z217" s="67"/>
      <c r="AA217" s="67"/>
      <c r="AB217" s="85" t="s">
        <v>954</v>
      </c>
      <c r="AC217" s="69"/>
      <c r="AD217" s="69"/>
      <c r="AE217" s="74"/>
      <c r="AF217" s="71"/>
      <c r="AG217" s="23">
        <v>12</v>
      </c>
      <c r="AH217" s="23" t="str">
        <f>Table1[[#This Row],[RM Name]]</f>
        <v>Mohan Singh</v>
      </c>
    </row>
    <row r="218" spans="1:34" x14ac:dyDescent="0.2">
      <c r="A218" s="56" t="s">
        <v>894</v>
      </c>
      <c r="B218" s="57" t="s">
        <v>1148</v>
      </c>
      <c r="C218" s="57">
        <v>24762815</v>
      </c>
      <c r="D218" s="57" t="s">
        <v>631</v>
      </c>
      <c r="E218" s="72" t="s">
        <v>50</v>
      </c>
      <c r="F218" s="57" t="s">
        <v>51</v>
      </c>
      <c r="G218" s="57" t="s">
        <v>1149</v>
      </c>
      <c r="H218" s="72" t="s">
        <v>53</v>
      </c>
      <c r="I218" s="57" t="s">
        <v>55</v>
      </c>
      <c r="J218" s="57" t="s">
        <v>57</v>
      </c>
      <c r="K218" s="84">
        <v>44949</v>
      </c>
      <c r="L218" s="57">
        <v>50000</v>
      </c>
      <c r="M218" s="57"/>
      <c r="N218" s="57"/>
      <c r="O218" s="108">
        <v>47846.889952153113</v>
      </c>
      <c r="P218" s="108">
        <v>47846.889952153113</v>
      </c>
      <c r="Q218" s="57" t="s">
        <v>1307</v>
      </c>
      <c r="R218" s="57" t="s">
        <v>1308</v>
      </c>
      <c r="S218" s="59">
        <v>0.52</v>
      </c>
      <c r="T218" s="58">
        <f>Table1[[#This Row],[Cal Premium]]*Table1[[#This Row],[ERB 
Payout %]]</f>
        <v>24880.382775119619</v>
      </c>
      <c r="U218" s="61">
        <v>0.02</v>
      </c>
      <c r="V218" s="63">
        <f>Table1[[#This Row],[ERB
Payout Amt]]*Table1[[#This Row],[TDS Rate]]</f>
        <v>497.60765550239239</v>
      </c>
      <c r="W218" s="73">
        <v>0</v>
      </c>
      <c r="X218" s="65">
        <f>Table1[[#This Row],[ERB
Payout Amt]]-Table1[[#This Row],[TDS amt]]</f>
        <v>24382.775119617225</v>
      </c>
      <c r="Y218" s="66"/>
      <c r="Z218" s="67"/>
      <c r="AA218" s="67"/>
      <c r="AB218" s="85" t="s">
        <v>954</v>
      </c>
      <c r="AC218" s="69"/>
      <c r="AD218" s="69"/>
      <c r="AE218" s="74"/>
      <c r="AF218" s="71"/>
      <c r="AG218" s="23">
        <v>12</v>
      </c>
      <c r="AH218" s="23" t="str">
        <f>Table1[[#This Row],[RM Name]]</f>
        <v>Pintoo Singh</v>
      </c>
    </row>
    <row r="219" spans="1:34" x14ac:dyDescent="0.2">
      <c r="A219" s="56" t="s">
        <v>162</v>
      </c>
      <c r="B219" s="57">
        <v>565371726</v>
      </c>
      <c r="C219" s="57" t="s">
        <v>326</v>
      </c>
      <c r="D219" s="57" t="s">
        <v>200</v>
      </c>
      <c r="E219" s="72" t="s">
        <v>50</v>
      </c>
      <c r="F219" s="57" t="s">
        <v>214</v>
      </c>
      <c r="G219" s="57" t="s">
        <v>327</v>
      </c>
      <c r="H219" s="72" t="s">
        <v>53</v>
      </c>
      <c r="I219" s="57" t="s">
        <v>55</v>
      </c>
      <c r="J219" s="57" t="s">
        <v>211</v>
      </c>
      <c r="K219" s="84">
        <v>44950</v>
      </c>
      <c r="L219" s="58">
        <v>41800</v>
      </c>
      <c r="M219" s="57"/>
      <c r="N219" s="57"/>
      <c r="O219" s="107">
        <v>40000</v>
      </c>
      <c r="P219" s="107">
        <v>40000</v>
      </c>
      <c r="Q219" s="57" t="s">
        <v>401</v>
      </c>
      <c r="R219" s="57" t="s">
        <v>402</v>
      </c>
      <c r="S219" s="115">
        <v>0.51</v>
      </c>
      <c r="T219" s="58">
        <f>Table1[[#This Row],[Cal Premium]]*Table1[[#This Row],[ERB 
Payout %]]</f>
        <v>20400</v>
      </c>
      <c r="U219" s="61">
        <v>0.01</v>
      </c>
      <c r="V219" s="63">
        <f>Table1[[#This Row],[ERB
Payout Amt]]*Table1[[#This Row],[TDS Rate]]</f>
        <v>204</v>
      </c>
      <c r="W219" s="73"/>
      <c r="X219" s="65">
        <f>Table1[[#This Row],[ERB
Payout Amt]]-Table1[[#This Row],[TDS amt]]</f>
        <v>20196</v>
      </c>
      <c r="Y219" s="66"/>
      <c r="Z219" s="67"/>
      <c r="AA219" s="68"/>
      <c r="AB219" s="85" t="s">
        <v>821</v>
      </c>
      <c r="AC219" s="69"/>
      <c r="AD219" s="57"/>
      <c r="AE219" s="70"/>
      <c r="AF219" s="71"/>
      <c r="AG219" s="23">
        <v>12</v>
      </c>
      <c r="AH219" s="23" t="str">
        <f>Table1[[#This Row],[RM Name]]</f>
        <v>Gaurav Raghav</v>
      </c>
    </row>
    <row r="220" spans="1:34" x14ac:dyDescent="0.2">
      <c r="A220" s="56" t="s">
        <v>164</v>
      </c>
      <c r="B220" s="57">
        <v>565372397</v>
      </c>
      <c r="C220" s="57" t="s">
        <v>330</v>
      </c>
      <c r="D220" s="57" t="s">
        <v>200</v>
      </c>
      <c r="E220" s="72" t="s">
        <v>50</v>
      </c>
      <c r="F220" s="57" t="s">
        <v>214</v>
      </c>
      <c r="G220" s="57" t="s">
        <v>331</v>
      </c>
      <c r="H220" s="72" t="s">
        <v>53</v>
      </c>
      <c r="I220" s="57" t="s">
        <v>55</v>
      </c>
      <c r="J220" s="57" t="s">
        <v>211</v>
      </c>
      <c r="K220" s="84">
        <v>44950</v>
      </c>
      <c r="L220" s="58">
        <v>41800</v>
      </c>
      <c r="M220" s="57"/>
      <c r="N220" s="57"/>
      <c r="O220" s="107">
        <v>40000</v>
      </c>
      <c r="P220" s="107">
        <v>40000</v>
      </c>
      <c r="Q220" s="57" t="s">
        <v>401</v>
      </c>
      <c r="R220" s="57" t="s">
        <v>402</v>
      </c>
      <c r="S220" s="115">
        <v>0.51</v>
      </c>
      <c r="T220" s="58">
        <f>Table1[[#This Row],[Cal Premium]]*Table1[[#This Row],[ERB 
Payout %]]</f>
        <v>20400</v>
      </c>
      <c r="U220" s="61">
        <v>0.01</v>
      </c>
      <c r="V220" s="63">
        <f>Table1[[#This Row],[ERB
Payout Amt]]*Table1[[#This Row],[TDS Rate]]</f>
        <v>204</v>
      </c>
      <c r="W220" s="73"/>
      <c r="X220" s="65">
        <f>Table1[[#This Row],[ERB
Payout Amt]]-Table1[[#This Row],[TDS amt]]</f>
        <v>20196</v>
      </c>
      <c r="Y220" s="66"/>
      <c r="Z220" s="67"/>
      <c r="AA220" s="68"/>
      <c r="AB220" s="85" t="s">
        <v>821</v>
      </c>
      <c r="AC220" s="69"/>
      <c r="AD220" s="57"/>
      <c r="AE220" s="70"/>
      <c r="AF220" s="71"/>
      <c r="AG220" s="23">
        <v>12</v>
      </c>
      <c r="AH220" s="23" t="str">
        <f>Table1[[#This Row],[RM Name]]</f>
        <v>Gaurav Raghav</v>
      </c>
    </row>
    <row r="221" spans="1:34" x14ac:dyDescent="0.2">
      <c r="A221" s="56" t="s">
        <v>165</v>
      </c>
      <c r="B221" s="57">
        <v>565371316</v>
      </c>
      <c r="C221" s="57" t="s">
        <v>332</v>
      </c>
      <c r="D221" s="57" t="s">
        <v>200</v>
      </c>
      <c r="E221" s="72" t="s">
        <v>50</v>
      </c>
      <c r="F221" s="57" t="s">
        <v>214</v>
      </c>
      <c r="G221" s="57" t="s">
        <v>333</v>
      </c>
      <c r="H221" s="72" t="s">
        <v>53</v>
      </c>
      <c r="I221" s="57" t="s">
        <v>55</v>
      </c>
      <c r="J221" s="57" t="s">
        <v>211</v>
      </c>
      <c r="K221" s="84">
        <v>44950</v>
      </c>
      <c r="L221" s="58">
        <v>41800</v>
      </c>
      <c r="M221" s="57"/>
      <c r="N221" s="57"/>
      <c r="O221" s="107">
        <v>40000</v>
      </c>
      <c r="P221" s="107">
        <v>40000</v>
      </c>
      <c r="Q221" s="57" t="s">
        <v>401</v>
      </c>
      <c r="R221" s="57" t="s">
        <v>402</v>
      </c>
      <c r="S221" s="115">
        <v>0.51</v>
      </c>
      <c r="T221" s="58">
        <f>Table1[[#This Row],[Cal Premium]]*Table1[[#This Row],[ERB 
Payout %]]</f>
        <v>20400</v>
      </c>
      <c r="U221" s="61">
        <v>0.01</v>
      </c>
      <c r="V221" s="63">
        <f>Table1[[#This Row],[ERB
Payout Amt]]*Table1[[#This Row],[TDS Rate]]</f>
        <v>204</v>
      </c>
      <c r="W221" s="73"/>
      <c r="X221" s="65">
        <f>Table1[[#This Row],[ERB
Payout Amt]]-Table1[[#This Row],[TDS amt]]</f>
        <v>20196</v>
      </c>
      <c r="Y221" s="66"/>
      <c r="Z221" s="67"/>
      <c r="AA221" s="68"/>
      <c r="AB221" s="85" t="s">
        <v>821</v>
      </c>
      <c r="AC221" s="69"/>
      <c r="AD221" s="57"/>
      <c r="AE221" s="70"/>
      <c r="AF221" s="71"/>
      <c r="AG221" s="23">
        <v>12</v>
      </c>
      <c r="AH221" s="23" t="str">
        <f>Table1[[#This Row],[RM Name]]</f>
        <v>Gaurav Raghav</v>
      </c>
    </row>
    <row r="222" spans="1:34" x14ac:dyDescent="0.2">
      <c r="A222" s="56" t="s">
        <v>166</v>
      </c>
      <c r="B222" s="57">
        <v>565362816</v>
      </c>
      <c r="C222" s="57" t="s">
        <v>334</v>
      </c>
      <c r="D222" s="57" t="s">
        <v>200</v>
      </c>
      <c r="E222" s="72" t="s">
        <v>50</v>
      </c>
      <c r="F222" s="57" t="s">
        <v>214</v>
      </c>
      <c r="G222" s="57" t="s">
        <v>335</v>
      </c>
      <c r="H222" s="72" t="s">
        <v>53</v>
      </c>
      <c r="I222" s="57" t="s">
        <v>55</v>
      </c>
      <c r="J222" s="57" t="s">
        <v>211</v>
      </c>
      <c r="K222" s="84">
        <v>44950</v>
      </c>
      <c r="L222" s="58">
        <v>30000</v>
      </c>
      <c r="M222" s="57"/>
      <c r="N222" s="57"/>
      <c r="O222" s="107">
        <v>28708.133971291867</v>
      </c>
      <c r="P222" s="107">
        <v>28708.133971291867</v>
      </c>
      <c r="Q222" s="57" t="s">
        <v>407</v>
      </c>
      <c r="R222" s="57" t="s">
        <v>408</v>
      </c>
      <c r="S222" s="115">
        <v>0.5</v>
      </c>
      <c r="T222" s="58">
        <f>Table1[[#This Row],[Cal Premium]]*Table1[[#This Row],[ERB 
Payout %]]</f>
        <v>14354.066985645934</v>
      </c>
      <c r="U222" s="61">
        <v>0.02</v>
      </c>
      <c r="V222" s="63">
        <f>Table1[[#This Row],[ERB
Payout Amt]]*Table1[[#This Row],[TDS Rate]]</f>
        <v>287.08133971291869</v>
      </c>
      <c r="W222" s="73"/>
      <c r="X222" s="65">
        <f>Table1[[#This Row],[ERB
Payout Amt]]-Table1[[#This Row],[TDS amt]]</f>
        <v>14066.985645933015</v>
      </c>
      <c r="Y222" s="66"/>
      <c r="Z222" s="67"/>
      <c r="AA222" s="68"/>
      <c r="AB222" s="85" t="s">
        <v>821</v>
      </c>
      <c r="AC222" s="69"/>
      <c r="AD222" s="57"/>
      <c r="AE222" s="70"/>
      <c r="AF222" s="71"/>
      <c r="AG222" s="23">
        <v>12</v>
      </c>
      <c r="AH222" s="23" t="str">
        <f>Table1[[#This Row],[RM Name]]</f>
        <v>Gaurav Raghav</v>
      </c>
    </row>
    <row r="223" spans="1:34" x14ac:dyDescent="0.2">
      <c r="A223" s="56" t="s">
        <v>167</v>
      </c>
      <c r="B223" s="57">
        <v>565368507</v>
      </c>
      <c r="C223" s="57" t="s">
        <v>336</v>
      </c>
      <c r="D223" s="57" t="s">
        <v>200</v>
      </c>
      <c r="E223" s="72" t="s">
        <v>50</v>
      </c>
      <c r="F223" s="57" t="s">
        <v>214</v>
      </c>
      <c r="G223" s="57" t="s">
        <v>337</v>
      </c>
      <c r="H223" s="72" t="s">
        <v>53</v>
      </c>
      <c r="I223" s="57" t="s">
        <v>55</v>
      </c>
      <c r="J223" s="57" t="s">
        <v>211</v>
      </c>
      <c r="K223" s="84">
        <v>44950</v>
      </c>
      <c r="L223" s="58">
        <v>52500</v>
      </c>
      <c r="M223" s="57"/>
      <c r="N223" s="57"/>
      <c r="O223" s="107">
        <v>50239.23444976077</v>
      </c>
      <c r="P223" s="107">
        <v>50239.23444976077</v>
      </c>
      <c r="Q223" s="57" t="s">
        <v>81</v>
      </c>
      <c r="R223" s="57" t="s">
        <v>82</v>
      </c>
      <c r="S223" s="115">
        <v>0.52</v>
      </c>
      <c r="T223" s="58">
        <f>Table1[[#This Row],[Cal Premium]]*Table1[[#This Row],[ERB 
Payout %]]</f>
        <v>26124.401913875601</v>
      </c>
      <c r="U223" s="61">
        <v>0.02</v>
      </c>
      <c r="V223" s="63">
        <f>Table1[[#This Row],[ERB
Payout Amt]]*Table1[[#This Row],[TDS Rate]]</f>
        <v>522.48803827751203</v>
      </c>
      <c r="W223" s="73"/>
      <c r="X223" s="65">
        <f>Table1[[#This Row],[ERB
Payout Amt]]-Table1[[#This Row],[TDS amt]]</f>
        <v>25601.913875598089</v>
      </c>
      <c r="Y223" s="66"/>
      <c r="Z223" s="67"/>
      <c r="AA223" s="68"/>
      <c r="AB223" s="85" t="s">
        <v>821</v>
      </c>
      <c r="AC223" s="69"/>
      <c r="AD223" s="57"/>
      <c r="AE223" s="70"/>
      <c r="AF223" s="71"/>
      <c r="AG223" s="23">
        <v>15</v>
      </c>
      <c r="AH223" s="23" t="str">
        <f>Table1[[#This Row],[RM Name]]</f>
        <v>Gaurav Raghav</v>
      </c>
    </row>
    <row r="224" spans="1:34" x14ac:dyDescent="0.2">
      <c r="A224" s="56" t="s">
        <v>168</v>
      </c>
      <c r="B224" s="57">
        <v>565369016</v>
      </c>
      <c r="C224" s="57" t="s">
        <v>338</v>
      </c>
      <c r="D224" s="57" t="s">
        <v>200</v>
      </c>
      <c r="E224" s="72" t="s">
        <v>50</v>
      </c>
      <c r="F224" s="57" t="s">
        <v>214</v>
      </c>
      <c r="G224" s="57" t="s">
        <v>339</v>
      </c>
      <c r="H224" s="72" t="s">
        <v>53</v>
      </c>
      <c r="I224" s="57" t="s">
        <v>55</v>
      </c>
      <c r="J224" s="57" t="s">
        <v>211</v>
      </c>
      <c r="K224" s="84">
        <v>44950</v>
      </c>
      <c r="L224" s="58">
        <v>52250</v>
      </c>
      <c r="M224" s="57"/>
      <c r="N224" s="57"/>
      <c r="O224" s="107">
        <v>50000</v>
      </c>
      <c r="P224" s="107">
        <v>50000</v>
      </c>
      <c r="Q224" s="57" t="s">
        <v>81</v>
      </c>
      <c r="R224" s="57" t="s">
        <v>82</v>
      </c>
      <c r="S224" s="115">
        <v>0.52</v>
      </c>
      <c r="T224" s="58">
        <f>Table1[[#This Row],[Cal Premium]]*Table1[[#This Row],[ERB 
Payout %]]</f>
        <v>26000</v>
      </c>
      <c r="U224" s="61">
        <v>0.02</v>
      </c>
      <c r="V224" s="63">
        <f>Table1[[#This Row],[ERB
Payout Amt]]*Table1[[#This Row],[TDS Rate]]</f>
        <v>520</v>
      </c>
      <c r="W224" s="73"/>
      <c r="X224" s="65">
        <f>Table1[[#This Row],[ERB
Payout Amt]]-Table1[[#This Row],[TDS amt]]</f>
        <v>25480</v>
      </c>
      <c r="Y224" s="66"/>
      <c r="Z224" s="67"/>
      <c r="AA224" s="68"/>
      <c r="AB224" s="85" t="s">
        <v>821</v>
      </c>
      <c r="AC224" s="69"/>
      <c r="AD224" s="57"/>
      <c r="AE224" s="70"/>
      <c r="AF224" s="71"/>
      <c r="AG224" s="23">
        <v>12</v>
      </c>
      <c r="AH224" s="23" t="str">
        <f>Table1[[#This Row],[RM Name]]</f>
        <v>Gaurav Raghav</v>
      </c>
    </row>
    <row r="225" spans="1:34" x14ac:dyDescent="0.2">
      <c r="A225" s="56" t="s">
        <v>458</v>
      </c>
      <c r="B225" s="57">
        <v>6121658020</v>
      </c>
      <c r="C225" s="57">
        <v>545278354</v>
      </c>
      <c r="D225" s="57" t="s">
        <v>685</v>
      </c>
      <c r="E225" s="57" t="s">
        <v>50</v>
      </c>
      <c r="F225" s="57" t="s">
        <v>51</v>
      </c>
      <c r="G225" s="57" t="s">
        <v>724</v>
      </c>
      <c r="H225" s="57" t="s">
        <v>53</v>
      </c>
      <c r="I225" s="57" t="s">
        <v>54</v>
      </c>
      <c r="J225" s="57" t="s">
        <v>63</v>
      </c>
      <c r="K225" s="84">
        <v>44950</v>
      </c>
      <c r="L225" s="57">
        <v>156750</v>
      </c>
      <c r="M225" s="57">
        <v>0</v>
      </c>
      <c r="N225" s="57">
        <v>0</v>
      </c>
      <c r="O225" s="108">
        <v>150000</v>
      </c>
      <c r="P225" s="108">
        <v>150000</v>
      </c>
      <c r="Q225" s="57" t="s">
        <v>555</v>
      </c>
      <c r="R225" s="57" t="s">
        <v>556</v>
      </c>
      <c r="S225" s="59">
        <v>0.4</v>
      </c>
      <c r="T225" s="58">
        <f>Table1[[#This Row],[Cal Premium]]*Table1[[#This Row],[ERB 
Payout %]]</f>
        <v>60000</v>
      </c>
      <c r="U225" s="61">
        <v>0.01</v>
      </c>
      <c r="V225" s="63">
        <f>Table1[[#This Row],[ERB
Payout Amt]]*Table1[[#This Row],[TDS Rate]]</f>
        <v>600</v>
      </c>
      <c r="W225" s="73"/>
      <c r="X225" s="65">
        <f>Table1[[#This Row],[ERB
Payout Amt]]-Table1[[#This Row],[TDS amt]]</f>
        <v>59400</v>
      </c>
      <c r="Y225" s="66"/>
      <c r="Z225" s="67"/>
      <c r="AA225" s="67"/>
      <c r="AB225" s="85" t="s">
        <v>820</v>
      </c>
      <c r="AC225" s="69"/>
      <c r="AD225" s="69">
        <f>VLOOKUP(Table1[[#This Row],[Unique ID]],[1]Sheet1!$A:$AL,38,0)</f>
        <v>0</v>
      </c>
      <c r="AE225" s="74"/>
      <c r="AF225" s="71"/>
      <c r="AG225" s="75">
        <v>12</v>
      </c>
      <c r="AH225" s="23" t="str">
        <f>Table1[[#This Row],[RM Name]]</f>
        <v>Bhagyadhar Swain</v>
      </c>
    </row>
    <row r="226" spans="1:34" x14ac:dyDescent="0.2">
      <c r="A226" s="56" t="s">
        <v>470</v>
      </c>
      <c r="B226" s="57">
        <v>0</v>
      </c>
      <c r="C226" s="57">
        <v>61093847</v>
      </c>
      <c r="D226" s="57" t="s">
        <v>612</v>
      </c>
      <c r="E226" s="57" t="s">
        <v>728</v>
      </c>
      <c r="F226" s="57" t="s">
        <v>51</v>
      </c>
      <c r="G226" s="57" t="s">
        <v>746</v>
      </c>
      <c r="H226" s="57" t="s">
        <v>654</v>
      </c>
      <c r="I226" s="57" t="s">
        <v>655</v>
      </c>
      <c r="J226" s="57" t="s">
        <v>747</v>
      </c>
      <c r="K226" s="84">
        <v>44950</v>
      </c>
      <c r="L226" s="57">
        <v>8616</v>
      </c>
      <c r="M226" s="57">
        <v>0</v>
      </c>
      <c r="N226" s="57">
        <v>0</v>
      </c>
      <c r="O226" s="108">
        <v>7301.6949152542375</v>
      </c>
      <c r="P226" s="108">
        <v>7301.6949152542375</v>
      </c>
      <c r="Q226" s="57" t="s">
        <v>523</v>
      </c>
      <c r="R226" s="57" t="s">
        <v>524</v>
      </c>
      <c r="S226" s="59">
        <v>0.18</v>
      </c>
      <c r="T226" s="58">
        <f>Table1[[#This Row],[Cal Premium]]*Table1[[#This Row],[ERB 
Payout %]]</f>
        <v>1314.3050847457628</v>
      </c>
      <c r="U226" s="61">
        <v>0.01</v>
      </c>
      <c r="V226" s="63">
        <f>Table1[[#This Row],[ERB
Payout Amt]]*Table1[[#This Row],[TDS Rate]]</f>
        <v>13.143050847457628</v>
      </c>
      <c r="W226" s="73"/>
      <c r="X226" s="65">
        <f>Table1[[#This Row],[ERB
Payout Amt]]-Table1[[#This Row],[TDS amt]]</f>
        <v>1301.1620338983053</v>
      </c>
      <c r="Y226" s="66"/>
      <c r="Z226" s="67"/>
      <c r="AA226" s="67"/>
      <c r="AB226" s="85" t="s">
        <v>820</v>
      </c>
      <c r="AC226" s="69"/>
      <c r="AD226" s="69">
        <f>VLOOKUP(Table1[[#This Row],[Unique ID]],[1]Sheet1!$A:$AL,38,0)</f>
        <v>0</v>
      </c>
      <c r="AE226" s="74"/>
      <c r="AF226" s="71"/>
      <c r="AG226" s="75">
        <v>1</v>
      </c>
      <c r="AH226" s="23" t="str">
        <f>Table1[[#This Row],[RM Name]]</f>
        <v>Sayali Kadav</v>
      </c>
    </row>
    <row r="227" spans="1:34" x14ac:dyDescent="0.2">
      <c r="A227" s="56" t="s">
        <v>480</v>
      </c>
      <c r="B227" s="57" t="s">
        <v>762</v>
      </c>
      <c r="C227" s="57">
        <v>1747683</v>
      </c>
      <c r="D227" s="57" t="s">
        <v>30</v>
      </c>
      <c r="E227" s="57" t="s">
        <v>50</v>
      </c>
      <c r="F227" s="57" t="s">
        <v>51</v>
      </c>
      <c r="G227" s="57" t="s">
        <v>742</v>
      </c>
      <c r="H227" s="57" t="s">
        <v>53</v>
      </c>
      <c r="I227" s="57" t="s">
        <v>59</v>
      </c>
      <c r="J227" s="57" t="s">
        <v>60</v>
      </c>
      <c r="K227" s="84">
        <v>44950</v>
      </c>
      <c r="L227" s="57">
        <v>91000</v>
      </c>
      <c r="M227" s="57">
        <v>0</v>
      </c>
      <c r="N227" s="57">
        <v>0</v>
      </c>
      <c r="O227" s="108">
        <v>87081.339712918663</v>
      </c>
      <c r="P227" s="108">
        <v>87081.339712918663</v>
      </c>
      <c r="Q227" s="57" t="s">
        <v>535</v>
      </c>
      <c r="R227" s="57" t="s">
        <v>536</v>
      </c>
      <c r="S227" s="122">
        <v>0.43</v>
      </c>
      <c r="T227" s="58">
        <f>Table1[[#This Row],[Cal Premium]]*Table1[[#This Row],[ERB 
Payout %]]</f>
        <v>37444.976076555024</v>
      </c>
      <c r="U227" s="61">
        <v>0.01</v>
      </c>
      <c r="V227" s="63">
        <f>Table1[[#This Row],[ERB
Payout Amt]]*Table1[[#This Row],[TDS Rate]]</f>
        <v>374.44976076555025</v>
      </c>
      <c r="W227" s="73"/>
      <c r="X227" s="65">
        <f>Table1[[#This Row],[ERB
Payout Amt]]-Table1[[#This Row],[TDS amt]]</f>
        <v>37070.526315789473</v>
      </c>
      <c r="Y227" s="66"/>
      <c r="Z227" s="67"/>
      <c r="AA227" s="67"/>
      <c r="AB227" s="85" t="s">
        <v>820</v>
      </c>
      <c r="AC227" s="69"/>
      <c r="AD227" s="69">
        <f>VLOOKUP(Table1[[#This Row],[Unique ID]],[1]Sheet1!$A:$AL,38,0)</f>
        <v>0</v>
      </c>
      <c r="AE227" s="74"/>
      <c r="AF227" s="71"/>
      <c r="AG227" s="75">
        <v>10</v>
      </c>
      <c r="AH227" s="23" t="str">
        <f>Table1[[#This Row],[RM Name]]</f>
        <v>NA</v>
      </c>
    </row>
    <row r="228" spans="1:34" x14ac:dyDescent="0.2">
      <c r="A228" s="56" t="s">
        <v>481</v>
      </c>
      <c r="B228" s="57">
        <v>0</v>
      </c>
      <c r="C228" s="57" t="s">
        <v>763</v>
      </c>
      <c r="D228" s="57" t="s">
        <v>696</v>
      </c>
      <c r="E228" s="57" t="s">
        <v>50</v>
      </c>
      <c r="F228" s="57" t="s">
        <v>51</v>
      </c>
      <c r="G228" s="57" t="s">
        <v>764</v>
      </c>
      <c r="H228" s="57" t="s">
        <v>654</v>
      </c>
      <c r="I228" s="57" t="s">
        <v>666</v>
      </c>
      <c r="J228" s="57" t="s">
        <v>616</v>
      </c>
      <c r="K228" s="84">
        <v>44950</v>
      </c>
      <c r="L228" s="57">
        <v>16921</v>
      </c>
      <c r="M228" s="57">
        <v>0</v>
      </c>
      <c r="N228" s="57">
        <v>0</v>
      </c>
      <c r="O228" s="108">
        <v>14339.830508474577</v>
      </c>
      <c r="P228" s="108">
        <v>14339.830508474577</v>
      </c>
      <c r="Q228" s="57" t="s">
        <v>587</v>
      </c>
      <c r="R228" s="57" t="s">
        <v>588</v>
      </c>
      <c r="S228" s="59">
        <v>0.25</v>
      </c>
      <c r="T228" s="58">
        <f>Table1[[#This Row],[Cal Premium]]*Table1[[#This Row],[ERB 
Payout %]]</f>
        <v>3584.9576271186443</v>
      </c>
      <c r="U228" s="61">
        <v>0.01</v>
      </c>
      <c r="V228" s="63">
        <f>Table1[[#This Row],[ERB
Payout Amt]]*Table1[[#This Row],[TDS Rate]]</f>
        <v>35.849576271186443</v>
      </c>
      <c r="W228" s="73"/>
      <c r="X228" s="65">
        <f>Table1[[#This Row],[ERB
Payout Amt]]-Table1[[#This Row],[TDS amt]]</f>
        <v>3549.1080508474579</v>
      </c>
      <c r="Y228" s="66"/>
      <c r="Z228" s="67"/>
      <c r="AA228" s="67"/>
      <c r="AB228" s="85" t="s">
        <v>820</v>
      </c>
      <c r="AC228" s="69"/>
      <c r="AD228" s="69">
        <f>VLOOKUP(Table1[[#This Row],[Unique ID]],[1]Sheet1!$A:$AL,38,0)</f>
        <v>0</v>
      </c>
      <c r="AE228" s="74"/>
      <c r="AF228" s="71"/>
      <c r="AG228" s="75">
        <v>1</v>
      </c>
      <c r="AH228" s="23" t="str">
        <f>Table1[[#This Row],[RM Name]]</f>
        <v>Manoj Kumar</v>
      </c>
    </row>
    <row r="229" spans="1:34" x14ac:dyDescent="0.2">
      <c r="A229" s="56" t="s">
        <v>491</v>
      </c>
      <c r="B229" s="57">
        <v>6121672556</v>
      </c>
      <c r="C229" s="57">
        <v>546004621</v>
      </c>
      <c r="D229" s="57" t="s">
        <v>30</v>
      </c>
      <c r="E229" s="57" t="s">
        <v>50</v>
      </c>
      <c r="F229" s="57" t="s">
        <v>51</v>
      </c>
      <c r="G229" s="57" t="s">
        <v>783</v>
      </c>
      <c r="H229" s="57" t="s">
        <v>53</v>
      </c>
      <c r="I229" s="57" t="s">
        <v>54</v>
      </c>
      <c r="J229" s="57" t="s">
        <v>63</v>
      </c>
      <c r="K229" s="84">
        <v>44950</v>
      </c>
      <c r="L229" s="57">
        <v>6270</v>
      </c>
      <c r="M229" s="57">
        <v>0</v>
      </c>
      <c r="N229" s="57">
        <v>0</v>
      </c>
      <c r="O229" s="108">
        <v>6000</v>
      </c>
      <c r="P229" s="108">
        <v>6000</v>
      </c>
      <c r="Q229" s="57">
        <v>0</v>
      </c>
      <c r="R229" s="57" t="s">
        <v>594</v>
      </c>
      <c r="S229" s="59">
        <v>0</v>
      </c>
      <c r="T229" s="58">
        <f>Table1[[#This Row],[Cal Premium]]*Table1[[#This Row],[ERB 
Payout %]]</f>
        <v>0</v>
      </c>
      <c r="U229" s="61">
        <v>0.01</v>
      </c>
      <c r="V229" s="63">
        <f>Table1[[#This Row],[ERB
Payout Amt]]*Table1[[#This Row],[TDS Rate]]</f>
        <v>0</v>
      </c>
      <c r="W229" s="73"/>
      <c r="X229" s="65">
        <f>Table1[[#This Row],[ERB
Payout Amt]]-Table1[[#This Row],[TDS amt]]</f>
        <v>0</v>
      </c>
      <c r="Y229" s="66"/>
      <c r="Z229" s="67"/>
      <c r="AA229" s="67"/>
      <c r="AB229" s="85" t="s">
        <v>820</v>
      </c>
      <c r="AC229" s="69"/>
      <c r="AD229" s="69">
        <f>VLOOKUP(Table1[[#This Row],[Unique ID]],[1]Sheet1!$A:$AL,38,0)</f>
        <v>0</v>
      </c>
      <c r="AE229" s="74"/>
      <c r="AF229" s="71"/>
      <c r="AG229" s="75">
        <v>12</v>
      </c>
      <c r="AH229" s="23" t="str">
        <f>Table1[[#This Row],[RM Name]]</f>
        <v>NA</v>
      </c>
    </row>
    <row r="230" spans="1:34" x14ac:dyDescent="0.2">
      <c r="A230" s="56" t="s">
        <v>882</v>
      </c>
      <c r="B230" s="57" t="s">
        <v>1115</v>
      </c>
      <c r="C230" s="57" t="s">
        <v>1116</v>
      </c>
      <c r="D230" s="57" t="s">
        <v>957</v>
      </c>
      <c r="E230" s="72" t="s">
        <v>50</v>
      </c>
      <c r="F230" s="57" t="s">
        <v>51</v>
      </c>
      <c r="G230" s="57" t="s">
        <v>1117</v>
      </c>
      <c r="H230" s="72" t="s">
        <v>53</v>
      </c>
      <c r="I230" s="57" t="s">
        <v>203</v>
      </c>
      <c r="J230" s="57" t="s">
        <v>342</v>
      </c>
      <c r="K230" s="84">
        <v>44950</v>
      </c>
      <c r="L230" s="57">
        <v>35000</v>
      </c>
      <c r="M230" s="57"/>
      <c r="N230" s="57"/>
      <c r="O230" s="108">
        <v>33492.822966507178</v>
      </c>
      <c r="P230" s="108">
        <v>33492.822966507178</v>
      </c>
      <c r="Q230" s="57" t="s">
        <v>75</v>
      </c>
      <c r="R230" s="57" t="s">
        <v>76</v>
      </c>
      <c r="S230" s="59">
        <v>0.56999999999999995</v>
      </c>
      <c r="T230" s="58">
        <f>Table1[[#This Row],[Cal Premium]]*Table1[[#This Row],[ERB 
Payout %]]</f>
        <v>19090.909090909088</v>
      </c>
      <c r="U230" s="61">
        <v>0.02</v>
      </c>
      <c r="V230" s="63">
        <f>Table1[[#This Row],[ERB
Payout Amt]]*Table1[[#This Row],[TDS Rate]]</f>
        <v>381.81818181818176</v>
      </c>
      <c r="W230" s="73">
        <v>0</v>
      </c>
      <c r="X230" s="65">
        <f>Table1[[#This Row],[ERB
Payout Amt]]-Table1[[#This Row],[TDS amt]]</f>
        <v>18709.090909090908</v>
      </c>
      <c r="Y230" s="66"/>
      <c r="Z230" s="67"/>
      <c r="AA230" s="67"/>
      <c r="AB230" s="85" t="s">
        <v>954</v>
      </c>
      <c r="AC230" s="69"/>
      <c r="AD230" s="69"/>
      <c r="AE230" s="74"/>
      <c r="AF230" s="71"/>
      <c r="AG230" s="23">
        <v>10</v>
      </c>
      <c r="AH230" s="23" t="str">
        <f>Table1[[#This Row],[RM Name]]</f>
        <v>Mohan Singh</v>
      </c>
    </row>
    <row r="231" spans="1:34" x14ac:dyDescent="0.2">
      <c r="A231" s="56" t="s">
        <v>883</v>
      </c>
      <c r="B231" s="57" t="s">
        <v>1118</v>
      </c>
      <c r="C231" s="57" t="s">
        <v>1119</v>
      </c>
      <c r="D231" s="57" t="s">
        <v>957</v>
      </c>
      <c r="E231" s="72" t="s">
        <v>50</v>
      </c>
      <c r="F231" s="57" t="s">
        <v>51</v>
      </c>
      <c r="G231" s="57" t="s">
        <v>1120</v>
      </c>
      <c r="H231" s="72" t="s">
        <v>53</v>
      </c>
      <c r="I231" s="57" t="s">
        <v>203</v>
      </c>
      <c r="J231" s="57" t="s">
        <v>204</v>
      </c>
      <c r="K231" s="84">
        <v>44950</v>
      </c>
      <c r="L231" s="57">
        <v>70000</v>
      </c>
      <c r="M231" s="57"/>
      <c r="N231" s="57"/>
      <c r="O231" s="108">
        <v>66985.645933014355</v>
      </c>
      <c r="P231" s="108">
        <v>66985.645933014355</v>
      </c>
      <c r="Q231" s="57" t="s">
        <v>1300</v>
      </c>
      <c r="R231" s="57" t="s">
        <v>1301</v>
      </c>
      <c r="S231" s="59">
        <v>0.54</v>
      </c>
      <c r="T231" s="58">
        <f>Table1[[#This Row],[Cal Premium]]*Table1[[#This Row],[ERB 
Payout %]]</f>
        <v>36172.248803827752</v>
      </c>
      <c r="U231" s="61">
        <v>0.01</v>
      </c>
      <c r="V231" s="63">
        <f>Table1[[#This Row],[ERB
Payout Amt]]*Table1[[#This Row],[TDS Rate]]</f>
        <v>361.7224880382775</v>
      </c>
      <c r="W231" s="73">
        <v>0</v>
      </c>
      <c r="X231" s="65">
        <f>Table1[[#This Row],[ERB
Payout Amt]]-Table1[[#This Row],[TDS amt]]</f>
        <v>35810.526315789473</v>
      </c>
      <c r="Y231" s="66"/>
      <c r="Z231" s="67"/>
      <c r="AA231" s="67"/>
      <c r="AB231" s="85" t="s">
        <v>954</v>
      </c>
      <c r="AC231" s="69"/>
      <c r="AD231" s="69"/>
      <c r="AE231" s="74"/>
      <c r="AF231" s="71"/>
      <c r="AG231" s="23">
        <v>12</v>
      </c>
      <c r="AH231" s="23" t="str">
        <f>Table1[[#This Row],[RM Name]]</f>
        <v>Mohan Singh</v>
      </c>
    </row>
    <row r="232" spans="1:34" x14ac:dyDescent="0.2">
      <c r="A232" s="56" t="s">
        <v>902</v>
      </c>
      <c r="B232" s="57" t="s">
        <v>1167</v>
      </c>
      <c r="C232" s="57" t="s">
        <v>1168</v>
      </c>
      <c r="D232" s="57" t="s">
        <v>957</v>
      </c>
      <c r="E232" s="72" t="s">
        <v>50</v>
      </c>
      <c r="F232" s="57" t="s">
        <v>51</v>
      </c>
      <c r="G232" s="57" t="s">
        <v>1169</v>
      </c>
      <c r="H232" s="72" t="s">
        <v>53</v>
      </c>
      <c r="I232" s="57" t="s">
        <v>203</v>
      </c>
      <c r="J232" s="57" t="s">
        <v>342</v>
      </c>
      <c r="K232" s="84">
        <v>44950</v>
      </c>
      <c r="L232" s="57">
        <v>30000</v>
      </c>
      <c r="M232" s="57"/>
      <c r="N232" s="57"/>
      <c r="O232" s="108">
        <v>28708.133971291867</v>
      </c>
      <c r="P232" s="108">
        <v>28708.133971291867</v>
      </c>
      <c r="Q232" s="57" t="s">
        <v>75</v>
      </c>
      <c r="R232" s="57" t="s">
        <v>76</v>
      </c>
      <c r="S232" s="59">
        <v>0.56999999999999995</v>
      </c>
      <c r="T232" s="58">
        <f>Table1[[#This Row],[Cal Premium]]*Table1[[#This Row],[ERB 
Payout %]]</f>
        <v>16363.636363636362</v>
      </c>
      <c r="U232" s="61">
        <v>0.02</v>
      </c>
      <c r="V232" s="63">
        <f>Table1[[#This Row],[ERB
Payout Amt]]*Table1[[#This Row],[TDS Rate]]</f>
        <v>327.27272727272725</v>
      </c>
      <c r="W232" s="73">
        <v>0</v>
      </c>
      <c r="X232" s="65">
        <f>Table1[[#This Row],[ERB
Payout Amt]]-Table1[[#This Row],[TDS amt]]</f>
        <v>16036.363636363634</v>
      </c>
      <c r="Y232" s="66"/>
      <c r="Z232" s="67"/>
      <c r="AA232" s="67"/>
      <c r="AB232" s="85" t="s">
        <v>954</v>
      </c>
      <c r="AC232" s="69"/>
      <c r="AD232" s="69"/>
      <c r="AE232" s="74"/>
      <c r="AF232" s="71"/>
      <c r="AG232" s="23">
        <v>10</v>
      </c>
      <c r="AH232" s="23" t="str">
        <f>Table1[[#This Row],[RM Name]]</f>
        <v>Mohan Singh</v>
      </c>
    </row>
    <row r="233" spans="1:34" x14ac:dyDescent="0.2">
      <c r="A233" s="56" t="s">
        <v>905</v>
      </c>
      <c r="B233" s="57" t="s">
        <v>1175</v>
      </c>
      <c r="C233" s="57" t="s">
        <v>1176</v>
      </c>
      <c r="D233" s="57" t="s">
        <v>957</v>
      </c>
      <c r="E233" s="72" t="s">
        <v>50</v>
      </c>
      <c r="F233" s="57" t="s">
        <v>51</v>
      </c>
      <c r="G233" s="57" t="s">
        <v>1177</v>
      </c>
      <c r="H233" s="72" t="s">
        <v>53</v>
      </c>
      <c r="I233" s="57" t="s">
        <v>203</v>
      </c>
      <c r="J233" s="57" t="s">
        <v>216</v>
      </c>
      <c r="K233" s="84">
        <v>44950</v>
      </c>
      <c r="L233" s="57">
        <v>25000</v>
      </c>
      <c r="M233" s="57"/>
      <c r="N233" s="57"/>
      <c r="O233" s="108">
        <v>23923.444976076556</v>
      </c>
      <c r="P233" s="108">
        <v>23923.444976076556</v>
      </c>
      <c r="Q233" s="57" t="s">
        <v>75</v>
      </c>
      <c r="R233" s="57" t="s">
        <v>76</v>
      </c>
      <c r="S233" s="59">
        <v>0.56999999999999995</v>
      </c>
      <c r="T233" s="58">
        <f>Table1[[#This Row],[Cal Premium]]*Table1[[#This Row],[ERB 
Payout %]]</f>
        <v>13636.363636363636</v>
      </c>
      <c r="U233" s="61">
        <v>0.02</v>
      </c>
      <c r="V233" s="63">
        <f>Table1[[#This Row],[ERB
Payout Amt]]*Table1[[#This Row],[TDS Rate]]</f>
        <v>272.72727272727275</v>
      </c>
      <c r="W233" s="73">
        <v>0</v>
      </c>
      <c r="X233" s="65">
        <f>Table1[[#This Row],[ERB
Payout Amt]]-Table1[[#This Row],[TDS amt]]</f>
        <v>13363.636363636364</v>
      </c>
      <c r="Y233" s="66"/>
      <c r="Z233" s="67"/>
      <c r="AA233" s="67"/>
      <c r="AB233" s="85" t="s">
        <v>954</v>
      </c>
      <c r="AC233" s="69"/>
      <c r="AD233" s="69"/>
      <c r="AE233" s="74"/>
      <c r="AF233" s="71"/>
      <c r="AG233" s="23">
        <v>12</v>
      </c>
      <c r="AH233" s="23" t="str">
        <f>Table1[[#This Row],[RM Name]]</f>
        <v>Mohan Singh</v>
      </c>
    </row>
    <row r="234" spans="1:34" x14ac:dyDescent="0.2">
      <c r="A234" s="56" t="s">
        <v>906</v>
      </c>
      <c r="B234" s="57" t="s">
        <v>1178</v>
      </c>
      <c r="C234" s="57" t="s">
        <v>1179</v>
      </c>
      <c r="D234" s="57" t="s">
        <v>957</v>
      </c>
      <c r="E234" s="72" t="s">
        <v>50</v>
      </c>
      <c r="F234" s="57" t="s">
        <v>51</v>
      </c>
      <c r="G234" s="57" t="s">
        <v>1180</v>
      </c>
      <c r="H234" s="72" t="s">
        <v>53</v>
      </c>
      <c r="I234" s="57" t="s">
        <v>203</v>
      </c>
      <c r="J234" s="57" t="s">
        <v>216</v>
      </c>
      <c r="K234" s="84">
        <v>44950</v>
      </c>
      <c r="L234" s="57">
        <v>72500</v>
      </c>
      <c r="M234" s="57"/>
      <c r="N234" s="57"/>
      <c r="O234" s="108">
        <v>69377.990430622012</v>
      </c>
      <c r="P234" s="108">
        <v>69377.990430622012</v>
      </c>
      <c r="Q234" s="57" t="s">
        <v>75</v>
      </c>
      <c r="R234" s="57" t="s">
        <v>76</v>
      </c>
      <c r="S234" s="59">
        <v>0.56999999999999995</v>
      </c>
      <c r="T234" s="58">
        <f>Table1[[#This Row],[Cal Premium]]*Table1[[#This Row],[ERB 
Payout %]]</f>
        <v>39545.454545454544</v>
      </c>
      <c r="U234" s="61">
        <v>0.02</v>
      </c>
      <c r="V234" s="63">
        <f>Table1[[#This Row],[ERB
Payout Amt]]*Table1[[#This Row],[TDS Rate]]</f>
        <v>790.90909090909088</v>
      </c>
      <c r="W234" s="73">
        <v>0</v>
      </c>
      <c r="X234" s="65">
        <f>Table1[[#This Row],[ERB
Payout Amt]]-Table1[[#This Row],[TDS amt]]</f>
        <v>38754.545454545456</v>
      </c>
      <c r="Y234" s="66"/>
      <c r="Z234" s="67"/>
      <c r="AA234" s="67"/>
      <c r="AB234" s="85" t="s">
        <v>954</v>
      </c>
      <c r="AC234" s="69"/>
      <c r="AD234" s="69"/>
      <c r="AE234" s="74"/>
      <c r="AF234" s="71"/>
      <c r="AG234" s="23">
        <v>12</v>
      </c>
      <c r="AH234" s="23" t="str">
        <f>Table1[[#This Row],[RM Name]]</f>
        <v>Mohan Singh</v>
      </c>
    </row>
    <row r="235" spans="1:34" x14ac:dyDescent="0.2">
      <c r="A235" s="56" t="s">
        <v>907</v>
      </c>
      <c r="B235" s="57" t="s">
        <v>1181</v>
      </c>
      <c r="C235" s="57" t="s">
        <v>1182</v>
      </c>
      <c r="D235" s="57" t="s">
        <v>631</v>
      </c>
      <c r="E235" s="72" t="s">
        <v>50</v>
      </c>
      <c r="F235" s="57" t="s">
        <v>51</v>
      </c>
      <c r="G235" s="57" t="s">
        <v>1183</v>
      </c>
      <c r="H235" s="72" t="s">
        <v>53</v>
      </c>
      <c r="I235" s="57" t="s">
        <v>203</v>
      </c>
      <c r="J235" s="57" t="s">
        <v>216</v>
      </c>
      <c r="K235" s="84">
        <v>44950</v>
      </c>
      <c r="L235" s="57">
        <v>41000</v>
      </c>
      <c r="M235" s="57"/>
      <c r="N235" s="57"/>
      <c r="O235" s="108">
        <v>39234.44976076555</v>
      </c>
      <c r="P235" s="108">
        <v>39234.44976076555</v>
      </c>
      <c r="Q235" s="57" t="s">
        <v>1302</v>
      </c>
      <c r="R235" s="57" t="s">
        <v>1303</v>
      </c>
      <c r="S235" s="59">
        <v>0.55000000000000004</v>
      </c>
      <c r="T235" s="58">
        <f>Table1[[#This Row],[Cal Premium]]*Table1[[#This Row],[ERB 
Payout %]]</f>
        <v>21578.947368421053</v>
      </c>
      <c r="U235" s="61">
        <v>0.01</v>
      </c>
      <c r="V235" s="63">
        <f>Table1[[#This Row],[ERB
Payout Amt]]*Table1[[#This Row],[TDS Rate]]</f>
        <v>215.78947368421055</v>
      </c>
      <c r="W235" s="73">
        <v>0</v>
      </c>
      <c r="X235" s="65">
        <f>Table1[[#This Row],[ERB
Payout Amt]]-Table1[[#This Row],[TDS amt]]</f>
        <v>21363.157894736843</v>
      </c>
      <c r="Y235" s="66"/>
      <c r="Z235" s="67"/>
      <c r="AA235" s="67"/>
      <c r="AB235" s="85" t="s">
        <v>954</v>
      </c>
      <c r="AC235" s="69"/>
      <c r="AD235" s="69"/>
      <c r="AE235" s="74"/>
      <c r="AF235" s="71"/>
      <c r="AG235" s="23">
        <v>12</v>
      </c>
      <c r="AH235" s="23" t="str">
        <f>Table1[[#This Row],[RM Name]]</f>
        <v>Pintoo Singh</v>
      </c>
    </row>
    <row r="236" spans="1:34" x14ac:dyDescent="0.2">
      <c r="A236" s="56" t="s">
        <v>912</v>
      </c>
      <c r="B236" s="57" t="s">
        <v>1195</v>
      </c>
      <c r="C236" s="57">
        <v>0</v>
      </c>
      <c r="D236" s="57" t="s">
        <v>957</v>
      </c>
      <c r="E236" s="72" t="s">
        <v>50</v>
      </c>
      <c r="F236" s="57" t="s">
        <v>51</v>
      </c>
      <c r="G236" s="57" t="s">
        <v>982</v>
      </c>
      <c r="H236" s="72" t="s">
        <v>53</v>
      </c>
      <c r="I236" s="57" t="s">
        <v>203</v>
      </c>
      <c r="J236" s="57" t="s">
        <v>216</v>
      </c>
      <c r="K236" s="84">
        <v>44950</v>
      </c>
      <c r="L236" s="57">
        <v>99322</v>
      </c>
      <c r="M236" s="57"/>
      <c r="N236" s="57"/>
      <c r="O236" s="108">
        <v>95044.976076555031</v>
      </c>
      <c r="P236" s="108">
        <v>95044.976076555031</v>
      </c>
      <c r="Q236" s="57" t="s">
        <v>75</v>
      </c>
      <c r="R236" s="57" t="s">
        <v>76</v>
      </c>
      <c r="S236" s="59">
        <v>0.56999999999999995</v>
      </c>
      <c r="T236" s="58">
        <f>Table1[[#This Row],[Cal Premium]]*Table1[[#This Row],[ERB 
Payout %]]</f>
        <v>54175.63636363636</v>
      </c>
      <c r="U236" s="61">
        <v>0.02</v>
      </c>
      <c r="V236" s="63">
        <f>Table1[[#This Row],[ERB
Payout Amt]]*Table1[[#This Row],[TDS Rate]]</f>
        <v>1083.5127272727273</v>
      </c>
      <c r="W236" s="73">
        <v>0</v>
      </c>
      <c r="X236" s="65">
        <f>Table1[[#This Row],[ERB
Payout Amt]]-Table1[[#This Row],[TDS amt]]</f>
        <v>53092.123636363634</v>
      </c>
      <c r="Y236" s="66"/>
      <c r="Z236" s="67"/>
      <c r="AA236" s="67"/>
      <c r="AB236" s="85" t="s">
        <v>954</v>
      </c>
      <c r="AC236" s="69"/>
      <c r="AD236" s="69"/>
      <c r="AE236" s="74"/>
      <c r="AF236" s="71"/>
      <c r="AG236" s="23">
        <v>12</v>
      </c>
      <c r="AH236" s="23" t="str">
        <f>Table1[[#This Row],[RM Name]]</f>
        <v>Mohan Singh</v>
      </c>
    </row>
    <row r="237" spans="1:34" x14ac:dyDescent="0.2">
      <c r="A237" s="56" t="s">
        <v>154</v>
      </c>
      <c r="B237" s="57">
        <v>565372832</v>
      </c>
      <c r="C237" s="57" t="s">
        <v>310</v>
      </c>
      <c r="D237" s="57" t="s">
        <v>200</v>
      </c>
      <c r="E237" s="72" t="s">
        <v>50</v>
      </c>
      <c r="F237" s="57" t="s">
        <v>214</v>
      </c>
      <c r="G237" s="57" t="s">
        <v>311</v>
      </c>
      <c r="H237" s="72" t="s">
        <v>53</v>
      </c>
      <c r="I237" s="57" t="s">
        <v>55</v>
      </c>
      <c r="J237" s="57" t="s">
        <v>211</v>
      </c>
      <c r="K237" s="84">
        <v>44951</v>
      </c>
      <c r="L237" s="58">
        <v>52500</v>
      </c>
      <c r="M237" s="57"/>
      <c r="N237" s="57"/>
      <c r="O237" s="107">
        <v>50239.23444976077</v>
      </c>
      <c r="P237" s="107">
        <v>50239.23444976077</v>
      </c>
      <c r="Q237" s="57" t="s">
        <v>81</v>
      </c>
      <c r="R237" s="57" t="s">
        <v>82</v>
      </c>
      <c r="S237" s="115">
        <v>0.52</v>
      </c>
      <c r="T237" s="58">
        <f>Table1[[#This Row],[Cal Premium]]*Table1[[#This Row],[ERB 
Payout %]]</f>
        <v>26124.401913875601</v>
      </c>
      <c r="U237" s="61">
        <v>0.02</v>
      </c>
      <c r="V237" s="63">
        <f>Table1[[#This Row],[ERB
Payout Amt]]*Table1[[#This Row],[TDS Rate]]</f>
        <v>522.48803827751203</v>
      </c>
      <c r="W237" s="73"/>
      <c r="X237" s="65">
        <f>Table1[[#This Row],[ERB
Payout Amt]]-Table1[[#This Row],[TDS amt]]</f>
        <v>25601.913875598089</v>
      </c>
      <c r="Y237" s="66"/>
      <c r="Z237" s="67"/>
      <c r="AA237" s="68"/>
      <c r="AB237" s="85" t="s">
        <v>821</v>
      </c>
      <c r="AC237" s="69"/>
      <c r="AD237" s="57"/>
      <c r="AE237" s="70"/>
      <c r="AF237" s="71"/>
      <c r="AG237" s="23">
        <v>12</v>
      </c>
      <c r="AH237" s="23" t="str">
        <f>Table1[[#This Row],[RM Name]]</f>
        <v>Gaurav Raghav</v>
      </c>
    </row>
    <row r="238" spans="1:34" x14ac:dyDescent="0.2">
      <c r="A238" s="56" t="s">
        <v>155</v>
      </c>
      <c r="B238" s="57">
        <v>565372896</v>
      </c>
      <c r="C238" s="57" t="s">
        <v>312</v>
      </c>
      <c r="D238" s="57" t="s">
        <v>200</v>
      </c>
      <c r="E238" s="72" t="s">
        <v>50</v>
      </c>
      <c r="F238" s="57" t="s">
        <v>214</v>
      </c>
      <c r="G238" s="57" t="s">
        <v>313</v>
      </c>
      <c r="H238" s="72" t="s">
        <v>53</v>
      </c>
      <c r="I238" s="57" t="s">
        <v>55</v>
      </c>
      <c r="J238" s="57" t="s">
        <v>211</v>
      </c>
      <c r="K238" s="84">
        <v>44951</v>
      </c>
      <c r="L238" s="58">
        <v>41800</v>
      </c>
      <c r="M238" s="57"/>
      <c r="N238" s="57"/>
      <c r="O238" s="107">
        <v>40000</v>
      </c>
      <c r="P238" s="107">
        <v>40000</v>
      </c>
      <c r="Q238" s="57" t="s">
        <v>401</v>
      </c>
      <c r="R238" s="57" t="s">
        <v>402</v>
      </c>
      <c r="S238" s="115">
        <v>0.51</v>
      </c>
      <c r="T238" s="58">
        <f>Table1[[#This Row],[Cal Premium]]*Table1[[#This Row],[ERB 
Payout %]]</f>
        <v>20400</v>
      </c>
      <c r="U238" s="61">
        <v>0.01</v>
      </c>
      <c r="V238" s="63">
        <f>Table1[[#This Row],[ERB
Payout Amt]]*Table1[[#This Row],[TDS Rate]]</f>
        <v>204</v>
      </c>
      <c r="W238" s="73"/>
      <c r="X238" s="65">
        <f>Table1[[#This Row],[ERB
Payout Amt]]-Table1[[#This Row],[TDS amt]]</f>
        <v>20196</v>
      </c>
      <c r="Y238" s="66"/>
      <c r="Z238" s="67"/>
      <c r="AA238" s="68"/>
      <c r="AB238" s="85" t="s">
        <v>821</v>
      </c>
      <c r="AC238" s="69"/>
      <c r="AD238" s="57"/>
      <c r="AE238" s="70"/>
      <c r="AF238" s="71"/>
      <c r="AG238" s="23">
        <v>12</v>
      </c>
      <c r="AH238" s="23" t="str">
        <f>Table1[[#This Row],[RM Name]]</f>
        <v>Gaurav Raghav</v>
      </c>
    </row>
    <row r="239" spans="1:34" x14ac:dyDescent="0.2">
      <c r="A239" s="56" t="s">
        <v>169</v>
      </c>
      <c r="B239" s="57">
        <v>5101453111</v>
      </c>
      <c r="C239" s="57" t="s">
        <v>340</v>
      </c>
      <c r="D239" s="57" t="s">
        <v>200</v>
      </c>
      <c r="E239" s="72" t="s">
        <v>50</v>
      </c>
      <c r="F239" s="57" t="s">
        <v>214</v>
      </c>
      <c r="G239" s="57" t="s">
        <v>341</v>
      </c>
      <c r="H239" s="72" t="s">
        <v>53</v>
      </c>
      <c r="I239" s="57" t="s">
        <v>203</v>
      </c>
      <c r="J239" s="57" t="s">
        <v>342</v>
      </c>
      <c r="K239" s="84">
        <v>44951</v>
      </c>
      <c r="L239" s="58">
        <v>99999</v>
      </c>
      <c r="M239" s="57"/>
      <c r="N239" s="57"/>
      <c r="O239" s="107">
        <v>95683.14</v>
      </c>
      <c r="P239" s="108">
        <v>95692.822966507185</v>
      </c>
      <c r="Q239" s="57" t="s">
        <v>399</v>
      </c>
      <c r="R239" s="57" t="s">
        <v>400</v>
      </c>
      <c r="S239" s="115">
        <v>0.55000000000000004</v>
      </c>
      <c r="T239" s="58">
        <f>Table1[[#This Row],[Cal Premium]]*Table1[[#This Row],[ERB 
Payout %]]</f>
        <v>52631.052631578954</v>
      </c>
      <c r="U239" s="61">
        <v>0.01</v>
      </c>
      <c r="V239" s="63">
        <f>Table1[[#This Row],[ERB
Payout Amt]]*Table1[[#This Row],[TDS Rate]]</f>
        <v>526.3105263157895</v>
      </c>
      <c r="W239" s="73"/>
      <c r="X239" s="65">
        <f>Table1[[#This Row],[ERB
Payout Amt]]-Table1[[#This Row],[TDS amt]]</f>
        <v>52104.742105263162</v>
      </c>
      <c r="Y239" s="66"/>
      <c r="Z239" s="67"/>
      <c r="AA239" s="68"/>
      <c r="AB239" s="85" t="s">
        <v>821</v>
      </c>
      <c r="AC239" s="69"/>
      <c r="AD239" s="57"/>
      <c r="AE239" s="70"/>
      <c r="AF239" s="71"/>
      <c r="AG239" s="23">
        <v>10</v>
      </c>
      <c r="AH239" s="23" t="str">
        <f>Table1[[#This Row],[RM Name]]</f>
        <v>Gaurav Raghav</v>
      </c>
    </row>
    <row r="240" spans="1:34" x14ac:dyDescent="0.2">
      <c r="A240" s="56" t="s">
        <v>472</v>
      </c>
      <c r="B240" s="57">
        <v>6121662929</v>
      </c>
      <c r="C240" s="57">
        <v>545626377</v>
      </c>
      <c r="D240" s="57" t="s">
        <v>628</v>
      </c>
      <c r="E240" s="57" t="s">
        <v>50</v>
      </c>
      <c r="F240" s="57" t="s">
        <v>51</v>
      </c>
      <c r="G240" s="57" t="s">
        <v>749</v>
      </c>
      <c r="H240" s="57" t="s">
        <v>53</v>
      </c>
      <c r="I240" s="57" t="s">
        <v>54</v>
      </c>
      <c r="J240" s="57" t="s">
        <v>62</v>
      </c>
      <c r="K240" s="84">
        <v>44951</v>
      </c>
      <c r="L240" s="57">
        <v>7315</v>
      </c>
      <c r="M240" s="57">
        <v>0</v>
      </c>
      <c r="N240" s="57">
        <v>0</v>
      </c>
      <c r="O240" s="108">
        <v>7000.0000000000009</v>
      </c>
      <c r="P240" s="108">
        <v>7000.0000000000009</v>
      </c>
      <c r="Q240" s="57" t="s">
        <v>525</v>
      </c>
      <c r="R240" s="57" t="s">
        <v>526</v>
      </c>
      <c r="S240" s="59">
        <v>0.28000000000000003</v>
      </c>
      <c r="T240" s="58">
        <f>Table1[[#This Row],[Cal Premium]]*Table1[[#This Row],[ERB 
Payout %]]</f>
        <v>1960.0000000000005</v>
      </c>
      <c r="U240" s="61">
        <v>0.01</v>
      </c>
      <c r="V240" s="63">
        <f>Table1[[#This Row],[ERB
Payout Amt]]*Table1[[#This Row],[TDS Rate]]</f>
        <v>19.600000000000005</v>
      </c>
      <c r="W240" s="73"/>
      <c r="X240" s="65">
        <f>Table1[[#This Row],[ERB
Payout Amt]]-Table1[[#This Row],[TDS amt]]</f>
        <v>1940.4000000000005</v>
      </c>
      <c r="Y240" s="66"/>
      <c r="Z240" s="67"/>
      <c r="AA240" s="67"/>
      <c r="AB240" s="85" t="s">
        <v>820</v>
      </c>
      <c r="AC240" s="69"/>
      <c r="AD240" s="69">
        <f>VLOOKUP(Table1[[#This Row],[Unique ID]],[1]Sheet1!$A:$AL,38,0)</f>
        <v>0</v>
      </c>
      <c r="AE240" s="74"/>
      <c r="AF240" s="71"/>
      <c r="AG240" s="75">
        <v>7</v>
      </c>
      <c r="AH240" s="23" t="str">
        <f>Table1[[#This Row],[RM Name]]</f>
        <v>Amitava Das</v>
      </c>
    </row>
    <row r="241" spans="1:34" x14ac:dyDescent="0.2">
      <c r="A241" s="56" t="s">
        <v>474</v>
      </c>
      <c r="B241" s="57" t="s">
        <v>708</v>
      </c>
      <c r="C241" s="57" t="s">
        <v>752</v>
      </c>
      <c r="D241" s="57" t="s">
        <v>612</v>
      </c>
      <c r="E241" s="57" t="s">
        <v>50</v>
      </c>
      <c r="F241" s="57" t="s">
        <v>51</v>
      </c>
      <c r="G241" s="57" t="s">
        <v>753</v>
      </c>
      <c r="H241" s="57" t="s">
        <v>614</v>
      </c>
      <c r="I241" s="57" t="s">
        <v>633</v>
      </c>
      <c r="J241" s="57" t="s">
        <v>616</v>
      </c>
      <c r="K241" s="84">
        <v>44951</v>
      </c>
      <c r="L241" s="57">
        <v>11854</v>
      </c>
      <c r="M241" s="57">
        <v>6205</v>
      </c>
      <c r="N241" s="57">
        <v>3841</v>
      </c>
      <c r="O241" s="108">
        <v>10045.762711864407</v>
      </c>
      <c r="P241" s="108">
        <v>6205</v>
      </c>
      <c r="Q241" s="57" t="s">
        <v>537</v>
      </c>
      <c r="R241" s="57" t="s">
        <v>1314</v>
      </c>
      <c r="S241" s="59">
        <v>0.18</v>
      </c>
      <c r="T241" s="58">
        <f>Table1[[#This Row],[Cal Premium]]*Table1[[#This Row],[ERB 
Payout %]]</f>
        <v>1116.8999999999999</v>
      </c>
      <c r="U241" s="61">
        <v>0.02</v>
      </c>
      <c r="V241" s="63">
        <f>Table1[[#This Row],[ERB
Payout Amt]]*Table1[[#This Row],[TDS Rate]]</f>
        <v>22.337999999999997</v>
      </c>
      <c r="W241" s="73"/>
      <c r="X241" s="65">
        <f>Table1[[#This Row],[ERB
Payout Amt]]-Table1[[#This Row],[TDS amt]]</f>
        <v>1094.5619999999999</v>
      </c>
      <c r="Y241" s="66"/>
      <c r="Z241" s="67"/>
      <c r="AA241" s="67"/>
      <c r="AB241" s="85" t="s">
        <v>820</v>
      </c>
      <c r="AC241" s="69"/>
      <c r="AD241" s="69">
        <f>VLOOKUP(Table1[[#This Row],[Unique ID]],[1]Sheet1!$A:$AL,38,0)</f>
        <v>0</v>
      </c>
      <c r="AE241" s="74"/>
      <c r="AF241" s="71"/>
      <c r="AG241" s="75">
        <v>1</v>
      </c>
      <c r="AH241" s="23" t="str">
        <f>Table1[[#This Row],[RM Name]]</f>
        <v>Sayali Kadav</v>
      </c>
    </row>
    <row r="242" spans="1:34" x14ac:dyDescent="0.2">
      <c r="A242" s="56" t="s">
        <v>476</v>
      </c>
      <c r="B242" s="57">
        <v>6121678155</v>
      </c>
      <c r="C242" s="57">
        <v>546259417</v>
      </c>
      <c r="D242" s="57" t="s">
        <v>685</v>
      </c>
      <c r="E242" s="57" t="s">
        <v>50</v>
      </c>
      <c r="F242" s="57" t="s">
        <v>51</v>
      </c>
      <c r="G242" s="57" t="s">
        <v>758</v>
      </c>
      <c r="H242" s="57" t="s">
        <v>53</v>
      </c>
      <c r="I242" s="57" t="s">
        <v>54</v>
      </c>
      <c r="J242" s="57" t="s">
        <v>63</v>
      </c>
      <c r="K242" s="84">
        <v>44951</v>
      </c>
      <c r="L242" s="57">
        <v>156750</v>
      </c>
      <c r="M242" s="57">
        <v>0</v>
      </c>
      <c r="N242" s="57">
        <v>0</v>
      </c>
      <c r="O242" s="108">
        <v>150000</v>
      </c>
      <c r="P242" s="108">
        <v>150000</v>
      </c>
      <c r="Q242" s="57" t="s">
        <v>555</v>
      </c>
      <c r="R242" s="57" t="s">
        <v>556</v>
      </c>
      <c r="S242" s="59">
        <v>0.4</v>
      </c>
      <c r="T242" s="58">
        <f>Table1[[#This Row],[Cal Premium]]*Table1[[#This Row],[ERB 
Payout %]]</f>
        <v>60000</v>
      </c>
      <c r="U242" s="61">
        <v>0.01</v>
      </c>
      <c r="V242" s="63">
        <f>Table1[[#This Row],[ERB
Payout Amt]]*Table1[[#This Row],[TDS Rate]]</f>
        <v>600</v>
      </c>
      <c r="W242" s="73"/>
      <c r="X242" s="65">
        <f>Table1[[#This Row],[ERB
Payout Amt]]-Table1[[#This Row],[TDS amt]]</f>
        <v>59400</v>
      </c>
      <c r="Y242" s="66"/>
      <c r="Z242" s="67"/>
      <c r="AA242" s="67"/>
      <c r="AB242" s="85" t="s">
        <v>820</v>
      </c>
      <c r="AC242" s="69"/>
      <c r="AD242" s="69">
        <f>VLOOKUP(Table1[[#This Row],[Unique ID]],[1]Sheet1!$A:$AL,38,0)</f>
        <v>0</v>
      </c>
      <c r="AE242" s="74"/>
      <c r="AF242" s="71"/>
      <c r="AG242" s="75">
        <v>12</v>
      </c>
      <c r="AH242" s="23" t="str">
        <f>Table1[[#This Row],[RM Name]]</f>
        <v>Bhagyadhar Swain</v>
      </c>
    </row>
    <row r="243" spans="1:34" x14ac:dyDescent="0.2">
      <c r="A243" s="56" t="s">
        <v>477</v>
      </c>
      <c r="B243" s="57">
        <v>6121678279</v>
      </c>
      <c r="C243" s="57">
        <v>546261385</v>
      </c>
      <c r="D243" s="57" t="s">
        <v>685</v>
      </c>
      <c r="E243" s="57" t="s">
        <v>50</v>
      </c>
      <c r="F243" s="57" t="s">
        <v>51</v>
      </c>
      <c r="G243" s="57" t="s">
        <v>759</v>
      </c>
      <c r="H243" s="57" t="s">
        <v>53</v>
      </c>
      <c r="I243" s="57" t="s">
        <v>54</v>
      </c>
      <c r="J243" s="57" t="s">
        <v>63</v>
      </c>
      <c r="K243" s="84">
        <v>44951</v>
      </c>
      <c r="L243" s="57">
        <v>156750</v>
      </c>
      <c r="M243" s="57">
        <v>0</v>
      </c>
      <c r="N243" s="57">
        <v>0</v>
      </c>
      <c r="O243" s="108">
        <v>150000</v>
      </c>
      <c r="P243" s="108">
        <v>150000</v>
      </c>
      <c r="Q243" s="57" t="s">
        <v>555</v>
      </c>
      <c r="R243" s="57" t="s">
        <v>556</v>
      </c>
      <c r="S243" s="59">
        <v>0.4</v>
      </c>
      <c r="T243" s="58">
        <f>Table1[[#This Row],[Cal Premium]]*Table1[[#This Row],[ERB 
Payout %]]</f>
        <v>60000</v>
      </c>
      <c r="U243" s="61">
        <v>0.01</v>
      </c>
      <c r="V243" s="63">
        <f>Table1[[#This Row],[ERB
Payout Amt]]*Table1[[#This Row],[TDS Rate]]</f>
        <v>600</v>
      </c>
      <c r="W243" s="73"/>
      <c r="X243" s="65">
        <f>Table1[[#This Row],[ERB
Payout Amt]]-Table1[[#This Row],[TDS amt]]</f>
        <v>59400</v>
      </c>
      <c r="Y243" s="66"/>
      <c r="Z243" s="67"/>
      <c r="AA243" s="67"/>
      <c r="AB243" s="85" t="s">
        <v>820</v>
      </c>
      <c r="AC243" s="69"/>
      <c r="AD243" s="69">
        <f>VLOOKUP(Table1[[#This Row],[Unique ID]],[1]Sheet1!$A:$AL,38,0)</f>
        <v>0</v>
      </c>
      <c r="AE243" s="74"/>
      <c r="AF243" s="71"/>
      <c r="AG243" s="75">
        <v>12</v>
      </c>
      <c r="AH243" s="23" t="str">
        <f>Table1[[#This Row],[RM Name]]</f>
        <v>Bhagyadhar Swain</v>
      </c>
    </row>
    <row r="244" spans="1:34" x14ac:dyDescent="0.2">
      <c r="A244" s="56" t="s">
        <v>478</v>
      </c>
      <c r="B244" s="57">
        <v>6121679181</v>
      </c>
      <c r="C244" s="57">
        <v>546281615</v>
      </c>
      <c r="D244" s="57" t="s">
        <v>628</v>
      </c>
      <c r="E244" s="57" t="s">
        <v>50</v>
      </c>
      <c r="F244" s="57" t="s">
        <v>51</v>
      </c>
      <c r="G244" s="57" t="s">
        <v>760</v>
      </c>
      <c r="H244" s="57" t="s">
        <v>53</v>
      </c>
      <c r="I244" s="57" t="s">
        <v>54</v>
      </c>
      <c r="J244" s="57" t="s">
        <v>62</v>
      </c>
      <c r="K244" s="84">
        <v>44951</v>
      </c>
      <c r="L244" s="57">
        <v>20900</v>
      </c>
      <c r="M244" s="57">
        <v>0</v>
      </c>
      <c r="N244" s="57">
        <v>0</v>
      </c>
      <c r="O244" s="108">
        <v>20000</v>
      </c>
      <c r="P244" s="108">
        <v>20000</v>
      </c>
      <c r="Q244" s="57" t="s">
        <v>585</v>
      </c>
      <c r="R244" s="57" t="s">
        <v>586</v>
      </c>
      <c r="S244" s="59">
        <v>0.28000000000000003</v>
      </c>
      <c r="T244" s="58">
        <f>Table1[[#This Row],[Cal Premium]]*Table1[[#This Row],[ERB 
Payout %]]</f>
        <v>5600.0000000000009</v>
      </c>
      <c r="U244" s="61">
        <v>0.01</v>
      </c>
      <c r="V244" s="63">
        <f>Table1[[#This Row],[ERB
Payout Amt]]*Table1[[#This Row],[TDS Rate]]</f>
        <v>56.000000000000007</v>
      </c>
      <c r="W244" s="73"/>
      <c r="X244" s="65">
        <f>Table1[[#This Row],[ERB
Payout Amt]]-Table1[[#This Row],[TDS amt]]</f>
        <v>5544.0000000000009</v>
      </c>
      <c r="Y244" s="66"/>
      <c r="Z244" s="67"/>
      <c r="AA244" s="67"/>
      <c r="AB244" s="85" t="s">
        <v>820</v>
      </c>
      <c r="AC244" s="69"/>
      <c r="AD244" s="69">
        <f>VLOOKUP(Table1[[#This Row],[Unique ID]],[1]Sheet1!$A:$AL,38,0)</f>
        <v>0</v>
      </c>
      <c r="AE244" s="74"/>
      <c r="AF244" s="71"/>
      <c r="AG244" s="75">
        <v>7</v>
      </c>
      <c r="AH244" s="23" t="str">
        <f>Table1[[#This Row],[RM Name]]</f>
        <v>Amitava Das</v>
      </c>
    </row>
    <row r="245" spans="1:34" x14ac:dyDescent="0.2">
      <c r="A245" s="56" t="s">
        <v>479</v>
      </c>
      <c r="B245" s="57">
        <v>6121678873</v>
      </c>
      <c r="C245" s="57">
        <v>546274053</v>
      </c>
      <c r="D245" s="57" t="s">
        <v>617</v>
      </c>
      <c r="E245" s="57" t="s">
        <v>50</v>
      </c>
      <c r="F245" s="57" t="s">
        <v>51</v>
      </c>
      <c r="G245" s="57" t="s">
        <v>761</v>
      </c>
      <c r="H245" s="57" t="s">
        <v>53</v>
      </c>
      <c r="I245" s="57" t="s">
        <v>54</v>
      </c>
      <c r="J245" s="57" t="s">
        <v>62</v>
      </c>
      <c r="K245" s="84">
        <v>44951</v>
      </c>
      <c r="L245" s="57">
        <v>12540</v>
      </c>
      <c r="M245" s="57">
        <v>0</v>
      </c>
      <c r="N245" s="57">
        <v>0</v>
      </c>
      <c r="O245" s="108">
        <v>12000</v>
      </c>
      <c r="P245" s="108">
        <v>12000</v>
      </c>
      <c r="Q245" s="57" t="s">
        <v>517</v>
      </c>
      <c r="R245" s="57" t="s">
        <v>518</v>
      </c>
      <c r="S245" s="59">
        <v>0.3</v>
      </c>
      <c r="T245" s="58">
        <f>Table1[[#This Row],[Cal Premium]]*Table1[[#This Row],[ERB 
Payout %]]</f>
        <v>3600</v>
      </c>
      <c r="U245" s="61">
        <v>0.01</v>
      </c>
      <c r="V245" s="63">
        <f>Table1[[#This Row],[ERB
Payout Amt]]*Table1[[#This Row],[TDS Rate]]</f>
        <v>36</v>
      </c>
      <c r="W245" s="73"/>
      <c r="X245" s="65">
        <f>Table1[[#This Row],[ERB
Payout Amt]]-Table1[[#This Row],[TDS amt]]</f>
        <v>3564</v>
      </c>
      <c r="Y245" s="66"/>
      <c r="Z245" s="67"/>
      <c r="AA245" s="67"/>
      <c r="AB245" s="85" t="s">
        <v>820</v>
      </c>
      <c r="AC245" s="69"/>
      <c r="AD245" s="69">
        <f>VLOOKUP(Table1[[#This Row],[Unique ID]],[1]Sheet1!$A:$AL,38,0)</f>
        <v>0</v>
      </c>
      <c r="AE245" s="74"/>
      <c r="AF245" s="71"/>
      <c r="AG245" s="75">
        <v>10</v>
      </c>
      <c r="AH245" s="23" t="str">
        <f>Table1[[#This Row],[RM Name]]</f>
        <v>Mithu Paira</v>
      </c>
    </row>
    <row r="246" spans="1:34" x14ac:dyDescent="0.2">
      <c r="A246" s="56" t="s">
        <v>483</v>
      </c>
      <c r="B246" s="57">
        <v>0</v>
      </c>
      <c r="C246" s="57">
        <v>61335597</v>
      </c>
      <c r="D246" s="57" t="s">
        <v>612</v>
      </c>
      <c r="E246" s="57" t="s">
        <v>50</v>
      </c>
      <c r="F246" s="57" t="s">
        <v>51</v>
      </c>
      <c r="G246" s="57" t="s">
        <v>766</v>
      </c>
      <c r="H246" s="57" t="s">
        <v>654</v>
      </c>
      <c r="I246" s="57" t="s">
        <v>655</v>
      </c>
      <c r="J246" s="57" t="s">
        <v>747</v>
      </c>
      <c r="K246" s="84">
        <v>44951</v>
      </c>
      <c r="L246" s="57">
        <v>8206</v>
      </c>
      <c r="M246" s="57">
        <v>0</v>
      </c>
      <c r="N246" s="57">
        <v>0</v>
      </c>
      <c r="O246" s="108">
        <v>6954.2372881355932</v>
      </c>
      <c r="P246" s="108">
        <v>6954.2372881355932</v>
      </c>
      <c r="Q246" s="57" t="s">
        <v>523</v>
      </c>
      <c r="R246" s="57" t="s">
        <v>524</v>
      </c>
      <c r="S246" s="59">
        <v>0.28000000000000003</v>
      </c>
      <c r="T246" s="58">
        <f>Table1[[#This Row],[Cal Premium]]*Table1[[#This Row],[ERB 
Payout %]]</f>
        <v>1947.1864406779662</v>
      </c>
      <c r="U246" s="61">
        <v>0.01</v>
      </c>
      <c r="V246" s="63">
        <f>Table1[[#This Row],[ERB
Payout Amt]]*Table1[[#This Row],[TDS Rate]]</f>
        <v>19.471864406779662</v>
      </c>
      <c r="W246" s="73"/>
      <c r="X246" s="65">
        <f>Table1[[#This Row],[ERB
Payout Amt]]-Table1[[#This Row],[TDS amt]]</f>
        <v>1927.7145762711866</v>
      </c>
      <c r="Y246" s="66"/>
      <c r="Z246" s="67"/>
      <c r="AA246" s="67"/>
      <c r="AB246" s="85" t="s">
        <v>820</v>
      </c>
      <c r="AC246" s="69"/>
      <c r="AD246" s="69">
        <f>VLOOKUP(Table1[[#This Row],[Unique ID]],[1]Sheet1!$A:$AL,38,0)</f>
        <v>0</v>
      </c>
      <c r="AE246" s="74"/>
      <c r="AF246" s="71"/>
      <c r="AG246" s="75">
        <v>1</v>
      </c>
      <c r="AH246" s="23" t="str">
        <f>Table1[[#This Row],[RM Name]]</f>
        <v>Sayali Kadav</v>
      </c>
    </row>
    <row r="247" spans="1:34" x14ac:dyDescent="0.2">
      <c r="A247" s="56" t="s">
        <v>487</v>
      </c>
      <c r="B247" s="57">
        <v>0</v>
      </c>
      <c r="C247" s="57" t="s">
        <v>775</v>
      </c>
      <c r="D247" s="57" t="s">
        <v>631</v>
      </c>
      <c r="E247" s="57" t="s">
        <v>50</v>
      </c>
      <c r="F247" s="57" t="s">
        <v>51</v>
      </c>
      <c r="G247" s="57" t="s">
        <v>776</v>
      </c>
      <c r="H247" s="57" t="s">
        <v>614</v>
      </c>
      <c r="I247" s="57" t="s">
        <v>625</v>
      </c>
      <c r="J247" s="57" t="s">
        <v>770</v>
      </c>
      <c r="K247" s="84">
        <v>44951</v>
      </c>
      <c r="L247" s="57">
        <v>11752</v>
      </c>
      <c r="M247" s="57">
        <v>9959.3220338983065</v>
      </c>
      <c r="N247" s="57">
        <v>0</v>
      </c>
      <c r="O247" s="108">
        <v>9959.3220338983065</v>
      </c>
      <c r="P247" s="108">
        <v>9959.3220338983065</v>
      </c>
      <c r="Q247" s="57" t="s">
        <v>591</v>
      </c>
      <c r="R247" s="57" t="s">
        <v>592</v>
      </c>
      <c r="S247" s="59">
        <v>0.15</v>
      </c>
      <c r="T247" s="58">
        <f>Table1[[#This Row],[Cal Premium]]*Table1[[#This Row],[ERB 
Payout %]]</f>
        <v>1493.898305084746</v>
      </c>
      <c r="U247" s="61">
        <v>0.01</v>
      </c>
      <c r="V247" s="63">
        <f>Table1[[#This Row],[ERB
Payout Amt]]*Table1[[#This Row],[TDS Rate]]</f>
        <v>14.93898305084746</v>
      </c>
      <c r="W247" s="73"/>
      <c r="X247" s="65">
        <f>Table1[[#This Row],[ERB
Payout Amt]]-Table1[[#This Row],[TDS amt]]</f>
        <v>1478.9593220338986</v>
      </c>
      <c r="Y247" s="66"/>
      <c r="Z247" s="67"/>
      <c r="AA247" s="67"/>
      <c r="AB247" s="85" t="s">
        <v>820</v>
      </c>
      <c r="AC247" s="69"/>
      <c r="AD247" s="69">
        <f>VLOOKUP(Table1[[#This Row],[Unique ID]],[1]Sheet1!$A:$AL,38,0)</f>
        <v>0</v>
      </c>
      <c r="AE247" s="74"/>
      <c r="AF247" s="71"/>
      <c r="AG247" s="75">
        <v>1</v>
      </c>
      <c r="AH247" s="23" t="str">
        <f>Table1[[#This Row],[RM Name]]</f>
        <v>Pintoo Singh</v>
      </c>
    </row>
    <row r="248" spans="1:34" x14ac:dyDescent="0.2">
      <c r="A248" s="56" t="s">
        <v>831</v>
      </c>
      <c r="B248" s="57" t="s">
        <v>981</v>
      </c>
      <c r="C248" s="57" t="s">
        <v>708</v>
      </c>
      <c r="D248" s="57" t="s">
        <v>957</v>
      </c>
      <c r="E248" s="72" t="s">
        <v>50</v>
      </c>
      <c r="F248" s="57" t="s">
        <v>51</v>
      </c>
      <c r="G248" s="57" t="s">
        <v>982</v>
      </c>
      <c r="H248" s="72" t="s">
        <v>53</v>
      </c>
      <c r="I248" s="57" t="s">
        <v>203</v>
      </c>
      <c r="J248" s="57" t="s">
        <v>204</v>
      </c>
      <c r="K248" s="84">
        <v>44951</v>
      </c>
      <c r="L248" s="57">
        <v>83333</v>
      </c>
      <c r="M248" s="57"/>
      <c r="N248" s="57"/>
      <c r="O248" s="108">
        <v>81083</v>
      </c>
      <c r="P248" s="108">
        <v>79744.497607655503</v>
      </c>
      <c r="Q248" s="57" t="s">
        <v>75</v>
      </c>
      <c r="R248" s="57" t="s">
        <v>76</v>
      </c>
      <c r="S248" s="59">
        <v>0.56999999999999995</v>
      </c>
      <c r="T248" s="58">
        <f>Table1[[#This Row],[Cal Premium]]*Table1[[#This Row],[ERB 
Payout %]]</f>
        <v>45454.363636363632</v>
      </c>
      <c r="U248" s="61">
        <v>0.02</v>
      </c>
      <c r="V248" s="63">
        <f>Table1[[#This Row],[ERB
Payout Amt]]*Table1[[#This Row],[TDS Rate]]</f>
        <v>909.08727272727265</v>
      </c>
      <c r="W248" s="73">
        <v>0</v>
      </c>
      <c r="X248" s="65">
        <f>Table1[[#This Row],[ERB
Payout Amt]]-Table1[[#This Row],[TDS amt]]</f>
        <v>44545.27636363636</v>
      </c>
      <c r="Y248" s="66"/>
      <c r="Z248" s="67"/>
      <c r="AA248" s="67"/>
      <c r="AB248" s="85" t="s">
        <v>954</v>
      </c>
      <c r="AC248" s="69"/>
      <c r="AD248" s="69"/>
      <c r="AE248" s="74"/>
      <c r="AF248" s="71"/>
      <c r="AG248" s="23">
        <v>12</v>
      </c>
      <c r="AH248" s="23" t="str">
        <f>Table1[[#This Row],[RM Name]]</f>
        <v>Mohan Singh</v>
      </c>
    </row>
    <row r="249" spans="1:34" x14ac:dyDescent="0.2">
      <c r="A249" s="56" t="s">
        <v>901</v>
      </c>
      <c r="B249" s="57" t="s">
        <v>1164</v>
      </c>
      <c r="C249" s="57" t="s">
        <v>1165</v>
      </c>
      <c r="D249" s="57" t="s">
        <v>957</v>
      </c>
      <c r="E249" s="72" t="s">
        <v>50</v>
      </c>
      <c r="F249" s="57" t="s">
        <v>51</v>
      </c>
      <c r="G249" s="57" t="s">
        <v>1166</v>
      </c>
      <c r="H249" s="72" t="s">
        <v>53</v>
      </c>
      <c r="I249" s="57" t="s">
        <v>203</v>
      </c>
      <c r="J249" s="57" t="s">
        <v>204</v>
      </c>
      <c r="K249" s="84">
        <v>44951</v>
      </c>
      <c r="L249" s="57">
        <v>146349</v>
      </c>
      <c r="M249" s="57"/>
      <c r="N249" s="57"/>
      <c r="O249" s="108">
        <v>140046.88995215311</v>
      </c>
      <c r="P249" s="108">
        <v>140046.88995215311</v>
      </c>
      <c r="Q249" s="57" t="s">
        <v>75</v>
      </c>
      <c r="R249" s="57" t="s">
        <v>76</v>
      </c>
      <c r="S249" s="59">
        <v>0.56999999999999995</v>
      </c>
      <c r="T249" s="58">
        <f>Table1[[#This Row],[Cal Premium]]*Table1[[#This Row],[ERB 
Payout %]]</f>
        <v>79826.727272727265</v>
      </c>
      <c r="U249" s="61">
        <v>0.02</v>
      </c>
      <c r="V249" s="63">
        <f>Table1[[#This Row],[ERB
Payout Amt]]*Table1[[#This Row],[TDS Rate]]</f>
        <v>1596.5345454545454</v>
      </c>
      <c r="W249" s="73">
        <v>0</v>
      </c>
      <c r="X249" s="65">
        <f>Table1[[#This Row],[ERB
Payout Amt]]-Table1[[#This Row],[TDS amt]]</f>
        <v>78230.192727272719</v>
      </c>
      <c r="Y249" s="66"/>
      <c r="Z249" s="67"/>
      <c r="AA249" s="67"/>
      <c r="AB249" s="85" t="s">
        <v>954</v>
      </c>
      <c r="AC249" s="69"/>
      <c r="AD249" s="69"/>
      <c r="AE249" s="74"/>
      <c r="AF249" s="71"/>
      <c r="AG249" s="23">
        <v>12</v>
      </c>
      <c r="AH249" s="23" t="str">
        <f>Table1[[#This Row],[RM Name]]</f>
        <v>Mohan Singh</v>
      </c>
    </row>
    <row r="250" spans="1:34" x14ac:dyDescent="0.2">
      <c r="A250" s="56" t="s">
        <v>909</v>
      </c>
      <c r="B250" s="57" t="s">
        <v>1187</v>
      </c>
      <c r="C250" s="57" t="s">
        <v>1188</v>
      </c>
      <c r="D250" s="57" t="s">
        <v>964</v>
      </c>
      <c r="E250" s="72" t="s">
        <v>50</v>
      </c>
      <c r="F250" s="57" t="s">
        <v>51</v>
      </c>
      <c r="G250" s="57" t="s">
        <v>1189</v>
      </c>
      <c r="H250" s="72" t="s">
        <v>53</v>
      </c>
      <c r="I250" s="57" t="s">
        <v>54</v>
      </c>
      <c r="J250" s="57" t="s">
        <v>63</v>
      </c>
      <c r="K250" s="84">
        <v>44951</v>
      </c>
      <c r="L250" s="57">
        <v>150694</v>
      </c>
      <c r="M250" s="57"/>
      <c r="N250" s="57"/>
      <c r="O250" s="108">
        <v>144204.78468899522</v>
      </c>
      <c r="P250" s="108">
        <v>144204.78468899522</v>
      </c>
      <c r="Q250" s="57" t="s">
        <v>1436</v>
      </c>
      <c r="R250" s="57" t="s">
        <v>1437</v>
      </c>
      <c r="S250" s="59">
        <v>0.63</v>
      </c>
      <c r="T250" s="58">
        <f>Table1[[#This Row],[Cal Premium]]*Table1[[#This Row],[ERB 
Payout %]]</f>
        <v>90849.014354066996</v>
      </c>
      <c r="U250" s="61">
        <v>0.01</v>
      </c>
      <c r="V250" s="63">
        <f>Table1[[#This Row],[ERB
Payout Amt]]*Table1[[#This Row],[TDS Rate]]</f>
        <v>908.49014354067003</v>
      </c>
      <c r="W250" s="73">
        <v>0</v>
      </c>
      <c r="X250" s="65">
        <f>Table1[[#This Row],[ERB
Payout Amt]]-Table1[[#This Row],[TDS amt]]</f>
        <v>89940.524210526331</v>
      </c>
      <c r="Y250" s="66"/>
      <c r="Z250" s="67"/>
      <c r="AA250" s="67"/>
      <c r="AB250" s="85" t="s">
        <v>954</v>
      </c>
      <c r="AC250" s="69"/>
      <c r="AD250" s="69"/>
      <c r="AE250" s="74"/>
      <c r="AF250" s="71"/>
      <c r="AG250" s="23">
        <v>12</v>
      </c>
      <c r="AH250" s="23" t="str">
        <f>Table1[[#This Row],[RM Name]]</f>
        <v>Sandeep Das</v>
      </c>
    </row>
    <row r="251" spans="1:34" x14ac:dyDescent="0.2">
      <c r="A251" s="56" t="s">
        <v>913</v>
      </c>
      <c r="B251" s="57" t="s">
        <v>1196</v>
      </c>
      <c r="C251" s="57" t="s">
        <v>1197</v>
      </c>
      <c r="D251" s="57" t="s">
        <v>631</v>
      </c>
      <c r="E251" s="72" t="s">
        <v>50</v>
      </c>
      <c r="F251" s="57" t="s">
        <v>51</v>
      </c>
      <c r="G251" s="57" t="s">
        <v>1198</v>
      </c>
      <c r="H251" s="72" t="s">
        <v>53</v>
      </c>
      <c r="I251" s="57" t="s">
        <v>54</v>
      </c>
      <c r="J251" s="57" t="s">
        <v>63</v>
      </c>
      <c r="K251" s="84">
        <v>44951</v>
      </c>
      <c r="L251" s="57">
        <v>83350</v>
      </c>
      <c r="M251" s="57"/>
      <c r="N251" s="57"/>
      <c r="O251" s="108">
        <v>79760.765550239244</v>
      </c>
      <c r="P251" s="108">
        <v>79760.765550239244</v>
      </c>
      <c r="Q251" s="57" t="s">
        <v>1306</v>
      </c>
      <c r="R251" s="57" t="s">
        <v>1312</v>
      </c>
      <c r="S251" s="59">
        <v>0.56999999999999995</v>
      </c>
      <c r="T251" s="58">
        <f>Table1[[#This Row],[Cal Premium]]*Table1[[#This Row],[ERB 
Payout %]]</f>
        <v>45463.636363636368</v>
      </c>
      <c r="U251" s="61">
        <v>0.02</v>
      </c>
      <c r="V251" s="63">
        <f>Table1[[#This Row],[ERB
Payout Amt]]*Table1[[#This Row],[TDS Rate]]</f>
        <v>909.27272727272737</v>
      </c>
      <c r="W251" s="73">
        <v>0</v>
      </c>
      <c r="X251" s="65">
        <f>Table1[[#This Row],[ERB
Payout Amt]]-Table1[[#This Row],[TDS amt]]</f>
        <v>44554.36363636364</v>
      </c>
      <c r="Y251" s="66"/>
      <c r="Z251" s="67"/>
      <c r="AA251" s="67"/>
      <c r="AB251" s="85" t="s">
        <v>954</v>
      </c>
      <c r="AC251" s="69"/>
      <c r="AD251" s="69"/>
      <c r="AE251" s="74"/>
      <c r="AF251" s="71"/>
      <c r="AG251" s="23">
        <v>12</v>
      </c>
      <c r="AH251" s="23" t="str">
        <f>Table1[[#This Row],[RM Name]]</f>
        <v>Pintoo Singh</v>
      </c>
    </row>
    <row r="252" spans="1:34" x14ac:dyDescent="0.2">
      <c r="A252" s="56" t="s">
        <v>914</v>
      </c>
      <c r="B252" s="57" t="s">
        <v>1199</v>
      </c>
      <c r="C252" s="57" t="s">
        <v>1200</v>
      </c>
      <c r="D252" s="57" t="s">
        <v>631</v>
      </c>
      <c r="E252" s="72" t="s">
        <v>50</v>
      </c>
      <c r="F252" s="57" t="s">
        <v>51</v>
      </c>
      <c r="G252" s="57" t="s">
        <v>1201</v>
      </c>
      <c r="H252" s="72" t="s">
        <v>53</v>
      </c>
      <c r="I252" s="57" t="s">
        <v>54</v>
      </c>
      <c r="J252" s="57" t="s">
        <v>63</v>
      </c>
      <c r="K252" s="84">
        <v>44951</v>
      </c>
      <c r="L252" s="57">
        <v>74848</v>
      </c>
      <c r="M252" s="57"/>
      <c r="N252" s="57"/>
      <c r="O252" s="108">
        <v>71624.880382775125</v>
      </c>
      <c r="P252" s="108">
        <v>71624.880382775125</v>
      </c>
      <c r="Q252" s="57" t="s">
        <v>1306</v>
      </c>
      <c r="R252" s="57" t="s">
        <v>1312</v>
      </c>
      <c r="S252" s="59">
        <v>0.56999999999999995</v>
      </c>
      <c r="T252" s="58">
        <f>Table1[[#This Row],[Cal Premium]]*Table1[[#This Row],[ERB 
Payout %]]</f>
        <v>40826.181818181816</v>
      </c>
      <c r="U252" s="61">
        <v>0.02</v>
      </c>
      <c r="V252" s="63">
        <f>Table1[[#This Row],[ERB
Payout Amt]]*Table1[[#This Row],[TDS Rate]]</f>
        <v>816.52363636363634</v>
      </c>
      <c r="W252" s="73">
        <v>0</v>
      </c>
      <c r="X252" s="65">
        <f>Table1[[#This Row],[ERB
Payout Amt]]-Table1[[#This Row],[TDS amt]]</f>
        <v>40009.65818181818</v>
      </c>
      <c r="Y252" s="66"/>
      <c r="Z252" s="67"/>
      <c r="AA252" s="67"/>
      <c r="AB252" s="85" t="s">
        <v>954</v>
      </c>
      <c r="AC252" s="69"/>
      <c r="AD252" s="69"/>
      <c r="AE252" s="74"/>
      <c r="AF252" s="71"/>
      <c r="AG252" s="23">
        <v>12</v>
      </c>
      <c r="AH252" s="23" t="str">
        <f>Table1[[#This Row],[RM Name]]</f>
        <v>Pintoo Singh</v>
      </c>
    </row>
    <row r="253" spans="1:34" ht="12.75" x14ac:dyDescent="0.2">
      <c r="A253" s="148" t="s">
        <v>482</v>
      </c>
      <c r="B253" s="149">
        <v>0</v>
      </c>
      <c r="C253" s="149">
        <v>61167563</v>
      </c>
      <c r="D253" s="149" t="s">
        <v>612</v>
      </c>
      <c r="E253" s="149" t="s">
        <v>50</v>
      </c>
      <c r="F253" s="149" t="s">
        <v>51</v>
      </c>
      <c r="G253" s="149" t="s">
        <v>765</v>
      </c>
      <c r="H253" s="149" t="s">
        <v>654</v>
      </c>
      <c r="I253" s="149" t="s">
        <v>655</v>
      </c>
      <c r="J253" s="149" t="s">
        <v>747</v>
      </c>
      <c r="K253" s="150">
        <v>44952</v>
      </c>
      <c r="L253" s="149">
        <v>25164</v>
      </c>
      <c r="M253" s="149">
        <f>VLOOKUP(Table1[[#This Row],[Unique ID]],[1]Sheet1!$A:$AL,27,0)</f>
        <v>0</v>
      </c>
      <c r="N253" s="149">
        <f>VLOOKUP(Table1[[#This Row],[Unique ID]],[1]Sheet1!$A:$AL,28,0)</f>
        <v>0</v>
      </c>
      <c r="O253" s="151">
        <v>21325.423728813559</v>
      </c>
      <c r="P253" s="151">
        <v>21325.423728813559</v>
      </c>
      <c r="Q253" s="195" t="s">
        <v>1439</v>
      </c>
      <c r="R253" s="195" t="s">
        <v>1440</v>
      </c>
      <c r="S253" s="152">
        <v>0.05</v>
      </c>
      <c r="T253" s="153">
        <f>Table1[[#This Row],[Cal Premium]]*Table1[[#This Row],[ERB 
Payout %]]</f>
        <v>1066.2711864406781</v>
      </c>
      <c r="U253" s="154">
        <v>0.01</v>
      </c>
      <c r="V253" s="155">
        <f>Table1[[#This Row],[ERB
Payout Amt]]*Table1[[#This Row],[TDS Rate]]</f>
        <v>10.662711864406781</v>
      </c>
      <c r="W253" s="156"/>
      <c r="X253" s="157">
        <f>Table1[[#This Row],[ERB
Payout Amt]]-Table1[[#This Row],[TDS amt]]</f>
        <v>1055.6084745762714</v>
      </c>
      <c r="Y253" s="158"/>
      <c r="Z253" s="159"/>
      <c r="AA253" s="159"/>
      <c r="AB253" s="160" t="s">
        <v>820</v>
      </c>
      <c r="AC253" s="161"/>
      <c r="AD253" s="161">
        <f>VLOOKUP(Table1[[#This Row],[Unique ID]],[1]Sheet1!$A:$AL,38,0)</f>
        <v>0</v>
      </c>
      <c r="AE253" s="162"/>
      <c r="AF253" s="148"/>
      <c r="AG253" s="23"/>
      <c r="AH253" s="23" t="str">
        <f>Table1[[#This Row],[RM Name]]</f>
        <v>Sayali Kadav</v>
      </c>
    </row>
    <row r="254" spans="1:34" x14ac:dyDescent="0.2">
      <c r="A254" s="23" t="s">
        <v>1428</v>
      </c>
      <c r="B254" s="149">
        <v>0</v>
      </c>
      <c r="C254" s="149">
        <v>61167563</v>
      </c>
      <c r="D254" s="149" t="s">
        <v>612</v>
      </c>
      <c r="E254" s="149" t="s">
        <v>50</v>
      </c>
      <c r="F254" s="149" t="s">
        <v>51</v>
      </c>
      <c r="G254" s="149" t="s">
        <v>765</v>
      </c>
      <c r="H254" s="149" t="s">
        <v>654</v>
      </c>
      <c r="I254" s="149" t="s">
        <v>655</v>
      </c>
      <c r="J254" s="149" t="s">
        <v>747</v>
      </c>
      <c r="K254" s="150">
        <v>44952</v>
      </c>
      <c r="L254" s="149">
        <v>25164</v>
      </c>
      <c r="M254" s="149">
        <v>0</v>
      </c>
      <c r="N254" s="149">
        <v>0</v>
      </c>
      <c r="O254" s="151">
        <v>21325.423728813559</v>
      </c>
      <c r="P254" s="151">
        <v>21325.423728813559</v>
      </c>
      <c r="Q254" s="149" t="s">
        <v>589</v>
      </c>
      <c r="R254" s="149" t="s">
        <v>590</v>
      </c>
      <c r="S254" s="152">
        <v>0.2</v>
      </c>
      <c r="T254" s="153">
        <f>Table1[[#This Row],[Cal Premium]]*Table1[[#This Row],[ERB 
Payout %]]</f>
        <v>4265.0847457627124</v>
      </c>
      <c r="U254" s="154">
        <v>0.01</v>
      </c>
      <c r="V254" s="155">
        <f>Table1[[#This Row],[ERB
Payout Amt]]*Table1[[#This Row],[TDS Rate]]</f>
        <v>42.650847457627123</v>
      </c>
      <c r="W254" s="156"/>
      <c r="X254" s="157">
        <f>Table1[[#This Row],[ERB
Payout Amt]]-Table1[[#This Row],[TDS amt]]</f>
        <v>4222.4338983050857</v>
      </c>
      <c r="Y254" s="158"/>
      <c r="Z254" s="159"/>
      <c r="AA254" s="159"/>
      <c r="AB254" s="160" t="s">
        <v>820</v>
      </c>
      <c r="AC254" s="161"/>
      <c r="AD254" s="161" t="e">
        <f>VLOOKUP(Table1[[#This Row],[Unique ID]],[1]Sheet1!$A:$AL,38,0)</f>
        <v>#N/A</v>
      </c>
      <c r="AE254" s="162"/>
      <c r="AF254" s="148"/>
      <c r="AG254" s="75">
        <v>1</v>
      </c>
      <c r="AH254" s="23" t="str">
        <f>Table1[[#This Row],[RM Name]]</f>
        <v>Sayali Kadav</v>
      </c>
    </row>
    <row r="255" spans="1:34" x14ac:dyDescent="0.2">
      <c r="A255" s="56" t="s">
        <v>163</v>
      </c>
      <c r="B255" s="57">
        <v>5101452054</v>
      </c>
      <c r="C255" s="57" t="s">
        <v>328</v>
      </c>
      <c r="D255" s="57" t="s">
        <v>200</v>
      </c>
      <c r="E255" s="72" t="s">
        <v>50</v>
      </c>
      <c r="F255" s="57" t="s">
        <v>214</v>
      </c>
      <c r="G255" s="57" t="s">
        <v>329</v>
      </c>
      <c r="H255" s="72" t="s">
        <v>53</v>
      </c>
      <c r="I255" s="57" t="s">
        <v>203</v>
      </c>
      <c r="J255" s="57" t="s">
        <v>216</v>
      </c>
      <c r="K255" s="84">
        <v>44953</v>
      </c>
      <c r="L255" s="58">
        <v>99999</v>
      </c>
      <c r="M255" s="57"/>
      <c r="N255" s="57"/>
      <c r="O255" s="107">
        <v>95692.822966507185</v>
      </c>
      <c r="P255" s="107">
        <v>95692.822966507185</v>
      </c>
      <c r="Q255" s="57" t="s">
        <v>83</v>
      </c>
      <c r="R255" s="57" t="s">
        <v>84</v>
      </c>
      <c r="S255" s="115">
        <v>0.6</v>
      </c>
      <c r="T255" s="58">
        <f>Table1[[#This Row],[Cal Premium]]*Table1[[#This Row],[ERB 
Payout %]]</f>
        <v>57415.693779904308</v>
      </c>
      <c r="U255" s="61">
        <v>0.01</v>
      </c>
      <c r="V255" s="63">
        <f>Table1[[#This Row],[ERB
Payout Amt]]*Table1[[#This Row],[TDS Rate]]</f>
        <v>574.15693779904313</v>
      </c>
      <c r="W255" s="73"/>
      <c r="X255" s="65">
        <f>Table1[[#This Row],[ERB
Payout Amt]]-Table1[[#This Row],[TDS amt]]</f>
        <v>56841.536842105263</v>
      </c>
      <c r="Y255" s="66"/>
      <c r="Z255" s="67"/>
      <c r="AA255" s="68"/>
      <c r="AB255" s="85" t="s">
        <v>821</v>
      </c>
      <c r="AC255" s="69"/>
      <c r="AD255" s="57"/>
      <c r="AE255" s="70"/>
      <c r="AF255" s="71"/>
      <c r="AG255" s="23">
        <v>12</v>
      </c>
      <c r="AH255" s="23" t="str">
        <f>Table1[[#This Row],[RM Name]]</f>
        <v>Gaurav Raghav</v>
      </c>
    </row>
    <row r="256" spans="1:34" x14ac:dyDescent="0.2">
      <c r="A256" s="56" t="s">
        <v>178</v>
      </c>
      <c r="B256" s="57">
        <v>5101453687</v>
      </c>
      <c r="C256" s="57" t="s">
        <v>359</v>
      </c>
      <c r="D256" s="57" t="s">
        <v>200</v>
      </c>
      <c r="E256" s="72" t="s">
        <v>50</v>
      </c>
      <c r="F256" s="57" t="s">
        <v>214</v>
      </c>
      <c r="G256" s="57" t="s">
        <v>360</v>
      </c>
      <c r="H256" s="72" t="s">
        <v>53</v>
      </c>
      <c r="I256" s="57" t="s">
        <v>203</v>
      </c>
      <c r="J256" s="57" t="s">
        <v>342</v>
      </c>
      <c r="K256" s="84">
        <v>44953</v>
      </c>
      <c r="L256" s="58">
        <v>99999</v>
      </c>
      <c r="M256" s="57"/>
      <c r="N256" s="57"/>
      <c r="O256" s="107">
        <v>95688.15</v>
      </c>
      <c r="P256" s="108">
        <v>95692.822966507185</v>
      </c>
      <c r="Q256" s="57" t="s">
        <v>399</v>
      </c>
      <c r="R256" s="57" t="s">
        <v>400</v>
      </c>
      <c r="S256" s="115">
        <v>0.55000000000000004</v>
      </c>
      <c r="T256" s="58">
        <f>Table1[[#This Row],[Cal Premium]]*Table1[[#This Row],[ERB 
Payout %]]</f>
        <v>52631.052631578954</v>
      </c>
      <c r="U256" s="61">
        <v>0.01</v>
      </c>
      <c r="V256" s="63">
        <f>Table1[[#This Row],[ERB
Payout Amt]]*Table1[[#This Row],[TDS Rate]]</f>
        <v>526.3105263157895</v>
      </c>
      <c r="W256" s="73"/>
      <c r="X256" s="65">
        <f>Table1[[#This Row],[ERB
Payout Amt]]-Table1[[#This Row],[TDS amt]]</f>
        <v>52104.742105263162</v>
      </c>
      <c r="Y256" s="66"/>
      <c r="Z256" s="67"/>
      <c r="AA256" s="68"/>
      <c r="AB256" s="85" t="s">
        <v>821</v>
      </c>
      <c r="AC256" s="69"/>
      <c r="AD256" s="57"/>
      <c r="AE256" s="70"/>
      <c r="AF256" s="71"/>
      <c r="AG256" s="23">
        <v>10</v>
      </c>
      <c r="AH256" s="23" t="str">
        <f>Table1[[#This Row],[RM Name]]</f>
        <v>Gaurav Raghav</v>
      </c>
    </row>
    <row r="257" spans="1:34" x14ac:dyDescent="0.2">
      <c r="A257" s="56" t="s">
        <v>182</v>
      </c>
      <c r="B257" s="57">
        <v>565373680</v>
      </c>
      <c r="C257" s="57" t="s">
        <v>367</v>
      </c>
      <c r="D257" s="57" t="s">
        <v>200</v>
      </c>
      <c r="E257" s="72" t="s">
        <v>50</v>
      </c>
      <c r="F257" s="57" t="s">
        <v>214</v>
      </c>
      <c r="G257" s="57" t="s">
        <v>368</v>
      </c>
      <c r="H257" s="72" t="s">
        <v>53</v>
      </c>
      <c r="I257" s="57" t="s">
        <v>55</v>
      </c>
      <c r="J257" s="57" t="s">
        <v>211</v>
      </c>
      <c r="K257" s="84">
        <v>44953</v>
      </c>
      <c r="L257" s="58">
        <v>31350</v>
      </c>
      <c r="M257" s="57"/>
      <c r="N257" s="57"/>
      <c r="O257" s="107">
        <v>30000.000000000004</v>
      </c>
      <c r="P257" s="107">
        <v>30000.000000000004</v>
      </c>
      <c r="Q257" s="57" t="s">
        <v>401</v>
      </c>
      <c r="R257" s="57" t="s">
        <v>402</v>
      </c>
      <c r="S257" s="115">
        <v>0.51</v>
      </c>
      <c r="T257" s="58">
        <f>Table1[[#This Row],[Cal Premium]]*Table1[[#This Row],[ERB 
Payout %]]</f>
        <v>15300.000000000002</v>
      </c>
      <c r="U257" s="61">
        <v>0.01</v>
      </c>
      <c r="V257" s="63">
        <f>Table1[[#This Row],[ERB
Payout Amt]]*Table1[[#This Row],[TDS Rate]]</f>
        <v>153.00000000000003</v>
      </c>
      <c r="W257" s="73"/>
      <c r="X257" s="65">
        <f>Table1[[#This Row],[ERB
Payout Amt]]-Table1[[#This Row],[TDS amt]]</f>
        <v>15147.000000000002</v>
      </c>
      <c r="Y257" s="66"/>
      <c r="Z257" s="67"/>
      <c r="AA257" s="68"/>
      <c r="AB257" s="85" t="s">
        <v>821</v>
      </c>
      <c r="AC257" s="69"/>
      <c r="AD257" s="57"/>
      <c r="AE257" s="70"/>
      <c r="AF257" s="71"/>
      <c r="AG257" s="23">
        <v>12</v>
      </c>
      <c r="AH257" s="23" t="str">
        <f>Table1[[#This Row],[RM Name]]</f>
        <v>Gaurav Raghav</v>
      </c>
    </row>
    <row r="258" spans="1:34" x14ac:dyDescent="0.2">
      <c r="A258" s="56" t="s">
        <v>184</v>
      </c>
      <c r="B258" s="57">
        <v>5101451247</v>
      </c>
      <c r="C258" s="57" t="s">
        <v>371</v>
      </c>
      <c r="D258" s="57" t="s">
        <v>200</v>
      </c>
      <c r="E258" s="72" t="s">
        <v>50</v>
      </c>
      <c r="F258" s="57" t="s">
        <v>214</v>
      </c>
      <c r="G258" s="57" t="s">
        <v>372</v>
      </c>
      <c r="H258" s="72" t="s">
        <v>53</v>
      </c>
      <c r="I258" s="57" t="s">
        <v>203</v>
      </c>
      <c r="J258" s="57" t="s">
        <v>216</v>
      </c>
      <c r="K258" s="84">
        <v>44953</v>
      </c>
      <c r="L258" s="58">
        <v>56000</v>
      </c>
      <c r="M258" s="57"/>
      <c r="N258" s="57"/>
      <c r="O258" s="107">
        <v>53588.516746411486</v>
      </c>
      <c r="P258" s="107">
        <v>53588.516746411486</v>
      </c>
      <c r="Q258" s="57" t="s">
        <v>81</v>
      </c>
      <c r="R258" s="57" t="s">
        <v>82</v>
      </c>
      <c r="S258" s="115">
        <v>0.55000000000000004</v>
      </c>
      <c r="T258" s="58">
        <f>Table1[[#This Row],[Cal Premium]]*Table1[[#This Row],[ERB 
Payout %]]</f>
        <v>29473.68421052632</v>
      </c>
      <c r="U258" s="61">
        <v>0.02</v>
      </c>
      <c r="V258" s="63">
        <f>Table1[[#This Row],[ERB
Payout Amt]]*Table1[[#This Row],[TDS Rate]]</f>
        <v>589.47368421052647</v>
      </c>
      <c r="W258" s="73"/>
      <c r="X258" s="65">
        <f>Table1[[#This Row],[ERB
Payout Amt]]-Table1[[#This Row],[TDS amt]]</f>
        <v>28884.210526315794</v>
      </c>
      <c r="Y258" s="66"/>
      <c r="Z258" s="67"/>
      <c r="AA258" s="68"/>
      <c r="AB258" s="85" t="s">
        <v>821</v>
      </c>
      <c r="AC258" s="69"/>
      <c r="AD258" s="57"/>
      <c r="AE258" s="70"/>
      <c r="AF258" s="71"/>
      <c r="AG258" s="23">
        <v>12</v>
      </c>
      <c r="AH258" s="23" t="str">
        <f>Table1[[#This Row],[RM Name]]</f>
        <v>Gaurav Raghav</v>
      </c>
    </row>
    <row r="259" spans="1:34" x14ac:dyDescent="0.2">
      <c r="A259" s="56" t="s">
        <v>466</v>
      </c>
      <c r="B259" s="57" t="s">
        <v>739</v>
      </c>
      <c r="C259" s="57">
        <v>545249632</v>
      </c>
      <c r="D259" s="57" t="s">
        <v>30</v>
      </c>
      <c r="E259" s="57" t="s">
        <v>50</v>
      </c>
      <c r="F259" s="57" t="s">
        <v>51</v>
      </c>
      <c r="G259" s="57" t="s">
        <v>740</v>
      </c>
      <c r="H259" s="57" t="s">
        <v>53</v>
      </c>
      <c r="I259" s="57" t="s">
        <v>54</v>
      </c>
      <c r="J259" s="57" t="s">
        <v>63</v>
      </c>
      <c r="K259" s="84">
        <v>44953</v>
      </c>
      <c r="L259" s="57">
        <v>49399.24</v>
      </c>
      <c r="M259" s="57">
        <v>0</v>
      </c>
      <c r="N259" s="57">
        <v>0</v>
      </c>
      <c r="O259" s="108">
        <v>47272</v>
      </c>
      <c r="P259" s="108">
        <v>47272</v>
      </c>
      <c r="Q259" s="57" t="s">
        <v>45</v>
      </c>
      <c r="R259" s="57" t="s">
        <v>29</v>
      </c>
      <c r="S259" s="59">
        <v>0.47</v>
      </c>
      <c r="T259" s="58">
        <f>Table1[[#This Row],[Cal Premium]]*Table1[[#This Row],[ERB 
Payout %]]</f>
        <v>22217.84</v>
      </c>
      <c r="U259" s="61">
        <v>0.01</v>
      </c>
      <c r="V259" s="63">
        <f>Table1[[#This Row],[ERB
Payout Amt]]*Table1[[#This Row],[TDS Rate]]</f>
        <v>222.17840000000001</v>
      </c>
      <c r="W259" s="73"/>
      <c r="X259" s="65">
        <f>Table1[[#This Row],[ERB
Payout Amt]]-Table1[[#This Row],[TDS amt]]</f>
        <v>21995.661599999999</v>
      </c>
      <c r="Y259" s="66"/>
      <c r="Z259" s="67"/>
      <c r="AA259" s="67"/>
      <c r="AB259" s="85" t="s">
        <v>820</v>
      </c>
      <c r="AC259" s="69"/>
      <c r="AD259" s="69">
        <f>VLOOKUP(Table1[[#This Row],[Unique ID]],[1]Sheet1!$A:$AL,38,0)</f>
        <v>0</v>
      </c>
      <c r="AE259" s="74"/>
      <c r="AF259" s="71"/>
      <c r="AG259" s="75" t="s">
        <v>67</v>
      </c>
      <c r="AH259" s="23" t="str">
        <f>Table1[[#This Row],[RM Name]]</f>
        <v>NA</v>
      </c>
    </row>
    <row r="260" spans="1:34" x14ac:dyDescent="0.2">
      <c r="A260" s="56" t="s">
        <v>468</v>
      </c>
      <c r="B260" s="57">
        <v>6121667052</v>
      </c>
      <c r="C260" s="57">
        <v>545745177</v>
      </c>
      <c r="D260" s="57" t="s">
        <v>685</v>
      </c>
      <c r="E260" s="57" t="s">
        <v>50</v>
      </c>
      <c r="F260" s="57" t="s">
        <v>51</v>
      </c>
      <c r="G260" s="57" t="s">
        <v>743</v>
      </c>
      <c r="H260" s="57" t="s">
        <v>53</v>
      </c>
      <c r="I260" s="57" t="s">
        <v>54</v>
      </c>
      <c r="J260" s="57" t="s">
        <v>63</v>
      </c>
      <c r="K260" s="84">
        <v>44953</v>
      </c>
      <c r="L260" s="57">
        <v>104500</v>
      </c>
      <c r="M260" s="57">
        <v>0</v>
      </c>
      <c r="N260" s="57">
        <v>0</v>
      </c>
      <c r="O260" s="108">
        <v>100000</v>
      </c>
      <c r="P260" s="108">
        <v>100000</v>
      </c>
      <c r="Q260" s="57" t="s">
        <v>555</v>
      </c>
      <c r="R260" s="57" t="s">
        <v>556</v>
      </c>
      <c r="S260" s="59">
        <v>0.4</v>
      </c>
      <c r="T260" s="58">
        <f>Table1[[#This Row],[Cal Premium]]*Table1[[#This Row],[ERB 
Payout %]]</f>
        <v>40000</v>
      </c>
      <c r="U260" s="61">
        <v>0.01</v>
      </c>
      <c r="V260" s="63">
        <f>Table1[[#This Row],[ERB
Payout Amt]]*Table1[[#This Row],[TDS Rate]]</f>
        <v>400</v>
      </c>
      <c r="W260" s="73"/>
      <c r="X260" s="65">
        <f>Table1[[#This Row],[ERB
Payout Amt]]-Table1[[#This Row],[TDS amt]]</f>
        <v>39600</v>
      </c>
      <c r="Y260" s="66"/>
      <c r="Z260" s="67"/>
      <c r="AA260" s="67"/>
      <c r="AB260" s="85" t="s">
        <v>820</v>
      </c>
      <c r="AC260" s="69"/>
      <c r="AD260" s="69">
        <f>VLOOKUP(Table1[[#This Row],[Unique ID]],[1]Sheet1!$A:$AL,38,0)</f>
        <v>0</v>
      </c>
      <c r="AE260" s="74"/>
      <c r="AF260" s="71"/>
      <c r="AG260" s="75">
        <v>10</v>
      </c>
      <c r="AH260" s="23" t="str">
        <f>Table1[[#This Row],[RM Name]]</f>
        <v>Bhagyadhar Swain</v>
      </c>
    </row>
    <row r="261" spans="1:34" x14ac:dyDescent="0.2">
      <c r="A261" s="56" t="s">
        <v>485</v>
      </c>
      <c r="B261" s="57" t="s">
        <v>771</v>
      </c>
      <c r="C261" s="57">
        <v>1748137</v>
      </c>
      <c r="D261" s="57" t="s">
        <v>30</v>
      </c>
      <c r="E261" s="57" t="s">
        <v>50</v>
      </c>
      <c r="F261" s="57" t="s">
        <v>51</v>
      </c>
      <c r="G261" s="57" t="s">
        <v>772</v>
      </c>
      <c r="H261" s="57" t="s">
        <v>53</v>
      </c>
      <c r="I261" s="57" t="s">
        <v>59</v>
      </c>
      <c r="J261" s="57" t="s">
        <v>60</v>
      </c>
      <c r="K261" s="84">
        <v>44953</v>
      </c>
      <c r="L261" s="57">
        <v>95000</v>
      </c>
      <c r="M261" s="57">
        <v>0</v>
      </c>
      <c r="N261" s="57">
        <v>0</v>
      </c>
      <c r="O261" s="108">
        <v>90909.090909090912</v>
      </c>
      <c r="P261" s="108">
        <v>90909.090909090912</v>
      </c>
      <c r="Q261" s="57" t="s">
        <v>535</v>
      </c>
      <c r="R261" s="57" t="s">
        <v>536</v>
      </c>
      <c r="S261" s="122">
        <v>0.43</v>
      </c>
      <c r="T261" s="58">
        <f>Table1[[#This Row],[Cal Premium]]*Table1[[#This Row],[ERB 
Payout %]]</f>
        <v>39090.909090909088</v>
      </c>
      <c r="U261" s="61">
        <v>0.01</v>
      </c>
      <c r="V261" s="63">
        <f>Table1[[#This Row],[ERB
Payout Amt]]*Table1[[#This Row],[TDS Rate]]</f>
        <v>390.90909090909088</v>
      </c>
      <c r="W261" s="73"/>
      <c r="X261" s="65">
        <f>Table1[[#This Row],[ERB
Payout Amt]]-Table1[[#This Row],[TDS amt]]</f>
        <v>38700</v>
      </c>
      <c r="Y261" s="66"/>
      <c r="Z261" s="67"/>
      <c r="AA261" s="67"/>
      <c r="AB261" s="85" t="s">
        <v>820</v>
      </c>
      <c r="AC261" s="69"/>
      <c r="AD261" s="69">
        <f>VLOOKUP(Table1[[#This Row],[Unique ID]],[1]Sheet1!$A:$AL,38,0)</f>
        <v>0</v>
      </c>
      <c r="AE261" s="74"/>
      <c r="AF261" s="71"/>
      <c r="AG261" s="75">
        <v>10</v>
      </c>
      <c r="AH261" s="23" t="str">
        <f>Table1[[#This Row],[RM Name]]</f>
        <v>NA</v>
      </c>
    </row>
    <row r="262" spans="1:34" x14ac:dyDescent="0.2">
      <c r="A262" s="56" t="s">
        <v>492</v>
      </c>
      <c r="B262" s="57">
        <v>6121684876</v>
      </c>
      <c r="C262" s="57">
        <v>546564783</v>
      </c>
      <c r="D262" s="57" t="s">
        <v>30</v>
      </c>
      <c r="E262" s="57" t="s">
        <v>50</v>
      </c>
      <c r="F262" s="57" t="s">
        <v>51</v>
      </c>
      <c r="G262" s="57" t="s">
        <v>784</v>
      </c>
      <c r="H262" s="57" t="s">
        <v>53</v>
      </c>
      <c r="I262" s="57" t="s">
        <v>54</v>
      </c>
      <c r="J262" s="57" t="s">
        <v>63</v>
      </c>
      <c r="K262" s="84">
        <v>44953</v>
      </c>
      <c r="L262" s="57">
        <v>6270</v>
      </c>
      <c r="M262" s="57">
        <v>0</v>
      </c>
      <c r="N262" s="57">
        <v>0</v>
      </c>
      <c r="O262" s="108">
        <v>6000</v>
      </c>
      <c r="P262" s="108">
        <v>6000</v>
      </c>
      <c r="Q262" s="57">
        <v>0</v>
      </c>
      <c r="R262" s="57" t="s">
        <v>594</v>
      </c>
      <c r="S262" s="59">
        <v>0</v>
      </c>
      <c r="T262" s="58">
        <f>Table1[[#This Row],[Cal Premium]]*Table1[[#This Row],[ERB 
Payout %]]</f>
        <v>0</v>
      </c>
      <c r="U262" s="61">
        <v>0.01</v>
      </c>
      <c r="V262" s="63">
        <f>Table1[[#This Row],[ERB
Payout Amt]]*Table1[[#This Row],[TDS Rate]]</f>
        <v>0</v>
      </c>
      <c r="W262" s="73"/>
      <c r="X262" s="65">
        <f>Table1[[#This Row],[ERB
Payout Amt]]-Table1[[#This Row],[TDS amt]]</f>
        <v>0</v>
      </c>
      <c r="Y262" s="66"/>
      <c r="Z262" s="67"/>
      <c r="AA262" s="67"/>
      <c r="AB262" s="85" t="s">
        <v>820</v>
      </c>
      <c r="AC262" s="69"/>
      <c r="AD262" s="69">
        <f>VLOOKUP(Table1[[#This Row],[Unique ID]],[1]Sheet1!$A:$AL,38,0)</f>
        <v>0</v>
      </c>
      <c r="AE262" s="74"/>
      <c r="AF262" s="71"/>
      <c r="AG262" s="75">
        <v>12</v>
      </c>
      <c r="AH262" s="23" t="str">
        <f>Table1[[#This Row],[RM Name]]</f>
        <v>NA</v>
      </c>
    </row>
    <row r="263" spans="1:34" x14ac:dyDescent="0.2">
      <c r="A263" s="56" t="s">
        <v>493</v>
      </c>
      <c r="B263" s="57">
        <v>6121685370</v>
      </c>
      <c r="C263" s="57">
        <v>546607063</v>
      </c>
      <c r="D263" s="57" t="s">
        <v>30</v>
      </c>
      <c r="E263" s="57" t="s">
        <v>50</v>
      </c>
      <c r="F263" s="57" t="s">
        <v>51</v>
      </c>
      <c r="G263" s="57" t="s">
        <v>785</v>
      </c>
      <c r="H263" s="57" t="s">
        <v>53</v>
      </c>
      <c r="I263" s="57" t="s">
        <v>54</v>
      </c>
      <c r="J263" s="57" t="s">
        <v>63</v>
      </c>
      <c r="K263" s="84">
        <v>44953</v>
      </c>
      <c r="L263" s="57">
        <v>6270</v>
      </c>
      <c r="M263" s="57">
        <v>0</v>
      </c>
      <c r="N263" s="57">
        <v>0</v>
      </c>
      <c r="O263" s="108">
        <v>6000</v>
      </c>
      <c r="P263" s="108">
        <v>6000</v>
      </c>
      <c r="Q263" s="57">
        <v>0</v>
      </c>
      <c r="R263" s="57" t="s">
        <v>594</v>
      </c>
      <c r="S263" s="59">
        <v>0</v>
      </c>
      <c r="T263" s="58">
        <f>Table1[[#This Row],[Cal Premium]]*Table1[[#This Row],[ERB 
Payout %]]</f>
        <v>0</v>
      </c>
      <c r="U263" s="61">
        <v>0.01</v>
      </c>
      <c r="V263" s="63">
        <f>Table1[[#This Row],[ERB
Payout Amt]]*Table1[[#This Row],[TDS Rate]]</f>
        <v>0</v>
      </c>
      <c r="W263" s="73"/>
      <c r="X263" s="65">
        <f>Table1[[#This Row],[ERB
Payout Amt]]-Table1[[#This Row],[TDS amt]]</f>
        <v>0</v>
      </c>
      <c r="Y263" s="66"/>
      <c r="Z263" s="67"/>
      <c r="AA263" s="67"/>
      <c r="AB263" s="85" t="s">
        <v>820</v>
      </c>
      <c r="AC263" s="69"/>
      <c r="AD263" s="69">
        <f>VLOOKUP(Table1[[#This Row],[Unique ID]],[1]Sheet1!$A:$AL,38,0)</f>
        <v>0</v>
      </c>
      <c r="AE263" s="74"/>
      <c r="AF263" s="71"/>
      <c r="AG263" s="75">
        <v>12</v>
      </c>
      <c r="AH263" s="23" t="str">
        <f>Table1[[#This Row],[RM Name]]</f>
        <v>NA</v>
      </c>
    </row>
    <row r="264" spans="1:34" x14ac:dyDescent="0.2">
      <c r="A264" s="56" t="s">
        <v>494</v>
      </c>
      <c r="B264" s="57">
        <v>6121685653</v>
      </c>
      <c r="C264" s="57">
        <v>546639034</v>
      </c>
      <c r="D264" s="57" t="s">
        <v>30</v>
      </c>
      <c r="E264" s="57" t="s">
        <v>50</v>
      </c>
      <c r="F264" s="57" t="s">
        <v>51</v>
      </c>
      <c r="G264" s="57" t="s">
        <v>786</v>
      </c>
      <c r="H264" s="57" t="s">
        <v>53</v>
      </c>
      <c r="I264" s="57" t="s">
        <v>54</v>
      </c>
      <c r="J264" s="57" t="s">
        <v>63</v>
      </c>
      <c r="K264" s="84">
        <v>44953</v>
      </c>
      <c r="L264" s="57">
        <v>6270</v>
      </c>
      <c r="M264" s="57">
        <v>0</v>
      </c>
      <c r="N264" s="57">
        <v>0</v>
      </c>
      <c r="O264" s="108">
        <v>6000</v>
      </c>
      <c r="P264" s="108">
        <v>6000</v>
      </c>
      <c r="Q264" s="57">
        <v>0</v>
      </c>
      <c r="R264" s="57" t="s">
        <v>594</v>
      </c>
      <c r="S264" s="59">
        <v>0</v>
      </c>
      <c r="T264" s="58">
        <f>Table1[[#This Row],[Cal Premium]]*Table1[[#This Row],[ERB 
Payout %]]</f>
        <v>0</v>
      </c>
      <c r="U264" s="61">
        <v>0.01</v>
      </c>
      <c r="V264" s="63">
        <f>Table1[[#This Row],[ERB
Payout Amt]]*Table1[[#This Row],[TDS Rate]]</f>
        <v>0</v>
      </c>
      <c r="W264" s="73"/>
      <c r="X264" s="65">
        <f>Table1[[#This Row],[ERB
Payout Amt]]-Table1[[#This Row],[TDS amt]]</f>
        <v>0</v>
      </c>
      <c r="Y264" s="66"/>
      <c r="Z264" s="67"/>
      <c r="AA264" s="67"/>
      <c r="AB264" s="85" t="s">
        <v>820</v>
      </c>
      <c r="AC264" s="69"/>
      <c r="AD264" s="69">
        <f>VLOOKUP(Table1[[#This Row],[Unique ID]],[1]Sheet1!$A:$AL,38,0)</f>
        <v>0</v>
      </c>
      <c r="AE264" s="74"/>
      <c r="AF264" s="71"/>
      <c r="AG264" s="75">
        <v>12</v>
      </c>
      <c r="AH264" s="23" t="str">
        <f>Table1[[#This Row],[RM Name]]</f>
        <v>NA</v>
      </c>
    </row>
    <row r="265" spans="1:34" x14ac:dyDescent="0.2">
      <c r="A265" s="56" t="s">
        <v>495</v>
      </c>
      <c r="B265" s="57">
        <v>6121685789</v>
      </c>
      <c r="C265" s="57">
        <v>546656473</v>
      </c>
      <c r="D265" s="57" t="s">
        <v>30</v>
      </c>
      <c r="E265" s="57" t="s">
        <v>50</v>
      </c>
      <c r="F265" s="57" t="s">
        <v>51</v>
      </c>
      <c r="G265" s="57" t="s">
        <v>787</v>
      </c>
      <c r="H265" s="57" t="s">
        <v>53</v>
      </c>
      <c r="I265" s="57" t="s">
        <v>54</v>
      </c>
      <c r="J265" s="57" t="s">
        <v>63</v>
      </c>
      <c r="K265" s="84">
        <v>44953</v>
      </c>
      <c r="L265" s="57">
        <v>6270</v>
      </c>
      <c r="M265" s="57">
        <v>0</v>
      </c>
      <c r="N265" s="57">
        <v>0</v>
      </c>
      <c r="O265" s="108">
        <v>6000</v>
      </c>
      <c r="P265" s="108">
        <v>6000</v>
      </c>
      <c r="Q265" s="57">
        <v>0</v>
      </c>
      <c r="R265" s="57" t="s">
        <v>594</v>
      </c>
      <c r="S265" s="59">
        <v>0</v>
      </c>
      <c r="T265" s="58">
        <f>Table1[[#This Row],[Cal Premium]]*Table1[[#This Row],[ERB 
Payout %]]</f>
        <v>0</v>
      </c>
      <c r="U265" s="61">
        <v>0.01</v>
      </c>
      <c r="V265" s="63">
        <f>Table1[[#This Row],[ERB
Payout Amt]]*Table1[[#This Row],[TDS Rate]]</f>
        <v>0</v>
      </c>
      <c r="W265" s="73"/>
      <c r="X265" s="65">
        <f>Table1[[#This Row],[ERB
Payout Amt]]-Table1[[#This Row],[TDS amt]]</f>
        <v>0</v>
      </c>
      <c r="Y265" s="66"/>
      <c r="Z265" s="67"/>
      <c r="AA265" s="67"/>
      <c r="AB265" s="85" t="s">
        <v>820</v>
      </c>
      <c r="AC265" s="69"/>
      <c r="AD265" s="69">
        <f>VLOOKUP(Table1[[#This Row],[Unique ID]],[1]Sheet1!$A:$AL,38,0)</f>
        <v>0</v>
      </c>
      <c r="AE265" s="74"/>
      <c r="AF265" s="71"/>
      <c r="AG265" s="75">
        <v>12</v>
      </c>
      <c r="AH265" s="23" t="str">
        <f>Table1[[#This Row],[RM Name]]</f>
        <v>NA</v>
      </c>
    </row>
    <row r="266" spans="1:34" x14ac:dyDescent="0.2">
      <c r="A266" s="56" t="s">
        <v>888</v>
      </c>
      <c r="B266" s="57" t="s">
        <v>1132</v>
      </c>
      <c r="C266" s="57" t="s">
        <v>1133</v>
      </c>
      <c r="D266" s="57" t="s">
        <v>957</v>
      </c>
      <c r="E266" s="72" t="s">
        <v>50</v>
      </c>
      <c r="F266" s="57" t="s">
        <v>51</v>
      </c>
      <c r="G266" s="57" t="s">
        <v>1134</v>
      </c>
      <c r="H266" s="72" t="s">
        <v>53</v>
      </c>
      <c r="I266" s="57" t="s">
        <v>1048</v>
      </c>
      <c r="J266" s="57" t="s">
        <v>216</v>
      </c>
      <c r="K266" s="84">
        <v>44953</v>
      </c>
      <c r="L266" s="57">
        <v>66666</v>
      </c>
      <c r="M266" s="57"/>
      <c r="N266" s="57"/>
      <c r="O266" s="108">
        <v>63795.215311004788</v>
      </c>
      <c r="P266" s="108">
        <v>63795.215311004788</v>
      </c>
      <c r="Q266" s="57" t="s">
        <v>75</v>
      </c>
      <c r="R266" s="57" t="s">
        <v>76</v>
      </c>
      <c r="S266" s="59">
        <v>0.56999999999999995</v>
      </c>
      <c r="T266" s="58">
        <f>Table1[[#This Row],[Cal Premium]]*Table1[[#This Row],[ERB 
Payout %]]</f>
        <v>36363.272727272728</v>
      </c>
      <c r="U266" s="61">
        <v>0.02</v>
      </c>
      <c r="V266" s="63">
        <f>Table1[[#This Row],[ERB
Payout Amt]]*Table1[[#This Row],[TDS Rate]]</f>
        <v>727.26545454545453</v>
      </c>
      <c r="W266" s="73">
        <v>0</v>
      </c>
      <c r="X266" s="65">
        <f>Table1[[#This Row],[ERB
Payout Amt]]-Table1[[#This Row],[TDS amt]]</f>
        <v>35636.007272727271</v>
      </c>
      <c r="Y266" s="66"/>
      <c r="Z266" s="67"/>
      <c r="AA266" s="67"/>
      <c r="AB266" s="85" t="s">
        <v>954</v>
      </c>
      <c r="AC266" s="69"/>
      <c r="AD266" s="69"/>
      <c r="AE266" s="74"/>
      <c r="AF266" s="71"/>
      <c r="AG266" s="23">
        <v>12</v>
      </c>
      <c r="AH266" s="23" t="str">
        <f>Table1[[#This Row],[RM Name]]</f>
        <v>Mohan Singh</v>
      </c>
    </row>
    <row r="267" spans="1:34" x14ac:dyDescent="0.2">
      <c r="A267" s="56" t="s">
        <v>908</v>
      </c>
      <c r="B267" s="57" t="s">
        <v>1184</v>
      </c>
      <c r="C267" s="57">
        <v>25708167</v>
      </c>
      <c r="D267" s="57" t="s">
        <v>964</v>
      </c>
      <c r="E267" s="72" t="s">
        <v>50</v>
      </c>
      <c r="F267" s="57" t="s">
        <v>51</v>
      </c>
      <c r="G267" s="57" t="s">
        <v>1185</v>
      </c>
      <c r="H267" s="72" t="s">
        <v>53</v>
      </c>
      <c r="I267" s="57" t="s">
        <v>619</v>
      </c>
      <c r="J267" s="57" t="s">
        <v>1186</v>
      </c>
      <c r="K267" s="84">
        <v>44953</v>
      </c>
      <c r="L267" s="57">
        <v>50000</v>
      </c>
      <c r="M267" s="57"/>
      <c r="N267" s="57"/>
      <c r="O267" s="108">
        <v>47846.889952153113</v>
      </c>
      <c r="P267" s="108">
        <v>47846.889952153113</v>
      </c>
      <c r="Q267" s="57" t="s">
        <v>1436</v>
      </c>
      <c r="R267" s="57" t="s">
        <v>1437</v>
      </c>
      <c r="S267" s="59">
        <v>0.63</v>
      </c>
      <c r="T267" s="58">
        <f>Table1[[#This Row],[Cal Premium]]*Table1[[#This Row],[ERB 
Payout %]]</f>
        <v>30143.540669856462</v>
      </c>
      <c r="U267" s="61">
        <v>0.01</v>
      </c>
      <c r="V267" s="63">
        <f>Table1[[#This Row],[ERB
Payout Amt]]*Table1[[#This Row],[TDS Rate]]</f>
        <v>301.43540669856463</v>
      </c>
      <c r="W267" s="73">
        <v>0</v>
      </c>
      <c r="X267" s="65">
        <f>Table1[[#This Row],[ERB
Payout Amt]]-Table1[[#This Row],[TDS amt]]</f>
        <v>29842.105263157897</v>
      </c>
      <c r="Y267" s="66"/>
      <c r="Z267" s="67"/>
      <c r="AA267" s="67"/>
      <c r="AB267" s="85" t="s">
        <v>954</v>
      </c>
      <c r="AC267" s="69"/>
      <c r="AD267" s="69"/>
      <c r="AE267" s="74"/>
      <c r="AF267" s="71"/>
      <c r="AG267" s="23">
        <v>5</v>
      </c>
      <c r="AH267" s="23" t="str">
        <f>Table1[[#This Row],[RM Name]]</f>
        <v>Sandeep Das</v>
      </c>
    </row>
    <row r="268" spans="1:34" x14ac:dyDescent="0.2">
      <c r="A268" s="56" t="s">
        <v>176</v>
      </c>
      <c r="B268" s="57">
        <v>565374082</v>
      </c>
      <c r="C268" s="57" t="s">
        <v>355</v>
      </c>
      <c r="D268" s="57" t="s">
        <v>200</v>
      </c>
      <c r="E268" s="72" t="s">
        <v>50</v>
      </c>
      <c r="F268" s="57" t="s">
        <v>214</v>
      </c>
      <c r="G268" s="57" t="s">
        <v>356</v>
      </c>
      <c r="H268" s="72" t="s">
        <v>53</v>
      </c>
      <c r="I268" s="57" t="s">
        <v>55</v>
      </c>
      <c r="J268" s="57" t="s">
        <v>211</v>
      </c>
      <c r="K268" s="84">
        <v>44954</v>
      </c>
      <c r="L268" s="58">
        <v>41800</v>
      </c>
      <c r="M268" s="57"/>
      <c r="N268" s="57"/>
      <c r="O268" s="107">
        <v>40000</v>
      </c>
      <c r="P268" s="107">
        <v>40000</v>
      </c>
      <c r="Q268" s="57" t="s">
        <v>401</v>
      </c>
      <c r="R268" s="57" t="s">
        <v>402</v>
      </c>
      <c r="S268" s="115">
        <v>0.51</v>
      </c>
      <c r="T268" s="58">
        <f>Table1[[#This Row],[Cal Premium]]*Table1[[#This Row],[ERB 
Payout %]]</f>
        <v>20400</v>
      </c>
      <c r="U268" s="61">
        <v>0.01</v>
      </c>
      <c r="V268" s="63">
        <f>Table1[[#This Row],[ERB
Payout Amt]]*Table1[[#This Row],[TDS Rate]]</f>
        <v>204</v>
      </c>
      <c r="W268" s="73"/>
      <c r="X268" s="65">
        <f>Table1[[#This Row],[ERB
Payout Amt]]-Table1[[#This Row],[TDS amt]]</f>
        <v>20196</v>
      </c>
      <c r="Y268" s="66"/>
      <c r="Z268" s="67"/>
      <c r="AA268" s="68"/>
      <c r="AB268" s="85" t="s">
        <v>821</v>
      </c>
      <c r="AC268" s="69"/>
      <c r="AD268" s="57"/>
      <c r="AE268" s="70"/>
      <c r="AF268" s="71"/>
      <c r="AG268" s="23">
        <v>12</v>
      </c>
      <c r="AH268" s="23" t="str">
        <f>Table1[[#This Row],[RM Name]]</f>
        <v>Gaurav Raghav</v>
      </c>
    </row>
    <row r="269" spans="1:34" x14ac:dyDescent="0.2">
      <c r="A269" s="56" t="s">
        <v>180</v>
      </c>
      <c r="B269" s="57">
        <v>565373001</v>
      </c>
      <c r="C269" s="57" t="s">
        <v>363</v>
      </c>
      <c r="D269" s="57" t="s">
        <v>200</v>
      </c>
      <c r="E269" s="72" t="s">
        <v>50</v>
      </c>
      <c r="F269" s="57" t="s">
        <v>214</v>
      </c>
      <c r="G269" s="57" t="s">
        <v>364</v>
      </c>
      <c r="H269" s="72" t="s">
        <v>53</v>
      </c>
      <c r="I269" s="57" t="s">
        <v>55</v>
      </c>
      <c r="J269" s="57" t="s">
        <v>211</v>
      </c>
      <c r="K269" s="84">
        <v>44954</v>
      </c>
      <c r="L269" s="58">
        <v>52500</v>
      </c>
      <c r="M269" s="57"/>
      <c r="N269" s="57"/>
      <c r="O269" s="107">
        <v>50239.23444976077</v>
      </c>
      <c r="P269" s="107">
        <v>50239.23444976077</v>
      </c>
      <c r="Q269" s="57" t="s">
        <v>81</v>
      </c>
      <c r="R269" s="57" t="s">
        <v>82</v>
      </c>
      <c r="S269" s="115">
        <v>0.52</v>
      </c>
      <c r="T269" s="58">
        <f>Table1[[#This Row],[Cal Premium]]*Table1[[#This Row],[ERB 
Payout %]]</f>
        <v>26124.401913875601</v>
      </c>
      <c r="U269" s="61">
        <v>0.02</v>
      </c>
      <c r="V269" s="63">
        <f>Table1[[#This Row],[ERB
Payout Amt]]*Table1[[#This Row],[TDS Rate]]</f>
        <v>522.48803827751203</v>
      </c>
      <c r="W269" s="73"/>
      <c r="X269" s="65">
        <f>Table1[[#This Row],[ERB
Payout Amt]]-Table1[[#This Row],[TDS amt]]</f>
        <v>25601.913875598089</v>
      </c>
      <c r="Y269" s="66"/>
      <c r="Z269" s="67"/>
      <c r="AA269" s="68"/>
      <c r="AB269" s="85" t="s">
        <v>821</v>
      </c>
      <c r="AC269" s="69"/>
      <c r="AD269" s="57"/>
      <c r="AE269" s="70"/>
      <c r="AF269" s="71"/>
      <c r="AG269" s="23">
        <v>12</v>
      </c>
      <c r="AH269" s="23" t="str">
        <f>Table1[[#This Row],[RM Name]]</f>
        <v>Gaurav Raghav</v>
      </c>
    </row>
    <row r="270" spans="1:34" x14ac:dyDescent="0.2">
      <c r="A270" s="56" t="s">
        <v>181</v>
      </c>
      <c r="B270" s="57">
        <v>565373467</v>
      </c>
      <c r="C270" s="57" t="s">
        <v>365</v>
      </c>
      <c r="D270" s="57" t="s">
        <v>200</v>
      </c>
      <c r="E270" s="72" t="s">
        <v>50</v>
      </c>
      <c r="F270" s="57" t="s">
        <v>214</v>
      </c>
      <c r="G270" s="57" t="s">
        <v>366</v>
      </c>
      <c r="H270" s="72" t="s">
        <v>53</v>
      </c>
      <c r="I270" s="57" t="s">
        <v>55</v>
      </c>
      <c r="J270" s="57" t="s">
        <v>211</v>
      </c>
      <c r="K270" s="84">
        <v>44954</v>
      </c>
      <c r="L270" s="58">
        <v>52250</v>
      </c>
      <c r="M270" s="57"/>
      <c r="N270" s="57"/>
      <c r="O270" s="107">
        <v>50000</v>
      </c>
      <c r="P270" s="107">
        <v>50000</v>
      </c>
      <c r="Q270" s="57" t="s">
        <v>81</v>
      </c>
      <c r="R270" s="57" t="s">
        <v>82</v>
      </c>
      <c r="S270" s="115">
        <v>0.52</v>
      </c>
      <c r="T270" s="58">
        <f>Table1[[#This Row],[Cal Premium]]*Table1[[#This Row],[ERB 
Payout %]]</f>
        <v>26000</v>
      </c>
      <c r="U270" s="61">
        <v>0.02</v>
      </c>
      <c r="V270" s="63">
        <f>Table1[[#This Row],[ERB
Payout Amt]]*Table1[[#This Row],[TDS Rate]]</f>
        <v>520</v>
      </c>
      <c r="W270" s="73"/>
      <c r="X270" s="65">
        <f>Table1[[#This Row],[ERB
Payout Amt]]-Table1[[#This Row],[TDS amt]]</f>
        <v>25480</v>
      </c>
      <c r="Y270" s="66"/>
      <c r="Z270" s="67"/>
      <c r="AA270" s="68"/>
      <c r="AB270" s="85" t="s">
        <v>821</v>
      </c>
      <c r="AC270" s="69"/>
      <c r="AD270" s="57"/>
      <c r="AE270" s="70"/>
      <c r="AF270" s="71"/>
      <c r="AG270" s="23">
        <v>12</v>
      </c>
      <c r="AH270" s="23" t="str">
        <f>Table1[[#This Row],[RM Name]]</f>
        <v>Gaurav Raghav</v>
      </c>
    </row>
    <row r="271" spans="1:34" x14ac:dyDescent="0.2">
      <c r="A271" s="56" t="s">
        <v>183</v>
      </c>
      <c r="B271" s="57">
        <v>565373494</v>
      </c>
      <c r="C271" s="57" t="s">
        <v>369</v>
      </c>
      <c r="D271" s="57" t="s">
        <v>200</v>
      </c>
      <c r="E271" s="72" t="s">
        <v>50</v>
      </c>
      <c r="F271" s="57" t="s">
        <v>214</v>
      </c>
      <c r="G271" s="57" t="s">
        <v>370</v>
      </c>
      <c r="H271" s="72" t="s">
        <v>53</v>
      </c>
      <c r="I271" s="57" t="s">
        <v>55</v>
      </c>
      <c r="J271" s="57" t="s">
        <v>211</v>
      </c>
      <c r="K271" s="84">
        <v>44954</v>
      </c>
      <c r="L271" s="58">
        <v>31500</v>
      </c>
      <c r="M271" s="57"/>
      <c r="N271" s="57"/>
      <c r="O271" s="107">
        <v>30143.540669856462</v>
      </c>
      <c r="P271" s="107">
        <v>30143.540669856462</v>
      </c>
      <c r="Q271" s="57" t="s">
        <v>81</v>
      </c>
      <c r="R271" s="57" t="s">
        <v>82</v>
      </c>
      <c r="S271" s="115">
        <v>0.52</v>
      </c>
      <c r="T271" s="58">
        <f>Table1[[#This Row],[Cal Premium]]*Table1[[#This Row],[ERB 
Payout %]]</f>
        <v>15674.641148325361</v>
      </c>
      <c r="U271" s="61">
        <v>0.02</v>
      </c>
      <c r="V271" s="63">
        <f>Table1[[#This Row],[ERB
Payout Amt]]*Table1[[#This Row],[TDS Rate]]</f>
        <v>313.49282296650722</v>
      </c>
      <c r="W271" s="73"/>
      <c r="X271" s="65">
        <f>Table1[[#This Row],[ERB
Payout Amt]]-Table1[[#This Row],[TDS amt]]</f>
        <v>15361.148325358854</v>
      </c>
      <c r="Y271" s="66"/>
      <c r="Z271" s="67"/>
      <c r="AA271" s="68"/>
      <c r="AB271" s="85" t="s">
        <v>821</v>
      </c>
      <c r="AC271" s="69"/>
      <c r="AD271" s="57"/>
      <c r="AE271" s="70"/>
      <c r="AF271" s="71"/>
      <c r="AG271" s="23">
        <v>12</v>
      </c>
      <c r="AH271" s="23" t="str">
        <f>Table1[[#This Row],[RM Name]]</f>
        <v>Gaurav Raghav</v>
      </c>
    </row>
    <row r="272" spans="1:34" x14ac:dyDescent="0.2">
      <c r="A272" s="56" t="s">
        <v>462</v>
      </c>
      <c r="B272" s="57">
        <v>0</v>
      </c>
      <c r="C272" s="57" t="s">
        <v>732</v>
      </c>
      <c r="D272" s="57" t="s">
        <v>612</v>
      </c>
      <c r="E272" s="57" t="s">
        <v>50</v>
      </c>
      <c r="F272" s="57" t="s">
        <v>51</v>
      </c>
      <c r="G272" s="57" t="s">
        <v>733</v>
      </c>
      <c r="H272" s="57" t="s">
        <v>614</v>
      </c>
      <c r="I272" s="57" t="s">
        <v>625</v>
      </c>
      <c r="J272" s="57" t="s">
        <v>637</v>
      </c>
      <c r="K272" s="84">
        <v>44954</v>
      </c>
      <c r="L272" s="57">
        <v>4533</v>
      </c>
      <c r="M272" s="57">
        <v>0</v>
      </c>
      <c r="N272" s="57">
        <v>0</v>
      </c>
      <c r="O272" s="108">
        <v>3841.5254237288136</v>
      </c>
      <c r="P272" s="108">
        <v>3841.5254237288136</v>
      </c>
      <c r="Q272" s="57" t="s">
        <v>523</v>
      </c>
      <c r="R272" s="57" t="s">
        <v>524</v>
      </c>
      <c r="S272" s="59">
        <v>0.18</v>
      </c>
      <c r="T272" s="58">
        <f>Table1[[#This Row],[Cal Premium]]*Table1[[#This Row],[ERB 
Payout %]]</f>
        <v>691.47457627118638</v>
      </c>
      <c r="U272" s="61">
        <v>0.01</v>
      </c>
      <c r="V272" s="63">
        <f>Table1[[#This Row],[ERB
Payout Amt]]*Table1[[#This Row],[TDS Rate]]</f>
        <v>6.9147457627118643</v>
      </c>
      <c r="W272" s="73"/>
      <c r="X272" s="65">
        <f>Table1[[#This Row],[ERB
Payout Amt]]-Table1[[#This Row],[TDS amt]]</f>
        <v>684.55983050847453</v>
      </c>
      <c r="Y272" s="66"/>
      <c r="Z272" s="67"/>
      <c r="AA272" s="67"/>
      <c r="AB272" s="85" t="s">
        <v>820</v>
      </c>
      <c r="AC272" s="69"/>
      <c r="AD272" s="69">
        <f>VLOOKUP(Table1[[#This Row],[Unique ID]],[1]Sheet1!$A:$AL,38,0)</f>
        <v>0</v>
      </c>
      <c r="AE272" s="74"/>
      <c r="AF272" s="71"/>
      <c r="AG272" s="75">
        <v>1</v>
      </c>
      <c r="AH272" s="23" t="str">
        <f>Table1[[#This Row],[RM Name]]</f>
        <v>Sayali Kadav</v>
      </c>
    </row>
    <row r="273" spans="1:34" x14ac:dyDescent="0.2">
      <c r="A273" s="56" t="s">
        <v>488</v>
      </c>
      <c r="B273" s="57">
        <v>0</v>
      </c>
      <c r="C273" s="57" t="s">
        <v>777</v>
      </c>
      <c r="D273" s="57" t="s">
        <v>612</v>
      </c>
      <c r="E273" s="57" t="s">
        <v>50</v>
      </c>
      <c r="F273" s="57" t="s">
        <v>51</v>
      </c>
      <c r="G273" s="57" t="s">
        <v>778</v>
      </c>
      <c r="H273" s="57" t="s">
        <v>614</v>
      </c>
      <c r="I273" s="57" t="s">
        <v>625</v>
      </c>
      <c r="J273" s="57" t="s">
        <v>616</v>
      </c>
      <c r="K273" s="84">
        <v>44954</v>
      </c>
      <c r="L273" s="57">
        <v>26089</v>
      </c>
      <c r="M273" s="57">
        <v>18268.322033898305</v>
      </c>
      <c r="N273" s="57">
        <v>3841</v>
      </c>
      <c r="O273" s="108">
        <v>22109.322033898305</v>
      </c>
      <c r="P273" s="108">
        <v>18268.322033898305</v>
      </c>
      <c r="Q273" s="57" t="s">
        <v>593</v>
      </c>
      <c r="R273" s="57" t="s">
        <v>1313</v>
      </c>
      <c r="S273" s="59">
        <v>0.12</v>
      </c>
      <c r="T273" s="58">
        <f>Table1[[#This Row],[Cal Premium]]*Table1[[#This Row],[ERB 
Payout %]]</f>
        <v>2192.1986440677965</v>
      </c>
      <c r="U273" s="61">
        <v>0.01</v>
      </c>
      <c r="V273" s="63">
        <f>Table1[[#This Row],[ERB
Payout Amt]]*Table1[[#This Row],[TDS Rate]]</f>
        <v>21.921986440677966</v>
      </c>
      <c r="W273" s="73"/>
      <c r="X273" s="65">
        <f>Table1[[#This Row],[ERB
Payout Amt]]-Table1[[#This Row],[TDS amt]]</f>
        <v>2170.2766576271188</v>
      </c>
      <c r="Y273" s="66"/>
      <c r="Z273" s="67"/>
      <c r="AA273" s="67"/>
      <c r="AB273" s="85" t="s">
        <v>820</v>
      </c>
      <c r="AC273" s="69"/>
      <c r="AD273" s="69">
        <f>VLOOKUP(Table1[[#This Row],[Unique ID]],[1]Sheet1!$A:$AL,38,0)</f>
        <v>0</v>
      </c>
      <c r="AE273" s="74"/>
      <c r="AF273" s="71"/>
      <c r="AG273" s="75">
        <v>1</v>
      </c>
      <c r="AH273" s="23" t="str">
        <f>Table1[[#This Row],[RM Name]]</f>
        <v>Sayali Kadav</v>
      </c>
    </row>
    <row r="274" spans="1:34" x14ac:dyDescent="0.2">
      <c r="A274" s="56" t="s">
        <v>502</v>
      </c>
      <c r="B274" s="57">
        <v>0</v>
      </c>
      <c r="C274" s="57" t="s">
        <v>777</v>
      </c>
      <c r="D274" s="57" t="s">
        <v>612</v>
      </c>
      <c r="E274" s="57" t="s">
        <v>50</v>
      </c>
      <c r="F274" s="57" t="s">
        <v>51</v>
      </c>
      <c r="G274" s="57" t="s">
        <v>778</v>
      </c>
      <c r="H274" s="57" t="s">
        <v>614</v>
      </c>
      <c r="I274" s="57" t="s">
        <v>625</v>
      </c>
      <c r="J274" s="57" t="s">
        <v>616</v>
      </c>
      <c r="K274" s="84">
        <v>44954</v>
      </c>
      <c r="L274" s="57">
        <v>26089</v>
      </c>
      <c r="M274" s="57">
        <v>18268.322033898305</v>
      </c>
      <c r="N274" s="57">
        <v>3841</v>
      </c>
      <c r="O274" s="108">
        <v>22109.322033898305</v>
      </c>
      <c r="P274" s="108">
        <v>18268.322033898305</v>
      </c>
      <c r="Q274" s="57" t="s">
        <v>523</v>
      </c>
      <c r="R274" s="57" t="s">
        <v>524</v>
      </c>
      <c r="S274" s="59">
        <v>0.03</v>
      </c>
      <c r="T274" s="58">
        <f>Table1[[#This Row],[Cal Premium]]*Table1[[#This Row],[ERB 
Payout %]]</f>
        <v>548.04966101694913</v>
      </c>
      <c r="U274" s="61">
        <v>0.01</v>
      </c>
      <c r="V274" s="63">
        <f>Table1[[#This Row],[ERB
Payout Amt]]*Table1[[#This Row],[TDS Rate]]</f>
        <v>5.4804966101694914</v>
      </c>
      <c r="W274" s="73"/>
      <c r="X274" s="65">
        <f>Table1[[#This Row],[ERB
Payout Amt]]-Table1[[#This Row],[TDS amt]]</f>
        <v>542.56916440677969</v>
      </c>
      <c r="Y274" s="66"/>
      <c r="Z274" s="67"/>
      <c r="AA274" s="67"/>
      <c r="AB274" s="85" t="s">
        <v>820</v>
      </c>
      <c r="AC274" s="69"/>
      <c r="AD274" s="69" t="str">
        <f>VLOOKUP(Table1[[#This Row],[Unique ID]],[1]Sheet1!$A:$AL,38,0)</f>
        <v>PP Partner</v>
      </c>
      <c r="AE274" s="74"/>
      <c r="AF274" s="71"/>
      <c r="AG274" s="75">
        <v>1</v>
      </c>
      <c r="AH274" s="23" t="str">
        <f>Table1[[#This Row],[RM Name]]</f>
        <v>Sayali Kadav</v>
      </c>
    </row>
    <row r="275" spans="1:34" x14ac:dyDescent="0.2">
      <c r="A275" s="56" t="s">
        <v>932</v>
      </c>
      <c r="B275" s="57" t="s">
        <v>1250</v>
      </c>
      <c r="C275" s="57" t="s">
        <v>1251</v>
      </c>
      <c r="D275" s="57" t="s">
        <v>957</v>
      </c>
      <c r="E275" s="72" t="s">
        <v>50</v>
      </c>
      <c r="F275" s="57" t="s">
        <v>51</v>
      </c>
      <c r="G275" s="57" t="s">
        <v>1252</v>
      </c>
      <c r="H275" s="72" t="s">
        <v>53</v>
      </c>
      <c r="I275" s="57" t="s">
        <v>961</v>
      </c>
      <c r="J275" s="57" t="s">
        <v>962</v>
      </c>
      <c r="K275" s="84">
        <v>44954</v>
      </c>
      <c r="L275" s="57">
        <v>25000</v>
      </c>
      <c r="M275" s="57"/>
      <c r="N275" s="57"/>
      <c r="O275" s="108">
        <v>23923.444976076556</v>
      </c>
      <c r="P275" s="108">
        <v>23923.444976076556</v>
      </c>
      <c r="Q275" s="57" t="s">
        <v>75</v>
      </c>
      <c r="R275" s="57" t="s">
        <v>76</v>
      </c>
      <c r="S275" s="59">
        <v>0.56000000000000005</v>
      </c>
      <c r="T275" s="58">
        <f>Table1[[#This Row],[Cal Premium]]*Table1[[#This Row],[ERB 
Payout %]]</f>
        <v>13397.129186602873</v>
      </c>
      <c r="U275" s="61">
        <v>0.02</v>
      </c>
      <c r="V275" s="63">
        <f>Table1[[#This Row],[ERB
Payout Amt]]*Table1[[#This Row],[TDS Rate]]</f>
        <v>267.94258373205747</v>
      </c>
      <c r="W275" s="73">
        <v>0</v>
      </c>
      <c r="X275" s="65">
        <f>Table1[[#This Row],[ERB
Payout Amt]]-Table1[[#This Row],[TDS amt]]</f>
        <v>13129.186602870815</v>
      </c>
      <c r="Y275" s="66"/>
      <c r="Z275" s="67"/>
      <c r="AA275" s="67"/>
      <c r="AB275" s="85" t="s">
        <v>954</v>
      </c>
      <c r="AC275" s="69"/>
      <c r="AD275" s="69"/>
      <c r="AE275" s="74"/>
      <c r="AF275" s="71"/>
      <c r="AG275" s="23">
        <v>10</v>
      </c>
      <c r="AH275" s="23" t="str">
        <f>Table1[[#This Row],[RM Name]]</f>
        <v>Mohan Singh</v>
      </c>
    </row>
    <row r="276" spans="1:34" x14ac:dyDescent="0.2">
      <c r="A276" s="56" t="s">
        <v>940</v>
      </c>
      <c r="B276" s="57" t="s">
        <v>1272</v>
      </c>
      <c r="C276" s="57">
        <v>543545524</v>
      </c>
      <c r="D276" s="57" t="s">
        <v>964</v>
      </c>
      <c r="E276" s="72" t="s">
        <v>50</v>
      </c>
      <c r="F276" s="57" t="s">
        <v>51</v>
      </c>
      <c r="G276" s="57" t="s">
        <v>1273</v>
      </c>
      <c r="H276" s="72" t="s">
        <v>53</v>
      </c>
      <c r="I276" s="57" t="s">
        <v>54</v>
      </c>
      <c r="J276" s="57" t="s">
        <v>63</v>
      </c>
      <c r="K276" s="84">
        <v>44954</v>
      </c>
      <c r="L276" s="57">
        <v>46076</v>
      </c>
      <c r="M276" s="57"/>
      <c r="N276" s="57"/>
      <c r="O276" s="108">
        <v>44091.866028708137</v>
      </c>
      <c r="P276" s="108">
        <v>44091.866028708137</v>
      </c>
      <c r="Q276" s="57" t="s">
        <v>1309</v>
      </c>
      <c r="R276" s="57" t="s">
        <v>1310</v>
      </c>
      <c r="S276" s="59">
        <v>0.55000000000000004</v>
      </c>
      <c r="T276" s="58">
        <f>Table1[[#This Row],[Cal Premium]]*Table1[[#This Row],[ERB 
Payout %]]</f>
        <v>24250.526315789477</v>
      </c>
      <c r="U276" s="61">
        <v>0.02</v>
      </c>
      <c r="V276" s="63">
        <f>Table1[[#This Row],[ERB
Payout Amt]]*Table1[[#This Row],[TDS Rate]]</f>
        <v>485.01052631578955</v>
      </c>
      <c r="W276" s="73">
        <v>0</v>
      </c>
      <c r="X276" s="65">
        <f>Table1[[#This Row],[ERB
Payout Amt]]-Table1[[#This Row],[TDS amt]]</f>
        <v>23765.515789473688</v>
      </c>
      <c r="Y276" s="66"/>
      <c r="Z276" s="67"/>
      <c r="AA276" s="67"/>
      <c r="AB276" s="85" t="s">
        <v>954</v>
      </c>
      <c r="AC276" s="69"/>
      <c r="AD276" s="69"/>
      <c r="AE276" s="74"/>
      <c r="AF276" s="71"/>
      <c r="AG276" s="23">
        <v>12</v>
      </c>
      <c r="AH276" s="23" t="str">
        <f>Table1[[#This Row],[RM Name]]</f>
        <v>Sandeep Das</v>
      </c>
    </row>
    <row r="277" spans="1:34" x14ac:dyDescent="0.2">
      <c r="A277" s="56" t="s">
        <v>170</v>
      </c>
      <c r="B277" s="57">
        <v>565374732</v>
      </c>
      <c r="C277" s="57" t="s">
        <v>343</v>
      </c>
      <c r="D277" s="57" t="s">
        <v>200</v>
      </c>
      <c r="E277" s="72" t="s">
        <v>50</v>
      </c>
      <c r="F277" s="57" t="s">
        <v>214</v>
      </c>
      <c r="G277" s="57" t="s">
        <v>344</v>
      </c>
      <c r="H277" s="72" t="s">
        <v>53</v>
      </c>
      <c r="I277" s="57" t="s">
        <v>55</v>
      </c>
      <c r="J277" s="57" t="s">
        <v>211</v>
      </c>
      <c r="K277" s="84">
        <v>44955</v>
      </c>
      <c r="L277" s="58">
        <v>62700</v>
      </c>
      <c r="M277" s="57"/>
      <c r="N277" s="57"/>
      <c r="O277" s="107">
        <v>60000.000000000007</v>
      </c>
      <c r="P277" s="107">
        <v>60000.000000000007</v>
      </c>
      <c r="Q277" s="57" t="s">
        <v>401</v>
      </c>
      <c r="R277" s="57" t="s">
        <v>402</v>
      </c>
      <c r="S277" s="115">
        <v>0.51</v>
      </c>
      <c r="T277" s="58">
        <f>Table1[[#This Row],[Cal Premium]]*Table1[[#This Row],[ERB 
Payout %]]</f>
        <v>30600.000000000004</v>
      </c>
      <c r="U277" s="61">
        <v>0.01</v>
      </c>
      <c r="V277" s="63">
        <f>Table1[[#This Row],[ERB
Payout Amt]]*Table1[[#This Row],[TDS Rate]]</f>
        <v>306.00000000000006</v>
      </c>
      <c r="W277" s="73"/>
      <c r="X277" s="65">
        <f>Table1[[#This Row],[ERB
Payout Amt]]-Table1[[#This Row],[TDS amt]]</f>
        <v>30294.000000000004</v>
      </c>
      <c r="Y277" s="66"/>
      <c r="Z277" s="67"/>
      <c r="AA277" s="68"/>
      <c r="AB277" s="85" t="s">
        <v>821</v>
      </c>
      <c r="AC277" s="69"/>
      <c r="AD277" s="57"/>
      <c r="AE277" s="70"/>
      <c r="AF277" s="71"/>
      <c r="AG277" s="23">
        <v>12</v>
      </c>
      <c r="AH277" s="23" t="str">
        <f>Table1[[#This Row],[RM Name]]</f>
        <v>Gaurav Raghav</v>
      </c>
    </row>
    <row r="278" spans="1:34" x14ac:dyDescent="0.2">
      <c r="A278" s="56" t="s">
        <v>171</v>
      </c>
      <c r="B278" s="57">
        <v>565374279</v>
      </c>
      <c r="C278" s="57" t="s">
        <v>345</v>
      </c>
      <c r="D278" s="57" t="s">
        <v>200</v>
      </c>
      <c r="E278" s="72" t="s">
        <v>50</v>
      </c>
      <c r="F278" s="57" t="s">
        <v>214</v>
      </c>
      <c r="G278" s="57" t="s">
        <v>346</v>
      </c>
      <c r="H278" s="72" t="s">
        <v>53</v>
      </c>
      <c r="I278" s="57" t="s">
        <v>55</v>
      </c>
      <c r="J278" s="57" t="s">
        <v>211</v>
      </c>
      <c r="K278" s="84">
        <v>44955</v>
      </c>
      <c r="L278" s="58">
        <v>67250</v>
      </c>
      <c r="M278" s="57"/>
      <c r="N278" s="57"/>
      <c r="O278" s="107">
        <v>64354.066985645935</v>
      </c>
      <c r="P278" s="107">
        <v>64354.066985645935</v>
      </c>
      <c r="Q278" s="57" t="s">
        <v>407</v>
      </c>
      <c r="R278" s="57" t="s">
        <v>408</v>
      </c>
      <c r="S278" s="115">
        <v>0.5</v>
      </c>
      <c r="T278" s="58">
        <f>Table1[[#This Row],[Cal Premium]]*Table1[[#This Row],[ERB 
Payout %]]</f>
        <v>32177.033492822968</v>
      </c>
      <c r="U278" s="61">
        <v>0.02</v>
      </c>
      <c r="V278" s="63">
        <f>Table1[[#This Row],[ERB
Payout Amt]]*Table1[[#This Row],[TDS Rate]]</f>
        <v>643.54066985645932</v>
      </c>
      <c r="W278" s="73"/>
      <c r="X278" s="65">
        <f>Table1[[#This Row],[ERB
Payout Amt]]-Table1[[#This Row],[TDS amt]]</f>
        <v>31533.492822966509</v>
      </c>
      <c r="Y278" s="66"/>
      <c r="Z278" s="67"/>
      <c r="AA278" s="68"/>
      <c r="AB278" s="85" t="s">
        <v>821</v>
      </c>
      <c r="AC278" s="69"/>
      <c r="AD278" s="57"/>
      <c r="AE278" s="70"/>
      <c r="AF278" s="71"/>
      <c r="AG278" s="23">
        <v>12</v>
      </c>
      <c r="AH278" s="23" t="str">
        <f>Table1[[#This Row],[RM Name]]</f>
        <v>Gaurav Raghav</v>
      </c>
    </row>
    <row r="279" spans="1:34" x14ac:dyDescent="0.2">
      <c r="A279" s="56" t="s">
        <v>173</v>
      </c>
      <c r="B279" s="57">
        <v>565368428</v>
      </c>
      <c r="C279" s="57" t="s">
        <v>349</v>
      </c>
      <c r="D279" s="57" t="s">
        <v>200</v>
      </c>
      <c r="E279" s="72" t="s">
        <v>50</v>
      </c>
      <c r="F279" s="57" t="s">
        <v>214</v>
      </c>
      <c r="G279" s="57" t="s">
        <v>350</v>
      </c>
      <c r="H279" s="72" t="s">
        <v>53</v>
      </c>
      <c r="I279" s="57" t="s">
        <v>55</v>
      </c>
      <c r="J279" s="57" t="s">
        <v>211</v>
      </c>
      <c r="K279" s="84">
        <v>44955</v>
      </c>
      <c r="L279" s="58">
        <v>104500</v>
      </c>
      <c r="M279" s="57"/>
      <c r="N279" s="57"/>
      <c r="O279" s="107">
        <v>100000</v>
      </c>
      <c r="P279" s="107">
        <v>100000</v>
      </c>
      <c r="Q279" s="57" t="s">
        <v>401</v>
      </c>
      <c r="R279" s="57" t="s">
        <v>402</v>
      </c>
      <c r="S279" s="115">
        <v>0.51</v>
      </c>
      <c r="T279" s="58">
        <f>Table1[[#This Row],[Cal Premium]]*Table1[[#This Row],[ERB 
Payout %]]</f>
        <v>51000</v>
      </c>
      <c r="U279" s="61">
        <v>0.01</v>
      </c>
      <c r="V279" s="63">
        <f>Table1[[#This Row],[ERB
Payout Amt]]*Table1[[#This Row],[TDS Rate]]</f>
        <v>510</v>
      </c>
      <c r="W279" s="73"/>
      <c r="X279" s="65">
        <f>Table1[[#This Row],[ERB
Payout Amt]]-Table1[[#This Row],[TDS amt]]</f>
        <v>50490</v>
      </c>
      <c r="Y279" s="66"/>
      <c r="Z279" s="67"/>
      <c r="AA279" s="68"/>
      <c r="AB279" s="85" t="s">
        <v>821</v>
      </c>
      <c r="AC279" s="69"/>
      <c r="AD279" s="57"/>
      <c r="AE279" s="70"/>
      <c r="AF279" s="71"/>
      <c r="AG279" s="23">
        <v>12</v>
      </c>
      <c r="AH279" s="23" t="str">
        <f>Table1[[#This Row],[RM Name]]</f>
        <v>Gaurav Raghav</v>
      </c>
    </row>
    <row r="280" spans="1:34" x14ac:dyDescent="0.2">
      <c r="A280" s="56" t="s">
        <v>174</v>
      </c>
      <c r="B280" s="57">
        <v>565368749</v>
      </c>
      <c r="C280" s="57" t="s">
        <v>351</v>
      </c>
      <c r="D280" s="57" t="s">
        <v>200</v>
      </c>
      <c r="E280" s="72" t="s">
        <v>50</v>
      </c>
      <c r="F280" s="57" t="s">
        <v>214</v>
      </c>
      <c r="G280" s="57" t="s">
        <v>352</v>
      </c>
      <c r="H280" s="72" t="s">
        <v>53</v>
      </c>
      <c r="I280" s="57" t="s">
        <v>55</v>
      </c>
      <c r="J280" s="57" t="s">
        <v>211</v>
      </c>
      <c r="K280" s="84">
        <v>44955</v>
      </c>
      <c r="L280" s="58">
        <v>70000</v>
      </c>
      <c r="M280" s="57"/>
      <c r="N280" s="57"/>
      <c r="O280" s="107">
        <v>66985.645933014355</v>
      </c>
      <c r="P280" s="107">
        <v>66985.645933014355</v>
      </c>
      <c r="Q280" s="57" t="s">
        <v>407</v>
      </c>
      <c r="R280" s="57" t="s">
        <v>408</v>
      </c>
      <c r="S280" s="115">
        <v>0.5</v>
      </c>
      <c r="T280" s="58">
        <f>Table1[[#This Row],[Cal Premium]]*Table1[[#This Row],[ERB 
Payout %]]</f>
        <v>33492.822966507178</v>
      </c>
      <c r="U280" s="61">
        <v>0.02</v>
      </c>
      <c r="V280" s="63">
        <f>Table1[[#This Row],[ERB
Payout Amt]]*Table1[[#This Row],[TDS Rate]]</f>
        <v>669.85645933014359</v>
      </c>
      <c r="W280" s="73"/>
      <c r="X280" s="65">
        <f>Table1[[#This Row],[ERB
Payout Amt]]-Table1[[#This Row],[TDS amt]]</f>
        <v>32822.966507177036</v>
      </c>
      <c r="Y280" s="66"/>
      <c r="Z280" s="67"/>
      <c r="AA280" s="68"/>
      <c r="AB280" s="85" t="s">
        <v>821</v>
      </c>
      <c r="AC280" s="69"/>
      <c r="AD280" s="57"/>
      <c r="AE280" s="70"/>
      <c r="AF280" s="71"/>
      <c r="AG280" s="23">
        <v>12</v>
      </c>
      <c r="AH280" s="23" t="str">
        <f>Table1[[#This Row],[RM Name]]</f>
        <v>Gaurav Raghav</v>
      </c>
    </row>
    <row r="281" spans="1:34" x14ac:dyDescent="0.2">
      <c r="A281" s="56" t="s">
        <v>926</v>
      </c>
      <c r="B281" s="57" t="s">
        <v>1234</v>
      </c>
      <c r="C281" s="57" t="s">
        <v>1235</v>
      </c>
      <c r="D281" s="57" t="s">
        <v>631</v>
      </c>
      <c r="E281" s="72" t="s">
        <v>50</v>
      </c>
      <c r="F281" s="57" t="s">
        <v>51</v>
      </c>
      <c r="G281" s="57" t="s">
        <v>1236</v>
      </c>
      <c r="H281" s="72" t="s">
        <v>53</v>
      </c>
      <c r="I281" s="57" t="s">
        <v>54</v>
      </c>
      <c r="J281" s="57" t="s">
        <v>63</v>
      </c>
      <c r="K281" s="84">
        <v>44955</v>
      </c>
      <c r="L281" s="57">
        <v>122265</v>
      </c>
      <c r="M281" s="57"/>
      <c r="N281" s="57"/>
      <c r="O281" s="108">
        <v>117000.00000000001</v>
      </c>
      <c r="P281" s="108">
        <v>117000.00000000001</v>
      </c>
      <c r="Q281" s="57" t="s">
        <v>1306</v>
      </c>
      <c r="R281" s="57" t="s">
        <v>1312</v>
      </c>
      <c r="S281" s="59">
        <v>0.56999999999999995</v>
      </c>
      <c r="T281" s="58">
        <f>Table1[[#This Row],[Cal Premium]]*Table1[[#This Row],[ERB 
Payout %]]</f>
        <v>66690</v>
      </c>
      <c r="U281" s="61">
        <v>0.02</v>
      </c>
      <c r="V281" s="63">
        <f>Table1[[#This Row],[ERB
Payout Amt]]*Table1[[#This Row],[TDS Rate]]</f>
        <v>1333.8</v>
      </c>
      <c r="W281" s="73">
        <v>0</v>
      </c>
      <c r="X281" s="65">
        <f>Table1[[#This Row],[ERB
Payout Amt]]-Table1[[#This Row],[TDS amt]]</f>
        <v>65356.2</v>
      </c>
      <c r="Y281" s="66"/>
      <c r="Z281" s="67"/>
      <c r="AA281" s="67"/>
      <c r="AB281" s="85" t="s">
        <v>954</v>
      </c>
      <c r="AC281" s="69"/>
      <c r="AD281" s="69"/>
      <c r="AE281" s="74"/>
      <c r="AF281" s="71"/>
      <c r="AG281" s="23">
        <v>10</v>
      </c>
      <c r="AH281" s="23" t="str">
        <f>Table1[[#This Row],[RM Name]]</f>
        <v>Pintoo Singh</v>
      </c>
    </row>
    <row r="282" spans="1:34" x14ac:dyDescent="0.2">
      <c r="A282" s="56" t="s">
        <v>933</v>
      </c>
      <c r="B282" s="57" t="s">
        <v>1253</v>
      </c>
      <c r="C282" s="57" t="s">
        <v>1254</v>
      </c>
      <c r="D282" s="57" t="s">
        <v>957</v>
      </c>
      <c r="E282" s="72" t="s">
        <v>50</v>
      </c>
      <c r="F282" s="57" t="s">
        <v>51</v>
      </c>
      <c r="G282" s="57" t="s">
        <v>1255</v>
      </c>
      <c r="H282" s="72" t="s">
        <v>53</v>
      </c>
      <c r="I282" s="57" t="s">
        <v>961</v>
      </c>
      <c r="J282" s="57" t="s">
        <v>962</v>
      </c>
      <c r="K282" s="84">
        <v>44955</v>
      </c>
      <c r="L282" s="57">
        <v>38000</v>
      </c>
      <c r="M282" s="57"/>
      <c r="N282" s="57"/>
      <c r="O282" s="108">
        <v>36363.636363636368</v>
      </c>
      <c r="P282" s="108">
        <v>36363.636363636368</v>
      </c>
      <c r="Q282" s="57" t="s">
        <v>1300</v>
      </c>
      <c r="R282" s="57" t="s">
        <v>1301</v>
      </c>
      <c r="S282" s="59">
        <v>0.54</v>
      </c>
      <c r="T282" s="58">
        <f>Table1[[#This Row],[Cal Premium]]*Table1[[#This Row],[ERB 
Payout %]]</f>
        <v>19636.36363636364</v>
      </c>
      <c r="U282" s="61">
        <v>0.01</v>
      </c>
      <c r="V282" s="63">
        <f>Table1[[#This Row],[ERB
Payout Amt]]*Table1[[#This Row],[TDS Rate]]</f>
        <v>196.3636363636364</v>
      </c>
      <c r="W282" s="73">
        <v>0</v>
      </c>
      <c r="X282" s="65">
        <f>Table1[[#This Row],[ERB
Payout Amt]]-Table1[[#This Row],[TDS amt]]</f>
        <v>19440.000000000004</v>
      </c>
      <c r="Y282" s="66"/>
      <c r="Z282" s="67"/>
      <c r="AA282" s="67"/>
      <c r="AB282" s="85" t="s">
        <v>954</v>
      </c>
      <c r="AC282" s="69"/>
      <c r="AD282" s="69"/>
      <c r="AE282" s="74"/>
      <c r="AF282" s="71"/>
      <c r="AG282" s="23">
        <v>10</v>
      </c>
      <c r="AH282" s="23" t="str">
        <f>Table1[[#This Row],[RM Name]]</f>
        <v>Mohan Singh</v>
      </c>
    </row>
    <row r="283" spans="1:34" x14ac:dyDescent="0.2">
      <c r="A283" s="56" t="s">
        <v>188</v>
      </c>
      <c r="B283" s="57">
        <v>5101453069</v>
      </c>
      <c r="C283" s="57" t="s">
        <v>378</v>
      </c>
      <c r="D283" s="57" t="s">
        <v>200</v>
      </c>
      <c r="E283" s="72" t="s">
        <v>50</v>
      </c>
      <c r="F283" s="57" t="s">
        <v>214</v>
      </c>
      <c r="G283" s="57" t="s">
        <v>379</v>
      </c>
      <c r="H283" s="72" t="s">
        <v>53</v>
      </c>
      <c r="I283" s="57" t="s">
        <v>203</v>
      </c>
      <c r="J283" s="57" t="s">
        <v>216</v>
      </c>
      <c r="K283" s="84">
        <v>44956</v>
      </c>
      <c r="L283" s="58">
        <v>97000</v>
      </c>
      <c r="M283" s="57"/>
      <c r="N283" s="57"/>
      <c r="O283" s="107">
        <v>92823.02</v>
      </c>
      <c r="P283" s="107">
        <v>92823.02</v>
      </c>
      <c r="Q283" s="57" t="s">
        <v>409</v>
      </c>
      <c r="R283" s="57" t="s">
        <v>410</v>
      </c>
      <c r="S283" s="115">
        <v>0.55000000000000004</v>
      </c>
      <c r="T283" s="58">
        <f>Table1[[#This Row],[Cal Premium]]*Table1[[#This Row],[ERB 
Payout %]]</f>
        <v>51052.661000000007</v>
      </c>
      <c r="U283" s="61">
        <v>0.02</v>
      </c>
      <c r="V283" s="63">
        <f>Table1[[#This Row],[ERB
Payout Amt]]*Table1[[#This Row],[TDS Rate]]</f>
        <v>1021.0532200000001</v>
      </c>
      <c r="W283" s="73"/>
      <c r="X283" s="65">
        <f>Table1[[#This Row],[ERB
Payout Amt]]-Table1[[#This Row],[TDS amt]]</f>
        <v>50031.607780000006</v>
      </c>
      <c r="Y283" s="66"/>
      <c r="Z283" s="67"/>
      <c r="AA283" s="68"/>
      <c r="AB283" s="85" t="s">
        <v>821</v>
      </c>
      <c r="AC283" s="69"/>
      <c r="AD283" s="57"/>
      <c r="AE283" s="70"/>
      <c r="AF283" s="71"/>
      <c r="AG283" s="23">
        <v>12</v>
      </c>
      <c r="AH283" s="23" t="str">
        <f>Table1[[#This Row],[RM Name]]</f>
        <v>Gaurav Raghav</v>
      </c>
    </row>
    <row r="284" spans="1:34" x14ac:dyDescent="0.2">
      <c r="A284" s="56" t="s">
        <v>191</v>
      </c>
      <c r="B284" s="57">
        <v>5101452334</v>
      </c>
      <c r="C284" s="57" t="s">
        <v>384</v>
      </c>
      <c r="D284" s="57" t="s">
        <v>200</v>
      </c>
      <c r="E284" s="72" t="s">
        <v>50</v>
      </c>
      <c r="F284" s="57" t="s">
        <v>214</v>
      </c>
      <c r="G284" s="57" t="s">
        <v>385</v>
      </c>
      <c r="H284" s="72" t="s">
        <v>53</v>
      </c>
      <c r="I284" s="57" t="s">
        <v>203</v>
      </c>
      <c r="J284" s="57" t="s">
        <v>342</v>
      </c>
      <c r="K284" s="84">
        <v>44956</v>
      </c>
      <c r="L284" s="58">
        <v>50000</v>
      </c>
      <c r="M284" s="57"/>
      <c r="N284" s="57"/>
      <c r="O284" s="107">
        <v>47837.120000000003</v>
      </c>
      <c r="P284" s="108">
        <v>47846.889952153113</v>
      </c>
      <c r="Q284" s="57" t="s">
        <v>399</v>
      </c>
      <c r="R284" s="57" t="s">
        <v>400</v>
      </c>
      <c r="S284" s="115">
        <v>0.55000000000000004</v>
      </c>
      <c r="T284" s="58">
        <f>Table1[[#This Row],[Cal Premium]]*Table1[[#This Row],[ERB 
Payout %]]</f>
        <v>26315.789473684214</v>
      </c>
      <c r="U284" s="61">
        <v>0.01</v>
      </c>
      <c r="V284" s="63">
        <f>Table1[[#This Row],[ERB
Payout Amt]]*Table1[[#This Row],[TDS Rate]]</f>
        <v>263.15789473684214</v>
      </c>
      <c r="W284" s="73"/>
      <c r="X284" s="65">
        <f>Table1[[#This Row],[ERB
Payout Amt]]-Table1[[#This Row],[TDS amt]]</f>
        <v>26052.63157894737</v>
      </c>
      <c r="Y284" s="66"/>
      <c r="Z284" s="67"/>
      <c r="AA284" s="68"/>
      <c r="AB284" s="85" t="s">
        <v>821</v>
      </c>
      <c r="AC284" s="69"/>
      <c r="AD284" s="57"/>
      <c r="AE284" s="70"/>
      <c r="AF284" s="71"/>
      <c r="AG284" s="23">
        <v>10</v>
      </c>
      <c r="AH284" s="23" t="str">
        <f>Table1[[#This Row],[RM Name]]</f>
        <v>Gaurav Raghav</v>
      </c>
    </row>
    <row r="285" spans="1:34" x14ac:dyDescent="0.2">
      <c r="A285" s="56" t="s">
        <v>192</v>
      </c>
      <c r="B285" s="57">
        <v>5101452721</v>
      </c>
      <c r="C285" s="57" t="s">
        <v>386</v>
      </c>
      <c r="D285" s="57" t="s">
        <v>200</v>
      </c>
      <c r="E285" s="72" t="s">
        <v>50</v>
      </c>
      <c r="F285" s="57" t="s">
        <v>214</v>
      </c>
      <c r="G285" s="57" t="s">
        <v>387</v>
      </c>
      <c r="H285" s="72" t="s">
        <v>53</v>
      </c>
      <c r="I285" s="57" t="s">
        <v>203</v>
      </c>
      <c r="J285" s="57" t="s">
        <v>216</v>
      </c>
      <c r="K285" s="84">
        <v>44956</v>
      </c>
      <c r="L285" s="58">
        <v>33500</v>
      </c>
      <c r="M285" s="57"/>
      <c r="N285" s="57"/>
      <c r="O285" s="107">
        <v>32057</v>
      </c>
      <c r="P285" s="107">
        <v>32057</v>
      </c>
      <c r="Q285" s="57" t="s">
        <v>399</v>
      </c>
      <c r="R285" s="57" t="s">
        <v>400</v>
      </c>
      <c r="S285" s="115">
        <v>0.55000000000000004</v>
      </c>
      <c r="T285" s="58">
        <f>Table1[[#This Row],[Cal Premium]]*Table1[[#This Row],[ERB 
Payout %]]</f>
        <v>17631.350000000002</v>
      </c>
      <c r="U285" s="61">
        <v>0.01</v>
      </c>
      <c r="V285" s="63">
        <f>Table1[[#This Row],[ERB
Payout Amt]]*Table1[[#This Row],[TDS Rate]]</f>
        <v>176.31350000000003</v>
      </c>
      <c r="W285" s="73"/>
      <c r="X285" s="65">
        <f>Table1[[#This Row],[ERB
Payout Amt]]-Table1[[#This Row],[TDS amt]]</f>
        <v>17455.036500000002</v>
      </c>
      <c r="Y285" s="66"/>
      <c r="Z285" s="67"/>
      <c r="AA285" s="68"/>
      <c r="AB285" s="85" t="s">
        <v>821</v>
      </c>
      <c r="AC285" s="69"/>
      <c r="AD285" s="57"/>
      <c r="AE285" s="70"/>
      <c r="AF285" s="71"/>
      <c r="AG285" s="23">
        <v>12</v>
      </c>
      <c r="AH285" s="23" t="str">
        <f>Table1[[#This Row],[RM Name]]</f>
        <v>Gaurav Raghav</v>
      </c>
    </row>
    <row r="286" spans="1:34" x14ac:dyDescent="0.2">
      <c r="A286" s="56" t="s">
        <v>445</v>
      </c>
      <c r="B286" s="57">
        <v>0</v>
      </c>
      <c r="C286" s="57">
        <v>32998120202300</v>
      </c>
      <c r="D286" s="57" t="s">
        <v>660</v>
      </c>
      <c r="E286" s="57" t="s">
        <v>50</v>
      </c>
      <c r="F286" s="57" t="s">
        <v>51</v>
      </c>
      <c r="G286" s="57" t="s">
        <v>700</v>
      </c>
      <c r="H286" s="57" t="s">
        <v>654</v>
      </c>
      <c r="I286" s="57" t="s">
        <v>701</v>
      </c>
      <c r="J286" s="57" t="s">
        <v>702</v>
      </c>
      <c r="K286" s="84">
        <v>44956</v>
      </c>
      <c r="L286" s="57">
        <v>20112</v>
      </c>
      <c r="M286" s="57">
        <v>0</v>
      </c>
      <c r="N286" s="57">
        <v>0</v>
      </c>
      <c r="O286" s="108">
        <v>17044.067796610172</v>
      </c>
      <c r="P286" s="108">
        <v>17044.067796610172</v>
      </c>
      <c r="Q286" s="57" t="s">
        <v>559</v>
      </c>
      <c r="R286" s="57" t="s">
        <v>560</v>
      </c>
      <c r="S286" s="59">
        <v>0.28000000000000003</v>
      </c>
      <c r="T286" s="58">
        <f>Table1[[#This Row],[Cal Premium]]*Table1[[#This Row],[ERB 
Payout %]]</f>
        <v>4772.3389830508486</v>
      </c>
      <c r="U286" s="61">
        <v>0.01</v>
      </c>
      <c r="V286" s="63">
        <f>Table1[[#This Row],[ERB
Payout Amt]]*Table1[[#This Row],[TDS Rate]]</f>
        <v>47.723389830508488</v>
      </c>
      <c r="W286" s="73"/>
      <c r="X286" s="65">
        <f>Table1[[#This Row],[ERB
Payout Amt]]-Table1[[#This Row],[TDS amt]]</f>
        <v>4724.6155932203401</v>
      </c>
      <c r="Y286" s="66"/>
      <c r="Z286" s="67"/>
      <c r="AA286" s="67"/>
      <c r="AB286" s="85" t="s">
        <v>820</v>
      </c>
      <c r="AC286" s="69"/>
      <c r="AD286" s="69">
        <f>VLOOKUP(Table1[[#This Row],[Unique ID]],[1]Sheet1!$A:$AL,38,0)</f>
        <v>0</v>
      </c>
      <c r="AE286" s="74"/>
      <c r="AF286" s="71"/>
      <c r="AG286" s="75">
        <v>1</v>
      </c>
      <c r="AH286" s="23" t="str">
        <f>Table1[[#This Row],[RM Name]]</f>
        <v>Suraj Patnaik</v>
      </c>
    </row>
    <row r="287" spans="1:34" x14ac:dyDescent="0.2">
      <c r="A287" s="56" t="s">
        <v>446</v>
      </c>
      <c r="B287" s="57">
        <v>0</v>
      </c>
      <c r="C287" s="57">
        <v>32998184202300</v>
      </c>
      <c r="D287" s="57" t="s">
        <v>660</v>
      </c>
      <c r="E287" s="57" t="s">
        <v>50</v>
      </c>
      <c r="F287" s="57" t="s">
        <v>51</v>
      </c>
      <c r="G287" s="57" t="s">
        <v>703</v>
      </c>
      <c r="H287" s="57" t="s">
        <v>654</v>
      </c>
      <c r="I287" s="57" t="s">
        <v>701</v>
      </c>
      <c r="J287" s="57" t="s">
        <v>702</v>
      </c>
      <c r="K287" s="84">
        <v>44956</v>
      </c>
      <c r="L287" s="57">
        <v>7853</v>
      </c>
      <c r="M287" s="57">
        <v>0</v>
      </c>
      <c r="N287" s="57">
        <v>0</v>
      </c>
      <c r="O287" s="108">
        <v>6655.0847457627124</v>
      </c>
      <c r="P287" s="108">
        <v>6655.0847457627124</v>
      </c>
      <c r="Q287" s="57" t="s">
        <v>559</v>
      </c>
      <c r="R287" s="57" t="s">
        <v>560</v>
      </c>
      <c r="S287" s="59">
        <v>0.28000000000000003</v>
      </c>
      <c r="T287" s="58">
        <f>Table1[[#This Row],[Cal Premium]]*Table1[[#This Row],[ERB 
Payout %]]</f>
        <v>1863.4237288135596</v>
      </c>
      <c r="U287" s="61">
        <v>0.01</v>
      </c>
      <c r="V287" s="63">
        <f>Table1[[#This Row],[ERB
Payout Amt]]*Table1[[#This Row],[TDS Rate]]</f>
        <v>18.634237288135598</v>
      </c>
      <c r="W287" s="73"/>
      <c r="X287" s="65">
        <f>Table1[[#This Row],[ERB
Payout Amt]]-Table1[[#This Row],[TDS amt]]</f>
        <v>1844.789491525424</v>
      </c>
      <c r="Y287" s="66"/>
      <c r="Z287" s="67"/>
      <c r="AA287" s="67"/>
      <c r="AB287" s="85" t="s">
        <v>820</v>
      </c>
      <c r="AC287" s="69"/>
      <c r="AD287" s="69">
        <f>VLOOKUP(Table1[[#This Row],[Unique ID]],[1]Sheet1!$A:$AL,38,0)</f>
        <v>0</v>
      </c>
      <c r="AE287" s="74"/>
      <c r="AF287" s="71"/>
      <c r="AG287" s="75">
        <v>1</v>
      </c>
      <c r="AH287" s="23" t="str">
        <f>Table1[[#This Row],[RM Name]]</f>
        <v>Suraj Patnaik</v>
      </c>
    </row>
    <row r="288" spans="1:34" x14ac:dyDescent="0.2">
      <c r="A288" s="56" t="s">
        <v>457</v>
      </c>
      <c r="B288" s="57" t="s">
        <v>723</v>
      </c>
      <c r="C288" s="57">
        <v>546399248</v>
      </c>
      <c r="D288" s="57" t="s">
        <v>30</v>
      </c>
      <c r="E288" s="57" t="s">
        <v>50</v>
      </c>
      <c r="F288" s="57" t="s">
        <v>51</v>
      </c>
      <c r="G288" s="57" t="s">
        <v>71</v>
      </c>
      <c r="H288" s="57" t="s">
        <v>53</v>
      </c>
      <c r="I288" s="57" t="s">
        <v>54</v>
      </c>
      <c r="J288" s="57" t="s">
        <v>63</v>
      </c>
      <c r="K288" s="84">
        <v>44956</v>
      </c>
      <c r="L288" s="57">
        <v>58880.525000000001</v>
      </c>
      <c r="M288" s="57">
        <v>0</v>
      </c>
      <c r="N288" s="57">
        <v>0</v>
      </c>
      <c r="O288" s="108">
        <v>56345.000000000007</v>
      </c>
      <c r="P288" s="108">
        <v>56345.000000000007</v>
      </c>
      <c r="Q288" s="57" t="s">
        <v>45</v>
      </c>
      <c r="R288" s="57" t="s">
        <v>29</v>
      </c>
      <c r="S288" s="59">
        <v>0.47</v>
      </c>
      <c r="T288" s="58">
        <f>Table1[[#This Row],[Cal Premium]]*Table1[[#This Row],[ERB 
Payout %]]</f>
        <v>26482.15</v>
      </c>
      <c r="U288" s="61">
        <v>0.01</v>
      </c>
      <c r="V288" s="63">
        <f>Table1[[#This Row],[ERB
Payout Amt]]*Table1[[#This Row],[TDS Rate]]</f>
        <v>264.82150000000001</v>
      </c>
      <c r="W288" s="73"/>
      <c r="X288" s="65">
        <f>Table1[[#This Row],[ERB
Payout Amt]]-Table1[[#This Row],[TDS amt]]</f>
        <v>26217.328500000003</v>
      </c>
      <c r="Y288" s="66"/>
      <c r="Z288" s="67"/>
      <c r="AA288" s="67"/>
      <c r="AB288" s="85" t="s">
        <v>820</v>
      </c>
      <c r="AC288" s="69"/>
      <c r="AD288" s="69">
        <f>VLOOKUP(Table1[[#This Row],[Unique ID]],[1]Sheet1!$A:$AL,38,0)</f>
        <v>0</v>
      </c>
      <c r="AE288" s="74"/>
      <c r="AF288" s="71"/>
      <c r="AG288" s="75" t="s">
        <v>67</v>
      </c>
      <c r="AH288" s="23" t="str">
        <f>Table1[[#This Row],[RM Name]]</f>
        <v>NA</v>
      </c>
    </row>
    <row r="289" spans="1:34" x14ac:dyDescent="0.2">
      <c r="A289" s="56" t="s">
        <v>475</v>
      </c>
      <c r="B289" s="57" t="s">
        <v>754</v>
      </c>
      <c r="C289" s="57" t="s">
        <v>755</v>
      </c>
      <c r="D289" s="57" t="s">
        <v>694</v>
      </c>
      <c r="E289" s="57" t="s">
        <v>50</v>
      </c>
      <c r="F289" s="57" t="s">
        <v>51</v>
      </c>
      <c r="G289" s="57" t="s">
        <v>756</v>
      </c>
      <c r="H289" s="57" t="s">
        <v>53</v>
      </c>
      <c r="I289" s="57" t="s">
        <v>642</v>
      </c>
      <c r="J289" s="57" t="s">
        <v>757</v>
      </c>
      <c r="K289" s="84">
        <v>44956</v>
      </c>
      <c r="L289" s="57">
        <v>31350</v>
      </c>
      <c r="M289" s="57">
        <v>0</v>
      </c>
      <c r="N289" s="57">
        <v>0</v>
      </c>
      <c r="O289" s="108">
        <v>30000.000000000004</v>
      </c>
      <c r="P289" s="108">
        <v>30000.000000000004</v>
      </c>
      <c r="Q289" s="57" t="s">
        <v>583</v>
      </c>
      <c r="R289" s="57" t="s">
        <v>584</v>
      </c>
      <c r="S289" s="59">
        <v>0.4</v>
      </c>
      <c r="T289" s="58">
        <f>Table1[[#This Row],[Cal Premium]]*Table1[[#This Row],[ERB 
Payout %]]</f>
        <v>12000.000000000002</v>
      </c>
      <c r="U289" s="61">
        <v>0.01</v>
      </c>
      <c r="V289" s="63">
        <f>Table1[[#This Row],[ERB
Payout Amt]]*Table1[[#This Row],[TDS Rate]]</f>
        <v>120.00000000000001</v>
      </c>
      <c r="W289" s="73"/>
      <c r="X289" s="65">
        <f>Table1[[#This Row],[ERB
Payout Amt]]-Table1[[#This Row],[TDS amt]]</f>
        <v>11880.000000000002</v>
      </c>
      <c r="Y289" s="66"/>
      <c r="Z289" s="67"/>
      <c r="AA289" s="67"/>
      <c r="AB289" s="85" t="s">
        <v>820</v>
      </c>
      <c r="AC289" s="69"/>
      <c r="AD289" s="69">
        <f>VLOOKUP(Table1[[#This Row],[Unique ID]],[1]Sheet1!$A:$AL,38,0)</f>
        <v>0</v>
      </c>
      <c r="AE289" s="74"/>
      <c r="AF289" s="71"/>
      <c r="AG289" s="75">
        <v>10</v>
      </c>
      <c r="AH289" s="23" t="str">
        <f>Table1[[#This Row],[RM Name]]</f>
        <v>Debasis jana</v>
      </c>
    </row>
    <row r="290" spans="1:34" x14ac:dyDescent="0.2">
      <c r="A290" s="56" t="s">
        <v>484</v>
      </c>
      <c r="B290" s="57" t="s">
        <v>708</v>
      </c>
      <c r="C290" s="57" t="s">
        <v>767</v>
      </c>
      <c r="D290" s="57" t="s">
        <v>612</v>
      </c>
      <c r="E290" s="57" t="s">
        <v>50</v>
      </c>
      <c r="F290" s="57" t="s">
        <v>51</v>
      </c>
      <c r="G290" s="57" t="s">
        <v>768</v>
      </c>
      <c r="H290" s="57" t="s">
        <v>614</v>
      </c>
      <c r="I290" s="57" t="s">
        <v>769</v>
      </c>
      <c r="J290" s="57" t="s">
        <v>770</v>
      </c>
      <c r="K290" s="84">
        <v>44956</v>
      </c>
      <c r="L290" s="57">
        <v>10321</v>
      </c>
      <c r="M290" s="57">
        <v>8746.6101694915251</v>
      </c>
      <c r="N290" s="57">
        <v>0</v>
      </c>
      <c r="O290" s="108">
        <v>8746.6101694915251</v>
      </c>
      <c r="P290" s="108">
        <v>8746.6101694915251</v>
      </c>
      <c r="Q290" s="57" t="s">
        <v>537</v>
      </c>
      <c r="R290" s="57" t="s">
        <v>1314</v>
      </c>
      <c r="S290" s="59">
        <v>0.15</v>
      </c>
      <c r="T290" s="58">
        <f>Table1[[#This Row],[Cal Premium]]*Table1[[#This Row],[ERB 
Payout %]]</f>
        <v>1311.9915254237287</v>
      </c>
      <c r="U290" s="61">
        <v>0.02</v>
      </c>
      <c r="V290" s="63">
        <f>Table1[[#This Row],[ERB
Payout Amt]]*Table1[[#This Row],[TDS Rate]]</f>
        <v>26.239830508474576</v>
      </c>
      <c r="W290" s="73"/>
      <c r="X290" s="65">
        <f>Table1[[#This Row],[ERB
Payout Amt]]-Table1[[#This Row],[TDS amt]]</f>
        <v>1285.7516949152541</v>
      </c>
      <c r="Y290" s="66"/>
      <c r="Z290" s="67"/>
      <c r="AA290" s="67"/>
      <c r="AB290" s="85" t="s">
        <v>820</v>
      </c>
      <c r="AC290" s="69"/>
      <c r="AD290" s="69">
        <f>VLOOKUP(Table1[[#This Row],[Unique ID]],[1]Sheet1!$A:$AL,38,0)</f>
        <v>0</v>
      </c>
      <c r="AE290" s="74"/>
      <c r="AF290" s="71"/>
      <c r="AG290" s="75">
        <v>1</v>
      </c>
      <c r="AH290" s="23" t="str">
        <f>Table1[[#This Row],[RM Name]]</f>
        <v>Sayali Kadav</v>
      </c>
    </row>
    <row r="291" spans="1:34" x14ac:dyDescent="0.2">
      <c r="A291" s="56" t="s">
        <v>887</v>
      </c>
      <c r="B291" s="57" t="s">
        <v>1129</v>
      </c>
      <c r="C291" s="57" t="s">
        <v>1130</v>
      </c>
      <c r="D291" s="57" t="s">
        <v>957</v>
      </c>
      <c r="E291" s="72" t="s">
        <v>50</v>
      </c>
      <c r="F291" s="57" t="s">
        <v>51</v>
      </c>
      <c r="G291" s="57" t="s">
        <v>1131</v>
      </c>
      <c r="H291" s="72" t="s">
        <v>53</v>
      </c>
      <c r="I291" s="57" t="s">
        <v>1048</v>
      </c>
      <c r="J291" s="57" t="s">
        <v>204</v>
      </c>
      <c r="K291" s="84">
        <v>44956</v>
      </c>
      <c r="L291" s="57">
        <v>75000</v>
      </c>
      <c r="M291" s="57"/>
      <c r="N291" s="57"/>
      <c r="O291" s="108">
        <v>71770.334928229669</v>
      </c>
      <c r="P291" s="108">
        <v>71770.334928229669</v>
      </c>
      <c r="Q291" s="57" t="s">
        <v>75</v>
      </c>
      <c r="R291" s="57" t="s">
        <v>76</v>
      </c>
      <c r="S291" s="59">
        <v>0.56999999999999995</v>
      </c>
      <c r="T291" s="58">
        <f>Table1[[#This Row],[Cal Premium]]*Table1[[#This Row],[ERB 
Payout %]]</f>
        <v>40909.090909090904</v>
      </c>
      <c r="U291" s="61">
        <v>0.02</v>
      </c>
      <c r="V291" s="63">
        <f>Table1[[#This Row],[ERB
Payout Amt]]*Table1[[#This Row],[TDS Rate]]</f>
        <v>818.18181818181813</v>
      </c>
      <c r="W291" s="73">
        <v>0</v>
      </c>
      <c r="X291" s="65">
        <f>Table1[[#This Row],[ERB
Payout Amt]]-Table1[[#This Row],[TDS amt]]</f>
        <v>40090.909090909088</v>
      </c>
      <c r="Y291" s="66"/>
      <c r="Z291" s="67"/>
      <c r="AA291" s="67"/>
      <c r="AB291" s="85" t="s">
        <v>954</v>
      </c>
      <c r="AC291" s="69"/>
      <c r="AD291" s="69"/>
      <c r="AE291" s="74"/>
      <c r="AF291" s="71"/>
      <c r="AG291" s="23">
        <v>12</v>
      </c>
      <c r="AH291" s="23" t="str">
        <f>Table1[[#This Row],[RM Name]]</f>
        <v>Mohan Singh</v>
      </c>
    </row>
    <row r="292" spans="1:34" x14ac:dyDescent="0.2">
      <c r="A292" s="56" t="s">
        <v>890</v>
      </c>
      <c r="B292" s="57" t="s">
        <v>1138</v>
      </c>
      <c r="C292" s="57" t="s">
        <v>1139</v>
      </c>
      <c r="D292" s="57" t="s">
        <v>957</v>
      </c>
      <c r="E292" s="72" t="s">
        <v>50</v>
      </c>
      <c r="F292" s="57" t="s">
        <v>51</v>
      </c>
      <c r="G292" s="57" t="s">
        <v>1140</v>
      </c>
      <c r="H292" s="72" t="s">
        <v>53</v>
      </c>
      <c r="I292" s="57" t="s">
        <v>203</v>
      </c>
      <c r="J292" s="57" t="s">
        <v>204</v>
      </c>
      <c r="K292" s="84">
        <v>44956</v>
      </c>
      <c r="L292" s="57">
        <v>116666</v>
      </c>
      <c r="M292" s="57"/>
      <c r="N292" s="57"/>
      <c r="O292" s="108">
        <v>111642.10526315791</v>
      </c>
      <c r="P292" s="108">
        <v>111642.10526315791</v>
      </c>
      <c r="Q292" s="57" t="s">
        <v>75</v>
      </c>
      <c r="R292" s="57" t="s">
        <v>76</v>
      </c>
      <c r="S292" s="59">
        <v>0.56999999999999995</v>
      </c>
      <c r="T292" s="58">
        <f>Table1[[#This Row],[Cal Premium]]*Table1[[#This Row],[ERB 
Payout %]]</f>
        <v>63636</v>
      </c>
      <c r="U292" s="61">
        <v>0.02</v>
      </c>
      <c r="V292" s="63">
        <f>Table1[[#This Row],[ERB
Payout Amt]]*Table1[[#This Row],[TDS Rate]]</f>
        <v>1272.72</v>
      </c>
      <c r="W292" s="73">
        <v>0</v>
      </c>
      <c r="X292" s="65">
        <f>Table1[[#This Row],[ERB
Payout Amt]]-Table1[[#This Row],[TDS amt]]</f>
        <v>62363.28</v>
      </c>
      <c r="Y292" s="66"/>
      <c r="Z292" s="67"/>
      <c r="AA292" s="67"/>
      <c r="AB292" s="85" t="s">
        <v>954</v>
      </c>
      <c r="AC292" s="69"/>
      <c r="AD292" s="69"/>
      <c r="AE292" s="74"/>
      <c r="AF292" s="71"/>
      <c r="AG292" s="23">
        <v>12</v>
      </c>
      <c r="AH292" s="23" t="str">
        <f>Table1[[#This Row],[RM Name]]</f>
        <v>Mohan Singh</v>
      </c>
    </row>
    <row r="293" spans="1:34" x14ac:dyDescent="0.2">
      <c r="A293" s="56" t="s">
        <v>899</v>
      </c>
      <c r="B293" s="57" t="s">
        <v>1159</v>
      </c>
      <c r="C293" s="57" t="s">
        <v>1160</v>
      </c>
      <c r="D293" s="57" t="s">
        <v>957</v>
      </c>
      <c r="E293" s="72" t="s">
        <v>50</v>
      </c>
      <c r="F293" s="57" t="s">
        <v>51</v>
      </c>
      <c r="G293" s="57" t="s">
        <v>1161</v>
      </c>
      <c r="H293" s="72" t="s">
        <v>53</v>
      </c>
      <c r="I293" s="57" t="s">
        <v>203</v>
      </c>
      <c r="J293" s="57" t="s">
        <v>204</v>
      </c>
      <c r="K293" s="84">
        <v>44956</v>
      </c>
      <c r="L293" s="57">
        <v>99999</v>
      </c>
      <c r="M293" s="57"/>
      <c r="N293" s="57"/>
      <c r="O293" s="108">
        <v>95692.822966507185</v>
      </c>
      <c r="P293" s="108">
        <v>95692.822966507185</v>
      </c>
      <c r="Q293" s="57" t="s">
        <v>75</v>
      </c>
      <c r="R293" s="57" t="s">
        <v>76</v>
      </c>
      <c r="S293" s="59">
        <v>0.56999999999999995</v>
      </c>
      <c r="T293" s="58">
        <f>Table1[[#This Row],[Cal Premium]]*Table1[[#This Row],[ERB 
Payout %]]</f>
        <v>54544.909090909088</v>
      </c>
      <c r="U293" s="61">
        <v>0.02</v>
      </c>
      <c r="V293" s="63">
        <f>Table1[[#This Row],[ERB
Payout Amt]]*Table1[[#This Row],[TDS Rate]]</f>
        <v>1090.8981818181817</v>
      </c>
      <c r="W293" s="73">
        <v>0</v>
      </c>
      <c r="X293" s="65">
        <f>Table1[[#This Row],[ERB
Payout Amt]]-Table1[[#This Row],[TDS amt]]</f>
        <v>53454.01090909091</v>
      </c>
      <c r="Y293" s="66"/>
      <c r="Z293" s="67"/>
      <c r="AA293" s="67"/>
      <c r="AB293" s="85" t="s">
        <v>954</v>
      </c>
      <c r="AC293" s="69"/>
      <c r="AD293" s="69"/>
      <c r="AE293" s="74"/>
      <c r="AF293" s="71"/>
      <c r="AG293" s="23">
        <v>12</v>
      </c>
      <c r="AH293" s="23" t="str">
        <f>Table1[[#This Row],[RM Name]]</f>
        <v>Mohan Singh</v>
      </c>
    </row>
    <row r="294" spans="1:34" x14ac:dyDescent="0.2">
      <c r="A294" s="56" t="s">
        <v>910</v>
      </c>
      <c r="B294" s="57" t="s">
        <v>1190</v>
      </c>
      <c r="C294" s="57">
        <v>0</v>
      </c>
      <c r="D294" s="57" t="s">
        <v>964</v>
      </c>
      <c r="E294" s="72" t="s">
        <v>50</v>
      </c>
      <c r="F294" s="57" t="s">
        <v>51</v>
      </c>
      <c r="G294" s="57" t="s">
        <v>1191</v>
      </c>
      <c r="H294" s="72" t="s">
        <v>53</v>
      </c>
      <c r="I294" s="57" t="s">
        <v>54</v>
      </c>
      <c r="J294" s="57" t="s">
        <v>63</v>
      </c>
      <c r="K294" s="84">
        <v>44956</v>
      </c>
      <c r="L294" s="57">
        <v>215247</v>
      </c>
      <c r="M294" s="57"/>
      <c r="N294" s="57"/>
      <c r="O294" s="108">
        <v>205977.99043062201</v>
      </c>
      <c r="P294" s="108">
        <v>205977.99043062201</v>
      </c>
      <c r="Q294" s="57" t="s">
        <v>1436</v>
      </c>
      <c r="R294" s="57" t="s">
        <v>1437</v>
      </c>
      <c r="S294" s="59">
        <v>0.63</v>
      </c>
      <c r="T294" s="58">
        <f>Table1[[#This Row],[Cal Premium]]*Table1[[#This Row],[ERB 
Payout %]]</f>
        <v>129766.13397129187</v>
      </c>
      <c r="U294" s="61">
        <v>0.01</v>
      </c>
      <c r="V294" s="63">
        <f>Table1[[#This Row],[ERB
Payout Amt]]*Table1[[#This Row],[TDS Rate]]</f>
        <v>1297.6613397129188</v>
      </c>
      <c r="W294" s="73">
        <v>0</v>
      </c>
      <c r="X294" s="65">
        <f>Table1[[#This Row],[ERB
Payout Amt]]-Table1[[#This Row],[TDS amt]]</f>
        <v>128468.47263157894</v>
      </c>
      <c r="Y294" s="66"/>
      <c r="Z294" s="67"/>
      <c r="AA294" s="67"/>
      <c r="AB294" s="85" t="s">
        <v>954</v>
      </c>
      <c r="AC294" s="69"/>
      <c r="AD294" s="69"/>
      <c r="AE294" s="74"/>
      <c r="AF294" s="71"/>
      <c r="AG294" s="23">
        <v>12</v>
      </c>
      <c r="AH294" s="23" t="str">
        <f>Table1[[#This Row],[RM Name]]</f>
        <v>Sandeep Das</v>
      </c>
    </row>
    <row r="295" spans="1:34" x14ac:dyDescent="0.2">
      <c r="A295" s="56" t="s">
        <v>925</v>
      </c>
      <c r="B295" s="57" t="s">
        <v>1231</v>
      </c>
      <c r="C295" s="57" t="s">
        <v>1232</v>
      </c>
      <c r="D295" s="57" t="s">
        <v>957</v>
      </c>
      <c r="E295" s="72" t="s">
        <v>50</v>
      </c>
      <c r="F295" s="57" t="s">
        <v>51</v>
      </c>
      <c r="G295" s="57" t="s">
        <v>1233</v>
      </c>
      <c r="H295" s="72" t="s">
        <v>53</v>
      </c>
      <c r="I295" s="57" t="s">
        <v>203</v>
      </c>
      <c r="J295" s="57" t="s">
        <v>216</v>
      </c>
      <c r="K295" s="84">
        <v>44956</v>
      </c>
      <c r="L295" s="57">
        <v>50000</v>
      </c>
      <c r="M295" s="57"/>
      <c r="N295" s="57"/>
      <c r="O295" s="108">
        <v>47846.889952153113</v>
      </c>
      <c r="P295" s="108">
        <v>47846.889952153113</v>
      </c>
      <c r="Q295" s="57" t="s">
        <v>75</v>
      </c>
      <c r="R295" s="57" t="s">
        <v>76</v>
      </c>
      <c r="S295" s="59">
        <v>0.56999999999999995</v>
      </c>
      <c r="T295" s="58">
        <f>Table1[[#This Row],[Cal Premium]]*Table1[[#This Row],[ERB 
Payout %]]</f>
        <v>27272.727272727272</v>
      </c>
      <c r="U295" s="61">
        <v>0.02</v>
      </c>
      <c r="V295" s="63">
        <f>Table1[[#This Row],[ERB
Payout Amt]]*Table1[[#This Row],[TDS Rate]]</f>
        <v>545.4545454545455</v>
      </c>
      <c r="W295" s="73">
        <v>0</v>
      </c>
      <c r="X295" s="65">
        <f>Table1[[#This Row],[ERB
Payout Amt]]-Table1[[#This Row],[TDS amt]]</f>
        <v>26727.272727272728</v>
      </c>
      <c r="Y295" s="66"/>
      <c r="Z295" s="67"/>
      <c r="AA295" s="67"/>
      <c r="AB295" s="85" t="s">
        <v>954</v>
      </c>
      <c r="AC295" s="69"/>
      <c r="AD295" s="69"/>
      <c r="AE295" s="74"/>
      <c r="AF295" s="71"/>
      <c r="AG295" s="23">
        <v>12</v>
      </c>
      <c r="AH295" s="23" t="str">
        <f>Table1[[#This Row],[RM Name]]</f>
        <v>Mohan Singh</v>
      </c>
    </row>
    <row r="296" spans="1:34" x14ac:dyDescent="0.2">
      <c r="A296" s="56" t="s">
        <v>927</v>
      </c>
      <c r="B296" s="57" t="s">
        <v>1237</v>
      </c>
      <c r="C296" s="57">
        <v>547190563</v>
      </c>
      <c r="D296" s="57" t="s">
        <v>964</v>
      </c>
      <c r="E296" s="72" t="s">
        <v>50</v>
      </c>
      <c r="F296" s="57" t="s">
        <v>51</v>
      </c>
      <c r="G296" s="57" t="s">
        <v>1238</v>
      </c>
      <c r="H296" s="72" t="s">
        <v>53</v>
      </c>
      <c r="I296" s="57" t="s">
        <v>54</v>
      </c>
      <c r="J296" s="57" t="s">
        <v>63</v>
      </c>
      <c r="K296" s="84">
        <v>44956</v>
      </c>
      <c r="L296" s="57">
        <v>100000</v>
      </c>
      <c r="M296" s="57"/>
      <c r="N296" s="57"/>
      <c r="O296" s="108">
        <v>95693.779904306226</v>
      </c>
      <c r="P296" s="108">
        <v>95693.779904306226</v>
      </c>
      <c r="Q296" s="57" t="s">
        <v>1436</v>
      </c>
      <c r="R296" s="57" t="s">
        <v>1437</v>
      </c>
      <c r="S296" s="59">
        <v>0.63</v>
      </c>
      <c r="T296" s="58">
        <f>Table1[[#This Row],[Cal Premium]]*Table1[[#This Row],[ERB 
Payout %]]</f>
        <v>60287.081339712924</v>
      </c>
      <c r="U296" s="61">
        <v>0.01</v>
      </c>
      <c r="V296" s="63">
        <f>Table1[[#This Row],[ERB
Payout Amt]]*Table1[[#This Row],[TDS Rate]]</f>
        <v>602.87081339712927</v>
      </c>
      <c r="W296" s="73">
        <v>0</v>
      </c>
      <c r="X296" s="65">
        <f>Table1[[#This Row],[ERB
Payout Amt]]-Table1[[#This Row],[TDS amt]]</f>
        <v>59684.210526315794</v>
      </c>
      <c r="Y296" s="66"/>
      <c r="Z296" s="67"/>
      <c r="AA296" s="67"/>
      <c r="AB296" s="85" t="s">
        <v>954</v>
      </c>
      <c r="AC296" s="69"/>
      <c r="AD296" s="69"/>
      <c r="AE296" s="74"/>
      <c r="AF296" s="71"/>
      <c r="AG296" s="23">
        <v>12</v>
      </c>
      <c r="AH296" s="23" t="str">
        <f>Table1[[#This Row],[RM Name]]</f>
        <v>Sandeep Das</v>
      </c>
    </row>
    <row r="297" spans="1:34" x14ac:dyDescent="0.2">
      <c r="A297" s="56" t="s">
        <v>929</v>
      </c>
      <c r="B297" s="57" t="s">
        <v>1242</v>
      </c>
      <c r="C297" s="57" t="s">
        <v>1243</v>
      </c>
      <c r="D297" s="57" t="s">
        <v>957</v>
      </c>
      <c r="E297" s="72" t="s">
        <v>50</v>
      </c>
      <c r="F297" s="57" t="s">
        <v>51</v>
      </c>
      <c r="G297" s="57" t="s">
        <v>1244</v>
      </c>
      <c r="H297" s="72" t="s">
        <v>53</v>
      </c>
      <c r="I297" s="57" t="s">
        <v>203</v>
      </c>
      <c r="J297" s="57" t="s">
        <v>216</v>
      </c>
      <c r="K297" s="84">
        <v>44956</v>
      </c>
      <c r="L297" s="57">
        <v>99999</v>
      </c>
      <c r="M297" s="57"/>
      <c r="N297" s="57"/>
      <c r="O297" s="108">
        <v>95692.822966507185</v>
      </c>
      <c r="P297" s="108">
        <v>95693.779904306226</v>
      </c>
      <c r="Q297" s="57" t="s">
        <v>75</v>
      </c>
      <c r="R297" s="57" t="s">
        <v>76</v>
      </c>
      <c r="S297" s="59">
        <v>0.56999999999999995</v>
      </c>
      <c r="T297" s="58">
        <f>Table1[[#This Row],[Cal Premium]]*Table1[[#This Row],[ERB 
Payout %]]</f>
        <v>54545.454545454544</v>
      </c>
      <c r="U297" s="61">
        <v>0.02</v>
      </c>
      <c r="V297" s="63">
        <f>Table1[[#This Row],[ERB
Payout Amt]]*Table1[[#This Row],[TDS Rate]]</f>
        <v>1090.909090909091</v>
      </c>
      <c r="W297" s="73">
        <v>0</v>
      </c>
      <c r="X297" s="65">
        <f>Table1[[#This Row],[ERB
Payout Amt]]-Table1[[#This Row],[TDS amt]]</f>
        <v>53454.545454545456</v>
      </c>
      <c r="Y297" s="66"/>
      <c r="Z297" s="67"/>
      <c r="AA297" s="67"/>
      <c r="AB297" s="85" t="s">
        <v>954</v>
      </c>
      <c r="AC297" s="69"/>
      <c r="AD297" s="69"/>
      <c r="AE297" s="74"/>
      <c r="AF297" s="71"/>
      <c r="AG297" s="23">
        <v>12</v>
      </c>
      <c r="AH297" s="23" t="str">
        <f>Table1[[#This Row],[RM Name]]</f>
        <v>Mohan Singh</v>
      </c>
    </row>
    <row r="298" spans="1:34" x14ac:dyDescent="0.2">
      <c r="A298" s="56" t="s">
        <v>931</v>
      </c>
      <c r="B298" s="57" t="s">
        <v>1247</v>
      </c>
      <c r="C298" s="57" t="s">
        <v>1248</v>
      </c>
      <c r="D298" s="57" t="s">
        <v>957</v>
      </c>
      <c r="E298" s="72" t="s">
        <v>50</v>
      </c>
      <c r="F298" s="57" t="s">
        <v>51</v>
      </c>
      <c r="G298" s="57" t="s">
        <v>1249</v>
      </c>
      <c r="H298" s="72" t="s">
        <v>53</v>
      </c>
      <c r="I298" s="57" t="s">
        <v>203</v>
      </c>
      <c r="J298" s="57" t="s">
        <v>216</v>
      </c>
      <c r="K298" s="84">
        <v>44956</v>
      </c>
      <c r="L298" s="57">
        <v>50000</v>
      </c>
      <c r="M298" s="57"/>
      <c r="N298" s="57"/>
      <c r="O298" s="108">
        <v>47846.889952153113</v>
      </c>
      <c r="P298" s="108">
        <v>47846.889952153113</v>
      </c>
      <c r="Q298" s="57" t="s">
        <v>75</v>
      </c>
      <c r="R298" s="57" t="s">
        <v>76</v>
      </c>
      <c r="S298" s="59">
        <v>0.56999999999999995</v>
      </c>
      <c r="T298" s="58">
        <f>Table1[[#This Row],[Cal Premium]]*Table1[[#This Row],[ERB 
Payout %]]</f>
        <v>27272.727272727272</v>
      </c>
      <c r="U298" s="61">
        <v>0.02</v>
      </c>
      <c r="V298" s="63">
        <f>Table1[[#This Row],[ERB
Payout Amt]]*Table1[[#This Row],[TDS Rate]]</f>
        <v>545.4545454545455</v>
      </c>
      <c r="W298" s="73">
        <v>0</v>
      </c>
      <c r="X298" s="65">
        <f>Table1[[#This Row],[ERB
Payout Amt]]-Table1[[#This Row],[TDS amt]]</f>
        <v>26727.272727272728</v>
      </c>
      <c r="Y298" s="66"/>
      <c r="Z298" s="67"/>
      <c r="AA298" s="67"/>
      <c r="AB298" s="85" t="s">
        <v>954</v>
      </c>
      <c r="AC298" s="69"/>
      <c r="AD298" s="69"/>
      <c r="AE298" s="74"/>
      <c r="AF298" s="71"/>
      <c r="AG298" s="23">
        <v>12</v>
      </c>
      <c r="AH298" s="23" t="str">
        <f>Table1[[#This Row],[RM Name]]</f>
        <v>Mohan Singh</v>
      </c>
    </row>
    <row r="299" spans="1:34" x14ac:dyDescent="0.2">
      <c r="A299" s="56" t="s">
        <v>939</v>
      </c>
      <c r="B299" s="57" t="s">
        <v>1270</v>
      </c>
      <c r="C299" s="57">
        <v>0</v>
      </c>
      <c r="D299" s="57" t="s">
        <v>957</v>
      </c>
      <c r="E299" s="72" t="s">
        <v>50</v>
      </c>
      <c r="F299" s="57" t="s">
        <v>51</v>
      </c>
      <c r="G299" s="57" t="s">
        <v>1271</v>
      </c>
      <c r="H299" s="72" t="s">
        <v>53</v>
      </c>
      <c r="I299" s="57" t="s">
        <v>961</v>
      </c>
      <c r="J299" s="57" t="s">
        <v>962</v>
      </c>
      <c r="K299" s="84">
        <v>44956</v>
      </c>
      <c r="L299" s="57">
        <v>31500</v>
      </c>
      <c r="M299" s="57"/>
      <c r="N299" s="57"/>
      <c r="O299" s="108">
        <v>30143.540669856462</v>
      </c>
      <c r="P299" s="108">
        <v>30143.540669856462</v>
      </c>
      <c r="Q299" s="57" t="s">
        <v>1300</v>
      </c>
      <c r="R299" s="57" t="s">
        <v>1301</v>
      </c>
      <c r="S299" s="59">
        <v>0.54</v>
      </c>
      <c r="T299" s="58">
        <f>Table1[[#This Row],[Cal Premium]]*Table1[[#This Row],[ERB 
Payout %]]</f>
        <v>16277.51196172249</v>
      </c>
      <c r="U299" s="61">
        <v>0.01</v>
      </c>
      <c r="V299" s="63">
        <f>Table1[[#This Row],[ERB
Payout Amt]]*Table1[[#This Row],[TDS Rate]]</f>
        <v>162.7751196172249</v>
      </c>
      <c r="W299" s="73">
        <v>0</v>
      </c>
      <c r="X299" s="65">
        <f>Table1[[#This Row],[ERB
Payout Amt]]-Table1[[#This Row],[TDS amt]]</f>
        <v>16114.736842105265</v>
      </c>
      <c r="Y299" s="66"/>
      <c r="Z299" s="67"/>
      <c r="AA299" s="67"/>
      <c r="AB299" s="85" t="s">
        <v>954</v>
      </c>
      <c r="AC299" s="69"/>
      <c r="AD299" s="69"/>
      <c r="AE299" s="74"/>
      <c r="AF299" s="71"/>
      <c r="AG299" s="23">
        <v>10</v>
      </c>
      <c r="AH299" s="23" t="str">
        <f>Table1[[#This Row],[RM Name]]</f>
        <v>Mohan Singh</v>
      </c>
    </row>
    <row r="300" spans="1:34" x14ac:dyDescent="0.2">
      <c r="A300" s="56" t="s">
        <v>941</v>
      </c>
      <c r="B300" s="57" t="s">
        <v>1274</v>
      </c>
      <c r="C300" s="57">
        <v>546381011</v>
      </c>
      <c r="D300" s="57" t="s">
        <v>964</v>
      </c>
      <c r="E300" s="72" t="s">
        <v>50</v>
      </c>
      <c r="F300" s="57" t="s">
        <v>51</v>
      </c>
      <c r="G300" s="57" t="s">
        <v>1275</v>
      </c>
      <c r="H300" s="72" t="s">
        <v>53</v>
      </c>
      <c r="I300" s="57" t="s">
        <v>54</v>
      </c>
      <c r="J300" s="57" t="s">
        <v>63</v>
      </c>
      <c r="K300" s="84">
        <v>44956</v>
      </c>
      <c r="L300" s="57">
        <v>33000</v>
      </c>
      <c r="M300" s="57"/>
      <c r="N300" s="57"/>
      <c r="O300" s="108">
        <v>31578.947368421053</v>
      </c>
      <c r="P300" s="108">
        <v>31578.947368421053</v>
      </c>
      <c r="Q300" s="57" t="s">
        <v>1436</v>
      </c>
      <c r="R300" s="57" t="s">
        <v>1437</v>
      </c>
      <c r="S300" s="59">
        <v>0.63</v>
      </c>
      <c r="T300" s="58">
        <f>Table1[[#This Row],[Cal Premium]]*Table1[[#This Row],[ERB 
Payout %]]</f>
        <v>19894.736842105263</v>
      </c>
      <c r="U300" s="61">
        <v>0.01</v>
      </c>
      <c r="V300" s="63">
        <f>Table1[[#This Row],[ERB
Payout Amt]]*Table1[[#This Row],[TDS Rate]]</f>
        <v>198.94736842105263</v>
      </c>
      <c r="W300" s="73">
        <v>0</v>
      </c>
      <c r="X300" s="65">
        <f>Table1[[#This Row],[ERB
Payout Amt]]-Table1[[#This Row],[TDS amt]]</f>
        <v>19695.78947368421</v>
      </c>
      <c r="Y300" s="66"/>
      <c r="Z300" s="67"/>
      <c r="AA300" s="67"/>
      <c r="AB300" s="85" t="s">
        <v>954</v>
      </c>
      <c r="AC300" s="69"/>
      <c r="AD300" s="69"/>
      <c r="AE300" s="74"/>
      <c r="AF300" s="71"/>
      <c r="AG300" s="23">
        <v>12</v>
      </c>
      <c r="AH300" s="23" t="str">
        <f>Table1[[#This Row],[RM Name]]</f>
        <v>Sandeep Das</v>
      </c>
    </row>
    <row r="301" spans="1:34" x14ac:dyDescent="0.2">
      <c r="A301" s="56" t="s">
        <v>175</v>
      </c>
      <c r="B301" s="57">
        <v>565370647</v>
      </c>
      <c r="C301" s="57" t="s">
        <v>353</v>
      </c>
      <c r="D301" s="57" t="s">
        <v>200</v>
      </c>
      <c r="E301" s="72" t="s">
        <v>50</v>
      </c>
      <c r="F301" s="57" t="s">
        <v>214</v>
      </c>
      <c r="G301" s="57" t="s">
        <v>354</v>
      </c>
      <c r="H301" s="72" t="s">
        <v>53</v>
      </c>
      <c r="I301" s="57" t="s">
        <v>55</v>
      </c>
      <c r="J301" s="57" t="s">
        <v>57</v>
      </c>
      <c r="K301" s="84">
        <v>44957</v>
      </c>
      <c r="L301" s="58">
        <v>52250</v>
      </c>
      <c r="M301" s="57"/>
      <c r="N301" s="57"/>
      <c r="O301" s="107">
        <v>50000</v>
      </c>
      <c r="P301" s="107">
        <v>50000</v>
      </c>
      <c r="Q301" s="57" t="s">
        <v>411</v>
      </c>
      <c r="R301" s="57" t="s">
        <v>413</v>
      </c>
      <c r="S301" s="115">
        <v>0.53</v>
      </c>
      <c r="T301" s="58">
        <f>Table1[[#This Row],[Cal Premium]]*Table1[[#This Row],[ERB 
Payout %]]</f>
        <v>26500</v>
      </c>
      <c r="U301" s="61">
        <v>0.01</v>
      </c>
      <c r="V301" s="63">
        <f>Table1[[#This Row],[ERB
Payout Amt]]*Table1[[#This Row],[TDS Rate]]</f>
        <v>265</v>
      </c>
      <c r="W301" s="73"/>
      <c r="X301" s="65">
        <f>Table1[[#This Row],[ERB
Payout Amt]]-Table1[[#This Row],[TDS amt]]</f>
        <v>26235</v>
      </c>
      <c r="Y301" s="66"/>
      <c r="Z301" s="67"/>
      <c r="AA301" s="68"/>
      <c r="AB301" s="85" t="s">
        <v>821</v>
      </c>
      <c r="AC301" s="69"/>
      <c r="AD301" s="57"/>
      <c r="AE301" s="70"/>
      <c r="AF301" s="71"/>
      <c r="AG301" s="23">
        <v>12</v>
      </c>
      <c r="AH301" s="23" t="str">
        <f>Table1[[#This Row],[RM Name]]</f>
        <v>Gaurav Raghav</v>
      </c>
    </row>
    <row r="302" spans="1:34" x14ac:dyDescent="0.2">
      <c r="A302" s="56" t="s">
        <v>177</v>
      </c>
      <c r="B302" s="57">
        <v>5101453896</v>
      </c>
      <c r="C302" s="57" t="s">
        <v>357</v>
      </c>
      <c r="D302" s="57" t="s">
        <v>200</v>
      </c>
      <c r="E302" s="72" t="s">
        <v>50</v>
      </c>
      <c r="F302" s="57" t="s">
        <v>214</v>
      </c>
      <c r="G302" s="57" t="s">
        <v>358</v>
      </c>
      <c r="H302" s="72" t="s">
        <v>53</v>
      </c>
      <c r="I302" s="57" t="s">
        <v>203</v>
      </c>
      <c r="J302" s="57" t="s">
        <v>216</v>
      </c>
      <c r="K302" s="84">
        <v>44957</v>
      </c>
      <c r="L302" s="58">
        <v>52250</v>
      </c>
      <c r="M302" s="57"/>
      <c r="N302" s="57"/>
      <c r="O302" s="107">
        <v>50000</v>
      </c>
      <c r="P302" s="107">
        <v>50000</v>
      </c>
      <c r="Q302" s="57" t="s">
        <v>83</v>
      </c>
      <c r="R302" s="57" t="s">
        <v>84</v>
      </c>
      <c r="S302" s="115">
        <v>0.6</v>
      </c>
      <c r="T302" s="58">
        <f>Table1[[#This Row],[Cal Premium]]*Table1[[#This Row],[ERB 
Payout %]]</f>
        <v>30000</v>
      </c>
      <c r="U302" s="61">
        <v>0.01</v>
      </c>
      <c r="V302" s="63">
        <f>Table1[[#This Row],[ERB
Payout Amt]]*Table1[[#This Row],[TDS Rate]]</f>
        <v>300</v>
      </c>
      <c r="W302" s="73"/>
      <c r="X302" s="65">
        <f>Table1[[#This Row],[ERB
Payout Amt]]-Table1[[#This Row],[TDS amt]]</f>
        <v>29700</v>
      </c>
      <c r="Y302" s="66"/>
      <c r="Z302" s="67"/>
      <c r="AA302" s="68"/>
      <c r="AB302" s="85" t="s">
        <v>821</v>
      </c>
      <c r="AC302" s="69"/>
      <c r="AD302" s="57"/>
      <c r="AE302" s="70"/>
      <c r="AF302" s="71"/>
      <c r="AG302" s="23">
        <v>12</v>
      </c>
      <c r="AH302" s="23" t="str">
        <f>Table1[[#This Row],[RM Name]]</f>
        <v>Gaurav Raghav</v>
      </c>
    </row>
    <row r="303" spans="1:34" x14ac:dyDescent="0.2">
      <c r="A303" s="56" t="s">
        <v>179</v>
      </c>
      <c r="B303" s="57">
        <v>565371389</v>
      </c>
      <c r="C303" s="57" t="s">
        <v>361</v>
      </c>
      <c r="D303" s="57" t="s">
        <v>200</v>
      </c>
      <c r="E303" s="72" t="s">
        <v>50</v>
      </c>
      <c r="F303" s="57" t="s">
        <v>214</v>
      </c>
      <c r="G303" s="57" t="s">
        <v>362</v>
      </c>
      <c r="H303" s="72" t="s">
        <v>53</v>
      </c>
      <c r="I303" s="57" t="s">
        <v>55</v>
      </c>
      <c r="J303" s="57" t="s">
        <v>211</v>
      </c>
      <c r="K303" s="84">
        <v>44957</v>
      </c>
      <c r="L303" s="58">
        <v>41800</v>
      </c>
      <c r="M303" s="57"/>
      <c r="N303" s="57"/>
      <c r="O303" s="107">
        <v>40000</v>
      </c>
      <c r="P303" s="107">
        <v>40000</v>
      </c>
      <c r="Q303" s="57" t="s">
        <v>401</v>
      </c>
      <c r="R303" s="57" t="s">
        <v>402</v>
      </c>
      <c r="S303" s="115">
        <v>0.51</v>
      </c>
      <c r="T303" s="58">
        <f>Table1[[#This Row],[Cal Premium]]*Table1[[#This Row],[ERB 
Payout %]]</f>
        <v>20400</v>
      </c>
      <c r="U303" s="61">
        <v>0.01</v>
      </c>
      <c r="V303" s="63">
        <f>Table1[[#This Row],[ERB
Payout Amt]]*Table1[[#This Row],[TDS Rate]]</f>
        <v>204</v>
      </c>
      <c r="W303" s="73"/>
      <c r="X303" s="65">
        <f>Table1[[#This Row],[ERB
Payout Amt]]-Table1[[#This Row],[TDS amt]]</f>
        <v>20196</v>
      </c>
      <c r="Y303" s="66"/>
      <c r="Z303" s="67"/>
      <c r="AA303" s="68"/>
      <c r="AB303" s="85" t="s">
        <v>821</v>
      </c>
      <c r="AC303" s="69"/>
      <c r="AD303" s="57"/>
      <c r="AE303" s="70"/>
      <c r="AF303" s="71"/>
      <c r="AG303" s="23">
        <v>12</v>
      </c>
      <c r="AH303" s="23" t="str">
        <f>Table1[[#This Row],[RM Name]]</f>
        <v>Gaurav Raghav</v>
      </c>
    </row>
    <row r="304" spans="1:34" x14ac:dyDescent="0.2">
      <c r="A304" s="56" t="s">
        <v>185</v>
      </c>
      <c r="B304" s="57">
        <v>565374769</v>
      </c>
      <c r="C304" s="57" t="s">
        <v>373</v>
      </c>
      <c r="D304" s="57" t="s">
        <v>200</v>
      </c>
      <c r="E304" s="72" t="s">
        <v>50</v>
      </c>
      <c r="F304" s="57" t="s">
        <v>214</v>
      </c>
      <c r="G304" s="57" t="s">
        <v>374</v>
      </c>
      <c r="H304" s="72" t="s">
        <v>53</v>
      </c>
      <c r="I304" s="57" t="s">
        <v>55</v>
      </c>
      <c r="J304" s="57" t="s">
        <v>211</v>
      </c>
      <c r="K304" s="84">
        <v>44957</v>
      </c>
      <c r="L304" s="58">
        <v>41800</v>
      </c>
      <c r="M304" s="57"/>
      <c r="N304" s="57"/>
      <c r="O304" s="107">
        <v>40000</v>
      </c>
      <c r="P304" s="107">
        <v>40000</v>
      </c>
      <c r="Q304" s="57" t="s">
        <v>401</v>
      </c>
      <c r="R304" s="57" t="s">
        <v>402</v>
      </c>
      <c r="S304" s="115">
        <v>0.51</v>
      </c>
      <c r="T304" s="58">
        <f>Table1[[#This Row],[Cal Premium]]*Table1[[#This Row],[ERB 
Payout %]]</f>
        <v>20400</v>
      </c>
      <c r="U304" s="61">
        <v>0.01</v>
      </c>
      <c r="V304" s="63">
        <f>Table1[[#This Row],[ERB
Payout Amt]]*Table1[[#This Row],[TDS Rate]]</f>
        <v>204</v>
      </c>
      <c r="W304" s="73"/>
      <c r="X304" s="65">
        <f>Table1[[#This Row],[ERB
Payout Amt]]-Table1[[#This Row],[TDS amt]]</f>
        <v>20196</v>
      </c>
      <c r="Y304" s="66"/>
      <c r="Z304" s="67"/>
      <c r="AA304" s="68"/>
      <c r="AB304" s="85" t="s">
        <v>821</v>
      </c>
      <c r="AC304" s="69"/>
      <c r="AD304" s="57"/>
      <c r="AE304" s="70"/>
      <c r="AF304" s="71"/>
      <c r="AG304" s="23">
        <v>12</v>
      </c>
      <c r="AH304" s="23" t="str">
        <f>Table1[[#This Row],[RM Name]]</f>
        <v>Gaurav Raghav</v>
      </c>
    </row>
    <row r="305" spans="1:34" x14ac:dyDescent="0.2">
      <c r="A305" s="56" t="s">
        <v>186</v>
      </c>
      <c r="B305" s="57">
        <v>5101455671</v>
      </c>
      <c r="C305" s="57" t="s">
        <v>61</v>
      </c>
      <c r="D305" s="57" t="s">
        <v>200</v>
      </c>
      <c r="E305" s="72" t="s">
        <v>50</v>
      </c>
      <c r="F305" s="57" t="s">
        <v>214</v>
      </c>
      <c r="G305" s="57" t="s">
        <v>375</v>
      </c>
      <c r="H305" s="72" t="s">
        <v>53</v>
      </c>
      <c r="I305" s="57" t="s">
        <v>203</v>
      </c>
      <c r="J305" s="57" t="s">
        <v>216</v>
      </c>
      <c r="K305" s="84">
        <v>44957</v>
      </c>
      <c r="L305" s="58">
        <v>26000</v>
      </c>
      <c r="M305" s="57"/>
      <c r="N305" s="57"/>
      <c r="O305" s="107">
        <v>24880.382775119619</v>
      </c>
      <c r="P305" s="107">
        <v>24880.382775119619</v>
      </c>
      <c r="Q305" s="57" t="s">
        <v>83</v>
      </c>
      <c r="R305" s="57" t="s">
        <v>84</v>
      </c>
      <c r="S305" s="115">
        <v>0.6</v>
      </c>
      <c r="T305" s="58">
        <f>Table1[[#This Row],[Cal Premium]]*Table1[[#This Row],[ERB 
Payout %]]</f>
        <v>14928.229665071771</v>
      </c>
      <c r="U305" s="61">
        <v>0.01</v>
      </c>
      <c r="V305" s="63">
        <f>Table1[[#This Row],[ERB
Payout Amt]]*Table1[[#This Row],[TDS Rate]]</f>
        <v>149.28229665071771</v>
      </c>
      <c r="W305" s="73"/>
      <c r="X305" s="65">
        <f>Table1[[#This Row],[ERB
Payout Amt]]-Table1[[#This Row],[TDS amt]]</f>
        <v>14778.947368421053</v>
      </c>
      <c r="Y305" s="66"/>
      <c r="Z305" s="67"/>
      <c r="AA305" s="68"/>
      <c r="AB305" s="85" t="s">
        <v>821</v>
      </c>
      <c r="AC305" s="69"/>
      <c r="AD305" s="57"/>
      <c r="AE305" s="70"/>
      <c r="AF305" s="71"/>
      <c r="AG305" s="23">
        <v>12</v>
      </c>
      <c r="AH305" s="23" t="str">
        <f>Table1[[#This Row],[RM Name]]</f>
        <v>Gaurav Raghav</v>
      </c>
    </row>
    <row r="306" spans="1:34" x14ac:dyDescent="0.2">
      <c r="A306" s="56" t="s">
        <v>187</v>
      </c>
      <c r="B306" s="57">
        <v>5101455662</v>
      </c>
      <c r="C306" s="57" t="s">
        <v>376</v>
      </c>
      <c r="D306" s="57" t="s">
        <v>200</v>
      </c>
      <c r="E306" s="72" t="s">
        <v>50</v>
      </c>
      <c r="F306" s="57" t="s">
        <v>214</v>
      </c>
      <c r="G306" s="57" t="s">
        <v>377</v>
      </c>
      <c r="H306" s="72" t="s">
        <v>53</v>
      </c>
      <c r="I306" s="57" t="s">
        <v>203</v>
      </c>
      <c r="J306" s="57" t="s">
        <v>216</v>
      </c>
      <c r="K306" s="84">
        <v>44957</v>
      </c>
      <c r="L306" s="58">
        <v>99999</v>
      </c>
      <c r="M306" s="57"/>
      <c r="N306" s="57"/>
      <c r="O306" s="107">
        <v>95692.822966507185</v>
      </c>
      <c r="P306" s="107">
        <v>95692.822966507185</v>
      </c>
      <c r="Q306" s="57" t="s">
        <v>83</v>
      </c>
      <c r="R306" s="57" t="s">
        <v>84</v>
      </c>
      <c r="S306" s="115">
        <v>0.6</v>
      </c>
      <c r="T306" s="58">
        <f>Table1[[#This Row],[Cal Premium]]*Table1[[#This Row],[ERB 
Payout %]]</f>
        <v>57415.693779904308</v>
      </c>
      <c r="U306" s="61">
        <v>0.01</v>
      </c>
      <c r="V306" s="63">
        <f>Table1[[#This Row],[ERB
Payout Amt]]*Table1[[#This Row],[TDS Rate]]</f>
        <v>574.15693779904313</v>
      </c>
      <c r="W306" s="73"/>
      <c r="X306" s="65">
        <f>Table1[[#This Row],[ERB
Payout Amt]]-Table1[[#This Row],[TDS amt]]</f>
        <v>56841.536842105263</v>
      </c>
      <c r="Y306" s="66"/>
      <c r="Z306" s="67"/>
      <c r="AA306" s="68"/>
      <c r="AB306" s="85" t="s">
        <v>821</v>
      </c>
      <c r="AC306" s="69"/>
      <c r="AD306" s="57"/>
      <c r="AE306" s="70"/>
      <c r="AF306" s="71"/>
      <c r="AG306" s="23">
        <v>12</v>
      </c>
      <c r="AH306" s="23" t="str">
        <f>Table1[[#This Row],[RM Name]]</f>
        <v>Gaurav Raghav</v>
      </c>
    </row>
    <row r="307" spans="1:34" x14ac:dyDescent="0.2">
      <c r="A307" s="56" t="s">
        <v>189</v>
      </c>
      <c r="B307" s="57">
        <v>565375973</v>
      </c>
      <c r="C307" s="57" t="s">
        <v>380</v>
      </c>
      <c r="D307" s="57" t="s">
        <v>200</v>
      </c>
      <c r="E307" s="72" t="s">
        <v>50</v>
      </c>
      <c r="F307" s="57" t="s">
        <v>214</v>
      </c>
      <c r="G307" s="57" t="s">
        <v>381</v>
      </c>
      <c r="H307" s="72" t="s">
        <v>53</v>
      </c>
      <c r="I307" s="57" t="s">
        <v>55</v>
      </c>
      <c r="J307" s="57" t="s">
        <v>211</v>
      </c>
      <c r="K307" s="84">
        <v>44957</v>
      </c>
      <c r="L307" s="58">
        <v>105000</v>
      </c>
      <c r="M307" s="57"/>
      <c r="N307" s="57"/>
      <c r="O307" s="107">
        <v>100478.46889952154</v>
      </c>
      <c r="P307" s="107">
        <v>100478.46889952154</v>
      </c>
      <c r="Q307" s="57" t="s">
        <v>81</v>
      </c>
      <c r="R307" s="57" t="s">
        <v>82</v>
      </c>
      <c r="S307" s="115">
        <v>0.52</v>
      </c>
      <c r="T307" s="58">
        <f>Table1[[#This Row],[Cal Premium]]*Table1[[#This Row],[ERB 
Payout %]]</f>
        <v>52248.803827751202</v>
      </c>
      <c r="U307" s="61">
        <v>0.02</v>
      </c>
      <c r="V307" s="63">
        <f>Table1[[#This Row],[ERB
Payout Amt]]*Table1[[#This Row],[TDS Rate]]</f>
        <v>1044.9760765550241</v>
      </c>
      <c r="W307" s="73"/>
      <c r="X307" s="65">
        <f>Table1[[#This Row],[ERB
Payout Amt]]-Table1[[#This Row],[TDS amt]]</f>
        <v>51203.827751196179</v>
      </c>
      <c r="Y307" s="66"/>
      <c r="Z307" s="67"/>
      <c r="AA307" s="68"/>
      <c r="AB307" s="85" t="s">
        <v>821</v>
      </c>
      <c r="AC307" s="69"/>
      <c r="AD307" s="57"/>
      <c r="AE307" s="70"/>
      <c r="AF307" s="71"/>
      <c r="AG307" s="23">
        <v>15</v>
      </c>
      <c r="AH307" s="23" t="str">
        <f>Table1[[#This Row],[RM Name]]</f>
        <v>Gaurav Raghav</v>
      </c>
    </row>
    <row r="308" spans="1:34" x14ac:dyDescent="0.2">
      <c r="A308" s="56" t="s">
        <v>190</v>
      </c>
      <c r="B308" s="57">
        <v>565367517</v>
      </c>
      <c r="C308" s="57" t="s">
        <v>382</v>
      </c>
      <c r="D308" s="57" t="s">
        <v>200</v>
      </c>
      <c r="E308" s="72" t="s">
        <v>50</v>
      </c>
      <c r="F308" s="57" t="s">
        <v>214</v>
      </c>
      <c r="G308" s="57" t="s">
        <v>383</v>
      </c>
      <c r="H308" s="72" t="s">
        <v>53</v>
      </c>
      <c r="I308" s="57" t="s">
        <v>55</v>
      </c>
      <c r="J308" s="57" t="s">
        <v>211</v>
      </c>
      <c r="K308" s="84">
        <v>44957</v>
      </c>
      <c r="L308" s="58">
        <v>52250</v>
      </c>
      <c r="M308" s="57"/>
      <c r="N308" s="57"/>
      <c r="O308" s="107">
        <v>50000</v>
      </c>
      <c r="P308" s="107">
        <v>50000</v>
      </c>
      <c r="Q308" s="57" t="s">
        <v>81</v>
      </c>
      <c r="R308" s="57" t="s">
        <v>82</v>
      </c>
      <c r="S308" s="115">
        <v>0.52</v>
      </c>
      <c r="T308" s="58">
        <f>Table1[[#This Row],[Cal Premium]]*Table1[[#This Row],[ERB 
Payout %]]</f>
        <v>26000</v>
      </c>
      <c r="U308" s="61">
        <v>0.02</v>
      </c>
      <c r="V308" s="63">
        <f>Table1[[#This Row],[ERB
Payout Amt]]*Table1[[#This Row],[TDS Rate]]</f>
        <v>520</v>
      </c>
      <c r="W308" s="73"/>
      <c r="X308" s="65">
        <f>Table1[[#This Row],[ERB
Payout Amt]]-Table1[[#This Row],[TDS amt]]</f>
        <v>25480</v>
      </c>
      <c r="Y308" s="66"/>
      <c r="Z308" s="67"/>
      <c r="AA308" s="68"/>
      <c r="AB308" s="85" t="s">
        <v>821</v>
      </c>
      <c r="AC308" s="69"/>
      <c r="AD308" s="57"/>
      <c r="AE308" s="70"/>
      <c r="AF308" s="71"/>
      <c r="AG308" s="23">
        <v>12</v>
      </c>
      <c r="AH308" s="23" t="str">
        <f>Table1[[#This Row],[RM Name]]</f>
        <v>Gaurav Raghav</v>
      </c>
    </row>
    <row r="309" spans="1:34" x14ac:dyDescent="0.2">
      <c r="A309" s="56" t="s">
        <v>193</v>
      </c>
      <c r="B309" s="57">
        <v>565374876</v>
      </c>
      <c r="C309" s="57" t="s">
        <v>388</v>
      </c>
      <c r="D309" s="57" t="s">
        <v>200</v>
      </c>
      <c r="E309" s="72" t="s">
        <v>50</v>
      </c>
      <c r="F309" s="57" t="s">
        <v>214</v>
      </c>
      <c r="G309" s="57" t="s">
        <v>389</v>
      </c>
      <c r="H309" s="72" t="s">
        <v>53</v>
      </c>
      <c r="I309" s="57" t="s">
        <v>55</v>
      </c>
      <c r="J309" s="57" t="s">
        <v>211</v>
      </c>
      <c r="K309" s="84">
        <v>44957</v>
      </c>
      <c r="L309" s="58">
        <v>52250</v>
      </c>
      <c r="M309" s="57"/>
      <c r="N309" s="57"/>
      <c r="O309" s="107">
        <v>50000</v>
      </c>
      <c r="P309" s="107">
        <v>50000</v>
      </c>
      <c r="Q309" s="57" t="s">
        <v>401</v>
      </c>
      <c r="R309" s="57" t="s">
        <v>402</v>
      </c>
      <c r="S309" s="115">
        <v>0.51</v>
      </c>
      <c r="T309" s="58">
        <f>Table1[[#This Row],[Cal Premium]]*Table1[[#This Row],[ERB 
Payout %]]</f>
        <v>25500</v>
      </c>
      <c r="U309" s="61">
        <v>0.01</v>
      </c>
      <c r="V309" s="63">
        <f>Table1[[#This Row],[ERB
Payout Amt]]*Table1[[#This Row],[TDS Rate]]</f>
        <v>255</v>
      </c>
      <c r="W309" s="73"/>
      <c r="X309" s="65">
        <f>Table1[[#This Row],[ERB
Payout Amt]]-Table1[[#This Row],[TDS amt]]</f>
        <v>25245</v>
      </c>
      <c r="Y309" s="66"/>
      <c r="Z309" s="67"/>
      <c r="AA309" s="68"/>
      <c r="AB309" s="85" t="s">
        <v>821</v>
      </c>
      <c r="AC309" s="69"/>
      <c r="AD309" s="57"/>
      <c r="AE309" s="70"/>
      <c r="AF309" s="71"/>
      <c r="AG309" s="23">
        <v>12</v>
      </c>
      <c r="AH309" s="23" t="str">
        <f>Table1[[#This Row],[RM Name]]</f>
        <v>Gaurav Raghav</v>
      </c>
    </row>
    <row r="310" spans="1:34" x14ac:dyDescent="0.2">
      <c r="A310" s="56" t="s">
        <v>194</v>
      </c>
      <c r="B310" s="57">
        <v>5101454984</v>
      </c>
      <c r="C310" s="57" t="s">
        <v>390</v>
      </c>
      <c r="D310" s="57" t="s">
        <v>200</v>
      </c>
      <c r="E310" s="72" t="s">
        <v>50</v>
      </c>
      <c r="F310" s="57" t="s">
        <v>214</v>
      </c>
      <c r="G310" s="57" t="s">
        <v>391</v>
      </c>
      <c r="H310" s="72" t="s">
        <v>53</v>
      </c>
      <c r="I310" s="57" t="s">
        <v>203</v>
      </c>
      <c r="J310" s="57" t="s">
        <v>216</v>
      </c>
      <c r="K310" s="84">
        <v>44957</v>
      </c>
      <c r="L310" s="58">
        <v>95000</v>
      </c>
      <c r="M310" s="57"/>
      <c r="N310" s="57"/>
      <c r="O310" s="107">
        <v>90909.090909090912</v>
      </c>
      <c r="P310" s="107">
        <v>90909.090909090912</v>
      </c>
      <c r="Q310" s="57" t="s">
        <v>83</v>
      </c>
      <c r="R310" s="57" t="s">
        <v>84</v>
      </c>
      <c r="S310" s="115">
        <v>0.6</v>
      </c>
      <c r="T310" s="58">
        <f>Table1[[#This Row],[Cal Premium]]*Table1[[#This Row],[ERB 
Payout %]]</f>
        <v>54545.454545454544</v>
      </c>
      <c r="U310" s="61">
        <v>0.01</v>
      </c>
      <c r="V310" s="63">
        <f>Table1[[#This Row],[ERB
Payout Amt]]*Table1[[#This Row],[TDS Rate]]</f>
        <v>545.4545454545455</v>
      </c>
      <c r="W310" s="73"/>
      <c r="X310" s="65">
        <f>Table1[[#This Row],[ERB
Payout Amt]]-Table1[[#This Row],[TDS amt]]</f>
        <v>54000</v>
      </c>
      <c r="Y310" s="66"/>
      <c r="Z310" s="67"/>
      <c r="AA310" s="68"/>
      <c r="AB310" s="85" t="s">
        <v>821</v>
      </c>
      <c r="AC310" s="69"/>
      <c r="AD310" s="57"/>
      <c r="AE310" s="70"/>
      <c r="AF310" s="71"/>
      <c r="AG310" s="23">
        <v>12</v>
      </c>
      <c r="AH310" s="23" t="str">
        <f>Table1[[#This Row],[RM Name]]</f>
        <v>Gaurav Raghav</v>
      </c>
    </row>
    <row r="311" spans="1:34" x14ac:dyDescent="0.2">
      <c r="A311" s="56" t="s">
        <v>195</v>
      </c>
      <c r="B311" s="57">
        <v>5101455276</v>
      </c>
      <c r="C311" s="57" t="s">
        <v>392</v>
      </c>
      <c r="D311" s="57" t="s">
        <v>200</v>
      </c>
      <c r="E311" s="72" t="s">
        <v>50</v>
      </c>
      <c r="F311" s="57" t="s">
        <v>214</v>
      </c>
      <c r="G311" s="57" t="s">
        <v>325</v>
      </c>
      <c r="H311" s="72" t="s">
        <v>53</v>
      </c>
      <c r="I311" s="57" t="s">
        <v>203</v>
      </c>
      <c r="J311" s="57" t="s">
        <v>342</v>
      </c>
      <c r="K311" s="84">
        <v>44957</v>
      </c>
      <c r="L311" s="58">
        <v>80000</v>
      </c>
      <c r="M311" s="57"/>
      <c r="N311" s="57"/>
      <c r="O311" s="107">
        <v>76549.100000000006</v>
      </c>
      <c r="P311" s="108">
        <v>76555.023923444984</v>
      </c>
      <c r="Q311" s="57" t="s">
        <v>81</v>
      </c>
      <c r="R311" s="57" t="s">
        <v>82</v>
      </c>
      <c r="S311" s="115">
        <v>0.55000000000000004</v>
      </c>
      <c r="T311" s="58">
        <f>Table1[[#This Row],[Cal Premium]]*Table1[[#This Row],[ERB 
Payout %]]</f>
        <v>42105.263157894748</v>
      </c>
      <c r="U311" s="61">
        <v>0.02</v>
      </c>
      <c r="V311" s="63">
        <f>Table1[[#This Row],[ERB
Payout Amt]]*Table1[[#This Row],[TDS Rate]]</f>
        <v>842.10526315789502</v>
      </c>
      <c r="W311" s="73"/>
      <c r="X311" s="65">
        <f>Table1[[#This Row],[ERB
Payout Amt]]-Table1[[#This Row],[TDS amt]]</f>
        <v>41263.157894736854</v>
      </c>
      <c r="Y311" s="66"/>
      <c r="Z311" s="67"/>
      <c r="AA311" s="68"/>
      <c r="AB311" s="85" t="s">
        <v>821</v>
      </c>
      <c r="AC311" s="69"/>
      <c r="AD311" s="57"/>
      <c r="AE311" s="70"/>
      <c r="AF311" s="71"/>
      <c r="AG311" s="23">
        <v>10</v>
      </c>
      <c r="AH311" s="23" t="str">
        <f>Table1[[#This Row],[RM Name]]</f>
        <v>Gaurav Raghav</v>
      </c>
    </row>
    <row r="312" spans="1:34" x14ac:dyDescent="0.2">
      <c r="A312" s="56" t="s">
        <v>196</v>
      </c>
      <c r="B312" s="57">
        <v>5101455082</v>
      </c>
      <c r="C312" s="57" t="s">
        <v>393</v>
      </c>
      <c r="D312" s="57" t="s">
        <v>200</v>
      </c>
      <c r="E312" s="72" t="s">
        <v>50</v>
      </c>
      <c r="F312" s="57" t="s">
        <v>214</v>
      </c>
      <c r="G312" s="57" t="s">
        <v>394</v>
      </c>
      <c r="H312" s="72" t="s">
        <v>53</v>
      </c>
      <c r="I312" s="57" t="s">
        <v>203</v>
      </c>
      <c r="J312" s="57" t="s">
        <v>342</v>
      </c>
      <c r="K312" s="84">
        <v>44957</v>
      </c>
      <c r="L312" s="58">
        <v>70000</v>
      </c>
      <c r="M312" s="57"/>
      <c r="N312" s="57"/>
      <c r="O312" s="107">
        <v>66981.14</v>
      </c>
      <c r="P312" s="108">
        <v>66985.645933014355</v>
      </c>
      <c r="Q312" s="57" t="s">
        <v>83</v>
      </c>
      <c r="R312" s="57" t="s">
        <v>84</v>
      </c>
      <c r="S312" s="115">
        <v>0.6</v>
      </c>
      <c r="T312" s="58">
        <f>Table1[[#This Row],[Cal Premium]]*Table1[[#This Row],[ERB 
Payout %]]</f>
        <v>40191.387559808609</v>
      </c>
      <c r="U312" s="61">
        <v>0.01</v>
      </c>
      <c r="V312" s="63">
        <f>Table1[[#This Row],[ERB
Payout Amt]]*Table1[[#This Row],[TDS Rate]]</f>
        <v>401.91387559808612</v>
      </c>
      <c r="W312" s="73"/>
      <c r="X312" s="65">
        <f>Table1[[#This Row],[ERB
Payout Amt]]-Table1[[#This Row],[TDS amt]]</f>
        <v>39789.473684210519</v>
      </c>
      <c r="Y312" s="66"/>
      <c r="Z312" s="67"/>
      <c r="AA312" s="68"/>
      <c r="AB312" s="85" t="s">
        <v>821</v>
      </c>
      <c r="AC312" s="69"/>
      <c r="AD312" s="57"/>
      <c r="AE312" s="70"/>
      <c r="AF312" s="71"/>
      <c r="AG312" s="23">
        <v>10</v>
      </c>
      <c r="AH312" s="23" t="str">
        <f>Table1[[#This Row],[RM Name]]</f>
        <v>Gaurav Raghav</v>
      </c>
    </row>
    <row r="313" spans="1:34" x14ac:dyDescent="0.2">
      <c r="A313" s="56" t="s">
        <v>197</v>
      </c>
      <c r="B313" s="57">
        <v>5101453782</v>
      </c>
      <c r="C313" s="57" t="s">
        <v>395</v>
      </c>
      <c r="D313" s="57" t="s">
        <v>200</v>
      </c>
      <c r="E313" s="72" t="s">
        <v>50</v>
      </c>
      <c r="F313" s="57" t="s">
        <v>214</v>
      </c>
      <c r="G313" s="57" t="s">
        <v>396</v>
      </c>
      <c r="H313" s="72" t="s">
        <v>53</v>
      </c>
      <c r="I313" s="57" t="s">
        <v>203</v>
      </c>
      <c r="J313" s="57" t="s">
        <v>216</v>
      </c>
      <c r="K313" s="84">
        <v>44957</v>
      </c>
      <c r="L313" s="58">
        <v>83333</v>
      </c>
      <c r="M313" s="57"/>
      <c r="N313" s="57"/>
      <c r="O313" s="107">
        <v>79744.497607655503</v>
      </c>
      <c r="P313" s="107">
        <v>79744.497607655503</v>
      </c>
      <c r="Q313" s="147" t="s">
        <v>403</v>
      </c>
      <c r="R313" s="147" t="s">
        <v>404</v>
      </c>
      <c r="S313" s="115">
        <v>0.6</v>
      </c>
      <c r="T313" s="58">
        <f>Table1[[#This Row],[Cal Premium]]*Table1[[#This Row],[ERB 
Payout %]]</f>
        <v>47846.698564593302</v>
      </c>
      <c r="U313" s="61">
        <v>0.01</v>
      </c>
      <c r="V313" s="63">
        <f>Table1[[#This Row],[ERB
Payout Amt]]*Table1[[#This Row],[TDS Rate]]</f>
        <v>478.46698564593305</v>
      </c>
      <c r="W313" s="73"/>
      <c r="X313" s="65">
        <f>Table1[[#This Row],[ERB
Payout Amt]]-Table1[[#This Row],[TDS amt]]</f>
        <v>47368.231578947372</v>
      </c>
      <c r="Y313" s="66"/>
      <c r="Z313" s="67"/>
      <c r="AA313" s="68"/>
      <c r="AB313" s="85" t="s">
        <v>821</v>
      </c>
      <c r="AC313" s="69"/>
      <c r="AD313" s="72" t="s">
        <v>1427</v>
      </c>
      <c r="AE313" s="70"/>
      <c r="AF313" s="71"/>
      <c r="AG313" s="23">
        <v>12</v>
      </c>
      <c r="AH313" s="23" t="str">
        <f>Table1[[#This Row],[RM Name]]</f>
        <v>Gaurav Raghav</v>
      </c>
    </row>
    <row r="314" spans="1:34" x14ac:dyDescent="0.2">
      <c r="A314" s="56" t="s">
        <v>198</v>
      </c>
      <c r="B314" s="57">
        <v>5101454821</v>
      </c>
      <c r="C314" s="57" t="s">
        <v>397</v>
      </c>
      <c r="D314" s="57" t="s">
        <v>200</v>
      </c>
      <c r="E314" s="72" t="s">
        <v>50</v>
      </c>
      <c r="F314" s="57" t="s">
        <v>214</v>
      </c>
      <c r="G314" s="57" t="s">
        <v>398</v>
      </c>
      <c r="H314" s="72" t="s">
        <v>53</v>
      </c>
      <c r="I314" s="57" t="s">
        <v>203</v>
      </c>
      <c r="J314" s="57" t="s">
        <v>342</v>
      </c>
      <c r="K314" s="84">
        <v>44957</v>
      </c>
      <c r="L314" s="58">
        <v>30000</v>
      </c>
      <c r="M314" s="57"/>
      <c r="N314" s="57"/>
      <c r="O314" s="107">
        <v>28698</v>
      </c>
      <c r="P314" s="108">
        <v>28708.133971291867</v>
      </c>
      <c r="Q314" s="147" t="s">
        <v>403</v>
      </c>
      <c r="R314" s="147" t="s">
        <v>404</v>
      </c>
      <c r="S314" s="115">
        <v>0.6</v>
      </c>
      <c r="T314" s="58">
        <f>Table1[[#This Row],[Cal Premium]]*Table1[[#This Row],[ERB 
Payout %]]</f>
        <v>17224.880382775118</v>
      </c>
      <c r="U314" s="61">
        <v>0.01</v>
      </c>
      <c r="V314" s="63">
        <f>Table1[[#This Row],[ERB
Payout Amt]]*Table1[[#This Row],[TDS Rate]]</f>
        <v>172.24880382775117</v>
      </c>
      <c r="W314" s="73"/>
      <c r="X314" s="65">
        <f>Table1[[#This Row],[ERB
Payout Amt]]-Table1[[#This Row],[TDS amt]]</f>
        <v>17052.631578947367</v>
      </c>
      <c r="Y314" s="66"/>
      <c r="Z314" s="67"/>
      <c r="AA314" s="68"/>
      <c r="AB314" s="85" t="s">
        <v>821</v>
      </c>
      <c r="AC314" s="69"/>
      <c r="AD314" s="72" t="s">
        <v>1427</v>
      </c>
      <c r="AE314" s="70"/>
      <c r="AF314" s="71"/>
      <c r="AG314" s="23">
        <v>10</v>
      </c>
      <c r="AH314" s="23" t="str">
        <f>Table1[[#This Row],[RM Name]]</f>
        <v>Gaurav Raghav</v>
      </c>
    </row>
    <row r="315" spans="1:34" x14ac:dyDescent="0.2">
      <c r="A315" s="56" t="s">
        <v>442</v>
      </c>
      <c r="B315" s="57" t="s">
        <v>692</v>
      </c>
      <c r="C315" s="57">
        <v>545749330</v>
      </c>
      <c r="D315" s="57" t="s">
        <v>30</v>
      </c>
      <c r="E315" s="57" t="s">
        <v>50</v>
      </c>
      <c r="F315" s="57" t="s">
        <v>51</v>
      </c>
      <c r="G315" s="57" t="s">
        <v>693</v>
      </c>
      <c r="H315" s="57" t="s">
        <v>53</v>
      </c>
      <c r="I315" s="57" t="s">
        <v>54</v>
      </c>
      <c r="J315" s="57" t="s">
        <v>63</v>
      </c>
      <c r="K315" s="84">
        <v>44957</v>
      </c>
      <c r="L315" s="57">
        <v>31350</v>
      </c>
      <c r="M315" s="57">
        <v>0</v>
      </c>
      <c r="N315" s="57">
        <v>0</v>
      </c>
      <c r="O315" s="108">
        <v>30000.000000000004</v>
      </c>
      <c r="P315" s="108">
        <v>30000.000000000004</v>
      </c>
      <c r="Q315" s="57" t="s">
        <v>45</v>
      </c>
      <c r="R315" s="57" t="s">
        <v>29</v>
      </c>
      <c r="S315" s="59">
        <v>0.47</v>
      </c>
      <c r="T315" s="58">
        <f>Table1[[#This Row],[Cal Premium]]*Table1[[#This Row],[ERB 
Payout %]]</f>
        <v>14100.000000000002</v>
      </c>
      <c r="U315" s="61">
        <v>0.01</v>
      </c>
      <c r="V315" s="63">
        <f>Table1[[#This Row],[ERB
Payout Amt]]*Table1[[#This Row],[TDS Rate]]</f>
        <v>141.00000000000003</v>
      </c>
      <c r="W315" s="73"/>
      <c r="X315" s="65">
        <f>Table1[[#This Row],[ERB
Payout Amt]]-Table1[[#This Row],[TDS amt]]</f>
        <v>13959.000000000002</v>
      </c>
      <c r="Y315" s="66"/>
      <c r="Z315" s="67"/>
      <c r="AA315" s="67"/>
      <c r="AB315" s="85" t="s">
        <v>820</v>
      </c>
      <c r="AC315" s="69"/>
      <c r="AD315" s="69">
        <f>VLOOKUP(Table1[[#This Row],[Unique ID]],[1]Sheet1!$A:$AL,38,0)</f>
        <v>0</v>
      </c>
      <c r="AE315" s="74"/>
      <c r="AF315" s="71"/>
      <c r="AG315" s="75" t="s">
        <v>67</v>
      </c>
      <c r="AH315" s="23" t="str">
        <f>Table1[[#This Row],[RM Name]]</f>
        <v>NA</v>
      </c>
    </row>
    <row r="316" spans="1:34" x14ac:dyDescent="0.2">
      <c r="A316" s="56" t="s">
        <v>451</v>
      </c>
      <c r="B316" s="57" t="s">
        <v>711</v>
      </c>
      <c r="C316" s="57">
        <v>545282503</v>
      </c>
      <c r="D316" s="57" t="s">
        <v>30</v>
      </c>
      <c r="E316" s="57" t="s">
        <v>50</v>
      </c>
      <c r="F316" s="57" t="s">
        <v>51</v>
      </c>
      <c r="G316" s="57" t="s">
        <v>712</v>
      </c>
      <c r="H316" s="57" t="s">
        <v>53</v>
      </c>
      <c r="I316" s="57" t="s">
        <v>54</v>
      </c>
      <c r="J316" s="57" t="s">
        <v>63</v>
      </c>
      <c r="K316" s="84">
        <v>44957</v>
      </c>
      <c r="L316" s="57">
        <v>59878.5</v>
      </c>
      <c r="M316" s="57">
        <v>0</v>
      </c>
      <c r="N316" s="57">
        <v>0</v>
      </c>
      <c r="O316" s="108">
        <v>57300.000000000007</v>
      </c>
      <c r="P316" s="108">
        <v>57300.000000000007</v>
      </c>
      <c r="Q316" s="57" t="s">
        <v>45</v>
      </c>
      <c r="R316" s="57" t="s">
        <v>29</v>
      </c>
      <c r="S316" s="59">
        <v>0.47</v>
      </c>
      <c r="T316" s="58">
        <f>Table1[[#This Row],[Cal Premium]]*Table1[[#This Row],[ERB 
Payout %]]</f>
        <v>26931.000000000004</v>
      </c>
      <c r="U316" s="61">
        <v>0.01</v>
      </c>
      <c r="V316" s="63">
        <f>Table1[[#This Row],[ERB
Payout Amt]]*Table1[[#This Row],[TDS Rate]]</f>
        <v>269.31000000000006</v>
      </c>
      <c r="W316" s="73"/>
      <c r="X316" s="65">
        <f>Table1[[#This Row],[ERB
Payout Amt]]-Table1[[#This Row],[TDS amt]]</f>
        <v>26661.690000000002</v>
      </c>
      <c r="Y316" s="66"/>
      <c r="Z316" s="67"/>
      <c r="AA316" s="67"/>
      <c r="AB316" s="85" t="s">
        <v>820</v>
      </c>
      <c r="AC316" s="69"/>
      <c r="AD316" s="69">
        <f>VLOOKUP(Table1[[#This Row],[Unique ID]],[1]Sheet1!$A:$AL,38,0)</f>
        <v>0</v>
      </c>
      <c r="AE316" s="74"/>
      <c r="AF316" s="71"/>
      <c r="AG316" s="75" t="s">
        <v>67</v>
      </c>
      <c r="AH316" s="23" t="str">
        <f>Table1[[#This Row],[RM Name]]</f>
        <v>NA</v>
      </c>
    </row>
    <row r="317" spans="1:34" x14ac:dyDescent="0.2">
      <c r="A317" s="56" t="s">
        <v>452</v>
      </c>
      <c r="B317" s="57" t="s">
        <v>713</v>
      </c>
      <c r="C317" s="57">
        <v>1747075</v>
      </c>
      <c r="D317" s="57" t="s">
        <v>30</v>
      </c>
      <c r="E317" s="57" t="s">
        <v>50</v>
      </c>
      <c r="F317" s="57" t="s">
        <v>51</v>
      </c>
      <c r="G317" s="57" t="s">
        <v>714</v>
      </c>
      <c r="H317" s="57" t="s">
        <v>53</v>
      </c>
      <c r="I317" s="57" t="s">
        <v>59</v>
      </c>
      <c r="J317" s="57" t="s">
        <v>60</v>
      </c>
      <c r="K317" s="84">
        <v>44957</v>
      </c>
      <c r="L317" s="57">
        <v>125000</v>
      </c>
      <c r="M317" s="57">
        <v>0</v>
      </c>
      <c r="N317" s="57">
        <v>0</v>
      </c>
      <c r="O317" s="108">
        <v>119617.22488038278</v>
      </c>
      <c r="P317" s="108">
        <v>119617.22488038278</v>
      </c>
      <c r="Q317" s="57" t="s">
        <v>535</v>
      </c>
      <c r="R317" s="57" t="s">
        <v>536</v>
      </c>
      <c r="S317" s="122">
        <v>0.43</v>
      </c>
      <c r="T317" s="58">
        <f>Table1[[#This Row],[Cal Premium]]*Table1[[#This Row],[ERB 
Payout %]]</f>
        <v>51435.406698564599</v>
      </c>
      <c r="U317" s="61">
        <v>0.01</v>
      </c>
      <c r="V317" s="63">
        <f>Table1[[#This Row],[ERB
Payout Amt]]*Table1[[#This Row],[TDS Rate]]</f>
        <v>514.354066985646</v>
      </c>
      <c r="W317" s="73"/>
      <c r="X317" s="65">
        <f>Table1[[#This Row],[ERB
Payout Amt]]-Table1[[#This Row],[TDS amt]]</f>
        <v>50921.052631578954</v>
      </c>
      <c r="Y317" s="66"/>
      <c r="Z317" s="67"/>
      <c r="AA317" s="67"/>
      <c r="AB317" s="85" t="s">
        <v>820</v>
      </c>
      <c r="AC317" s="69"/>
      <c r="AD317" s="69">
        <f>VLOOKUP(Table1[[#This Row],[Unique ID]],[1]Sheet1!$A:$AL,38,0)</f>
        <v>0</v>
      </c>
      <c r="AE317" s="74"/>
      <c r="AF317" s="71"/>
      <c r="AG317" s="75" t="s">
        <v>66</v>
      </c>
      <c r="AH317" s="23" t="str">
        <f>Table1[[#This Row],[RM Name]]</f>
        <v>NA</v>
      </c>
    </row>
    <row r="318" spans="1:34" x14ac:dyDescent="0.2">
      <c r="A318" s="56" t="s">
        <v>486</v>
      </c>
      <c r="B318" s="57" t="s">
        <v>773</v>
      </c>
      <c r="C318" s="57">
        <v>1748690</v>
      </c>
      <c r="D318" s="57" t="s">
        <v>744</v>
      </c>
      <c r="E318" s="57" t="s">
        <v>50</v>
      </c>
      <c r="F318" s="57" t="s">
        <v>51</v>
      </c>
      <c r="G318" s="57" t="s">
        <v>774</v>
      </c>
      <c r="H318" s="57" t="s">
        <v>53</v>
      </c>
      <c r="I318" s="57" t="s">
        <v>59</v>
      </c>
      <c r="J318" s="57" t="s">
        <v>60</v>
      </c>
      <c r="K318" s="84">
        <v>44957</v>
      </c>
      <c r="L318" s="57">
        <v>26125</v>
      </c>
      <c r="M318" s="57">
        <v>0</v>
      </c>
      <c r="N318" s="57">
        <v>0</v>
      </c>
      <c r="O318" s="108">
        <v>25000</v>
      </c>
      <c r="P318" s="108">
        <v>25000</v>
      </c>
      <c r="Q318" s="57" t="s">
        <v>579</v>
      </c>
      <c r="R318" s="57" t="s">
        <v>580</v>
      </c>
      <c r="S318" s="59">
        <v>0.4</v>
      </c>
      <c r="T318" s="58">
        <f>Table1[[#This Row],[Cal Premium]]*Table1[[#This Row],[ERB 
Payout %]]</f>
        <v>10000</v>
      </c>
      <c r="U318" s="61">
        <v>0.01</v>
      </c>
      <c r="V318" s="63">
        <f>Table1[[#This Row],[ERB
Payout Amt]]*Table1[[#This Row],[TDS Rate]]</f>
        <v>100</v>
      </c>
      <c r="W318" s="73"/>
      <c r="X318" s="65">
        <f>Table1[[#This Row],[ERB
Payout Amt]]-Table1[[#This Row],[TDS amt]]</f>
        <v>9900</v>
      </c>
      <c r="Y318" s="66"/>
      <c r="Z318" s="67"/>
      <c r="AA318" s="67"/>
      <c r="AB318" s="85" t="s">
        <v>820</v>
      </c>
      <c r="AC318" s="69"/>
      <c r="AD318" s="69">
        <f>VLOOKUP(Table1[[#This Row],[Unique ID]],[1]Sheet1!$A:$AL,38,0)</f>
        <v>0</v>
      </c>
      <c r="AE318" s="74"/>
      <c r="AF318" s="71"/>
      <c r="AG318" s="75">
        <v>10</v>
      </c>
      <c r="AH318" s="23" t="str">
        <f>Table1[[#This Row],[RM Name]]</f>
        <v>Deb Kumar Giri</v>
      </c>
    </row>
    <row r="319" spans="1:34" x14ac:dyDescent="0.2">
      <c r="A319" s="56" t="s">
        <v>489</v>
      </c>
      <c r="B319" s="57" t="s">
        <v>779</v>
      </c>
      <c r="C319" s="57">
        <v>1749018</v>
      </c>
      <c r="D319" s="57" t="s">
        <v>30</v>
      </c>
      <c r="E319" s="57" t="s">
        <v>50</v>
      </c>
      <c r="F319" s="57" t="s">
        <v>51</v>
      </c>
      <c r="G319" s="57" t="s">
        <v>780</v>
      </c>
      <c r="H319" s="57" t="s">
        <v>53</v>
      </c>
      <c r="I319" s="57" t="s">
        <v>59</v>
      </c>
      <c r="J319" s="57" t="s">
        <v>60</v>
      </c>
      <c r="K319" s="84">
        <v>44957</v>
      </c>
      <c r="L319" s="57">
        <v>26125</v>
      </c>
      <c r="M319" s="57">
        <v>0</v>
      </c>
      <c r="N319" s="57">
        <v>0</v>
      </c>
      <c r="O319" s="108">
        <v>25000</v>
      </c>
      <c r="P319" s="108">
        <v>25000</v>
      </c>
      <c r="Q319" s="57" t="s">
        <v>45</v>
      </c>
      <c r="R319" s="57" t="s">
        <v>29</v>
      </c>
      <c r="S319" s="59">
        <v>0.47</v>
      </c>
      <c r="T319" s="58">
        <f>Table1[[#This Row],[Cal Premium]]*Table1[[#This Row],[ERB 
Payout %]]</f>
        <v>11750</v>
      </c>
      <c r="U319" s="61">
        <v>0.01</v>
      </c>
      <c r="V319" s="63">
        <f>Table1[[#This Row],[ERB
Payout Amt]]*Table1[[#This Row],[TDS Rate]]</f>
        <v>117.5</v>
      </c>
      <c r="W319" s="73"/>
      <c r="X319" s="65">
        <f>Table1[[#This Row],[ERB
Payout Amt]]-Table1[[#This Row],[TDS amt]]</f>
        <v>11632.5</v>
      </c>
      <c r="Y319" s="66"/>
      <c r="Z319" s="67"/>
      <c r="AA319" s="67"/>
      <c r="AB319" s="85" t="s">
        <v>820</v>
      </c>
      <c r="AC319" s="69"/>
      <c r="AD319" s="69">
        <f>VLOOKUP(Table1[[#This Row],[Unique ID]],[1]Sheet1!$A:$AL,38,0)</f>
        <v>0</v>
      </c>
      <c r="AE319" s="74"/>
      <c r="AF319" s="71"/>
      <c r="AG319" s="75">
        <v>10</v>
      </c>
      <c r="AH319" s="23" t="str">
        <f>Table1[[#This Row],[RM Name]]</f>
        <v>NA</v>
      </c>
    </row>
    <row r="320" spans="1:34" x14ac:dyDescent="0.2">
      <c r="A320" s="56" t="s">
        <v>490</v>
      </c>
      <c r="B320" s="57" t="s">
        <v>781</v>
      </c>
      <c r="C320" s="57">
        <v>1748911</v>
      </c>
      <c r="D320" s="57" t="s">
        <v>30</v>
      </c>
      <c r="E320" s="57" t="s">
        <v>50</v>
      </c>
      <c r="F320" s="57" t="s">
        <v>51</v>
      </c>
      <c r="G320" s="57" t="s">
        <v>782</v>
      </c>
      <c r="H320" s="57" t="s">
        <v>53</v>
      </c>
      <c r="I320" s="57" t="s">
        <v>59</v>
      </c>
      <c r="J320" s="57" t="s">
        <v>60</v>
      </c>
      <c r="K320" s="84">
        <v>44957</v>
      </c>
      <c r="L320" s="57">
        <v>99000</v>
      </c>
      <c r="M320" s="57">
        <v>0</v>
      </c>
      <c r="N320" s="57">
        <v>0</v>
      </c>
      <c r="O320" s="108">
        <v>94736.84210526316</v>
      </c>
      <c r="P320" s="108">
        <v>94736.84210526316</v>
      </c>
      <c r="Q320" s="57" t="s">
        <v>535</v>
      </c>
      <c r="R320" s="57" t="s">
        <v>536</v>
      </c>
      <c r="S320" s="122">
        <v>0.43</v>
      </c>
      <c r="T320" s="58">
        <f>Table1[[#This Row],[Cal Premium]]*Table1[[#This Row],[ERB 
Payout %]]</f>
        <v>40736.84210526316</v>
      </c>
      <c r="U320" s="61">
        <v>0.01</v>
      </c>
      <c r="V320" s="63">
        <f>Table1[[#This Row],[ERB
Payout Amt]]*Table1[[#This Row],[TDS Rate]]</f>
        <v>407.36842105263162</v>
      </c>
      <c r="W320" s="73"/>
      <c r="X320" s="65">
        <f>Table1[[#This Row],[ERB
Payout Amt]]-Table1[[#This Row],[TDS amt]]</f>
        <v>40329.473684210527</v>
      </c>
      <c r="Y320" s="66"/>
      <c r="Z320" s="67"/>
      <c r="AA320" s="67"/>
      <c r="AB320" s="85" t="s">
        <v>820</v>
      </c>
      <c r="AC320" s="69"/>
      <c r="AD320" s="69">
        <f>VLOOKUP(Table1[[#This Row],[Unique ID]],[1]Sheet1!$A:$AL,38,0)</f>
        <v>0</v>
      </c>
      <c r="AE320" s="74"/>
      <c r="AF320" s="71"/>
      <c r="AG320" s="75">
        <v>10</v>
      </c>
      <c r="AH320" s="23" t="str">
        <f>Table1[[#This Row],[RM Name]]</f>
        <v>NA</v>
      </c>
    </row>
    <row r="321" spans="1:34" x14ac:dyDescent="0.2">
      <c r="A321" s="56" t="s">
        <v>496</v>
      </c>
      <c r="B321" s="57">
        <v>0</v>
      </c>
      <c r="C321" s="57" t="s">
        <v>788</v>
      </c>
      <c r="D321" s="57" t="s">
        <v>789</v>
      </c>
      <c r="E321" s="57" t="s">
        <v>50</v>
      </c>
      <c r="F321" s="57" t="s">
        <v>51</v>
      </c>
      <c r="G321" s="57" t="s">
        <v>790</v>
      </c>
      <c r="H321" s="57" t="s">
        <v>654</v>
      </c>
      <c r="I321" s="57" t="s">
        <v>666</v>
      </c>
      <c r="J321" s="57" t="s">
        <v>616</v>
      </c>
      <c r="K321" s="84">
        <v>44957</v>
      </c>
      <c r="L321" s="57">
        <v>8278</v>
      </c>
      <c r="M321" s="57">
        <v>0</v>
      </c>
      <c r="N321" s="57">
        <v>0</v>
      </c>
      <c r="O321" s="108">
        <v>7015.2542372881362</v>
      </c>
      <c r="P321" s="108">
        <v>7015.2542372881362</v>
      </c>
      <c r="Q321" s="57" t="s">
        <v>595</v>
      </c>
      <c r="R321" s="57" t="s">
        <v>596</v>
      </c>
      <c r="S321" s="59">
        <v>0.25</v>
      </c>
      <c r="T321" s="58">
        <f>Table1[[#This Row],[Cal Premium]]*Table1[[#This Row],[ERB 
Payout %]]</f>
        <v>1753.8135593220341</v>
      </c>
      <c r="U321" s="61">
        <v>0.01</v>
      </c>
      <c r="V321" s="63">
        <f>Table1[[#This Row],[ERB
Payout Amt]]*Table1[[#This Row],[TDS Rate]]</f>
        <v>17.538135593220343</v>
      </c>
      <c r="W321" s="73"/>
      <c r="X321" s="65">
        <f>Table1[[#This Row],[ERB
Payout Amt]]-Table1[[#This Row],[TDS amt]]</f>
        <v>1736.2754237288136</v>
      </c>
      <c r="Y321" s="66"/>
      <c r="Z321" s="67"/>
      <c r="AA321" s="67"/>
      <c r="AB321" s="85" t="s">
        <v>820</v>
      </c>
      <c r="AC321" s="69"/>
      <c r="AD321" s="69">
        <f>VLOOKUP(Table1[[#This Row],[Unique ID]],[1]Sheet1!$A:$AL,38,0)</f>
        <v>0</v>
      </c>
      <c r="AE321" s="74"/>
      <c r="AF321" s="71"/>
      <c r="AG321" s="75">
        <v>1</v>
      </c>
      <c r="AH321" s="23" t="str">
        <f>Table1[[#This Row],[RM Name]]</f>
        <v>Ajay Sharma</v>
      </c>
    </row>
    <row r="322" spans="1:34" x14ac:dyDescent="0.2">
      <c r="A322" s="56" t="s">
        <v>497</v>
      </c>
      <c r="B322" s="57">
        <v>0</v>
      </c>
      <c r="C322" s="57" t="s">
        <v>791</v>
      </c>
      <c r="D322" s="57" t="s">
        <v>789</v>
      </c>
      <c r="E322" s="57" t="s">
        <v>50</v>
      </c>
      <c r="F322" s="57" t="s">
        <v>51</v>
      </c>
      <c r="G322" s="57" t="s">
        <v>792</v>
      </c>
      <c r="H322" s="57" t="s">
        <v>654</v>
      </c>
      <c r="I322" s="57" t="s">
        <v>666</v>
      </c>
      <c r="J322" s="57" t="s">
        <v>616</v>
      </c>
      <c r="K322" s="84">
        <v>44957</v>
      </c>
      <c r="L322" s="57">
        <v>22597</v>
      </c>
      <c r="M322" s="57">
        <v>0</v>
      </c>
      <c r="N322" s="57">
        <v>0</v>
      </c>
      <c r="O322" s="108">
        <v>19150</v>
      </c>
      <c r="P322" s="108">
        <v>19150</v>
      </c>
      <c r="Q322" s="57" t="s">
        <v>595</v>
      </c>
      <c r="R322" s="57" t="s">
        <v>596</v>
      </c>
      <c r="S322" s="59">
        <v>0.25</v>
      </c>
      <c r="T322" s="58">
        <f>Table1[[#This Row],[Cal Premium]]*Table1[[#This Row],[ERB 
Payout %]]</f>
        <v>4787.5</v>
      </c>
      <c r="U322" s="61">
        <v>0.01</v>
      </c>
      <c r="V322" s="63">
        <f>Table1[[#This Row],[ERB
Payout Amt]]*Table1[[#This Row],[TDS Rate]]</f>
        <v>47.875</v>
      </c>
      <c r="W322" s="73"/>
      <c r="X322" s="65">
        <f>Table1[[#This Row],[ERB
Payout Amt]]-Table1[[#This Row],[TDS amt]]</f>
        <v>4739.625</v>
      </c>
      <c r="Y322" s="66"/>
      <c r="Z322" s="67"/>
      <c r="AA322" s="67"/>
      <c r="AB322" s="85" t="s">
        <v>820</v>
      </c>
      <c r="AC322" s="69"/>
      <c r="AD322" s="69">
        <f>VLOOKUP(Table1[[#This Row],[Unique ID]],[1]Sheet1!$A:$AL,38,0)</f>
        <v>0</v>
      </c>
      <c r="AE322" s="74"/>
      <c r="AF322" s="71"/>
      <c r="AG322" s="75">
        <v>1</v>
      </c>
      <c r="AH322" s="23" t="str">
        <f>Table1[[#This Row],[RM Name]]</f>
        <v>Ajay Sharma</v>
      </c>
    </row>
    <row r="323" spans="1:34" x14ac:dyDescent="0.2">
      <c r="A323" s="56" t="s">
        <v>498</v>
      </c>
      <c r="B323" s="57" t="s">
        <v>793</v>
      </c>
      <c r="C323" s="57">
        <v>1749087</v>
      </c>
      <c r="D323" s="57" t="s">
        <v>30</v>
      </c>
      <c r="E323" s="57" t="s">
        <v>50</v>
      </c>
      <c r="F323" s="57" t="s">
        <v>51</v>
      </c>
      <c r="G323" s="57" t="s">
        <v>794</v>
      </c>
      <c r="H323" s="57" t="s">
        <v>53</v>
      </c>
      <c r="I323" s="57" t="s">
        <v>59</v>
      </c>
      <c r="J323" s="57" t="s">
        <v>60</v>
      </c>
      <c r="K323" s="84">
        <v>44957</v>
      </c>
      <c r="L323" s="57">
        <v>75000</v>
      </c>
      <c r="M323" s="57">
        <v>0</v>
      </c>
      <c r="N323" s="57">
        <v>0</v>
      </c>
      <c r="O323" s="108">
        <v>71770.334928229669</v>
      </c>
      <c r="P323" s="108">
        <v>71770.334928229669</v>
      </c>
      <c r="Q323" s="57" t="s">
        <v>535</v>
      </c>
      <c r="R323" s="57" t="s">
        <v>536</v>
      </c>
      <c r="S323" s="122">
        <v>0.43</v>
      </c>
      <c r="T323" s="58">
        <f>Table1[[#This Row],[Cal Premium]]*Table1[[#This Row],[ERB 
Payout %]]</f>
        <v>30861.244019138758</v>
      </c>
      <c r="U323" s="61">
        <v>0.01</v>
      </c>
      <c r="V323" s="63">
        <f>Table1[[#This Row],[ERB
Payout Amt]]*Table1[[#This Row],[TDS Rate]]</f>
        <v>308.61244019138758</v>
      </c>
      <c r="W323" s="73"/>
      <c r="X323" s="65">
        <f>Table1[[#This Row],[ERB
Payout Amt]]-Table1[[#This Row],[TDS amt]]</f>
        <v>30552.63157894737</v>
      </c>
      <c r="Y323" s="66"/>
      <c r="Z323" s="67"/>
      <c r="AA323" s="67"/>
      <c r="AB323" s="85" t="s">
        <v>820</v>
      </c>
      <c r="AC323" s="69"/>
      <c r="AD323" s="69">
        <f>VLOOKUP(Table1[[#This Row],[Unique ID]],[1]Sheet1!$A:$AL,38,0)</f>
        <v>0</v>
      </c>
      <c r="AE323" s="74"/>
      <c r="AF323" s="71"/>
      <c r="AG323" s="75">
        <v>10</v>
      </c>
      <c r="AH323" s="23" t="str">
        <f>Table1[[#This Row],[RM Name]]</f>
        <v>NA</v>
      </c>
    </row>
    <row r="324" spans="1:34" x14ac:dyDescent="0.2">
      <c r="A324" s="56" t="s">
        <v>834</v>
      </c>
      <c r="B324" s="57" t="s">
        <v>989</v>
      </c>
      <c r="C324" s="57" t="s">
        <v>990</v>
      </c>
      <c r="D324" s="57" t="s">
        <v>964</v>
      </c>
      <c r="E324" s="72" t="s">
        <v>50</v>
      </c>
      <c r="F324" s="57" t="s">
        <v>51</v>
      </c>
      <c r="G324" s="57" t="s">
        <v>991</v>
      </c>
      <c r="H324" s="72" t="s">
        <v>53</v>
      </c>
      <c r="I324" s="57" t="s">
        <v>54</v>
      </c>
      <c r="J324" s="57" t="s">
        <v>64</v>
      </c>
      <c r="K324" s="84">
        <v>44957</v>
      </c>
      <c r="L324" s="57">
        <v>541574</v>
      </c>
      <c r="M324" s="57"/>
      <c r="N324" s="57"/>
      <c r="O324" s="108">
        <v>539324</v>
      </c>
      <c r="P324" s="108">
        <v>518252.63157894742</v>
      </c>
      <c r="Q324" s="57" t="s">
        <v>1436</v>
      </c>
      <c r="R324" s="57" t="s">
        <v>1437</v>
      </c>
      <c r="S324" s="59">
        <v>0.63</v>
      </c>
      <c r="T324" s="58">
        <f>Table1[[#This Row],[Cal Premium]]*Table1[[#This Row],[ERB 
Payout %]]</f>
        <v>326499.15789473685</v>
      </c>
      <c r="U324" s="61">
        <v>0.01</v>
      </c>
      <c r="V324" s="63">
        <f>Table1[[#This Row],[ERB
Payout Amt]]*Table1[[#This Row],[TDS Rate]]</f>
        <v>3264.9915789473685</v>
      </c>
      <c r="W324" s="73">
        <v>0</v>
      </c>
      <c r="X324" s="65">
        <f>Table1[[#This Row],[ERB
Payout Amt]]-Table1[[#This Row],[TDS amt]]</f>
        <v>323234.16631578951</v>
      </c>
      <c r="Y324" s="66"/>
      <c r="Z324" s="67"/>
      <c r="AA324" s="67"/>
      <c r="AB324" s="85" t="s">
        <v>954</v>
      </c>
      <c r="AC324" s="69"/>
      <c r="AD324" s="69"/>
      <c r="AE324" s="74"/>
      <c r="AF324" s="71"/>
      <c r="AG324" s="23">
        <v>10</v>
      </c>
      <c r="AH324" s="23" t="str">
        <f>Table1[[#This Row],[RM Name]]</f>
        <v>Sandeep Das</v>
      </c>
    </row>
    <row r="325" spans="1:34" x14ac:dyDescent="0.2">
      <c r="A325" s="56" t="s">
        <v>879</v>
      </c>
      <c r="B325" s="57" t="s">
        <v>1108</v>
      </c>
      <c r="C325" s="57">
        <v>24748015</v>
      </c>
      <c r="D325" s="57" t="s">
        <v>631</v>
      </c>
      <c r="E325" s="72" t="s">
        <v>50</v>
      </c>
      <c r="F325" s="57" t="s">
        <v>51</v>
      </c>
      <c r="G325" s="57" t="s">
        <v>1109</v>
      </c>
      <c r="H325" s="72" t="s">
        <v>53</v>
      </c>
      <c r="I325" s="57" t="s">
        <v>55</v>
      </c>
      <c r="J325" s="57" t="s">
        <v>211</v>
      </c>
      <c r="K325" s="84">
        <v>44957</v>
      </c>
      <c r="L325" s="57">
        <v>60000</v>
      </c>
      <c r="M325" s="57"/>
      <c r="N325" s="57"/>
      <c r="O325" s="108">
        <v>57416.267942583734</v>
      </c>
      <c r="P325" s="108">
        <v>57416.267942583734</v>
      </c>
      <c r="Q325" s="57" t="s">
        <v>1307</v>
      </c>
      <c r="R325" s="57" t="s">
        <v>1308</v>
      </c>
      <c r="S325" s="59">
        <v>0.52</v>
      </c>
      <c r="T325" s="58">
        <f>Table1[[#This Row],[Cal Premium]]*Table1[[#This Row],[ERB 
Payout %]]</f>
        <v>29856.459330143542</v>
      </c>
      <c r="U325" s="61">
        <v>0.02</v>
      </c>
      <c r="V325" s="63">
        <f>Table1[[#This Row],[ERB
Payout Amt]]*Table1[[#This Row],[TDS Rate]]</f>
        <v>597.12918660287085</v>
      </c>
      <c r="W325" s="73">
        <v>0</v>
      </c>
      <c r="X325" s="65">
        <f>Table1[[#This Row],[ERB
Payout Amt]]-Table1[[#This Row],[TDS amt]]</f>
        <v>29259.330143540672</v>
      </c>
      <c r="Y325" s="66"/>
      <c r="Z325" s="67"/>
      <c r="AA325" s="67"/>
      <c r="AB325" s="85" t="s">
        <v>954</v>
      </c>
      <c r="AC325" s="69"/>
      <c r="AD325" s="69"/>
      <c r="AE325" s="74"/>
      <c r="AF325" s="71"/>
      <c r="AG325" s="23">
        <v>10</v>
      </c>
      <c r="AH325" s="23" t="str">
        <f>Table1[[#This Row],[RM Name]]</f>
        <v>Pintoo Singh</v>
      </c>
    </row>
    <row r="326" spans="1:34" x14ac:dyDescent="0.2">
      <c r="A326" s="56" t="s">
        <v>880</v>
      </c>
      <c r="B326" s="57" t="s">
        <v>1110</v>
      </c>
      <c r="C326" s="57" t="s">
        <v>1111</v>
      </c>
      <c r="D326" s="57" t="s">
        <v>964</v>
      </c>
      <c r="E326" s="72" t="s">
        <v>50</v>
      </c>
      <c r="F326" s="57" t="s">
        <v>51</v>
      </c>
      <c r="G326" s="57" t="s">
        <v>1091</v>
      </c>
      <c r="H326" s="72" t="s">
        <v>53</v>
      </c>
      <c r="I326" s="57" t="s">
        <v>54</v>
      </c>
      <c r="J326" s="57" t="s">
        <v>64</v>
      </c>
      <c r="K326" s="84">
        <v>44957</v>
      </c>
      <c r="L326" s="57">
        <v>42000</v>
      </c>
      <c r="M326" s="57"/>
      <c r="N326" s="57"/>
      <c r="O326" s="108">
        <v>40191.387559808616</v>
      </c>
      <c r="P326" s="108">
        <v>40191.387559808616</v>
      </c>
      <c r="Q326" s="57" t="s">
        <v>1436</v>
      </c>
      <c r="R326" s="57" t="s">
        <v>1437</v>
      </c>
      <c r="S326" s="59">
        <v>0.63</v>
      </c>
      <c r="T326" s="58">
        <f>Table1[[#This Row],[Cal Premium]]*Table1[[#This Row],[ERB 
Payout %]]</f>
        <v>25320.57416267943</v>
      </c>
      <c r="U326" s="61">
        <v>0.01</v>
      </c>
      <c r="V326" s="63">
        <f>Table1[[#This Row],[ERB
Payout Amt]]*Table1[[#This Row],[TDS Rate]]</f>
        <v>253.20574162679429</v>
      </c>
      <c r="W326" s="73">
        <v>0</v>
      </c>
      <c r="X326" s="65">
        <f>Table1[[#This Row],[ERB
Payout Amt]]-Table1[[#This Row],[TDS amt]]</f>
        <v>25067.368421052637</v>
      </c>
      <c r="Y326" s="66"/>
      <c r="Z326" s="67"/>
      <c r="AA326" s="67"/>
      <c r="AB326" s="85" t="s">
        <v>954</v>
      </c>
      <c r="AC326" s="69"/>
      <c r="AD326" s="69"/>
      <c r="AE326" s="74"/>
      <c r="AF326" s="71"/>
      <c r="AG326" s="23">
        <v>10</v>
      </c>
      <c r="AH326" s="23" t="str">
        <f>Table1[[#This Row],[RM Name]]</f>
        <v>Sandeep Das</v>
      </c>
    </row>
    <row r="327" spans="1:34" x14ac:dyDescent="0.2">
      <c r="A327" s="56" t="s">
        <v>898</v>
      </c>
      <c r="B327" s="57" t="s">
        <v>1157</v>
      </c>
      <c r="C327" s="57">
        <v>544631578</v>
      </c>
      <c r="D327" s="57" t="s">
        <v>631</v>
      </c>
      <c r="E327" s="72" t="s">
        <v>50</v>
      </c>
      <c r="F327" s="57" t="s">
        <v>51</v>
      </c>
      <c r="G327" s="57" t="s">
        <v>1158</v>
      </c>
      <c r="H327" s="72" t="s">
        <v>53</v>
      </c>
      <c r="I327" s="57" t="s">
        <v>54</v>
      </c>
      <c r="J327" s="57" t="s">
        <v>63</v>
      </c>
      <c r="K327" s="84">
        <v>44957</v>
      </c>
      <c r="L327" s="57">
        <v>85000</v>
      </c>
      <c r="M327" s="57"/>
      <c r="N327" s="57"/>
      <c r="O327" s="108">
        <v>81339.712918660298</v>
      </c>
      <c r="P327" s="108">
        <v>81339.712918660298</v>
      </c>
      <c r="Q327" s="57" t="s">
        <v>1306</v>
      </c>
      <c r="R327" s="57" t="s">
        <v>1312</v>
      </c>
      <c r="S327" s="59">
        <v>0.56999999999999995</v>
      </c>
      <c r="T327" s="58">
        <f>Table1[[#This Row],[Cal Premium]]*Table1[[#This Row],[ERB 
Payout %]]</f>
        <v>46363.636363636368</v>
      </c>
      <c r="U327" s="61">
        <v>0.02</v>
      </c>
      <c r="V327" s="63">
        <f>Table1[[#This Row],[ERB
Payout Amt]]*Table1[[#This Row],[TDS Rate]]</f>
        <v>927.27272727272737</v>
      </c>
      <c r="W327" s="73">
        <v>0</v>
      </c>
      <c r="X327" s="65">
        <f>Table1[[#This Row],[ERB
Payout Amt]]-Table1[[#This Row],[TDS amt]]</f>
        <v>45436.36363636364</v>
      </c>
      <c r="Y327" s="66"/>
      <c r="Z327" s="67"/>
      <c r="AA327" s="67"/>
      <c r="AB327" s="85" t="s">
        <v>954</v>
      </c>
      <c r="AC327" s="69"/>
      <c r="AD327" s="69"/>
      <c r="AE327" s="74"/>
      <c r="AF327" s="71"/>
      <c r="AG327" s="23">
        <v>10</v>
      </c>
      <c r="AH327" s="23" t="str">
        <f>Table1[[#This Row],[RM Name]]</f>
        <v>Pintoo Singh</v>
      </c>
    </row>
    <row r="328" spans="1:34" x14ac:dyDescent="0.2">
      <c r="A328" s="56" t="s">
        <v>911</v>
      </c>
      <c r="B328" s="57" t="s">
        <v>1192</v>
      </c>
      <c r="C328" s="57" t="s">
        <v>1193</v>
      </c>
      <c r="D328" s="57" t="s">
        <v>957</v>
      </c>
      <c r="E328" s="72" t="s">
        <v>50</v>
      </c>
      <c r="F328" s="57" t="s">
        <v>51</v>
      </c>
      <c r="G328" s="57" t="s">
        <v>1194</v>
      </c>
      <c r="H328" s="72" t="s">
        <v>53</v>
      </c>
      <c r="I328" s="57" t="s">
        <v>203</v>
      </c>
      <c r="J328" s="57" t="s">
        <v>342</v>
      </c>
      <c r="K328" s="84">
        <v>44957</v>
      </c>
      <c r="L328" s="57">
        <v>40000</v>
      </c>
      <c r="M328" s="57"/>
      <c r="N328" s="57"/>
      <c r="O328" s="108">
        <v>38277.511961722492</v>
      </c>
      <c r="P328" s="108">
        <v>38277.511961722492</v>
      </c>
      <c r="Q328" s="57" t="s">
        <v>75</v>
      </c>
      <c r="R328" s="57" t="s">
        <v>76</v>
      </c>
      <c r="S328" s="59">
        <v>0.56999999999999995</v>
      </c>
      <c r="T328" s="58">
        <f>Table1[[#This Row],[Cal Premium]]*Table1[[#This Row],[ERB 
Payout %]]</f>
        <v>21818.18181818182</v>
      </c>
      <c r="U328" s="61">
        <v>0.02</v>
      </c>
      <c r="V328" s="63">
        <f>Table1[[#This Row],[ERB
Payout Amt]]*Table1[[#This Row],[TDS Rate]]</f>
        <v>436.36363636363643</v>
      </c>
      <c r="W328" s="73">
        <v>0</v>
      </c>
      <c r="X328" s="65">
        <f>Table1[[#This Row],[ERB
Payout Amt]]-Table1[[#This Row],[TDS amt]]</f>
        <v>21381.818181818184</v>
      </c>
      <c r="Y328" s="66"/>
      <c r="Z328" s="67"/>
      <c r="AA328" s="67"/>
      <c r="AB328" s="85" t="s">
        <v>954</v>
      </c>
      <c r="AC328" s="69"/>
      <c r="AD328" s="69"/>
      <c r="AE328" s="74"/>
      <c r="AF328" s="71"/>
      <c r="AG328" s="23">
        <v>10</v>
      </c>
      <c r="AH328" s="23" t="str">
        <f>Table1[[#This Row],[RM Name]]</f>
        <v>Mohan Singh</v>
      </c>
    </row>
    <row r="329" spans="1:34" x14ac:dyDescent="0.2">
      <c r="A329" s="56" t="s">
        <v>918</v>
      </c>
      <c r="B329" s="57" t="s">
        <v>1211</v>
      </c>
      <c r="C329" s="57">
        <v>0</v>
      </c>
      <c r="D329" s="57" t="s">
        <v>957</v>
      </c>
      <c r="E329" s="72" t="s">
        <v>50</v>
      </c>
      <c r="F329" s="57" t="s">
        <v>51</v>
      </c>
      <c r="G329" s="57" t="s">
        <v>1212</v>
      </c>
      <c r="H329" s="72" t="s">
        <v>53</v>
      </c>
      <c r="I329" s="57" t="s">
        <v>961</v>
      </c>
      <c r="J329" s="57" t="s">
        <v>962</v>
      </c>
      <c r="K329" s="84">
        <v>44957</v>
      </c>
      <c r="L329" s="57">
        <v>21000</v>
      </c>
      <c r="M329" s="57"/>
      <c r="N329" s="57"/>
      <c r="O329" s="108">
        <v>20095.693779904308</v>
      </c>
      <c r="P329" s="108">
        <v>20095.693779904308</v>
      </c>
      <c r="Q329" s="57" t="s">
        <v>1300</v>
      </c>
      <c r="R329" s="57" t="s">
        <v>1301</v>
      </c>
      <c r="S329" s="59">
        <v>0.54</v>
      </c>
      <c r="T329" s="58">
        <f>Table1[[#This Row],[Cal Premium]]*Table1[[#This Row],[ERB 
Payout %]]</f>
        <v>10851.674641148327</v>
      </c>
      <c r="U329" s="61">
        <v>0.01</v>
      </c>
      <c r="V329" s="63">
        <f>Table1[[#This Row],[ERB
Payout Amt]]*Table1[[#This Row],[TDS Rate]]</f>
        <v>108.51674641148327</v>
      </c>
      <c r="W329" s="73">
        <v>0</v>
      </c>
      <c r="X329" s="65">
        <f>Table1[[#This Row],[ERB
Payout Amt]]-Table1[[#This Row],[TDS amt]]</f>
        <v>10743.157894736843</v>
      </c>
      <c r="Y329" s="66"/>
      <c r="Z329" s="67"/>
      <c r="AA329" s="67"/>
      <c r="AB329" s="85" t="s">
        <v>954</v>
      </c>
      <c r="AC329" s="69"/>
      <c r="AD329" s="69"/>
      <c r="AE329" s="74"/>
      <c r="AF329" s="71"/>
      <c r="AG329" s="23">
        <v>10</v>
      </c>
      <c r="AH329" s="23" t="str">
        <f>Table1[[#This Row],[RM Name]]</f>
        <v>Mohan Singh</v>
      </c>
    </row>
    <row r="330" spans="1:34" x14ac:dyDescent="0.2">
      <c r="A330" s="56" t="s">
        <v>920</v>
      </c>
      <c r="B330" s="57" t="s">
        <v>1216</v>
      </c>
      <c r="C330" s="57" t="s">
        <v>1217</v>
      </c>
      <c r="D330" s="57" t="s">
        <v>957</v>
      </c>
      <c r="E330" s="72" t="s">
        <v>50</v>
      </c>
      <c r="F330" s="57" t="s">
        <v>51</v>
      </c>
      <c r="G330" s="57" t="s">
        <v>1218</v>
      </c>
      <c r="H330" s="72" t="s">
        <v>53</v>
      </c>
      <c r="I330" s="57" t="s">
        <v>203</v>
      </c>
      <c r="J330" s="57" t="s">
        <v>216</v>
      </c>
      <c r="K330" s="84">
        <v>44957</v>
      </c>
      <c r="L330" s="57">
        <v>26666</v>
      </c>
      <c r="M330" s="57"/>
      <c r="N330" s="57"/>
      <c r="O330" s="108">
        <v>25517.703349282299</v>
      </c>
      <c r="P330" s="108">
        <v>25517.703349282299</v>
      </c>
      <c r="Q330" s="57" t="s">
        <v>75</v>
      </c>
      <c r="R330" s="57" t="s">
        <v>76</v>
      </c>
      <c r="S330" s="59">
        <v>0.56999999999999995</v>
      </c>
      <c r="T330" s="58">
        <f>Table1[[#This Row],[Cal Premium]]*Table1[[#This Row],[ERB 
Payout %]]</f>
        <v>14545.09090909091</v>
      </c>
      <c r="U330" s="61">
        <v>0.02</v>
      </c>
      <c r="V330" s="63">
        <f>Table1[[#This Row],[ERB
Payout Amt]]*Table1[[#This Row],[TDS Rate]]</f>
        <v>290.90181818181821</v>
      </c>
      <c r="W330" s="73">
        <v>0</v>
      </c>
      <c r="X330" s="65">
        <f>Table1[[#This Row],[ERB
Payout Amt]]-Table1[[#This Row],[TDS amt]]</f>
        <v>14254.189090909093</v>
      </c>
      <c r="Y330" s="66"/>
      <c r="Z330" s="67"/>
      <c r="AA330" s="67"/>
      <c r="AB330" s="85" t="s">
        <v>954</v>
      </c>
      <c r="AC330" s="69"/>
      <c r="AD330" s="69"/>
      <c r="AE330" s="74"/>
      <c r="AF330" s="71"/>
      <c r="AG330" s="23">
        <v>12</v>
      </c>
      <c r="AH330" s="23" t="str">
        <f>Table1[[#This Row],[RM Name]]</f>
        <v>Mohan Singh</v>
      </c>
    </row>
    <row r="331" spans="1:34" x14ac:dyDescent="0.2">
      <c r="A331" s="56" t="s">
        <v>921</v>
      </c>
      <c r="B331" s="57" t="s">
        <v>1219</v>
      </c>
      <c r="C331" s="57" t="s">
        <v>1220</v>
      </c>
      <c r="D331" s="57" t="s">
        <v>957</v>
      </c>
      <c r="E331" s="72" t="s">
        <v>50</v>
      </c>
      <c r="F331" s="57" t="s">
        <v>51</v>
      </c>
      <c r="G331" s="57" t="s">
        <v>1221</v>
      </c>
      <c r="H331" s="72" t="s">
        <v>53</v>
      </c>
      <c r="I331" s="57" t="s">
        <v>203</v>
      </c>
      <c r="J331" s="57" t="s">
        <v>342</v>
      </c>
      <c r="K331" s="84">
        <v>44957</v>
      </c>
      <c r="L331" s="57">
        <v>30000</v>
      </c>
      <c r="M331" s="57"/>
      <c r="N331" s="57"/>
      <c r="O331" s="108">
        <v>28708.133971291867</v>
      </c>
      <c r="P331" s="108">
        <v>28708.133971291867</v>
      </c>
      <c r="Q331" s="57" t="s">
        <v>75</v>
      </c>
      <c r="R331" s="57" t="s">
        <v>76</v>
      </c>
      <c r="S331" s="59">
        <v>0.56999999999999995</v>
      </c>
      <c r="T331" s="58">
        <f>Table1[[#This Row],[Cal Premium]]*Table1[[#This Row],[ERB 
Payout %]]</f>
        <v>16363.636363636362</v>
      </c>
      <c r="U331" s="61">
        <v>0.02</v>
      </c>
      <c r="V331" s="63">
        <f>Table1[[#This Row],[ERB
Payout Amt]]*Table1[[#This Row],[TDS Rate]]</f>
        <v>327.27272727272725</v>
      </c>
      <c r="W331" s="73">
        <v>0</v>
      </c>
      <c r="X331" s="65">
        <f>Table1[[#This Row],[ERB
Payout Amt]]-Table1[[#This Row],[TDS amt]]</f>
        <v>16036.363636363634</v>
      </c>
      <c r="Y331" s="66"/>
      <c r="Z331" s="67"/>
      <c r="AA331" s="67"/>
      <c r="AB331" s="85" t="s">
        <v>954</v>
      </c>
      <c r="AC331" s="69"/>
      <c r="AD331" s="69"/>
      <c r="AE331" s="74"/>
      <c r="AF331" s="71"/>
      <c r="AG331" s="23">
        <v>10</v>
      </c>
      <c r="AH331" s="23" t="str">
        <f>Table1[[#This Row],[RM Name]]</f>
        <v>Mohan Singh</v>
      </c>
    </row>
    <row r="332" spans="1:34" x14ac:dyDescent="0.2">
      <c r="A332" s="56" t="s">
        <v>922</v>
      </c>
      <c r="B332" s="57" t="s">
        <v>1222</v>
      </c>
      <c r="C332" s="57" t="s">
        <v>1223</v>
      </c>
      <c r="D332" s="57" t="s">
        <v>957</v>
      </c>
      <c r="E332" s="72" t="s">
        <v>50</v>
      </c>
      <c r="F332" s="57" t="s">
        <v>51</v>
      </c>
      <c r="G332" s="57" t="s">
        <v>1224</v>
      </c>
      <c r="H332" s="72" t="s">
        <v>53</v>
      </c>
      <c r="I332" s="57" t="s">
        <v>203</v>
      </c>
      <c r="J332" s="57" t="s">
        <v>342</v>
      </c>
      <c r="K332" s="84">
        <v>44957</v>
      </c>
      <c r="L332" s="57">
        <v>33333</v>
      </c>
      <c r="M332" s="57"/>
      <c r="N332" s="57"/>
      <c r="O332" s="108">
        <v>31897.607655502394</v>
      </c>
      <c r="P332" s="108">
        <v>31897.607655502394</v>
      </c>
      <c r="Q332" s="57" t="s">
        <v>75</v>
      </c>
      <c r="R332" s="57" t="s">
        <v>76</v>
      </c>
      <c r="S332" s="59">
        <v>0.56999999999999995</v>
      </c>
      <c r="T332" s="58">
        <f>Table1[[#This Row],[Cal Premium]]*Table1[[#This Row],[ERB 
Payout %]]</f>
        <v>18181.636363636364</v>
      </c>
      <c r="U332" s="61">
        <v>0.02</v>
      </c>
      <c r="V332" s="63">
        <f>Table1[[#This Row],[ERB
Payout Amt]]*Table1[[#This Row],[TDS Rate]]</f>
        <v>363.63272727272727</v>
      </c>
      <c r="W332" s="73">
        <v>0</v>
      </c>
      <c r="X332" s="65">
        <f>Table1[[#This Row],[ERB
Payout Amt]]-Table1[[#This Row],[TDS amt]]</f>
        <v>17818.003636363635</v>
      </c>
      <c r="Y332" s="66"/>
      <c r="Z332" s="67"/>
      <c r="AA332" s="67"/>
      <c r="AB332" s="85" t="s">
        <v>954</v>
      </c>
      <c r="AC332" s="69"/>
      <c r="AD332" s="69"/>
      <c r="AE332" s="74"/>
      <c r="AF332" s="71"/>
      <c r="AG332" s="23">
        <v>12</v>
      </c>
      <c r="AH332" s="23" t="str">
        <f>Table1[[#This Row],[RM Name]]</f>
        <v>Mohan Singh</v>
      </c>
    </row>
    <row r="333" spans="1:34" x14ac:dyDescent="0.2">
      <c r="A333" s="56" t="s">
        <v>928</v>
      </c>
      <c r="B333" s="57" t="s">
        <v>1239</v>
      </c>
      <c r="C333" s="57" t="s">
        <v>1240</v>
      </c>
      <c r="D333" s="57" t="s">
        <v>957</v>
      </c>
      <c r="E333" s="72" t="s">
        <v>50</v>
      </c>
      <c r="F333" s="57" t="s">
        <v>51</v>
      </c>
      <c r="G333" s="57" t="s">
        <v>1241</v>
      </c>
      <c r="H333" s="72" t="s">
        <v>53</v>
      </c>
      <c r="I333" s="57" t="s">
        <v>203</v>
      </c>
      <c r="J333" s="57" t="s">
        <v>216</v>
      </c>
      <c r="K333" s="84">
        <v>44957</v>
      </c>
      <c r="L333" s="57">
        <v>29166</v>
      </c>
      <c r="M333" s="57"/>
      <c r="N333" s="57"/>
      <c r="O333" s="108">
        <v>27910.047846889953</v>
      </c>
      <c r="P333" s="108">
        <v>27910.047846889953</v>
      </c>
      <c r="Q333" s="57" t="s">
        <v>75</v>
      </c>
      <c r="R333" s="57" t="s">
        <v>76</v>
      </c>
      <c r="S333" s="59">
        <v>0.56999999999999995</v>
      </c>
      <c r="T333" s="58">
        <f>Table1[[#This Row],[Cal Premium]]*Table1[[#This Row],[ERB 
Payout %]]</f>
        <v>15908.727272727272</v>
      </c>
      <c r="U333" s="61">
        <v>0.02</v>
      </c>
      <c r="V333" s="63">
        <f>Table1[[#This Row],[ERB
Payout Amt]]*Table1[[#This Row],[TDS Rate]]</f>
        <v>318.17454545454547</v>
      </c>
      <c r="W333" s="73">
        <v>0</v>
      </c>
      <c r="X333" s="65">
        <f>Table1[[#This Row],[ERB
Payout Amt]]-Table1[[#This Row],[TDS amt]]</f>
        <v>15590.552727272727</v>
      </c>
      <c r="Y333" s="66"/>
      <c r="Z333" s="67"/>
      <c r="AA333" s="67"/>
      <c r="AB333" s="85" t="s">
        <v>954</v>
      </c>
      <c r="AC333" s="69"/>
      <c r="AD333" s="69"/>
      <c r="AE333" s="74"/>
      <c r="AF333" s="71"/>
      <c r="AG333" s="23">
        <v>12</v>
      </c>
      <c r="AH333" s="23" t="str">
        <f>Table1[[#This Row],[RM Name]]</f>
        <v>Mohan Singh</v>
      </c>
    </row>
    <row r="334" spans="1:34" x14ac:dyDescent="0.2">
      <c r="A334" s="56" t="s">
        <v>930</v>
      </c>
      <c r="B334" s="57" t="s">
        <v>1245</v>
      </c>
      <c r="C334" s="57" t="s">
        <v>1246</v>
      </c>
      <c r="D334" s="57" t="s">
        <v>957</v>
      </c>
      <c r="E334" s="72" t="s">
        <v>50</v>
      </c>
      <c r="F334" s="57" t="s">
        <v>51</v>
      </c>
      <c r="G334" s="57" t="s">
        <v>1244</v>
      </c>
      <c r="H334" s="72" t="s">
        <v>53</v>
      </c>
      <c r="I334" s="57" t="s">
        <v>203</v>
      </c>
      <c r="J334" s="57" t="s">
        <v>216</v>
      </c>
      <c r="K334" s="84">
        <v>44957</v>
      </c>
      <c r="L334" s="57">
        <v>66500</v>
      </c>
      <c r="M334" s="57"/>
      <c r="N334" s="57"/>
      <c r="O334" s="108">
        <v>63636.36363636364</v>
      </c>
      <c r="P334" s="108">
        <v>63636.36363636364</v>
      </c>
      <c r="Q334" s="57" t="s">
        <v>75</v>
      </c>
      <c r="R334" s="57" t="s">
        <v>76</v>
      </c>
      <c r="S334" s="59">
        <v>0.56999999999999995</v>
      </c>
      <c r="T334" s="58">
        <f>Table1[[#This Row],[Cal Premium]]*Table1[[#This Row],[ERB 
Payout %]]</f>
        <v>36272.727272727272</v>
      </c>
      <c r="U334" s="61">
        <v>0.02</v>
      </c>
      <c r="V334" s="63">
        <f>Table1[[#This Row],[ERB
Payout Amt]]*Table1[[#This Row],[TDS Rate]]</f>
        <v>725.4545454545455</v>
      </c>
      <c r="W334" s="73">
        <v>0</v>
      </c>
      <c r="X334" s="65">
        <f>Table1[[#This Row],[ERB
Payout Amt]]-Table1[[#This Row],[TDS amt]]</f>
        <v>35547.272727272728</v>
      </c>
      <c r="Y334" s="66"/>
      <c r="Z334" s="67"/>
      <c r="AA334" s="67"/>
      <c r="AB334" s="85" t="s">
        <v>954</v>
      </c>
      <c r="AC334" s="69"/>
      <c r="AD334" s="69"/>
      <c r="AE334" s="74"/>
      <c r="AF334" s="71"/>
      <c r="AG334" s="23">
        <v>12</v>
      </c>
      <c r="AH334" s="23" t="str">
        <f>Table1[[#This Row],[RM Name]]</f>
        <v>Mohan Singh</v>
      </c>
    </row>
    <row r="335" spans="1:34" x14ac:dyDescent="0.2">
      <c r="A335" s="56" t="s">
        <v>934</v>
      </c>
      <c r="B335" s="57" t="s">
        <v>1256</v>
      </c>
      <c r="C335" s="57" t="s">
        <v>1257</v>
      </c>
      <c r="D335" s="57" t="s">
        <v>957</v>
      </c>
      <c r="E335" s="72" t="s">
        <v>50</v>
      </c>
      <c r="F335" s="57" t="s">
        <v>51</v>
      </c>
      <c r="G335" s="57" t="s">
        <v>1258</v>
      </c>
      <c r="H335" s="72" t="s">
        <v>53</v>
      </c>
      <c r="I335" s="57" t="s">
        <v>203</v>
      </c>
      <c r="J335" s="57" t="s">
        <v>216</v>
      </c>
      <c r="K335" s="84">
        <v>44957</v>
      </c>
      <c r="L335" s="57">
        <v>50000</v>
      </c>
      <c r="M335" s="57"/>
      <c r="N335" s="57"/>
      <c r="O335" s="108">
        <v>47846.889952153113</v>
      </c>
      <c r="P335" s="108">
        <v>47846.889952153113</v>
      </c>
      <c r="Q335" s="57" t="s">
        <v>75</v>
      </c>
      <c r="R335" s="57" t="s">
        <v>76</v>
      </c>
      <c r="S335" s="59">
        <v>0.56999999999999995</v>
      </c>
      <c r="T335" s="58">
        <f>Table1[[#This Row],[Cal Premium]]*Table1[[#This Row],[ERB 
Payout %]]</f>
        <v>27272.727272727272</v>
      </c>
      <c r="U335" s="61">
        <v>0.02</v>
      </c>
      <c r="V335" s="63">
        <f>Table1[[#This Row],[ERB
Payout Amt]]*Table1[[#This Row],[TDS Rate]]</f>
        <v>545.4545454545455</v>
      </c>
      <c r="W335" s="73">
        <v>0</v>
      </c>
      <c r="X335" s="65">
        <f>Table1[[#This Row],[ERB
Payout Amt]]-Table1[[#This Row],[TDS amt]]</f>
        <v>26727.272727272728</v>
      </c>
      <c r="Y335" s="66"/>
      <c r="Z335" s="67"/>
      <c r="AA335" s="67"/>
      <c r="AB335" s="85" t="s">
        <v>954</v>
      </c>
      <c r="AC335" s="69"/>
      <c r="AD335" s="69"/>
      <c r="AE335" s="74"/>
      <c r="AF335" s="71"/>
      <c r="AG335" s="23">
        <v>12</v>
      </c>
      <c r="AH335" s="23" t="str">
        <f>Table1[[#This Row],[RM Name]]</f>
        <v>Mohan Singh</v>
      </c>
    </row>
    <row r="336" spans="1:34" x14ac:dyDescent="0.2">
      <c r="A336" s="56" t="s">
        <v>935</v>
      </c>
      <c r="B336" s="57" t="s">
        <v>1259</v>
      </c>
      <c r="C336" s="57">
        <v>0</v>
      </c>
      <c r="D336" s="57" t="s">
        <v>957</v>
      </c>
      <c r="E336" s="72" t="s">
        <v>50</v>
      </c>
      <c r="F336" s="57" t="s">
        <v>51</v>
      </c>
      <c r="G336" s="57" t="s">
        <v>1260</v>
      </c>
      <c r="H336" s="72" t="s">
        <v>53</v>
      </c>
      <c r="I336" s="57" t="s">
        <v>961</v>
      </c>
      <c r="J336" s="57" t="s">
        <v>962</v>
      </c>
      <c r="K336" s="84">
        <v>44957</v>
      </c>
      <c r="L336" s="57">
        <v>40500</v>
      </c>
      <c r="M336" s="57"/>
      <c r="N336" s="57"/>
      <c r="O336" s="108">
        <v>38755.980861244025</v>
      </c>
      <c r="P336" s="108">
        <v>38755.980861244025</v>
      </c>
      <c r="Q336" s="57" t="s">
        <v>75</v>
      </c>
      <c r="R336" s="57" t="s">
        <v>76</v>
      </c>
      <c r="S336" s="59">
        <v>0.56000000000000005</v>
      </c>
      <c r="T336" s="58">
        <f>Table1[[#This Row],[Cal Premium]]*Table1[[#This Row],[ERB 
Payout %]]</f>
        <v>21703.349282296655</v>
      </c>
      <c r="U336" s="61">
        <v>0.02</v>
      </c>
      <c r="V336" s="63">
        <f>Table1[[#This Row],[ERB
Payout Amt]]*Table1[[#This Row],[TDS Rate]]</f>
        <v>434.06698564593307</v>
      </c>
      <c r="W336" s="73">
        <v>0</v>
      </c>
      <c r="X336" s="65">
        <f>Table1[[#This Row],[ERB
Payout Amt]]-Table1[[#This Row],[TDS amt]]</f>
        <v>21269.282296650723</v>
      </c>
      <c r="Y336" s="66"/>
      <c r="Z336" s="67"/>
      <c r="AA336" s="67"/>
      <c r="AB336" s="85" t="s">
        <v>954</v>
      </c>
      <c r="AC336" s="69"/>
      <c r="AD336" s="69"/>
      <c r="AE336" s="74"/>
      <c r="AF336" s="71"/>
      <c r="AG336" s="23">
        <v>10</v>
      </c>
      <c r="AH336" s="23" t="str">
        <f>Table1[[#This Row],[RM Name]]</f>
        <v>Mohan Singh</v>
      </c>
    </row>
    <row r="337" spans="1:34" x14ac:dyDescent="0.2">
      <c r="A337" s="56" t="s">
        <v>936</v>
      </c>
      <c r="B337" s="57" t="s">
        <v>1261</v>
      </c>
      <c r="C337" s="57" t="s">
        <v>1262</v>
      </c>
      <c r="D337" s="57" t="s">
        <v>957</v>
      </c>
      <c r="E337" s="72" t="s">
        <v>50</v>
      </c>
      <c r="F337" s="57" t="s">
        <v>51</v>
      </c>
      <c r="G337" s="57" t="s">
        <v>1263</v>
      </c>
      <c r="H337" s="72" t="s">
        <v>53</v>
      </c>
      <c r="I337" s="57" t="s">
        <v>203</v>
      </c>
      <c r="J337" s="57" t="s">
        <v>342</v>
      </c>
      <c r="K337" s="84">
        <v>44957</v>
      </c>
      <c r="L337" s="57">
        <v>108000</v>
      </c>
      <c r="M337" s="57"/>
      <c r="N337" s="57"/>
      <c r="O337" s="108">
        <v>103349.28229665072</v>
      </c>
      <c r="P337" s="108">
        <v>103349.28229665072</v>
      </c>
      <c r="Q337" s="57" t="s">
        <v>75</v>
      </c>
      <c r="R337" s="57" t="s">
        <v>76</v>
      </c>
      <c r="S337" s="59">
        <v>0.56999999999999995</v>
      </c>
      <c r="T337" s="58">
        <f>Table1[[#This Row],[Cal Premium]]*Table1[[#This Row],[ERB 
Payout %]]</f>
        <v>58909.090909090904</v>
      </c>
      <c r="U337" s="61">
        <v>0.02</v>
      </c>
      <c r="V337" s="63">
        <f>Table1[[#This Row],[ERB
Payout Amt]]*Table1[[#This Row],[TDS Rate]]</f>
        <v>1178.181818181818</v>
      </c>
      <c r="W337" s="73">
        <v>0</v>
      </c>
      <c r="X337" s="65">
        <f>Table1[[#This Row],[ERB
Payout Amt]]-Table1[[#This Row],[TDS amt]]</f>
        <v>57730.909090909088</v>
      </c>
      <c r="Y337" s="66"/>
      <c r="Z337" s="67"/>
      <c r="AA337" s="67"/>
      <c r="AB337" s="85" t="s">
        <v>954</v>
      </c>
      <c r="AC337" s="69"/>
      <c r="AD337" s="69"/>
      <c r="AE337" s="74"/>
      <c r="AF337" s="71"/>
      <c r="AG337" s="23">
        <v>12</v>
      </c>
      <c r="AH337" s="23" t="str">
        <f>Table1[[#This Row],[RM Name]]</f>
        <v>Mohan Singh</v>
      </c>
    </row>
    <row r="338" spans="1:34" x14ac:dyDescent="0.2">
      <c r="A338" s="56" t="s">
        <v>937</v>
      </c>
      <c r="B338" s="57" t="s">
        <v>1264</v>
      </c>
      <c r="C338" s="57" t="s">
        <v>1265</v>
      </c>
      <c r="D338" s="57" t="s">
        <v>957</v>
      </c>
      <c r="E338" s="72" t="s">
        <v>50</v>
      </c>
      <c r="F338" s="57" t="s">
        <v>51</v>
      </c>
      <c r="G338" s="57" t="s">
        <v>1266</v>
      </c>
      <c r="H338" s="72" t="s">
        <v>53</v>
      </c>
      <c r="I338" s="57" t="s">
        <v>203</v>
      </c>
      <c r="J338" s="57" t="s">
        <v>342</v>
      </c>
      <c r="K338" s="84">
        <v>44957</v>
      </c>
      <c r="L338" s="57">
        <v>30000</v>
      </c>
      <c r="M338" s="57"/>
      <c r="N338" s="57"/>
      <c r="O338" s="108">
        <v>28708.133971291867</v>
      </c>
      <c r="P338" s="108">
        <v>28708.133971291867</v>
      </c>
      <c r="Q338" s="57" t="s">
        <v>75</v>
      </c>
      <c r="R338" s="57" t="s">
        <v>76</v>
      </c>
      <c r="S338" s="59">
        <v>0.56999999999999995</v>
      </c>
      <c r="T338" s="58">
        <f>Table1[[#This Row],[Cal Premium]]*Table1[[#This Row],[ERB 
Payout %]]</f>
        <v>16363.636363636362</v>
      </c>
      <c r="U338" s="61">
        <v>0.02</v>
      </c>
      <c r="V338" s="63">
        <f>Table1[[#This Row],[ERB
Payout Amt]]*Table1[[#This Row],[TDS Rate]]</f>
        <v>327.27272727272725</v>
      </c>
      <c r="W338" s="73">
        <v>0</v>
      </c>
      <c r="X338" s="65">
        <f>Table1[[#This Row],[ERB
Payout Amt]]-Table1[[#This Row],[TDS amt]]</f>
        <v>16036.363636363634</v>
      </c>
      <c r="Y338" s="66"/>
      <c r="Z338" s="67"/>
      <c r="AA338" s="67"/>
      <c r="AB338" s="85" t="s">
        <v>954</v>
      </c>
      <c r="AC338" s="69"/>
      <c r="AD338" s="69"/>
      <c r="AE338" s="74"/>
      <c r="AF338" s="71"/>
      <c r="AG338" s="23">
        <v>10</v>
      </c>
      <c r="AH338" s="23" t="str">
        <f>Table1[[#This Row],[RM Name]]</f>
        <v>Mohan Singh</v>
      </c>
    </row>
    <row r="339" spans="1:34" x14ac:dyDescent="0.2">
      <c r="A339" s="56" t="s">
        <v>938</v>
      </c>
      <c r="B339" s="57" t="s">
        <v>1267</v>
      </c>
      <c r="C339" s="57" t="s">
        <v>1268</v>
      </c>
      <c r="D339" s="57" t="s">
        <v>957</v>
      </c>
      <c r="E339" s="72" t="s">
        <v>50</v>
      </c>
      <c r="F339" s="57" t="s">
        <v>51</v>
      </c>
      <c r="G339" s="57" t="s">
        <v>1269</v>
      </c>
      <c r="H339" s="72" t="s">
        <v>53</v>
      </c>
      <c r="I339" s="57" t="s">
        <v>203</v>
      </c>
      <c r="J339" s="57" t="s">
        <v>216</v>
      </c>
      <c r="K339" s="84">
        <v>44957</v>
      </c>
      <c r="L339" s="57">
        <v>99999</v>
      </c>
      <c r="M339" s="57"/>
      <c r="N339" s="57"/>
      <c r="O339" s="108">
        <v>95692.822966507185</v>
      </c>
      <c r="P339" s="108">
        <v>95692.822966507185</v>
      </c>
      <c r="Q339" s="57" t="s">
        <v>75</v>
      </c>
      <c r="R339" s="57" t="s">
        <v>76</v>
      </c>
      <c r="S339" s="59">
        <v>0.56999999999999995</v>
      </c>
      <c r="T339" s="58">
        <f>Table1[[#This Row],[Cal Premium]]*Table1[[#This Row],[ERB 
Payout %]]</f>
        <v>54544.909090909088</v>
      </c>
      <c r="U339" s="61">
        <v>0.02</v>
      </c>
      <c r="V339" s="63">
        <f>Table1[[#This Row],[ERB
Payout Amt]]*Table1[[#This Row],[TDS Rate]]</f>
        <v>1090.8981818181817</v>
      </c>
      <c r="W339" s="73">
        <v>0</v>
      </c>
      <c r="X339" s="65">
        <f>Table1[[#This Row],[ERB
Payout Amt]]-Table1[[#This Row],[TDS amt]]</f>
        <v>53454.01090909091</v>
      </c>
      <c r="Y339" s="66"/>
      <c r="Z339" s="67"/>
      <c r="AA339" s="67"/>
      <c r="AB339" s="85" t="s">
        <v>954</v>
      </c>
      <c r="AC339" s="69"/>
      <c r="AD339" s="69"/>
      <c r="AE339" s="74"/>
      <c r="AF339" s="71"/>
      <c r="AG339" s="23">
        <v>12</v>
      </c>
      <c r="AH339" s="23" t="str">
        <f>Table1[[#This Row],[RM Name]]</f>
        <v>Mohan Singh</v>
      </c>
    </row>
    <row r="340" spans="1:34" x14ac:dyDescent="0.2">
      <c r="A340" s="56" t="s">
        <v>942</v>
      </c>
      <c r="B340" s="57" t="s">
        <v>1276</v>
      </c>
      <c r="C340" s="57">
        <v>25719910</v>
      </c>
      <c r="D340" s="57" t="s">
        <v>964</v>
      </c>
      <c r="E340" s="72" t="s">
        <v>50</v>
      </c>
      <c r="F340" s="57" t="s">
        <v>51</v>
      </c>
      <c r="G340" s="57" t="s">
        <v>1277</v>
      </c>
      <c r="H340" s="72" t="s">
        <v>53</v>
      </c>
      <c r="I340" s="57" t="s">
        <v>619</v>
      </c>
      <c r="J340" s="57" t="s">
        <v>1186</v>
      </c>
      <c r="K340" s="84">
        <v>44957</v>
      </c>
      <c r="L340" s="57">
        <v>50000</v>
      </c>
      <c r="M340" s="57"/>
      <c r="N340" s="57"/>
      <c r="O340" s="108">
        <v>47846.889952153113</v>
      </c>
      <c r="P340" s="108">
        <v>47846.889952153113</v>
      </c>
      <c r="Q340" s="57" t="s">
        <v>1436</v>
      </c>
      <c r="R340" s="57" t="s">
        <v>1437</v>
      </c>
      <c r="S340" s="59">
        <v>0.63</v>
      </c>
      <c r="T340" s="58">
        <f>Table1[[#This Row],[Cal Premium]]*Table1[[#This Row],[ERB 
Payout %]]</f>
        <v>30143.540669856462</v>
      </c>
      <c r="U340" s="61">
        <v>0.01</v>
      </c>
      <c r="V340" s="63">
        <f>Table1[[#This Row],[ERB
Payout Amt]]*Table1[[#This Row],[TDS Rate]]</f>
        <v>301.43540669856463</v>
      </c>
      <c r="W340" s="73">
        <v>0</v>
      </c>
      <c r="X340" s="65">
        <f>Table1[[#This Row],[ERB
Payout Amt]]-Table1[[#This Row],[TDS amt]]</f>
        <v>29842.105263157897</v>
      </c>
      <c r="Y340" s="66"/>
      <c r="Z340" s="67"/>
      <c r="AA340" s="67"/>
      <c r="AB340" s="85" t="s">
        <v>954</v>
      </c>
      <c r="AC340" s="69"/>
      <c r="AD340" s="69"/>
      <c r="AE340" s="74"/>
      <c r="AF340" s="71"/>
      <c r="AG340" s="23">
        <v>5</v>
      </c>
      <c r="AH340" s="23" t="str">
        <f>Table1[[#This Row],[RM Name]]</f>
        <v>Sandeep Das</v>
      </c>
    </row>
    <row r="341" spans="1:34" x14ac:dyDescent="0.2">
      <c r="A341" s="56" t="s">
        <v>943</v>
      </c>
      <c r="B341" s="57" t="s">
        <v>1278</v>
      </c>
      <c r="C341" s="57" t="s">
        <v>1279</v>
      </c>
      <c r="D341" s="57" t="s">
        <v>957</v>
      </c>
      <c r="E341" s="72" t="s">
        <v>50</v>
      </c>
      <c r="F341" s="57" t="s">
        <v>51</v>
      </c>
      <c r="G341" s="57" t="s">
        <v>1280</v>
      </c>
      <c r="H341" s="72" t="s">
        <v>53</v>
      </c>
      <c r="I341" s="57" t="s">
        <v>203</v>
      </c>
      <c r="J341" s="57" t="s">
        <v>216</v>
      </c>
      <c r="K341" s="84">
        <v>44957</v>
      </c>
      <c r="L341" s="57">
        <v>41666</v>
      </c>
      <c r="M341" s="57"/>
      <c r="N341" s="57"/>
      <c r="O341" s="108">
        <v>39871.770334928231</v>
      </c>
      <c r="P341" s="108">
        <v>39871.770334928231</v>
      </c>
      <c r="Q341" s="57" t="s">
        <v>75</v>
      </c>
      <c r="R341" s="57" t="s">
        <v>76</v>
      </c>
      <c r="S341" s="59">
        <v>0.56999999999999995</v>
      </c>
      <c r="T341" s="58">
        <f>Table1[[#This Row],[Cal Premium]]*Table1[[#This Row],[ERB 
Payout %]]</f>
        <v>22726.909090909088</v>
      </c>
      <c r="U341" s="61">
        <v>0.02</v>
      </c>
      <c r="V341" s="63">
        <f>Table1[[#This Row],[ERB
Payout Amt]]*Table1[[#This Row],[TDS Rate]]</f>
        <v>454.53818181818178</v>
      </c>
      <c r="W341" s="73">
        <v>0</v>
      </c>
      <c r="X341" s="65">
        <f>Table1[[#This Row],[ERB
Payout Amt]]-Table1[[#This Row],[TDS amt]]</f>
        <v>22272.370909090907</v>
      </c>
      <c r="Y341" s="66"/>
      <c r="Z341" s="67"/>
      <c r="AA341" s="67"/>
      <c r="AB341" s="85" t="s">
        <v>954</v>
      </c>
      <c r="AC341" s="69"/>
      <c r="AD341" s="69"/>
      <c r="AE341" s="74"/>
      <c r="AF341" s="71"/>
      <c r="AG341" s="23">
        <v>12</v>
      </c>
      <c r="AH341" s="23" t="str">
        <f>Table1[[#This Row],[RM Name]]</f>
        <v>Mohan Singh</v>
      </c>
    </row>
    <row r="342" spans="1:34" x14ac:dyDescent="0.2">
      <c r="A342" s="56" t="s">
        <v>944</v>
      </c>
      <c r="B342" s="57" t="s">
        <v>1281</v>
      </c>
      <c r="C342" s="57" t="s">
        <v>1282</v>
      </c>
      <c r="D342" s="57" t="s">
        <v>964</v>
      </c>
      <c r="E342" s="72" t="s">
        <v>50</v>
      </c>
      <c r="F342" s="57" t="s">
        <v>51</v>
      </c>
      <c r="G342" s="57" t="s">
        <v>1283</v>
      </c>
      <c r="H342" s="72" t="s">
        <v>53</v>
      </c>
      <c r="I342" s="57" t="s">
        <v>54</v>
      </c>
      <c r="J342" s="57" t="s">
        <v>63</v>
      </c>
      <c r="K342" s="84">
        <v>44957</v>
      </c>
      <c r="L342" s="57">
        <v>165513</v>
      </c>
      <c r="M342" s="57"/>
      <c r="N342" s="57"/>
      <c r="O342" s="108">
        <v>158385.64593301437</v>
      </c>
      <c r="P342" s="108">
        <v>158385.64593301437</v>
      </c>
      <c r="Q342" s="57" t="s">
        <v>1436</v>
      </c>
      <c r="R342" s="57" t="s">
        <v>1437</v>
      </c>
      <c r="S342" s="59">
        <v>0.63</v>
      </c>
      <c r="T342" s="58">
        <f>Table1[[#This Row],[Cal Premium]]*Table1[[#This Row],[ERB 
Payout %]]</f>
        <v>99782.956937799056</v>
      </c>
      <c r="U342" s="61">
        <v>0.01</v>
      </c>
      <c r="V342" s="63">
        <f>Table1[[#This Row],[ERB
Payout Amt]]*Table1[[#This Row],[TDS Rate]]</f>
        <v>997.82956937799054</v>
      </c>
      <c r="W342" s="73">
        <v>0</v>
      </c>
      <c r="X342" s="65">
        <f>Table1[[#This Row],[ERB
Payout Amt]]-Table1[[#This Row],[TDS amt]]</f>
        <v>98785.127368421061</v>
      </c>
      <c r="Y342" s="66"/>
      <c r="Z342" s="67"/>
      <c r="AA342" s="67"/>
      <c r="AB342" s="85" t="s">
        <v>954</v>
      </c>
      <c r="AC342" s="69"/>
      <c r="AD342" s="69"/>
      <c r="AE342" s="74"/>
      <c r="AF342" s="71"/>
      <c r="AG342" s="23">
        <v>12</v>
      </c>
      <c r="AH342" s="23" t="str">
        <f>Table1[[#This Row],[RM Name]]</f>
        <v>Sandeep Das</v>
      </c>
    </row>
    <row r="343" spans="1:34" x14ac:dyDescent="0.2">
      <c r="A343" s="76" t="s">
        <v>946</v>
      </c>
      <c r="B343" s="57" t="s">
        <v>1285</v>
      </c>
      <c r="C343" s="57">
        <v>24777052</v>
      </c>
      <c r="D343" s="57" t="s">
        <v>631</v>
      </c>
      <c r="E343" s="72" t="s">
        <v>50</v>
      </c>
      <c r="F343" s="57" t="s">
        <v>51</v>
      </c>
      <c r="G343" s="57" t="s">
        <v>1286</v>
      </c>
      <c r="H343" s="72" t="s">
        <v>53</v>
      </c>
      <c r="I343" s="57" t="s">
        <v>55</v>
      </c>
      <c r="J343" s="57" t="s">
        <v>57</v>
      </c>
      <c r="K343" s="84">
        <v>44957</v>
      </c>
      <c r="L343" s="57">
        <v>99999</v>
      </c>
      <c r="M343" s="57"/>
      <c r="N343" s="57"/>
      <c r="O343" s="108">
        <v>95692.822966507185</v>
      </c>
      <c r="P343" s="108">
        <v>95692.822966507185</v>
      </c>
      <c r="Q343" s="57" t="s">
        <v>1307</v>
      </c>
      <c r="R343" s="57" t="s">
        <v>1311</v>
      </c>
      <c r="S343" s="59">
        <v>0.52</v>
      </c>
      <c r="T343" s="58">
        <f>Table1[[#This Row],[Cal Premium]]*Table1[[#This Row],[ERB 
Payout %]]</f>
        <v>49760.267942583741</v>
      </c>
      <c r="U343" s="61">
        <v>0.02</v>
      </c>
      <c r="V343" s="63">
        <f>Table1[[#This Row],[ERB
Payout Amt]]*Table1[[#This Row],[TDS Rate]]</f>
        <v>995.20535885167487</v>
      </c>
      <c r="W343" s="73">
        <v>0</v>
      </c>
      <c r="X343" s="65">
        <f>Table1[[#This Row],[ERB
Payout Amt]]-Table1[[#This Row],[TDS amt]]</f>
        <v>48765.062583732069</v>
      </c>
      <c r="Y343" s="66"/>
      <c r="Z343" s="67"/>
      <c r="AA343" s="67"/>
      <c r="AB343" s="85" t="s">
        <v>954</v>
      </c>
      <c r="AC343" s="81"/>
      <c r="AD343" s="81"/>
      <c r="AE343" s="82"/>
      <c r="AF343" s="83"/>
      <c r="AG343" s="23">
        <v>12</v>
      </c>
      <c r="AH343" s="23" t="str">
        <f>Table1[[#This Row],[RM Name]]</f>
        <v>Pintoo Singh</v>
      </c>
    </row>
    <row r="344" spans="1:34" x14ac:dyDescent="0.2">
      <c r="A344" s="76" t="s">
        <v>1325</v>
      </c>
      <c r="B344" s="120">
        <v>5111331020</v>
      </c>
      <c r="C344" s="120" t="s">
        <v>1326</v>
      </c>
      <c r="D344" s="120"/>
      <c r="E344" s="72" t="s">
        <v>50</v>
      </c>
      <c r="F344" s="120" t="s">
        <v>51</v>
      </c>
      <c r="G344" s="120" t="s">
        <v>1327</v>
      </c>
      <c r="H344" s="120" t="s">
        <v>1328</v>
      </c>
      <c r="I344" s="120" t="s">
        <v>1329</v>
      </c>
      <c r="J344" s="120" t="s">
        <v>1330</v>
      </c>
      <c r="K344" s="112">
        <v>44957</v>
      </c>
      <c r="L344" s="113">
        <v>23020</v>
      </c>
      <c r="M344" s="120" t="e">
        <f>VLOOKUP(Table1[[#This Row],[Unique ID]],[1]Sheet1!$A:$AL,27,0)</f>
        <v>#N/A</v>
      </c>
      <c r="N344" s="120" t="e">
        <f>VLOOKUP(Table1[[#This Row],[Unique ID]],[1]Sheet1!$A:$AL,28,0)</f>
        <v>#N/A</v>
      </c>
      <c r="O344" s="114">
        <v>22028.708133971293</v>
      </c>
      <c r="P344" s="114">
        <v>22028.708133971293</v>
      </c>
      <c r="Q344" s="57" t="s">
        <v>1436</v>
      </c>
      <c r="R344" s="57" t="s">
        <v>1437</v>
      </c>
      <c r="S344" s="111">
        <v>0.6</v>
      </c>
      <c r="T344" s="77">
        <f>Table1[[#This Row],[Cal Premium]]*Table1[[#This Row],[ERB 
Payout %]]</f>
        <v>13217.224880382775</v>
      </c>
      <c r="U344" s="61">
        <v>0.01</v>
      </c>
      <c r="V344" s="63">
        <f>Table1[[#This Row],[ERB
Payout Amt]]*Table1[[#This Row],[TDS Rate]]</f>
        <v>132.17224880382776</v>
      </c>
      <c r="W344" s="73"/>
      <c r="X344" s="78">
        <f>Table1[[#This Row],[ERB
Payout Amt]]-Table1[[#This Row],[TDS amt]]</f>
        <v>13085.052631578947</v>
      </c>
      <c r="Y344" s="79"/>
      <c r="Z344" s="80"/>
      <c r="AA344" s="80"/>
      <c r="AB344" s="121" t="s">
        <v>954</v>
      </c>
      <c r="AC344" s="81"/>
      <c r="AD344" s="81"/>
      <c r="AE344" s="82"/>
      <c r="AF344" s="83"/>
      <c r="AG344" s="75"/>
      <c r="AH344" s="23">
        <f>Table1[[#This Row],[RM Name]]</f>
        <v>0</v>
      </c>
    </row>
    <row r="345" spans="1:34" s="100" customFormat="1" x14ac:dyDescent="0.2">
      <c r="A345" s="124" t="s">
        <v>1331</v>
      </c>
      <c r="B345" s="125">
        <v>565318580</v>
      </c>
      <c r="C345" s="125">
        <v>24558776</v>
      </c>
      <c r="D345" s="120"/>
      <c r="E345" s="125" t="s">
        <v>50</v>
      </c>
      <c r="F345" s="125" t="s">
        <v>68</v>
      </c>
      <c r="G345" s="125" t="s">
        <v>1338</v>
      </c>
      <c r="H345" s="125" t="s">
        <v>1328</v>
      </c>
      <c r="I345" s="125" t="s">
        <v>55</v>
      </c>
      <c r="J345" s="125" t="s">
        <v>56</v>
      </c>
      <c r="K345" s="127">
        <v>44829</v>
      </c>
      <c r="L345" s="128">
        <v>41800</v>
      </c>
      <c r="M345" s="120" t="e">
        <f>VLOOKUP(Table1[[#This Row],[Unique ID]],[1]Sheet1!$A:$AL,27,0)</f>
        <v>#N/A</v>
      </c>
      <c r="N345" s="120" t="e">
        <f>VLOOKUP(Table1[[#This Row],[Unique ID]],[1]Sheet1!$A:$AL,28,0)</f>
        <v>#N/A</v>
      </c>
      <c r="O345" s="131">
        <v>40000</v>
      </c>
      <c r="P345" s="131">
        <v>40000</v>
      </c>
      <c r="Q345" s="125" t="s">
        <v>401</v>
      </c>
      <c r="R345" s="125" t="s">
        <v>402</v>
      </c>
      <c r="S345" s="123">
        <v>-0.51</v>
      </c>
      <c r="T345" s="132">
        <f>Table1[[#This Row],[Cal Premium]]*Table1[[#This Row],[ERB 
Payout %]]</f>
        <v>-20400</v>
      </c>
      <c r="U345" s="91">
        <v>0.01</v>
      </c>
      <c r="V345" s="92">
        <f>Table1[[#This Row],[ERB
Payout Amt]]*Table1[[#This Row],[TDS Rate]]</f>
        <v>-204</v>
      </c>
      <c r="W345" s="102">
        <f>Table1[[#This Row],[ERB
Payout Amt]]-Table1[[#This Row],[TDS amt]]</f>
        <v>-20196</v>
      </c>
      <c r="X345" s="93">
        <f>Table1[[#This Row],[Advance/
Recovery]]</f>
        <v>-20196</v>
      </c>
      <c r="Y345" s="133"/>
      <c r="Z345" s="134"/>
      <c r="AA345" s="134"/>
      <c r="AB345" s="104" t="s">
        <v>821</v>
      </c>
      <c r="AC345" s="104"/>
      <c r="AD345" s="87" t="s">
        <v>1435</v>
      </c>
      <c r="AE345" s="105"/>
      <c r="AF345" s="135"/>
      <c r="AG345" s="136"/>
      <c r="AH345" s="23">
        <f>Table1[[#This Row],[RM Name]]</f>
        <v>0</v>
      </c>
    </row>
    <row r="346" spans="1:34" s="100" customFormat="1" x14ac:dyDescent="0.2">
      <c r="A346" s="124" t="s">
        <v>1332</v>
      </c>
      <c r="B346" s="125">
        <v>565319847</v>
      </c>
      <c r="C346" s="125">
        <v>24573148</v>
      </c>
      <c r="D346" s="120"/>
      <c r="E346" s="125" t="s">
        <v>50</v>
      </c>
      <c r="F346" s="125" t="s">
        <v>68</v>
      </c>
      <c r="G346" s="125" t="s">
        <v>1339</v>
      </c>
      <c r="H346" s="125" t="s">
        <v>1328</v>
      </c>
      <c r="I346" s="125" t="s">
        <v>55</v>
      </c>
      <c r="J346" s="125" t="s">
        <v>56</v>
      </c>
      <c r="K346" s="127">
        <v>44834</v>
      </c>
      <c r="L346" s="128">
        <v>41800</v>
      </c>
      <c r="M346" s="120" t="e">
        <f>VLOOKUP(Table1[[#This Row],[Unique ID]],[1]Sheet1!$A:$AL,27,0)</f>
        <v>#N/A</v>
      </c>
      <c r="N346" s="120" t="e">
        <f>VLOOKUP(Table1[[#This Row],[Unique ID]],[1]Sheet1!$A:$AL,28,0)</f>
        <v>#N/A</v>
      </c>
      <c r="O346" s="131">
        <v>40000</v>
      </c>
      <c r="P346" s="131">
        <v>40000</v>
      </c>
      <c r="Q346" s="125" t="s">
        <v>401</v>
      </c>
      <c r="R346" s="125" t="s">
        <v>402</v>
      </c>
      <c r="S346" s="123">
        <v>-0.51</v>
      </c>
      <c r="T346" s="132">
        <f>Table1[[#This Row],[Cal Premium]]*Table1[[#This Row],[ERB 
Payout %]]</f>
        <v>-20400</v>
      </c>
      <c r="U346" s="91">
        <v>0.01</v>
      </c>
      <c r="V346" s="92">
        <f>Table1[[#This Row],[ERB
Payout Amt]]*Table1[[#This Row],[TDS Rate]]</f>
        <v>-204</v>
      </c>
      <c r="W346" s="102">
        <f>Table1[[#This Row],[ERB
Payout Amt]]-Table1[[#This Row],[TDS amt]]</f>
        <v>-20196</v>
      </c>
      <c r="X346" s="93">
        <f>Table1[[#This Row],[Advance/
Recovery]]</f>
        <v>-20196</v>
      </c>
      <c r="Y346" s="133"/>
      <c r="Z346" s="134"/>
      <c r="AA346" s="134"/>
      <c r="AB346" s="104" t="s">
        <v>821</v>
      </c>
      <c r="AC346" s="104"/>
      <c r="AD346" s="87" t="s">
        <v>1435</v>
      </c>
      <c r="AE346" s="105"/>
      <c r="AF346" s="135"/>
      <c r="AG346" s="136"/>
      <c r="AH346" s="23">
        <f>Table1[[#This Row],[RM Name]]</f>
        <v>0</v>
      </c>
    </row>
    <row r="347" spans="1:34" s="100" customFormat="1" x14ac:dyDescent="0.2">
      <c r="A347" s="124" t="s">
        <v>1333</v>
      </c>
      <c r="B347" s="125">
        <v>565328472</v>
      </c>
      <c r="C347" s="125">
        <v>24588718</v>
      </c>
      <c r="D347" s="120"/>
      <c r="E347" s="125" t="s">
        <v>50</v>
      </c>
      <c r="F347" s="125" t="s">
        <v>68</v>
      </c>
      <c r="G347" s="125" t="s">
        <v>1340</v>
      </c>
      <c r="H347" s="125" t="s">
        <v>1328</v>
      </c>
      <c r="I347" s="125" t="s">
        <v>55</v>
      </c>
      <c r="J347" s="125" t="s">
        <v>56</v>
      </c>
      <c r="K347" s="127">
        <v>44847</v>
      </c>
      <c r="L347" s="128">
        <v>41800</v>
      </c>
      <c r="M347" s="120" t="e">
        <f>VLOOKUP(Table1[[#This Row],[Unique ID]],[1]Sheet1!$A:$AL,27,0)</f>
        <v>#N/A</v>
      </c>
      <c r="N347" s="120" t="e">
        <f>VLOOKUP(Table1[[#This Row],[Unique ID]],[1]Sheet1!$A:$AL,28,0)</f>
        <v>#N/A</v>
      </c>
      <c r="O347" s="131">
        <v>40000</v>
      </c>
      <c r="P347" s="131">
        <v>40000</v>
      </c>
      <c r="Q347" s="125" t="s">
        <v>401</v>
      </c>
      <c r="R347" s="125" t="s">
        <v>402</v>
      </c>
      <c r="S347" s="123">
        <v>-0.51</v>
      </c>
      <c r="T347" s="132">
        <f>Table1[[#This Row],[Cal Premium]]*Table1[[#This Row],[ERB 
Payout %]]</f>
        <v>-20400</v>
      </c>
      <c r="U347" s="91">
        <v>0.01</v>
      </c>
      <c r="V347" s="92">
        <f>Table1[[#This Row],[ERB
Payout Amt]]*Table1[[#This Row],[TDS Rate]]</f>
        <v>-204</v>
      </c>
      <c r="W347" s="102">
        <f>Table1[[#This Row],[ERB
Payout Amt]]-Table1[[#This Row],[TDS amt]]</f>
        <v>-20196</v>
      </c>
      <c r="X347" s="93">
        <f>Table1[[#This Row],[Advance/
Recovery]]</f>
        <v>-20196</v>
      </c>
      <c r="Y347" s="133"/>
      <c r="Z347" s="134"/>
      <c r="AA347" s="134"/>
      <c r="AB347" s="104" t="s">
        <v>821</v>
      </c>
      <c r="AC347" s="104"/>
      <c r="AD347" s="87" t="s">
        <v>1435</v>
      </c>
      <c r="AE347" s="105"/>
      <c r="AF347" s="135"/>
      <c r="AG347" s="136"/>
      <c r="AH347" s="23">
        <f>Table1[[#This Row],[RM Name]]</f>
        <v>0</v>
      </c>
    </row>
    <row r="348" spans="1:34" s="100" customFormat="1" x14ac:dyDescent="0.2">
      <c r="A348" s="124" t="s">
        <v>1334</v>
      </c>
      <c r="B348" s="125">
        <v>565328873</v>
      </c>
      <c r="C348" s="125">
        <v>24592444</v>
      </c>
      <c r="D348" s="120"/>
      <c r="E348" s="125" t="s">
        <v>50</v>
      </c>
      <c r="F348" s="125" t="s">
        <v>68</v>
      </c>
      <c r="G348" s="125" t="s">
        <v>1341</v>
      </c>
      <c r="H348" s="125" t="s">
        <v>1328</v>
      </c>
      <c r="I348" s="125" t="s">
        <v>55</v>
      </c>
      <c r="J348" s="125" t="s">
        <v>56</v>
      </c>
      <c r="K348" s="127">
        <v>44848</v>
      </c>
      <c r="L348" s="128">
        <v>50000</v>
      </c>
      <c r="M348" s="120" t="e">
        <f>VLOOKUP(Table1[[#This Row],[Unique ID]],[1]Sheet1!$A:$AL,27,0)</f>
        <v>#N/A</v>
      </c>
      <c r="N348" s="120" t="e">
        <f>VLOOKUP(Table1[[#This Row],[Unique ID]],[1]Sheet1!$A:$AL,28,0)</f>
        <v>#N/A</v>
      </c>
      <c r="O348" s="131">
        <v>47846.889952153113</v>
      </c>
      <c r="P348" s="131">
        <v>47846.889952153113</v>
      </c>
      <c r="Q348" s="125" t="s">
        <v>401</v>
      </c>
      <c r="R348" s="125" t="s">
        <v>402</v>
      </c>
      <c r="S348" s="123">
        <v>-0.51</v>
      </c>
      <c r="T348" s="132">
        <f>Table1[[#This Row],[Cal Premium]]*Table1[[#This Row],[ERB 
Payout %]]</f>
        <v>-24401.913875598089</v>
      </c>
      <c r="U348" s="91">
        <v>0.01</v>
      </c>
      <c r="V348" s="92">
        <f>Table1[[#This Row],[ERB
Payout Amt]]*Table1[[#This Row],[TDS Rate]]</f>
        <v>-244.01913875598089</v>
      </c>
      <c r="W348" s="102">
        <f>Table1[[#This Row],[ERB
Payout Amt]]-Table1[[#This Row],[TDS amt]]</f>
        <v>-24157.894736842107</v>
      </c>
      <c r="X348" s="93">
        <f>Table1[[#This Row],[Advance/
Recovery]]</f>
        <v>-24157.894736842107</v>
      </c>
      <c r="Y348" s="133"/>
      <c r="Z348" s="134"/>
      <c r="AA348" s="134"/>
      <c r="AB348" s="104" t="s">
        <v>821</v>
      </c>
      <c r="AC348" s="104"/>
      <c r="AD348" s="87" t="s">
        <v>1435</v>
      </c>
      <c r="AE348" s="105"/>
      <c r="AF348" s="135"/>
      <c r="AG348" s="136"/>
      <c r="AH348" s="23">
        <f>Table1[[#This Row],[RM Name]]</f>
        <v>0</v>
      </c>
    </row>
    <row r="349" spans="1:34" s="100" customFormat="1" x14ac:dyDescent="0.2">
      <c r="A349" s="163" t="s">
        <v>1335</v>
      </c>
      <c r="B349" s="125">
        <v>565338327</v>
      </c>
      <c r="C349" s="125">
        <v>24624482</v>
      </c>
      <c r="D349" s="120"/>
      <c r="E349" s="125" t="s">
        <v>50</v>
      </c>
      <c r="F349" s="125" t="s">
        <v>1317</v>
      </c>
      <c r="G349" s="125" t="s">
        <v>1342</v>
      </c>
      <c r="H349" s="125" t="s">
        <v>1328</v>
      </c>
      <c r="I349" s="125" t="s">
        <v>55</v>
      </c>
      <c r="J349" s="125" t="s">
        <v>56</v>
      </c>
      <c r="K349" s="127">
        <v>44875</v>
      </c>
      <c r="L349" s="128">
        <v>60000</v>
      </c>
      <c r="M349" s="120" t="e">
        <f>VLOOKUP(Table1[[#This Row],[Unique ID]],[1]Sheet1!$A:$AL,27,0)</f>
        <v>#N/A</v>
      </c>
      <c r="N349" s="120" t="e">
        <f>VLOOKUP(Table1[[#This Row],[Unique ID]],[1]Sheet1!$A:$AL,28,0)</f>
        <v>#N/A</v>
      </c>
      <c r="O349" s="131">
        <v>57416.267942583734</v>
      </c>
      <c r="P349" s="131">
        <v>57416.267942583734</v>
      </c>
      <c r="Q349" s="125" t="s">
        <v>401</v>
      </c>
      <c r="R349" s="125" t="s">
        <v>402</v>
      </c>
      <c r="S349" s="123">
        <v>-0.48</v>
      </c>
      <c r="T349" s="132">
        <f>Table1[[#This Row],[Cal Premium]]*Table1[[#This Row],[ERB 
Payout %]]</f>
        <v>-27559.808612440193</v>
      </c>
      <c r="U349" s="91">
        <v>0.01</v>
      </c>
      <c r="V349" s="92">
        <f>Table1[[#This Row],[ERB
Payout Amt]]*Table1[[#This Row],[TDS Rate]]</f>
        <v>-275.59808612440196</v>
      </c>
      <c r="W349" s="102">
        <f>Table1[[#This Row],[ERB
Payout Amt]]-Table1[[#This Row],[TDS amt]]</f>
        <v>-27284.21052631579</v>
      </c>
      <c r="X349" s="93">
        <f>Table1[[#This Row],[Advance/
Recovery]]</f>
        <v>-27284.21052631579</v>
      </c>
      <c r="Y349" s="133"/>
      <c r="Z349" s="134"/>
      <c r="AA349" s="134"/>
      <c r="AB349" s="104" t="s">
        <v>821</v>
      </c>
      <c r="AC349" s="104"/>
      <c r="AD349" s="104" t="s">
        <v>1430</v>
      </c>
      <c r="AE349" s="105"/>
      <c r="AF349" s="135"/>
      <c r="AG349" s="136"/>
      <c r="AH349" s="23">
        <f>Table1[[#This Row],[RM Name]]</f>
        <v>0</v>
      </c>
    </row>
    <row r="350" spans="1:34" s="100" customFormat="1" x14ac:dyDescent="0.2">
      <c r="A350" s="124" t="s">
        <v>1336</v>
      </c>
      <c r="B350" s="125">
        <v>565348478</v>
      </c>
      <c r="C350" s="125">
        <v>24680621</v>
      </c>
      <c r="D350" s="120"/>
      <c r="E350" s="125" t="s">
        <v>50</v>
      </c>
      <c r="F350" s="125" t="s">
        <v>207</v>
      </c>
      <c r="G350" s="125" t="s">
        <v>1343</v>
      </c>
      <c r="H350" s="125" t="s">
        <v>1328</v>
      </c>
      <c r="I350" s="125" t="s">
        <v>55</v>
      </c>
      <c r="J350" s="125" t="s">
        <v>56</v>
      </c>
      <c r="K350" s="127">
        <v>44905</v>
      </c>
      <c r="L350" s="128">
        <v>41800</v>
      </c>
      <c r="M350" s="120" t="e">
        <f>VLOOKUP(Table1[[#This Row],[Unique ID]],[1]Sheet1!$A:$AL,27,0)</f>
        <v>#N/A</v>
      </c>
      <c r="N350" s="120" t="e">
        <f>VLOOKUP(Table1[[#This Row],[Unique ID]],[1]Sheet1!$A:$AL,28,0)</f>
        <v>#N/A</v>
      </c>
      <c r="O350" s="131">
        <v>40000</v>
      </c>
      <c r="P350" s="131">
        <v>40000</v>
      </c>
      <c r="Q350" s="125" t="s">
        <v>401</v>
      </c>
      <c r="R350" s="125" t="s">
        <v>402</v>
      </c>
      <c r="S350" s="123">
        <v>-0.47</v>
      </c>
      <c r="T350" s="132">
        <f>Table1[[#This Row],[Cal Premium]]*Table1[[#This Row],[ERB 
Payout %]]</f>
        <v>-18800</v>
      </c>
      <c r="U350" s="91">
        <v>0.01</v>
      </c>
      <c r="V350" s="92">
        <f>Table1[[#This Row],[ERB
Payout Amt]]*Table1[[#This Row],[TDS Rate]]</f>
        <v>-188</v>
      </c>
      <c r="W350" s="102">
        <f>Table1[[#This Row],[ERB
Payout Amt]]-Table1[[#This Row],[TDS amt]]</f>
        <v>-18612</v>
      </c>
      <c r="X350" s="93">
        <f>Table1[[#This Row],[Advance/
Recovery]]</f>
        <v>-18612</v>
      </c>
      <c r="Y350" s="133"/>
      <c r="Z350" s="134"/>
      <c r="AA350" s="134"/>
      <c r="AB350" s="104" t="s">
        <v>821</v>
      </c>
      <c r="AC350" s="104"/>
      <c r="AD350" s="87" t="s">
        <v>1435</v>
      </c>
      <c r="AE350" s="105"/>
      <c r="AF350" s="135"/>
      <c r="AG350" s="136"/>
      <c r="AH350" s="23">
        <f>Table1[[#This Row],[RM Name]]</f>
        <v>0</v>
      </c>
    </row>
    <row r="351" spans="1:34" s="100" customFormat="1" x14ac:dyDescent="0.2">
      <c r="A351" s="163" t="s">
        <v>1337</v>
      </c>
      <c r="B351" s="125">
        <v>565360346</v>
      </c>
      <c r="C351" s="125">
        <v>0</v>
      </c>
      <c r="D351" s="120"/>
      <c r="E351" s="125" t="s">
        <v>50</v>
      </c>
      <c r="F351" s="125" t="s">
        <v>1317</v>
      </c>
      <c r="G351" s="125" t="s">
        <v>1344</v>
      </c>
      <c r="H351" s="125" t="s">
        <v>1328</v>
      </c>
      <c r="I351" s="125" t="s">
        <v>55</v>
      </c>
      <c r="J351" s="125" t="s">
        <v>56</v>
      </c>
      <c r="K351" s="127">
        <v>44924</v>
      </c>
      <c r="L351" s="128">
        <v>50000</v>
      </c>
      <c r="M351" s="120" t="e">
        <f>VLOOKUP(Table1[[#This Row],[Unique ID]],[1]Sheet1!$A:$AL,27,0)</f>
        <v>#N/A</v>
      </c>
      <c r="N351" s="120" t="e">
        <f>VLOOKUP(Table1[[#This Row],[Unique ID]],[1]Sheet1!$A:$AL,28,0)</f>
        <v>#N/A</v>
      </c>
      <c r="O351" s="131">
        <v>47846.889952153113</v>
      </c>
      <c r="P351" s="131">
        <v>47846.889952153113</v>
      </c>
      <c r="Q351" s="125" t="s">
        <v>401</v>
      </c>
      <c r="R351" s="125" t="s">
        <v>402</v>
      </c>
      <c r="S351" s="123">
        <v>-0.5</v>
      </c>
      <c r="T351" s="132">
        <f>Table1[[#This Row],[Cal Premium]]*Table1[[#This Row],[ERB 
Payout %]]</f>
        <v>-23923.444976076556</v>
      </c>
      <c r="U351" s="91">
        <v>0.01</v>
      </c>
      <c r="V351" s="92">
        <f>Table1[[#This Row],[ERB
Payout Amt]]*Table1[[#This Row],[TDS Rate]]</f>
        <v>-239.23444976076556</v>
      </c>
      <c r="W351" s="102">
        <f>Table1[[#This Row],[ERB
Payout Amt]]-Table1[[#This Row],[TDS amt]]</f>
        <v>-23684.21052631579</v>
      </c>
      <c r="X351" s="93">
        <f>Table1[[#This Row],[Advance/
Recovery]]</f>
        <v>-23684.21052631579</v>
      </c>
      <c r="Y351" s="133"/>
      <c r="Z351" s="134"/>
      <c r="AA351" s="134"/>
      <c r="AB351" s="104" t="s">
        <v>821</v>
      </c>
      <c r="AC351" s="104"/>
      <c r="AD351" s="104" t="s">
        <v>1434</v>
      </c>
      <c r="AE351" s="105"/>
      <c r="AF351" s="135"/>
      <c r="AG351" s="136"/>
      <c r="AH351" s="23">
        <f>Table1[[#This Row],[RM Name]]</f>
        <v>0</v>
      </c>
    </row>
    <row r="352" spans="1:34" s="100" customFormat="1" x14ac:dyDescent="0.2">
      <c r="A352" s="124" t="s">
        <v>1345</v>
      </c>
      <c r="B352" s="125">
        <v>1043890</v>
      </c>
      <c r="C352" s="125">
        <v>5021970628</v>
      </c>
      <c r="D352" s="120"/>
      <c r="E352" s="87" t="s">
        <v>50</v>
      </c>
      <c r="F352" s="125" t="s">
        <v>1317</v>
      </c>
      <c r="G352" s="125" t="s">
        <v>1358</v>
      </c>
      <c r="H352" s="125" t="s">
        <v>1328</v>
      </c>
      <c r="I352" s="125" t="s">
        <v>1329</v>
      </c>
      <c r="J352" s="125" t="s">
        <v>1366</v>
      </c>
      <c r="K352" s="127">
        <v>44518</v>
      </c>
      <c r="L352" s="128">
        <v>39998.42</v>
      </c>
      <c r="M352" s="120" t="e">
        <f>VLOOKUP(Table1[[#This Row],[Unique ID]],[1]Sheet1!$A:$AL,27,0)</f>
        <v>#N/A</v>
      </c>
      <c r="N352" s="120" t="e">
        <f>VLOOKUP(Table1[[#This Row],[Unique ID]],[1]Sheet1!$A:$AL,28,0)</f>
        <v>#N/A</v>
      </c>
      <c r="O352" s="131">
        <v>38276</v>
      </c>
      <c r="P352" s="131">
        <v>38276</v>
      </c>
      <c r="Q352" s="87" t="s">
        <v>1304</v>
      </c>
      <c r="R352" s="87" t="s">
        <v>1305</v>
      </c>
      <c r="S352" s="123">
        <v>-0.52</v>
      </c>
      <c r="T352" s="132">
        <f>Table1[[#This Row],[Cal Premium]]*Table1[[#This Row],[ERB 
Payout %]]</f>
        <v>-19903.52</v>
      </c>
      <c r="U352" s="91">
        <v>0.02</v>
      </c>
      <c r="V352" s="92">
        <f>Table1[[#This Row],[ERB
Payout Amt]]*Table1[[#This Row],[TDS Rate]]</f>
        <v>-398.07040000000001</v>
      </c>
      <c r="W352" s="102">
        <f>Table1[[#This Row],[ERB
Payout Amt]]-Table1[[#This Row],[TDS amt]]</f>
        <v>-19505.4496</v>
      </c>
      <c r="X352" s="93">
        <f>Table1[[#This Row],[Advance/
Recovery]]</f>
        <v>-19505.4496</v>
      </c>
      <c r="Y352" s="133"/>
      <c r="Z352" s="134"/>
      <c r="AA352" s="134"/>
      <c r="AB352" s="97" t="s">
        <v>954</v>
      </c>
      <c r="AC352" s="104"/>
      <c r="AD352" s="104" t="s">
        <v>1431</v>
      </c>
      <c r="AE352" s="105"/>
      <c r="AF352" s="135"/>
      <c r="AG352" s="136"/>
      <c r="AH352" s="23">
        <f>Table1[[#This Row],[RM Name]]</f>
        <v>0</v>
      </c>
    </row>
    <row r="353" spans="1:34" s="100" customFormat="1" x14ac:dyDescent="0.2">
      <c r="A353" s="124" t="s">
        <v>1346</v>
      </c>
      <c r="B353" s="125">
        <v>1049070</v>
      </c>
      <c r="C353" s="125">
        <v>5021983845</v>
      </c>
      <c r="D353" s="120"/>
      <c r="E353" s="87" t="s">
        <v>50</v>
      </c>
      <c r="F353" s="125" t="s">
        <v>1317</v>
      </c>
      <c r="G353" s="125" t="s">
        <v>1359</v>
      </c>
      <c r="H353" s="125" t="s">
        <v>1328</v>
      </c>
      <c r="I353" s="125" t="s">
        <v>1329</v>
      </c>
      <c r="J353" s="125" t="s">
        <v>1366</v>
      </c>
      <c r="K353" s="127">
        <v>44543</v>
      </c>
      <c r="L353" s="128">
        <v>99998.14</v>
      </c>
      <c r="M353" s="120" t="e">
        <f>VLOOKUP(Table1[[#This Row],[Unique ID]],[1]Sheet1!$A:$AL,27,0)</f>
        <v>#N/A</v>
      </c>
      <c r="N353" s="120" t="e">
        <f>VLOOKUP(Table1[[#This Row],[Unique ID]],[1]Sheet1!$A:$AL,28,0)</f>
        <v>#N/A</v>
      </c>
      <c r="O353" s="131">
        <v>95692</v>
      </c>
      <c r="P353" s="131">
        <v>95692</v>
      </c>
      <c r="Q353" s="87" t="s">
        <v>1304</v>
      </c>
      <c r="R353" s="87" t="s">
        <v>1305</v>
      </c>
      <c r="S353" s="123">
        <v>-0.52</v>
      </c>
      <c r="T353" s="132">
        <f>Table1[[#This Row],[Cal Premium]]*Table1[[#This Row],[ERB 
Payout %]]</f>
        <v>-49759.840000000004</v>
      </c>
      <c r="U353" s="91">
        <v>0.02</v>
      </c>
      <c r="V353" s="92">
        <f>Table1[[#This Row],[ERB
Payout Amt]]*Table1[[#This Row],[TDS Rate]]</f>
        <v>-995.19680000000005</v>
      </c>
      <c r="W353" s="102">
        <f>Table1[[#This Row],[ERB
Payout Amt]]-Table1[[#This Row],[TDS amt]]</f>
        <v>-48764.643200000006</v>
      </c>
      <c r="X353" s="93">
        <f>Table1[[#This Row],[Advance/
Recovery]]</f>
        <v>-48764.643200000006</v>
      </c>
      <c r="Y353" s="133"/>
      <c r="Z353" s="134"/>
      <c r="AA353" s="134"/>
      <c r="AB353" s="97" t="s">
        <v>954</v>
      </c>
      <c r="AC353" s="104"/>
      <c r="AD353" s="104" t="s">
        <v>1431</v>
      </c>
      <c r="AE353" s="105"/>
      <c r="AF353" s="135"/>
      <c r="AG353" s="136"/>
      <c r="AH353" s="23">
        <f>Table1[[#This Row],[RM Name]]</f>
        <v>0</v>
      </c>
    </row>
    <row r="354" spans="1:34" s="100" customFormat="1" x14ac:dyDescent="0.2">
      <c r="A354" s="124" t="s">
        <v>1347</v>
      </c>
      <c r="B354" s="125">
        <v>6109803293</v>
      </c>
      <c r="C354" s="125">
        <v>501088194</v>
      </c>
      <c r="D354" s="120"/>
      <c r="E354" s="87" t="s">
        <v>50</v>
      </c>
      <c r="F354" s="125" t="s">
        <v>1317</v>
      </c>
      <c r="G354" s="125" t="s">
        <v>1360</v>
      </c>
      <c r="H354" s="125" t="s">
        <v>1328</v>
      </c>
      <c r="I354" s="125" t="s">
        <v>54</v>
      </c>
      <c r="J354" s="125" t="s">
        <v>65</v>
      </c>
      <c r="K354" s="127">
        <v>44628</v>
      </c>
      <c r="L354" s="128">
        <v>89993.31</v>
      </c>
      <c r="M354" s="120" t="e">
        <f>VLOOKUP(Table1[[#This Row],[Unique ID]],[1]Sheet1!$A:$AL,27,0)</f>
        <v>#N/A</v>
      </c>
      <c r="N354" s="120" t="e">
        <f>VLOOKUP(Table1[[#This Row],[Unique ID]],[1]Sheet1!$A:$AL,28,0)</f>
        <v>#N/A</v>
      </c>
      <c r="O354" s="131">
        <v>86118</v>
      </c>
      <c r="P354" s="131">
        <v>86118</v>
      </c>
      <c r="Q354" s="87" t="s">
        <v>1304</v>
      </c>
      <c r="R354" s="87" t="s">
        <v>1305</v>
      </c>
      <c r="S354" s="123">
        <v>-0.55000000000000004</v>
      </c>
      <c r="T354" s="132">
        <f>Table1[[#This Row],[Cal Premium]]*Table1[[#This Row],[ERB 
Payout %]]</f>
        <v>-47364.9</v>
      </c>
      <c r="U354" s="91">
        <v>0.02</v>
      </c>
      <c r="V354" s="92">
        <f>Table1[[#This Row],[ERB
Payout Amt]]*Table1[[#This Row],[TDS Rate]]</f>
        <v>-947.298</v>
      </c>
      <c r="W354" s="102">
        <f>Table1[[#This Row],[ERB
Payout Amt]]-Table1[[#This Row],[TDS amt]]</f>
        <v>-46417.601999999999</v>
      </c>
      <c r="X354" s="93">
        <f>Table1[[#This Row],[Advance/
Recovery]]</f>
        <v>-46417.601999999999</v>
      </c>
      <c r="Y354" s="133"/>
      <c r="Z354" s="134"/>
      <c r="AA354" s="134"/>
      <c r="AB354" s="97" t="s">
        <v>954</v>
      </c>
      <c r="AC354" s="104"/>
      <c r="AD354" s="104" t="s">
        <v>1432</v>
      </c>
      <c r="AE354" s="105"/>
      <c r="AF354" s="135"/>
      <c r="AG354" s="136"/>
      <c r="AH354" s="23">
        <f>Table1[[#This Row],[RM Name]]</f>
        <v>0</v>
      </c>
    </row>
    <row r="355" spans="1:34" s="100" customFormat="1" x14ac:dyDescent="0.2">
      <c r="A355" s="124" t="s">
        <v>1348</v>
      </c>
      <c r="B355" s="125">
        <v>3144607</v>
      </c>
      <c r="C355" s="125" t="s">
        <v>1354</v>
      </c>
      <c r="D355" s="120"/>
      <c r="E355" s="87" t="s">
        <v>50</v>
      </c>
      <c r="F355" s="125" t="s">
        <v>1317</v>
      </c>
      <c r="G355" s="125" t="s">
        <v>1361</v>
      </c>
      <c r="H355" s="125" t="s">
        <v>1328</v>
      </c>
      <c r="I355" s="125" t="s">
        <v>1329</v>
      </c>
      <c r="J355" s="125" t="s">
        <v>342</v>
      </c>
      <c r="K355" s="127">
        <v>44644</v>
      </c>
      <c r="L355" s="128">
        <v>29994.676800000001</v>
      </c>
      <c r="M355" s="120" t="e">
        <f>VLOOKUP(Table1[[#This Row],[Unique ID]],[1]Sheet1!$A:$AL,27,0)</f>
        <v>#N/A</v>
      </c>
      <c r="N355" s="120" t="e">
        <f>VLOOKUP(Table1[[#This Row],[Unique ID]],[1]Sheet1!$A:$AL,28,0)</f>
        <v>#N/A</v>
      </c>
      <c r="O355" s="131">
        <v>28703.040000000005</v>
      </c>
      <c r="P355" s="131">
        <v>28703.040000000005</v>
      </c>
      <c r="Q355" s="87" t="s">
        <v>1304</v>
      </c>
      <c r="R355" s="87" t="s">
        <v>1305</v>
      </c>
      <c r="S355" s="123">
        <v>-0.55000000000000004</v>
      </c>
      <c r="T355" s="132">
        <f>Table1[[#This Row],[Cal Premium]]*Table1[[#This Row],[ERB 
Payout %]]</f>
        <v>-15786.672000000004</v>
      </c>
      <c r="U355" s="91">
        <v>0.02</v>
      </c>
      <c r="V355" s="92">
        <f>Table1[[#This Row],[ERB
Payout Amt]]*Table1[[#This Row],[TDS Rate]]</f>
        <v>-315.73344000000009</v>
      </c>
      <c r="W355" s="102">
        <f>Table1[[#This Row],[ERB
Payout Amt]]-Table1[[#This Row],[TDS amt]]</f>
        <v>-15470.938560000004</v>
      </c>
      <c r="X355" s="93">
        <f>Table1[[#This Row],[Advance/
Recovery]]</f>
        <v>-15470.938560000004</v>
      </c>
      <c r="Y355" s="133"/>
      <c r="Z355" s="134"/>
      <c r="AA355" s="134"/>
      <c r="AB355" s="97" t="s">
        <v>954</v>
      </c>
      <c r="AC355" s="104"/>
      <c r="AD355" s="104" t="s">
        <v>1431</v>
      </c>
      <c r="AE355" s="105"/>
      <c r="AF355" s="135"/>
      <c r="AG355" s="136"/>
      <c r="AH355" s="23">
        <f>Table1[[#This Row],[RM Name]]</f>
        <v>0</v>
      </c>
    </row>
    <row r="356" spans="1:34" s="100" customFormat="1" x14ac:dyDescent="0.2">
      <c r="A356" s="124" t="s">
        <v>1349</v>
      </c>
      <c r="B356" s="125">
        <v>3154340</v>
      </c>
      <c r="C356" s="125" t="s">
        <v>1355</v>
      </c>
      <c r="D356" s="120"/>
      <c r="E356" s="87" t="s">
        <v>50</v>
      </c>
      <c r="F356" s="125" t="s">
        <v>1317</v>
      </c>
      <c r="G356" s="125" t="s">
        <v>1362</v>
      </c>
      <c r="H356" s="125" t="s">
        <v>1328</v>
      </c>
      <c r="I356" s="125" t="s">
        <v>1329</v>
      </c>
      <c r="J356" s="125" t="s">
        <v>342</v>
      </c>
      <c r="K356" s="127">
        <v>44698</v>
      </c>
      <c r="L356" s="128">
        <v>68954.805700000012</v>
      </c>
      <c r="M356" s="120" t="e">
        <f>VLOOKUP(Table1[[#This Row],[Unique ID]],[1]Sheet1!$A:$AL,27,0)</f>
        <v>#N/A</v>
      </c>
      <c r="N356" s="120" t="e">
        <f>VLOOKUP(Table1[[#This Row],[Unique ID]],[1]Sheet1!$A:$AL,28,0)</f>
        <v>#N/A</v>
      </c>
      <c r="O356" s="131">
        <v>65985.460000000021</v>
      </c>
      <c r="P356" s="131">
        <v>65985.460000000021</v>
      </c>
      <c r="Q356" s="87" t="s">
        <v>1304</v>
      </c>
      <c r="R356" s="87" t="s">
        <v>1305</v>
      </c>
      <c r="S356" s="123">
        <v>-0.55000000000000004</v>
      </c>
      <c r="T356" s="132">
        <f>Table1[[#This Row],[Cal Premium]]*Table1[[#This Row],[ERB 
Payout %]]</f>
        <v>-36292.003000000012</v>
      </c>
      <c r="U356" s="91">
        <v>0.02</v>
      </c>
      <c r="V356" s="92">
        <f>Table1[[#This Row],[ERB
Payout Amt]]*Table1[[#This Row],[TDS Rate]]</f>
        <v>-725.84006000000022</v>
      </c>
      <c r="W356" s="102">
        <f>Table1[[#This Row],[ERB
Payout Amt]]-Table1[[#This Row],[TDS amt]]</f>
        <v>-35566.162940000009</v>
      </c>
      <c r="X356" s="93">
        <f>Table1[[#This Row],[Advance/
Recovery]]</f>
        <v>-35566.162940000009</v>
      </c>
      <c r="Y356" s="133"/>
      <c r="Z356" s="134"/>
      <c r="AA356" s="134"/>
      <c r="AB356" s="97" t="s">
        <v>954</v>
      </c>
      <c r="AC356" s="104"/>
      <c r="AD356" s="104" t="s">
        <v>1431</v>
      </c>
      <c r="AE356" s="105"/>
      <c r="AF356" s="135"/>
      <c r="AG356" s="136"/>
      <c r="AH356" s="23">
        <f>Table1[[#This Row],[RM Name]]</f>
        <v>0</v>
      </c>
    </row>
    <row r="357" spans="1:34" s="100" customFormat="1" x14ac:dyDescent="0.2">
      <c r="A357" s="124" t="s">
        <v>1350</v>
      </c>
      <c r="B357" s="125">
        <v>3154964</v>
      </c>
      <c r="C357" s="125" t="s">
        <v>1356</v>
      </c>
      <c r="D357" s="120"/>
      <c r="E357" s="87" t="s">
        <v>50</v>
      </c>
      <c r="F357" s="125" t="s">
        <v>1317</v>
      </c>
      <c r="G357" s="125" t="s">
        <v>1363</v>
      </c>
      <c r="H357" s="125" t="s">
        <v>1328</v>
      </c>
      <c r="I357" s="125" t="s">
        <v>1329</v>
      </c>
      <c r="J357" s="125" t="s">
        <v>342</v>
      </c>
      <c r="K357" s="127">
        <v>44704</v>
      </c>
      <c r="L357" s="128">
        <v>42473.084499999997</v>
      </c>
      <c r="M357" s="120" t="e">
        <f>VLOOKUP(Table1[[#This Row],[Unique ID]],[1]Sheet1!$A:$AL,27,0)</f>
        <v>#N/A</v>
      </c>
      <c r="N357" s="120" t="e">
        <f>VLOOKUP(Table1[[#This Row],[Unique ID]],[1]Sheet1!$A:$AL,28,0)</f>
        <v>#N/A</v>
      </c>
      <c r="O357" s="131">
        <v>40644.1</v>
      </c>
      <c r="P357" s="131">
        <v>40644.1</v>
      </c>
      <c r="Q357" s="87" t="s">
        <v>1304</v>
      </c>
      <c r="R357" s="87" t="s">
        <v>1305</v>
      </c>
      <c r="S357" s="123">
        <v>-0.55000000000000004</v>
      </c>
      <c r="T357" s="132">
        <f>Table1[[#This Row],[Cal Premium]]*Table1[[#This Row],[ERB 
Payout %]]</f>
        <v>-22354.255000000001</v>
      </c>
      <c r="U357" s="91">
        <v>0.02</v>
      </c>
      <c r="V357" s="92">
        <f>Table1[[#This Row],[ERB
Payout Amt]]*Table1[[#This Row],[TDS Rate]]</f>
        <v>-447.08510000000001</v>
      </c>
      <c r="W357" s="102">
        <f>Table1[[#This Row],[ERB
Payout Amt]]-Table1[[#This Row],[TDS amt]]</f>
        <v>-21907.169900000001</v>
      </c>
      <c r="X357" s="93">
        <f>Table1[[#This Row],[Advance/
Recovery]]</f>
        <v>-21907.169900000001</v>
      </c>
      <c r="Y357" s="133"/>
      <c r="Z357" s="134"/>
      <c r="AA357" s="134"/>
      <c r="AB357" s="97" t="s">
        <v>954</v>
      </c>
      <c r="AC357" s="104"/>
      <c r="AD357" s="104" t="s">
        <v>1431</v>
      </c>
      <c r="AE357" s="105"/>
      <c r="AF357" s="135"/>
      <c r="AG357" s="136"/>
      <c r="AH357" s="23">
        <f>Table1[[#This Row],[RM Name]]</f>
        <v>0</v>
      </c>
    </row>
    <row r="358" spans="1:34" s="100" customFormat="1" x14ac:dyDescent="0.2">
      <c r="A358" s="124" t="s">
        <v>1351</v>
      </c>
      <c r="B358" s="125">
        <v>3155607</v>
      </c>
      <c r="C358" s="125" t="s">
        <v>1357</v>
      </c>
      <c r="D358" s="120"/>
      <c r="E358" s="87" t="s">
        <v>50</v>
      </c>
      <c r="F358" s="125" t="s">
        <v>1317</v>
      </c>
      <c r="G358" s="125" t="s">
        <v>1364</v>
      </c>
      <c r="H358" s="125" t="s">
        <v>1328</v>
      </c>
      <c r="I358" s="125" t="s">
        <v>1329</v>
      </c>
      <c r="J358" s="125" t="s">
        <v>342</v>
      </c>
      <c r="K358" s="127">
        <v>44711</v>
      </c>
      <c r="L358" s="128">
        <v>24619.66705</v>
      </c>
      <c r="M358" s="120" t="e">
        <f>VLOOKUP(Table1[[#This Row],[Unique ID]],[1]Sheet1!$A:$AL,27,0)</f>
        <v>#N/A</v>
      </c>
      <c r="N358" s="120" t="e">
        <f>VLOOKUP(Table1[[#This Row],[Unique ID]],[1]Sheet1!$A:$AL,28,0)</f>
        <v>#N/A</v>
      </c>
      <c r="O358" s="131">
        <v>23559.49</v>
      </c>
      <c r="P358" s="131">
        <v>23559.49</v>
      </c>
      <c r="Q358" s="87" t="s">
        <v>1304</v>
      </c>
      <c r="R358" s="87" t="s">
        <v>1305</v>
      </c>
      <c r="S358" s="123">
        <v>-0.55000000000000004</v>
      </c>
      <c r="T358" s="132">
        <f>Table1[[#This Row],[Cal Premium]]*Table1[[#This Row],[ERB 
Payout %]]</f>
        <v>-12957.719500000001</v>
      </c>
      <c r="U358" s="91">
        <v>0.02</v>
      </c>
      <c r="V358" s="92">
        <f>Table1[[#This Row],[ERB
Payout Amt]]*Table1[[#This Row],[TDS Rate]]</f>
        <v>-259.15439000000003</v>
      </c>
      <c r="W358" s="102">
        <f>Table1[[#This Row],[ERB
Payout Amt]]-Table1[[#This Row],[TDS amt]]</f>
        <v>-12698.565110000001</v>
      </c>
      <c r="X358" s="93">
        <f>Table1[[#This Row],[Advance/
Recovery]]</f>
        <v>-12698.565110000001</v>
      </c>
      <c r="Y358" s="133"/>
      <c r="Z358" s="134"/>
      <c r="AA358" s="134"/>
      <c r="AB358" s="97" t="s">
        <v>954</v>
      </c>
      <c r="AC358" s="104"/>
      <c r="AD358" s="104" t="s">
        <v>1431</v>
      </c>
      <c r="AE358" s="105"/>
      <c r="AF358" s="135"/>
      <c r="AG358" s="136"/>
      <c r="AH358" s="23">
        <f>Table1[[#This Row],[RM Name]]</f>
        <v>0</v>
      </c>
    </row>
    <row r="359" spans="1:34" s="100" customFormat="1" x14ac:dyDescent="0.2">
      <c r="A359" s="124" t="s">
        <v>1352</v>
      </c>
      <c r="B359" s="125">
        <v>147630912</v>
      </c>
      <c r="C359" s="125">
        <v>147630912</v>
      </c>
      <c r="D359" s="120"/>
      <c r="E359" s="87" t="s">
        <v>50</v>
      </c>
      <c r="F359" s="125" t="s">
        <v>68</v>
      </c>
      <c r="G359" s="125" t="s">
        <v>1363</v>
      </c>
      <c r="H359" s="125" t="s">
        <v>1328</v>
      </c>
      <c r="I359" s="125" t="s">
        <v>961</v>
      </c>
      <c r="J359" s="125" t="s">
        <v>962</v>
      </c>
      <c r="K359" s="127">
        <v>44755</v>
      </c>
      <c r="L359" s="132">
        <v>26999.999400000001</v>
      </c>
      <c r="M359" s="120" t="e">
        <f>VLOOKUP(Table1[[#This Row],[Unique ID]],[1]Sheet1!$A:$AL,27,0)</f>
        <v>#N/A</v>
      </c>
      <c r="N359" s="120" t="e">
        <f>VLOOKUP(Table1[[#This Row],[Unique ID]],[1]Sheet1!$A:$AL,28,0)</f>
        <v>#N/A</v>
      </c>
      <c r="O359" s="131">
        <v>25837.320000000003</v>
      </c>
      <c r="P359" s="131">
        <v>25837.320000000003</v>
      </c>
      <c r="Q359" s="87" t="s">
        <v>1304</v>
      </c>
      <c r="R359" s="87" t="s">
        <v>1305</v>
      </c>
      <c r="S359" s="123">
        <v>-0.52</v>
      </c>
      <c r="T359" s="132">
        <f>Table1[[#This Row],[Cal Premium]]*Table1[[#This Row],[ERB 
Payout %]]</f>
        <v>-13435.406400000002</v>
      </c>
      <c r="U359" s="91">
        <v>0.02</v>
      </c>
      <c r="V359" s="92">
        <f>Table1[[#This Row],[ERB
Payout Amt]]*Table1[[#This Row],[TDS Rate]]</f>
        <v>-268.70812800000004</v>
      </c>
      <c r="W359" s="102">
        <f>Table1[[#This Row],[ERB
Payout Amt]]-Table1[[#This Row],[TDS amt]]</f>
        <v>-13166.698272000001</v>
      </c>
      <c r="X359" s="93">
        <f>Table1[[#This Row],[Advance/
Recovery]]</f>
        <v>-13166.698272000001</v>
      </c>
      <c r="Y359" s="133"/>
      <c r="Z359" s="134"/>
      <c r="AA359" s="134"/>
      <c r="AB359" s="97" t="s">
        <v>954</v>
      </c>
      <c r="AC359" s="104"/>
      <c r="AD359" s="104" t="s">
        <v>1435</v>
      </c>
      <c r="AE359" s="105"/>
      <c r="AF359" s="135"/>
      <c r="AG359" s="136"/>
      <c r="AH359" s="23">
        <f>Table1[[#This Row],[RM Name]]</f>
        <v>0</v>
      </c>
    </row>
    <row r="360" spans="1:34" s="100" customFormat="1" x14ac:dyDescent="0.2">
      <c r="A360" s="124" t="s">
        <v>1353</v>
      </c>
      <c r="B360" s="125">
        <v>8000060104</v>
      </c>
      <c r="C360" s="125">
        <v>153527019</v>
      </c>
      <c r="D360" s="120"/>
      <c r="E360" s="87" t="s">
        <v>50</v>
      </c>
      <c r="F360" s="125" t="s">
        <v>68</v>
      </c>
      <c r="G360" s="125" t="s">
        <v>1365</v>
      </c>
      <c r="H360" s="125" t="s">
        <v>1328</v>
      </c>
      <c r="I360" s="125" t="s">
        <v>961</v>
      </c>
      <c r="J360" s="125" t="s">
        <v>962</v>
      </c>
      <c r="K360" s="127">
        <v>44881</v>
      </c>
      <c r="L360" s="132">
        <v>49099.993799999997</v>
      </c>
      <c r="M360" s="120" t="e">
        <f>VLOOKUP(Table1[[#This Row],[Unique ID]],[1]Sheet1!$A:$AL,27,0)</f>
        <v>#N/A</v>
      </c>
      <c r="N360" s="120" t="e">
        <f>VLOOKUP(Table1[[#This Row],[Unique ID]],[1]Sheet1!$A:$AL,28,0)</f>
        <v>#N/A</v>
      </c>
      <c r="O360" s="131">
        <v>46985.64</v>
      </c>
      <c r="P360" s="131">
        <v>46985.64</v>
      </c>
      <c r="Q360" s="87" t="s">
        <v>1304</v>
      </c>
      <c r="R360" s="87" t="s">
        <v>1305</v>
      </c>
      <c r="S360" s="123">
        <v>-0.54</v>
      </c>
      <c r="T360" s="132">
        <f>Table1[[#This Row],[Cal Premium]]*Table1[[#This Row],[ERB 
Payout %]]</f>
        <v>-25372.245600000002</v>
      </c>
      <c r="U360" s="91">
        <v>0.02</v>
      </c>
      <c r="V360" s="92">
        <f>Table1[[#This Row],[ERB
Payout Amt]]*Table1[[#This Row],[TDS Rate]]</f>
        <v>-507.44491200000004</v>
      </c>
      <c r="W360" s="102">
        <f>Table1[[#This Row],[ERB
Payout Amt]]-Table1[[#This Row],[TDS amt]]</f>
        <v>-24864.800688000003</v>
      </c>
      <c r="X360" s="93">
        <f>Table1[[#This Row],[Advance/
Recovery]]</f>
        <v>-24864.800688000003</v>
      </c>
      <c r="Y360" s="133"/>
      <c r="Z360" s="134"/>
      <c r="AA360" s="134"/>
      <c r="AB360" s="97" t="s">
        <v>954</v>
      </c>
      <c r="AC360" s="104"/>
      <c r="AD360" s="104" t="s">
        <v>1435</v>
      </c>
      <c r="AE360" s="105"/>
      <c r="AF360" s="135"/>
      <c r="AG360" s="136"/>
      <c r="AH360" s="23">
        <f>Table1[[#This Row],[RM Name]]</f>
        <v>0</v>
      </c>
    </row>
    <row r="361" spans="1:34" s="100" customFormat="1" x14ac:dyDescent="0.2">
      <c r="A361" s="124" t="s">
        <v>948</v>
      </c>
      <c r="B361" s="125" t="s">
        <v>1289</v>
      </c>
      <c r="C361" s="125">
        <v>155581215</v>
      </c>
      <c r="D361" s="120"/>
      <c r="E361" s="87" t="s">
        <v>50</v>
      </c>
      <c r="F361" s="125" t="s">
        <v>1317</v>
      </c>
      <c r="G361" s="125" t="s">
        <v>1290</v>
      </c>
      <c r="H361" s="125" t="s">
        <v>1328</v>
      </c>
      <c r="I361" s="125" t="s">
        <v>961</v>
      </c>
      <c r="J361" s="125" t="s">
        <v>1367</v>
      </c>
      <c r="K361" s="127">
        <v>44921</v>
      </c>
      <c r="L361" s="132">
        <v>41999.992099999996</v>
      </c>
      <c r="M361" s="120" t="e">
        <f>VLOOKUP(Table1[[#This Row],[Unique ID]],[1]Sheet1!$A:$AL,27,0)</f>
        <v>#N/A</v>
      </c>
      <c r="N361" s="120" t="e">
        <f>VLOOKUP(Table1[[#This Row],[Unique ID]],[1]Sheet1!$A:$AL,28,0)</f>
        <v>#N/A</v>
      </c>
      <c r="O361" s="131">
        <v>40191.379999999997</v>
      </c>
      <c r="P361" s="131">
        <v>40191.379999999997</v>
      </c>
      <c r="Q361" s="87" t="s">
        <v>1304</v>
      </c>
      <c r="R361" s="87" t="s">
        <v>1305</v>
      </c>
      <c r="S361" s="123">
        <v>-0.54</v>
      </c>
      <c r="T361" s="132">
        <f>Table1[[#This Row],[Cal Premium]]*Table1[[#This Row],[ERB 
Payout %]]</f>
        <v>-21703.3452</v>
      </c>
      <c r="U361" s="91">
        <v>0.02</v>
      </c>
      <c r="V361" s="92">
        <f>Table1[[#This Row],[ERB
Payout Amt]]*Table1[[#This Row],[TDS Rate]]</f>
        <v>-434.06690400000002</v>
      </c>
      <c r="W361" s="102">
        <f>Table1[[#This Row],[ERB
Payout Amt]]-Table1[[#This Row],[TDS amt]]</f>
        <v>-21269.278296</v>
      </c>
      <c r="X361" s="93">
        <f>Table1[[#This Row],[Advance/
Recovery]]</f>
        <v>-21269.278296</v>
      </c>
      <c r="Y361" s="133"/>
      <c r="Z361" s="134"/>
      <c r="AA361" s="134"/>
      <c r="AB361" s="97" t="s">
        <v>954</v>
      </c>
      <c r="AC361" s="104"/>
      <c r="AD361" s="104" t="s">
        <v>1435</v>
      </c>
      <c r="AE361" s="105"/>
      <c r="AF361" s="135"/>
      <c r="AG361" s="136"/>
      <c r="AH361" s="23">
        <f>Table1[[#This Row],[RM Name]]</f>
        <v>0</v>
      </c>
    </row>
    <row r="362" spans="1:34" s="100" customFormat="1" x14ac:dyDescent="0.2">
      <c r="A362" s="163" t="s">
        <v>1368</v>
      </c>
      <c r="B362" s="125">
        <v>565330085</v>
      </c>
      <c r="C362" s="125">
        <v>24601603</v>
      </c>
      <c r="D362" s="120"/>
      <c r="E362" s="125" t="s">
        <v>50</v>
      </c>
      <c r="F362" s="125" t="s">
        <v>68</v>
      </c>
      <c r="G362" s="125" t="s">
        <v>1372</v>
      </c>
      <c r="H362" s="125" t="s">
        <v>1328</v>
      </c>
      <c r="I362" s="125" t="s">
        <v>55</v>
      </c>
      <c r="J362" s="125" t="s">
        <v>56</v>
      </c>
      <c r="K362" s="127">
        <v>44854</v>
      </c>
      <c r="L362" s="128">
        <v>30000</v>
      </c>
      <c r="M362" s="120" t="e">
        <f>VLOOKUP(Table1[[#This Row],[Unique ID]],[1]Sheet1!$A:$AL,27,0)</f>
        <v>#N/A</v>
      </c>
      <c r="N362" s="120" t="e">
        <f>VLOOKUP(Table1[[#This Row],[Unique ID]],[1]Sheet1!$A:$AL,28,0)</f>
        <v>#N/A</v>
      </c>
      <c r="O362" s="131">
        <v>28708.133971291867</v>
      </c>
      <c r="P362" s="131">
        <v>28708.133971291867</v>
      </c>
      <c r="Q362" s="87" t="s">
        <v>403</v>
      </c>
      <c r="R362" s="87" t="s">
        <v>404</v>
      </c>
      <c r="S362" s="137">
        <v>-0.56999999999999995</v>
      </c>
      <c r="T362" s="132">
        <f>Table1[[#This Row],[Cal Premium]]*Table1[[#This Row],[ERB 
Payout %]]</f>
        <v>-16363.636363636362</v>
      </c>
      <c r="U362" s="91">
        <v>0.01</v>
      </c>
      <c r="V362" s="92">
        <f>Table1[[#This Row],[ERB
Payout Amt]]*Table1[[#This Row],[TDS Rate]]</f>
        <v>-163.63636363636363</v>
      </c>
      <c r="W362" s="102">
        <f>Table1[[#This Row],[ERB
Payout Amt]]-Table1[[#This Row],[TDS amt]]</f>
        <v>-16199.999999999998</v>
      </c>
      <c r="X362" s="93">
        <f>Table1[[#This Row],[Advance/
Recovery]]</f>
        <v>-16199.999999999998</v>
      </c>
      <c r="Y362" s="133"/>
      <c r="Z362" s="134"/>
      <c r="AA362" s="134"/>
      <c r="AB362" s="104" t="s">
        <v>821</v>
      </c>
      <c r="AC362" s="104"/>
      <c r="AD362" s="104" t="s">
        <v>1430</v>
      </c>
      <c r="AE362" s="105"/>
      <c r="AF362" s="135"/>
      <c r="AG362" s="136"/>
      <c r="AH362" s="23">
        <f>Table1[[#This Row],[RM Name]]</f>
        <v>0</v>
      </c>
    </row>
    <row r="363" spans="1:34" s="100" customFormat="1" x14ac:dyDescent="0.2">
      <c r="A363" s="163" t="s">
        <v>1369</v>
      </c>
      <c r="B363" s="125">
        <v>5110320004</v>
      </c>
      <c r="C363" s="125">
        <v>5036181849</v>
      </c>
      <c r="D363" s="120"/>
      <c r="E363" s="125" t="s">
        <v>50</v>
      </c>
      <c r="F363" s="125" t="s">
        <v>68</v>
      </c>
      <c r="G363" s="125" t="s">
        <v>1373</v>
      </c>
      <c r="H363" s="125" t="s">
        <v>1328</v>
      </c>
      <c r="I363" s="125" t="s">
        <v>1329</v>
      </c>
      <c r="J363" s="125" t="s">
        <v>1330</v>
      </c>
      <c r="K363" s="127">
        <v>44874</v>
      </c>
      <c r="L363" s="128">
        <v>80000</v>
      </c>
      <c r="M363" s="120" t="e">
        <f>VLOOKUP(Table1[[#This Row],[Unique ID]],[1]Sheet1!$A:$AL,27,0)</f>
        <v>#N/A</v>
      </c>
      <c r="N363" s="120" t="e">
        <f>VLOOKUP(Table1[[#This Row],[Unique ID]],[1]Sheet1!$A:$AL,28,0)</f>
        <v>#N/A</v>
      </c>
      <c r="O363" s="131">
        <v>76555.023923444984</v>
      </c>
      <c r="P363" s="131">
        <v>76555.023923444984</v>
      </c>
      <c r="Q363" s="87" t="s">
        <v>403</v>
      </c>
      <c r="R363" s="87" t="s">
        <v>404</v>
      </c>
      <c r="S363" s="138">
        <v>-0.6</v>
      </c>
      <c r="T363" s="132">
        <f>Table1[[#This Row],[Cal Premium]]*Table1[[#This Row],[ERB 
Payout %]]</f>
        <v>-45933.014354066989</v>
      </c>
      <c r="U363" s="91">
        <v>0.01</v>
      </c>
      <c r="V363" s="92">
        <f>Table1[[#This Row],[ERB
Payout Amt]]*Table1[[#This Row],[TDS Rate]]</f>
        <v>-459.33014354066989</v>
      </c>
      <c r="W363" s="102">
        <f>Table1[[#This Row],[ERB
Payout Amt]]-Table1[[#This Row],[TDS amt]]</f>
        <v>-45473.68421052632</v>
      </c>
      <c r="X363" s="93">
        <f>Table1[[#This Row],[Advance/
Recovery]]</f>
        <v>-45473.68421052632</v>
      </c>
      <c r="Y363" s="133"/>
      <c r="Z363" s="134"/>
      <c r="AA363" s="134"/>
      <c r="AB363" s="104" t="s">
        <v>821</v>
      </c>
      <c r="AC363" s="104"/>
      <c r="AD363" s="104" t="s">
        <v>1430</v>
      </c>
      <c r="AE363" s="105"/>
      <c r="AF363" s="135"/>
      <c r="AG363" s="136"/>
      <c r="AH363" s="23">
        <f>Table1[[#This Row],[RM Name]]</f>
        <v>0</v>
      </c>
    </row>
    <row r="364" spans="1:34" s="100" customFormat="1" x14ac:dyDescent="0.2">
      <c r="A364" s="124" t="s">
        <v>1370</v>
      </c>
      <c r="B364" s="125">
        <v>117300905</v>
      </c>
      <c r="C364" s="125" t="s">
        <v>30</v>
      </c>
      <c r="D364" s="120"/>
      <c r="E364" s="125" t="s">
        <v>50</v>
      </c>
      <c r="F364" s="125" t="s">
        <v>1317</v>
      </c>
      <c r="G364" s="125" t="s">
        <v>1374</v>
      </c>
      <c r="H364" s="125" t="s">
        <v>1328</v>
      </c>
      <c r="I364" s="125" t="s">
        <v>52</v>
      </c>
      <c r="J364" s="125" t="s">
        <v>58</v>
      </c>
      <c r="K364" s="127">
        <v>44884</v>
      </c>
      <c r="L364" s="128">
        <v>99954.25</v>
      </c>
      <c r="M364" s="120" t="e">
        <f>VLOOKUP(Table1[[#This Row],[Unique ID]],[1]Sheet1!$A:$AL,27,0)</f>
        <v>#N/A</v>
      </c>
      <c r="N364" s="120" t="e">
        <f>VLOOKUP(Table1[[#This Row],[Unique ID]],[1]Sheet1!$A:$AL,28,0)</f>
        <v>#N/A</v>
      </c>
      <c r="O364" s="131">
        <v>95650</v>
      </c>
      <c r="P364" s="131">
        <v>95650</v>
      </c>
      <c r="Q364" s="87" t="s">
        <v>403</v>
      </c>
      <c r="R364" s="87" t="s">
        <v>404</v>
      </c>
      <c r="S364" s="138">
        <v>-0.52</v>
      </c>
      <c r="T364" s="132">
        <f>Table1[[#This Row],[Cal Premium]]*Table1[[#This Row],[ERB 
Payout %]]</f>
        <v>-49738</v>
      </c>
      <c r="U364" s="91">
        <v>0.01</v>
      </c>
      <c r="V364" s="92">
        <f>Table1[[#This Row],[ERB
Payout Amt]]*Table1[[#This Row],[TDS Rate]]</f>
        <v>-497.38</v>
      </c>
      <c r="W364" s="102">
        <f>Table1[[#This Row],[ERB
Payout Amt]]-Table1[[#This Row],[TDS amt]]</f>
        <v>-49240.62</v>
      </c>
      <c r="X364" s="93">
        <f>Table1[[#This Row],[Advance/
Recovery]]</f>
        <v>-49240.62</v>
      </c>
      <c r="Y364" s="133"/>
      <c r="Z364" s="134"/>
      <c r="AA364" s="134"/>
      <c r="AB364" s="104" t="s">
        <v>821</v>
      </c>
      <c r="AC364" s="104"/>
      <c r="AD364" s="87" t="s">
        <v>1435</v>
      </c>
      <c r="AE364" s="105"/>
      <c r="AF364" s="135"/>
      <c r="AG364" s="136"/>
      <c r="AH364" s="23">
        <f>Table1[[#This Row],[RM Name]]</f>
        <v>0</v>
      </c>
    </row>
    <row r="365" spans="1:34" s="100" customFormat="1" x14ac:dyDescent="0.2">
      <c r="A365" s="163" t="s">
        <v>1371</v>
      </c>
      <c r="B365" s="125">
        <v>5111328598</v>
      </c>
      <c r="C365" s="125">
        <v>5036262755</v>
      </c>
      <c r="D365" s="120"/>
      <c r="E365" s="125" t="s">
        <v>50</v>
      </c>
      <c r="F365" s="125" t="s">
        <v>68</v>
      </c>
      <c r="G365" s="125" t="s">
        <v>1375</v>
      </c>
      <c r="H365" s="125" t="s">
        <v>1328</v>
      </c>
      <c r="I365" s="125" t="s">
        <v>1329</v>
      </c>
      <c r="J365" s="125" t="s">
        <v>1330</v>
      </c>
      <c r="K365" s="127">
        <v>44894</v>
      </c>
      <c r="L365" s="128">
        <v>52546</v>
      </c>
      <c r="M365" s="120" t="e">
        <f>VLOOKUP(Table1[[#This Row],[Unique ID]],[1]Sheet1!$A:$AL,27,0)</f>
        <v>#N/A</v>
      </c>
      <c r="N365" s="120" t="e">
        <f>VLOOKUP(Table1[[#This Row],[Unique ID]],[1]Sheet1!$A:$AL,28,0)</f>
        <v>#N/A</v>
      </c>
      <c r="O365" s="131">
        <v>50283.253588516753</v>
      </c>
      <c r="P365" s="131">
        <v>50283.253588516753</v>
      </c>
      <c r="Q365" s="87" t="s">
        <v>403</v>
      </c>
      <c r="R365" s="87" t="s">
        <v>404</v>
      </c>
      <c r="S365" s="138">
        <v>-0.6</v>
      </c>
      <c r="T365" s="132">
        <f>Table1[[#This Row],[Cal Premium]]*Table1[[#This Row],[ERB 
Payout %]]</f>
        <v>-30169.952153110051</v>
      </c>
      <c r="U365" s="91">
        <v>0.01</v>
      </c>
      <c r="V365" s="92">
        <f>Table1[[#This Row],[ERB
Payout Amt]]*Table1[[#This Row],[TDS Rate]]</f>
        <v>-301.69952153110052</v>
      </c>
      <c r="W365" s="102">
        <f>Table1[[#This Row],[ERB
Payout Amt]]-Table1[[#This Row],[TDS amt]]</f>
        <v>-29868.252631578951</v>
      </c>
      <c r="X365" s="93">
        <f>Table1[[#This Row],[Advance/
Recovery]]</f>
        <v>-29868.252631578951</v>
      </c>
      <c r="Y365" s="133"/>
      <c r="Z365" s="134"/>
      <c r="AA365" s="134"/>
      <c r="AB365" s="104" t="s">
        <v>821</v>
      </c>
      <c r="AC365" s="104"/>
      <c r="AD365" s="104" t="s">
        <v>1434</v>
      </c>
      <c r="AE365" s="105"/>
      <c r="AF365" s="135"/>
      <c r="AG365" s="136"/>
      <c r="AH365" s="23">
        <f>Table1[[#This Row],[RM Name]]</f>
        <v>0</v>
      </c>
    </row>
    <row r="366" spans="1:34" s="100" customFormat="1" x14ac:dyDescent="0.2">
      <c r="A366" s="124" t="s">
        <v>1376</v>
      </c>
      <c r="B366" s="125">
        <v>8000052681</v>
      </c>
      <c r="C366" s="125">
        <v>149061714</v>
      </c>
      <c r="D366" s="120"/>
      <c r="E366" s="87" t="s">
        <v>50</v>
      </c>
      <c r="F366" s="125" t="s">
        <v>1317</v>
      </c>
      <c r="G366" s="125" t="s">
        <v>1377</v>
      </c>
      <c r="H366" s="125" t="s">
        <v>1328</v>
      </c>
      <c r="I366" s="125" t="s">
        <v>961</v>
      </c>
      <c r="J366" s="125" t="s">
        <v>962</v>
      </c>
      <c r="K366" s="127">
        <v>44785</v>
      </c>
      <c r="L366" s="128">
        <v>28199.9938</v>
      </c>
      <c r="M366" s="120" t="e">
        <f>VLOOKUP(Table1[[#This Row],[Unique ID]],[1]Sheet1!$A:$AL,27,0)</f>
        <v>#N/A</v>
      </c>
      <c r="N366" s="120" t="e">
        <f>VLOOKUP(Table1[[#This Row],[Unique ID]],[1]Sheet1!$A:$AL,28,0)</f>
        <v>#N/A</v>
      </c>
      <c r="O366" s="131">
        <v>26985.640000000003</v>
      </c>
      <c r="P366" s="131">
        <v>26985.640000000003</v>
      </c>
      <c r="Q366" s="87" t="s">
        <v>1300</v>
      </c>
      <c r="R366" s="87" t="s">
        <v>1301</v>
      </c>
      <c r="S366" s="123">
        <v>-0.54</v>
      </c>
      <c r="T366" s="132">
        <f>Table1[[#This Row],[Cal Premium]]*Table1[[#This Row],[ERB 
Payout %]]</f>
        <v>-14572.245600000002</v>
      </c>
      <c r="U366" s="91">
        <v>0.01</v>
      </c>
      <c r="V366" s="92">
        <f>Table1[[#This Row],[ERB
Payout Amt]]*Table1[[#This Row],[TDS Rate]]</f>
        <v>-145.72245600000002</v>
      </c>
      <c r="W366" s="102">
        <f>Table1[[#This Row],[ERB
Payout Amt]]-Table1[[#This Row],[TDS amt]]</f>
        <v>-14426.523144000003</v>
      </c>
      <c r="X366" s="93">
        <f>Table1[[#This Row],[Advance/
Recovery]]</f>
        <v>-14426.523144000003</v>
      </c>
      <c r="Y366" s="133"/>
      <c r="Z366" s="134"/>
      <c r="AA366" s="134"/>
      <c r="AB366" s="97" t="s">
        <v>954</v>
      </c>
      <c r="AC366" s="104"/>
      <c r="AD366" s="104" t="s">
        <v>1431</v>
      </c>
      <c r="AE366" s="105"/>
      <c r="AF366" s="135"/>
      <c r="AG366" s="136"/>
      <c r="AH366" s="23">
        <f>Table1[[#This Row],[RM Name]]</f>
        <v>0</v>
      </c>
    </row>
    <row r="367" spans="1:34" s="100" customFormat="1" x14ac:dyDescent="0.2">
      <c r="A367" s="86" t="s">
        <v>950</v>
      </c>
      <c r="B367" s="87" t="s">
        <v>1293</v>
      </c>
      <c r="C367" s="87">
        <v>154985517</v>
      </c>
      <c r="D367" s="57"/>
      <c r="E367" s="87" t="s">
        <v>50</v>
      </c>
      <c r="F367" s="87" t="s">
        <v>68</v>
      </c>
      <c r="G367" s="87" t="s">
        <v>997</v>
      </c>
      <c r="H367" s="87" t="s">
        <v>1328</v>
      </c>
      <c r="I367" s="87" t="s">
        <v>961</v>
      </c>
      <c r="J367" s="87" t="s">
        <v>962</v>
      </c>
      <c r="K367" s="88">
        <v>44909</v>
      </c>
      <c r="L367" s="90">
        <v>33332.991999999998</v>
      </c>
      <c r="M367" s="57" t="e">
        <f>VLOOKUP(Table1[[#This Row],[Unique ID]],[1]Sheet1!$A:$AL,27,0)</f>
        <v>#N/A</v>
      </c>
      <c r="N367" s="57" t="e">
        <f>VLOOKUP(Table1[[#This Row],[Unique ID]],[1]Sheet1!$A:$AL,28,0)</f>
        <v>#N/A</v>
      </c>
      <c r="O367" s="106">
        <v>31897.600000000002</v>
      </c>
      <c r="P367" s="106">
        <v>31897.600000000002</v>
      </c>
      <c r="Q367" s="87" t="s">
        <v>1300</v>
      </c>
      <c r="R367" s="87" t="s">
        <v>1301</v>
      </c>
      <c r="S367" s="123">
        <v>-0.54</v>
      </c>
      <c r="T367" s="90">
        <f>Table1[[#This Row],[Cal Premium]]*Table1[[#This Row],[ERB 
Payout %]]</f>
        <v>-17224.704000000002</v>
      </c>
      <c r="U367" s="91">
        <v>0.01</v>
      </c>
      <c r="V367" s="92">
        <f>Table1[[#This Row],[ERB
Payout Amt]]*Table1[[#This Row],[TDS Rate]]</f>
        <v>-172.24704000000003</v>
      </c>
      <c r="W367" s="102">
        <f>Table1[[#This Row],[ERB
Payout Amt]]-Table1[[#This Row],[TDS amt]]</f>
        <v>-17052.456960000003</v>
      </c>
      <c r="X367" s="93">
        <f>Table1[[#This Row],[Advance/
Recovery]]</f>
        <v>-17052.456960000003</v>
      </c>
      <c r="Y367" s="94"/>
      <c r="Z367" s="95"/>
      <c r="AA367" s="95"/>
      <c r="AB367" s="97" t="s">
        <v>954</v>
      </c>
      <c r="AC367" s="97"/>
      <c r="AD367" s="104" t="s">
        <v>1435</v>
      </c>
      <c r="AE367" s="103"/>
      <c r="AF367" s="99"/>
      <c r="AG367" s="136"/>
      <c r="AH367" s="23">
        <f>Table1[[#This Row],[RM Name]]</f>
        <v>0</v>
      </c>
    </row>
    <row r="368" spans="1:34" s="100" customFormat="1" x14ac:dyDescent="0.2">
      <c r="A368" s="124" t="s">
        <v>949</v>
      </c>
      <c r="B368" s="125" t="s">
        <v>1291</v>
      </c>
      <c r="C368" s="125">
        <v>154986415</v>
      </c>
      <c r="D368" s="120"/>
      <c r="E368" s="87" t="s">
        <v>50</v>
      </c>
      <c r="F368" s="125" t="s">
        <v>1317</v>
      </c>
      <c r="G368" s="125" t="s">
        <v>1292</v>
      </c>
      <c r="H368" s="125" t="s">
        <v>1328</v>
      </c>
      <c r="I368" s="125" t="s">
        <v>961</v>
      </c>
      <c r="J368" s="125" t="s">
        <v>962</v>
      </c>
      <c r="K368" s="127">
        <v>44909</v>
      </c>
      <c r="L368" s="132">
        <v>31200.993449999998</v>
      </c>
      <c r="M368" s="120" t="e">
        <f>VLOOKUP(Table1[[#This Row],[Unique ID]],[1]Sheet1!$A:$AL,27,0)</f>
        <v>#N/A</v>
      </c>
      <c r="N368" s="120" t="e">
        <f>VLOOKUP(Table1[[#This Row],[Unique ID]],[1]Sheet1!$A:$AL,28,0)</f>
        <v>#N/A</v>
      </c>
      <c r="O368" s="131">
        <v>29857.41</v>
      </c>
      <c r="P368" s="131">
        <v>29857.41</v>
      </c>
      <c r="Q368" s="87" t="s">
        <v>1300</v>
      </c>
      <c r="R368" s="87" t="s">
        <v>1301</v>
      </c>
      <c r="S368" s="123">
        <v>-0.54</v>
      </c>
      <c r="T368" s="132">
        <f>Table1[[#This Row],[Cal Premium]]*Table1[[#This Row],[ERB 
Payout %]]</f>
        <v>-16123.001400000001</v>
      </c>
      <c r="U368" s="101">
        <v>0.01</v>
      </c>
      <c r="V368" s="92">
        <f>Table1[[#This Row],[ERB
Payout Amt]]*Table1[[#This Row],[TDS Rate]]</f>
        <v>-161.23001400000001</v>
      </c>
      <c r="W368" s="102">
        <f>Table1[[#This Row],[ERB
Payout Amt]]-Table1[[#This Row],[TDS amt]]</f>
        <v>-15961.771386</v>
      </c>
      <c r="X368" s="93">
        <f>Table1[[#This Row],[Advance/
Recovery]]</f>
        <v>-15961.771386</v>
      </c>
      <c r="Y368" s="133"/>
      <c r="Z368" s="134"/>
      <c r="AA368" s="134"/>
      <c r="AB368" s="97" t="s">
        <v>954</v>
      </c>
      <c r="AC368" s="104"/>
      <c r="AD368" s="104" t="s">
        <v>1435</v>
      </c>
      <c r="AE368" s="105"/>
      <c r="AF368" s="135"/>
      <c r="AG368" s="136"/>
      <c r="AH368" s="23">
        <f>Table1[[#This Row],[RM Name]]</f>
        <v>0</v>
      </c>
    </row>
    <row r="369" spans="1:34" s="100" customFormat="1" x14ac:dyDescent="0.2">
      <c r="A369" s="124" t="s">
        <v>1378</v>
      </c>
      <c r="B369" s="125">
        <v>3121225</v>
      </c>
      <c r="C369" s="125" t="s">
        <v>1382</v>
      </c>
      <c r="D369" s="120"/>
      <c r="E369" s="87" t="s">
        <v>50</v>
      </c>
      <c r="F369" s="125" t="s">
        <v>1317</v>
      </c>
      <c r="G369" s="125" t="s">
        <v>1383</v>
      </c>
      <c r="H369" s="125" t="s">
        <v>1328</v>
      </c>
      <c r="I369" s="125" t="s">
        <v>1329</v>
      </c>
      <c r="J369" s="125" t="s">
        <v>342</v>
      </c>
      <c r="K369" s="127">
        <v>44560</v>
      </c>
      <c r="L369" s="128">
        <v>80489.129050000003</v>
      </c>
      <c r="M369" s="120" t="e">
        <f>VLOOKUP(Table1[[#This Row],[Unique ID]],[1]Sheet1!$A:$AL,27,0)</f>
        <v>#N/A</v>
      </c>
      <c r="N369" s="120" t="e">
        <f>VLOOKUP(Table1[[#This Row],[Unique ID]],[1]Sheet1!$A:$AL,28,0)</f>
        <v>#N/A</v>
      </c>
      <c r="O369" s="131">
        <v>77023.090000000011</v>
      </c>
      <c r="P369" s="131">
        <v>77023.090000000011</v>
      </c>
      <c r="Q369" s="87" t="s">
        <v>81</v>
      </c>
      <c r="R369" s="87" t="s">
        <v>82</v>
      </c>
      <c r="S369" s="123">
        <v>-0.55000000000000004</v>
      </c>
      <c r="T369" s="132">
        <f>Table1[[#This Row],[Cal Premium]]*Table1[[#This Row],[ERB 
Payout %]]</f>
        <v>-42362.69950000001</v>
      </c>
      <c r="U369" s="91">
        <v>0.02</v>
      </c>
      <c r="V369" s="92">
        <f>Table1[[#This Row],[ERB
Payout Amt]]*Table1[[#This Row],[TDS Rate]]</f>
        <v>-847.25399000000016</v>
      </c>
      <c r="W369" s="102">
        <f>Table1[[#This Row],[ERB
Payout Amt]]-Table1[[#This Row],[TDS amt]]</f>
        <v>-41515.445510000012</v>
      </c>
      <c r="X369" s="93">
        <f>Table1[[#This Row],[Advance/
Recovery]]</f>
        <v>-41515.445510000012</v>
      </c>
      <c r="Y369" s="133"/>
      <c r="Z369" s="134"/>
      <c r="AA369" s="134"/>
      <c r="AB369" s="97" t="s">
        <v>821</v>
      </c>
      <c r="AC369" s="104"/>
      <c r="AD369" s="87" t="s">
        <v>1435</v>
      </c>
      <c r="AE369" s="105"/>
      <c r="AF369" s="135"/>
      <c r="AG369" s="136"/>
      <c r="AH369" s="23">
        <f>Table1[[#This Row],[RM Name]]</f>
        <v>0</v>
      </c>
    </row>
    <row r="370" spans="1:34" s="100" customFormat="1" x14ac:dyDescent="0.2">
      <c r="A370" s="124" t="s">
        <v>1379</v>
      </c>
      <c r="B370" s="125">
        <v>565279462</v>
      </c>
      <c r="C370" s="125">
        <v>24414429</v>
      </c>
      <c r="D370" s="120"/>
      <c r="E370" s="87" t="s">
        <v>50</v>
      </c>
      <c r="F370" s="125" t="s">
        <v>1317</v>
      </c>
      <c r="G370" s="125" t="s">
        <v>1384</v>
      </c>
      <c r="H370" s="125" t="s">
        <v>1328</v>
      </c>
      <c r="I370" s="125" t="s">
        <v>55</v>
      </c>
      <c r="J370" s="125" t="s">
        <v>56</v>
      </c>
      <c r="K370" s="127">
        <v>44741</v>
      </c>
      <c r="L370" s="128">
        <v>52500.799999999996</v>
      </c>
      <c r="M370" s="120" t="e">
        <f>VLOOKUP(Table1[[#This Row],[Unique ID]],[1]Sheet1!$A:$AL,27,0)</f>
        <v>#N/A</v>
      </c>
      <c r="N370" s="120" t="e">
        <f>VLOOKUP(Table1[[#This Row],[Unique ID]],[1]Sheet1!$A:$AL,28,0)</f>
        <v>#N/A</v>
      </c>
      <c r="O370" s="131">
        <v>50240</v>
      </c>
      <c r="P370" s="131">
        <v>50240</v>
      </c>
      <c r="Q370" s="87" t="s">
        <v>81</v>
      </c>
      <c r="R370" s="87" t="s">
        <v>82</v>
      </c>
      <c r="S370" s="123">
        <v>-0.52</v>
      </c>
      <c r="T370" s="132">
        <f>Table1[[#This Row],[Cal Premium]]*Table1[[#This Row],[ERB 
Payout %]]</f>
        <v>-26124.799999999999</v>
      </c>
      <c r="U370" s="91">
        <v>0.02</v>
      </c>
      <c r="V370" s="92">
        <f>Table1[[#This Row],[ERB
Payout Amt]]*Table1[[#This Row],[TDS Rate]]</f>
        <v>-522.49599999999998</v>
      </c>
      <c r="W370" s="102">
        <f>Table1[[#This Row],[ERB
Payout Amt]]-Table1[[#This Row],[TDS amt]]</f>
        <v>-25602.304</v>
      </c>
      <c r="X370" s="93">
        <f>Table1[[#This Row],[Advance/
Recovery]]</f>
        <v>-25602.304</v>
      </c>
      <c r="Y370" s="133"/>
      <c r="Z370" s="134"/>
      <c r="AA370" s="134"/>
      <c r="AB370" s="97" t="s">
        <v>821</v>
      </c>
      <c r="AC370" s="104"/>
      <c r="AD370" s="87" t="s">
        <v>1435</v>
      </c>
      <c r="AE370" s="105"/>
      <c r="AF370" s="135"/>
      <c r="AG370" s="136"/>
      <c r="AH370" s="23">
        <f>Table1[[#This Row],[RM Name]]</f>
        <v>0</v>
      </c>
    </row>
    <row r="371" spans="1:34" s="100" customFormat="1" x14ac:dyDescent="0.2">
      <c r="A371" s="124" t="s">
        <v>1380</v>
      </c>
      <c r="B371" s="125">
        <v>565335393</v>
      </c>
      <c r="C371" s="125">
        <v>24637091</v>
      </c>
      <c r="D371" s="120"/>
      <c r="E371" s="87" t="s">
        <v>50</v>
      </c>
      <c r="F371" s="125" t="s">
        <v>68</v>
      </c>
      <c r="G371" s="125" t="s">
        <v>1385</v>
      </c>
      <c r="H371" s="125" t="s">
        <v>1328</v>
      </c>
      <c r="I371" s="125" t="s">
        <v>55</v>
      </c>
      <c r="J371" s="125" t="s">
        <v>56</v>
      </c>
      <c r="K371" s="127">
        <v>44883</v>
      </c>
      <c r="L371" s="128">
        <v>52500</v>
      </c>
      <c r="M371" s="120" t="e">
        <f>VLOOKUP(Table1[[#This Row],[Unique ID]],[1]Sheet1!$A:$AL,27,0)</f>
        <v>#N/A</v>
      </c>
      <c r="N371" s="120" t="e">
        <f>VLOOKUP(Table1[[#This Row],[Unique ID]],[1]Sheet1!$A:$AL,28,0)</f>
        <v>#N/A</v>
      </c>
      <c r="O371" s="131">
        <v>50239.23444976077</v>
      </c>
      <c r="P371" s="131">
        <v>50239.23444976077</v>
      </c>
      <c r="Q371" s="87" t="s">
        <v>81</v>
      </c>
      <c r="R371" s="87" t="s">
        <v>82</v>
      </c>
      <c r="S371" s="123">
        <v>-0.52</v>
      </c>
      <c r="T371" s="132">
        <f>Table1[[#This Row],[Cal Premium]]*Table1[[#This Row],[ERB 
Payout %]]</f>
        <v>-26124.401913875601</v>
      </c>
      <c r="U371" s="91">
        <v>0.02</v>
      </c>
      <c r="V371" s="92">
        <f>Table1[[#This Row],[ERB
Payout Amt]]*Table1[[#This Row],[TDS Rate]]</f>
        <v>-522.48803827751203</v>
      </c>
      <c r="W371" s="102">
        <f>Table1[[#This Row],[ERB
Payout Amt]]-Table1[[#This Row],[TDS amt]]</f>
        <v>-25601.913875598089</v>
      </c>
      <c r="X371" s="93">
        <f>Table1[[#This Row],[Advance/
Recovery]]</f>
        <v>-25601.913875598089</v>
      </c>
      <c r="Y371" s="133"/>
      <c r="Z371" s="134"/>
      <c r="AA371" s="134"/>
      <c r="AB371" s="97" t="s">
        <v>821</v>
      </c>
      <c r="AC371" s="104"/>
      <c r="AD371" s="87" t="s">
        <v>1435</v>
      </c>
      <c r="AE371" s="105"/>
      <c r="AF371" s="135"/>
      <c r="AG371" s="136"/>
      <c r="AH371" s="23">
        <f>Table1[[#This Row],[RM Name]]</f>
        <v>0</v>
      </c>
    </row>
    <row r="372" spans="1:34" s="100" customFormat="1" x14ac:dyDescent="0.2">
      <c r="A372" s="124" t="s">
        <v>1381</v>
      </c>
      <c r="B372" s="125">
        <v>565359919</v>
      </c>
      <c r="C372" s="125">
        <v>24715194</v>
      </c>
      <c r="D372" s="120"/>
      <c r="E372" s="87" t="s">
        <v>50</v>
      </c>
      <c r="F372" s="125" t="s">
        <v>1317</v>
      </c>
      <c r="G372" s="125" t="s">
        <v>1386</v>
      </c>
      <c r="H372" s="125" t="s">
        <v>1328</v>
      </c>
      <c r="I372" s="125" t="s">
        <v>55</v>
      </c>
      <c r="J372" s="125" t="s">
        <v>56</v>
      </c>
      <c r="K372" s="127">
        <v>44923</v>
      </c>
      <c r="L372" s="128">
        <v>52500</v>
      </c>
      <c r="M372" s="120" t="e">
        <f>VLOOKUP(Table1[[#This Row],[Unique ID]],[1]Sheet1!$A:$AL,27,0)</f>
        <v>#N/A</v>
      </c>
      <c r="N372" s="120" t="e">
        <f>VLOOKUP(Table1[[#This Row],[Unique ID]],[1]Sheet1!$A:$AL,28,0)</f>
        <v>#N/A</v>
      </c>
      <c r="O372" s="131">
        <v>50239.23444976077</v>
      </c>
      <c r="P372" s="131">
        <v>50239.23444976077</v>
      </c>
      <c r="Q372" s="87" t="s">
        <v>81</v>
      </c>
      <c r="R372" s="87" t="s">
        <v>82</v>
      </c>
      <c r="S372" s="123">
        <v>-0.5</v>
      </c>
      <c r="T372" s="132">
        <f>Table1[[#This Row],[Cal Premium]]*Table1[[#This Row],[ERB 
Payout %]]</f>
        <v>-25119.617224880385</v>
      </c>
      <c r="U372" s="91">
        <v>0.02</v>
      </c>
      <c r="V372" s="92">
        <f>Table1[[#This Row],[ERB
Payout Amt]]*Table1[[#This Row],[TDS Rate]]</f>
        <v>-502.39234449760772</v>
      </c>
      <c r="W372" s="102">
        <f>Table1[[#This Row],[ERB
Payout Amt]]-Table1[[#This Row],[TDS amt]]</f>
        <v>-24617.224880382779</v>
      </c>
      <c r="X372" s="93">
        <f>Table1[[#This Row],[Advance/
Recovery]]</f>
        <v>-24617.224880382779</v>
      </c>
      <c r="Y372" s="133"/>
      <c r="Z372" s="134"/>
      <c r="AA372" s="134"/>
      <c r="AB372" s="97" t="s">
        <v>821</v>
      </c>
      <c r="AC372" s="104"/>
      <c r="AD372" s="87" t="s">
        <v>1435</v>
      </c>
      <c r="AE372" s="105"/>
      <c r="AF372" s="135"/>
      <c r="AG372" s="136"/>
      <c r="AH372" s="23">
        <f>Table1[[#This Row],[RM Name]]</f>
        <v>0</v>
      </c>
    </row>
    <row r="373" spans="1:34" s="100" customFormat="1" x14ac:dyDescent="0.2">
      <c r="A373" s="124" t="s">
        <v>1388</v>
      </c>
      <c r="B373" s="125">
        <v>3166914</v>
      </c>
      <c r="C373" s="125" t="s">
        <v>1392</v>
      </c>
      <c r="D373" s="120"/>
      <c r="E373" s="87" t="s">
        <v>50</v>
      </c>
      <c r="F373" s="125" t="s">
        <v>1317</v>
      </c>
      <c r="G373" s="125" t="s">
        <v>1395</v>
      </c>
      <c r="H373" s="125" t="s">
        <v>1328</v>
      </c>
      <c r="I373" s="125" t="s">
        <v>1329</v>
      </c>
      <c r="J373" s="125" t="s">
        <v>342</v>
      </c>
      <c r="K373" s="130">
        <v>44799</v>
      </c>
      <c r="L373" s="128">
        <v>59990.440399999999</v>
      </c>
      <c r="M373" s="120" t="e">
        <f>VLOOKUP(Table1[[#This Row],[Unique ID]],[1]Sheet1!$A:$AL,27,0)</f>
        <v>#N/A</v>
      </c>
      <c r="N373" s="120" t="e">
        <f>VLOOKUP(Table1[[#This Row],[Unique ID]],[1]Sheet1!$A:$AL,28,0)</f>
        <v>#N/A</v>
      </c>
      <c r="O373" s="131">
        <v>57407.12</v>
      </c>
      <c r="P373" s="131">
        <v>57407.12</v>
      </c>
      <c r="Q373" s="87" t="s">
        <v>399</v>
      </c>
      <c r="R373" s="87" t="s">
        <v>400</v>
      </c>
      <c r="S373" s="123">
        <v>-0.55000000000000004</v>
      </c>
      <c r="T373" s="132">
        <f>Table1[[#This Row],[Cal Premium]]*Table1[[#This Row],[ERB 
Payout %]]</f>
        <v>-31573.916000000005</v>
      </c>
      <c r="U373" s="91">
        <v>0.01</v>
      </c>
      <c r="V373" s="92">
        <f>Table1[[#This Row],[ERB
Payout Amt]]*Table1[[#This Row],[TDS Rate]]</f>
        <v>-315.73916000000003</v>
      </c>
      <c r="W373" s="102">
        <f>Table1[[#This Row],[ERB
Payout Amt]]-Table1[[#This Row],[TDS amt]]</f>
        <v>-31258.176840000004</v>
      </c>
      <c r="X373" s="93">
        <f>Table1[[#This Row],[Advance/
Recovery]]</f>
        <v>-31258.176840000004</v>
      </c>
      <c r="Y373" s="133"/>
      <c r="Z373" s="134"/>
      <c r="AA373" s="134"/>
      <c r="AB373" s="97" t="s">
        <v>821</v>
      </c>
      <c r="AC373" s="104"/>
      <c r="AD373" s="87" t="s">
        <v>1435</v>
      </c>
      <c r="AE373" s="105"/>
      <c r="AF373" s="135"/>
      <c r="AG373" s="136"/>
      <c r="AH373" s="23">
        <f>Table1[[#This Row],[RM Name]]</f>
        <v>0</v>
      </c>
    </row>
    <row r="374" spans="1:34" s="100" customFormat="1" x14ac:dyDescent="0.2">
      <c r="A374" s="124" t="s">
        <v>1389</v>
      </c>
      <c r="B374" s="125">
        <v>5108301031</v>
      </c>
      <c r="C374" s="125" t="s">
        <v>1393</v>
      </c>
      <c r="D374" s="120"/>
      <c r="E374" s="87" t="s">
        <v>50</v>
      </c>
      <c r="F374" s="125" t="s">
        <v>1317</v>
      </c>
      <c r="G374" s="125" t="s">
        <v>1396</v>
      </c>
      <c r="H374" s="125" t="s">
        <v>1328</v>
      </c>
      <c r="I374" s="125" t="s">
        <v>1329</v>
      </c>
      <c r="J374" s="125" t="s">
        <v>342</v>
      </c>
      <c r="K374" s="130">
        <v>44810</v>
      </c>
      <c r="L374" s="128">
        <v>99991</v>
      </c>
      <c r="M374" s="120" t="e">
        <f>VLOOKUP(Table1[[#This Row],[Unique ID]],[1]Sheet1!$A:$AL,27,0)</f>
        <v>#N/A</v>
      </c>
      <c r="N374" s="120" t="e">
        <f>VLOOKUP(Table1[[#This Row],[Unique ID]],[1]Sheet1!$A:$AL,28,0)</f>
        <v>#N/A</v>
      </c>
      <c r="O374" s="131">
        <v>95685.167464114842</v>
      </c>
      <c r="P374" s="131">
        <v>95685.167464114842</v>
      </c>
      <c r="Q374" s="87" t="s">
        <v>399</v>
      </c>
      <c r="R374" s="87" t="s">
        <v>400</v>
      </c>
      <c r="S374" s="123">
        <v>-0.55000000000000004</v>
      </c>
      <c r="T374" s="132">
        <f>Table1[[#This Row],[Cal Premium]]*Table1[[#This Row],[ERB 
Payout %]]</f>
        <v>-52626.842105263167</v>
      </c>
      <c r="U374" s="91">
        <v>0.01</v>
      </c>
      <c r="V374" s="92">
        <f>Table1[[#This Row],[ERB
Payout Amt]]*Table1[[#This Row],[TDS Rate]]</f>
        <v>-526.26842105263165</v>
      </c>
      <c r="W374" s="102">
        <f>Table1[[#This Row],[ERB
Payout Amt]]-Table1[[#This Row],[TDS amt]]</f>
        <v>-52100.573684210533</v>
      </c>
      <c r="X374" s="93">
        <f>Table1[[#This Row],[Advance/
Recovery]]</f>
        <v>-52100.573684210533</v>
      </c>
      <c r="Y374" s="133"/>
      <c r="Z374" s="134"/>
      <c r="AA374" s="134"/>
      <c r="AB374" s="97" t="s">
        <v>821</v>
      </c>
      <c r="AC374" s="104"/>
      <c r="AD374" s="87" t="s">
        <v>1435</v>
      </c>
      <c r="AE374" s="105"/>
      <c r="AF374" s="135"/>
      <c r="AG374" s="136"/>
      <c r="AH374" s="23">
        <f>Table1[[#This Row],[RM Name]]</f>
        <v>0</v>
      </c>
    </row>
    <row r="375" spans="1:34" s="100" customFormat="1" x14ac:dyDescent="0.2">
      <c r="A375" s="124" t="s">
        <v>1390</v>
      </c>
      <c r="B375" s="125">
        <v>8000056926</v>
      </c>
      <c r="C375" s="125">
        <v>151245719</v>
      </c>
      <c r="D375" s="120"/>
      <c r="E375" s="87" t="s">
        <v>50</v>
      </c>
      <c r="F375" s="125" t="s">
        <v>1317</v>
      </c>
      <c r="G375" s="125" t="s">
        <v>1397</v>
      </c>
      <c r="H375" s="125" t="s">
        <v>1328</v>
      </c>
      <c r="I375" s="125" t="s">
        <v>961</v>
      </c>
      <c r="J375" s="125" t="s">
        <v>962</v>
      </c>
      <c r="K375" s="130">
        <v>44831</v>
      </c>
      <c r="L375" s="128">
        <v>49999.989599999994</v>
      </c>
      <c r="M375" s="120" t="e">
        <f>VLOOKUP(Table1[[#This Row],[Unique ID]],[1]Sheet1!$A:$AL,27,0)</f>
        <v>#N/A</v>
      </c>
      <c r="N375" s="120" t="e">
        <f>VLOOKUP(Table1[[#This Row],[Unique ID]],[1]Sheet1!$A:$AL,28,0)</f>
        <v>#N/A</v>
      </c>
      <c r="O375" s="131">
        <v>47846.879999999997</v>
      </c>
      <c r="P375" s="131">
        <v>47846.879999999997</v>
      </c>
      <c r="Q375" s="87" t="s">
        <v>399</v>
      </c>
      <c r="R375" s="87" t="s">
        <v>400</v>
      </c>
      <c r="S375" s="123">
        <v>-0.54</v>
      </c>
      <c r="T375" s="132">
        <f>Table1[[#This Row],[Cal Premium]]*Table1[[#This Row],[ERB 
Payout %]]</f>
        <v>-25837.315200000001</v>
      </c>
      <c r="U375" s="91">
        <v>0.01</v>
      </c>
      <c r="V375" s="92">
        <f>Table1[[#This Row],[ERB
Payout Amt]]*Table1[[#This Row],[TDS Rate]]</f>
        <v>-258.373152</v>
      </c>
      <c r="W375" s="102">
        <f>Table1[[#This Row],[ERB
Payout Amt]]-Table1[[#This Row],[TDS amt]]</f>
        <v>-25578.942048000001</v>
      </c>
      <c r="X375" s="93">
        <f>Table1[[#This Row],[Advance/
Recovery]]</f>
        <v>-25578.942048000001</v>
      </c>
      <c r="Y375" s="133"/>
      <c r="Z375" s="134"/>
      <c r="AA375" s="134"/>
      <c r="AB375" s="97" t="s">
        <v>821</v>
      </c>
      <c r="AC375" s="104"/>
      <c r="AD375" s="87" t="s">
        <v>1435</v>
      </c>
      <c r="AE375" s="105"/>
      <c r="AF375" s="135"/>
      <c r="AG375" s="136"/>
      <c r="AH375" s="23">
        <f>Table1[[#This Row],[RM Name]]</f>
        <v>0</v>
      </c>
    </row>
    <row r="376" spans="1:34" s="100" customFormat="1" x14ac:dyDescent="0.2">
      <c r="A376" s="124" t="s">
        <v>1391</v>
      </c>
      <c r="B376" s="125">
        <v>5110320370</v>
      </c>
      <c r="C376" s="125" t="s">
        <v>1394</v>
      </c>
      <c r="D376" s="120"/>
      <c r="E376" s="87" t="s">
        <v>50</v>
      </c>
      <c r="F376" s="125" t="s">
        <v>1317</v>
      </c>
      <c r="G376" s="125" t="s">
        <v>1398</v>
      </c>
      <c r="H376" s="125" t="s">
        <v>1328</v>
      </c>
      <c r="I376" s="125" t="s">
        <v>1329</v>
      </c>
      <c r="J376" s="125" t="s">
        <v>342</v>
      </c>
      <c r="K376" s="130">
        <v>44865</v>
      </c>
      <c r="L376" s="128">
        <v>99994.04359999999</v>
      </c>
      <c r="M376" s="120" t="e">
        <f>VLOOKUP(Table1[[#This Row],[Unique ID]],[1]Sheet1!$A:$AL,27,0)</f>
        <v>#N/A</v>
      </c>
      <c r="N376" s="120" t="e">
        <f>VLOOKUP(Table1[[#This Row],[Unique ID]],[1]Sheet1!$A:$AL,28,0)</f>
        <v>#N/A</v>
      </c>
      <c r="O376" s="131">
        <v>95688.08</v>
      </c>
      <c r="P376" s="131">
        <v>95688.08</v>
      </c>
      <c r="Q376" s="87" t="s">
        <v>399</v>
      </c>
      <c r="R376" s="87" t="s">
        <v>400</v>
      </c>
      <c r="S376" s="123">
        <v>-0.55000000000000004</v>
      </c>
      <c r="T376" s="132">
        <f>Table1[[#This Row],[Cal Premium]]*Table1[[#This Row],[ERB 
Payout %]]</f>
        <v>-52628.444000000003</v>
      </c>
      <c r="U376" s="91">
        <v>0.01</v>
      </c>
      <c r="V376" s="92">
        <f>Table1[[#This Row],[ERB
Payout Amt]]*Table1[[#This Row],[TDS Rate]]</f>
        <v>-526.28444000000002</v>
      </c>
      <c r="W376" s="102">
        <f>Table1[[#This Row],[ERB
Payout Amt]]-Table1[[#This Row],[TDS amt]]</f>
        <v>-52102.15956</v>
      </c>
      <c r="X376" s="93">
        <f>Table1[[#This Row],[Advance/
Recovery]]</f>
        <v>-52102.15956</v>
      </c>
      <c r="Y376" s="133"/>
      <c r="Z376" s="134"/>
      <c r="AA376" s="134"/>
      <c r="AB376" s="97" t="s">
        <v>821</v>
      </c>
      <c r="AC376" s="104"/>
      <c r="AD376" s="87" t="s">
        <v>1435</v>
      </c>
      <c r="AE376" s="105"/>
      <c r="AF376" s="135"/>
      <c r="AG376" s="136"/>
      <c r="AH376" s="23">
        <f>Table1[[#This Row],[RM Name]]</f>
        <v>0</v>
      </c>
    </row>
    <row r="377" spans="1:34" s="100" customFormat="1" x14ac:dyDescent="0.2">
      <c r="A377" s="124" t="s">
        <v>1399</v>
      </c>
      <c r="B377" s="125">
        <v>5111329098</v>
      </c>
      <c r="C377" s="125">
        <v>5036262128</v>
      </c>
      <c r="D377" s="120"/>
      <c r="E377" s="125" t="s">
        <v>50</v>
      </c>
      <c r="F377" s="125" t="s">
        <v>68</v>
      </c>
      <c r="G377" s="125" t="s">
        <v>1405</v>
      </c>
      <c r="H377" s="125" t="s">
        <v>1328</v>
      </c>
      <c r="I377" s="125" t="s">
        <v>1329</v>
      </c>
      <c r="J377" s="125" t="s">
        <v>1330</v>
      </c>
      <c r="K377" s="127">
        <v>44893</v>
      </c>
      <c r="L377" s="132">
        <v>125000</v>
      </c>
      <c r="M377" s="120" t="e">
        <f>VLOOKUP(Table1[[#This Row],[Unique ID]],[1]Sheet1!$A:$AL,27,0)</f>
        <v>#N/A</v>
      </c>
      <c r="N377" s="120" t="e">
        <f>VLOOKUP(Table1[[#This Row],[Unique ID]],[1]Sheet1!$A:$AL,28,0)</f>
        <v>#N/A</v>
      </c>
      <c r="O377" s="131">
        <v>119617.22488038278</v>
      </c>
      <c r="P377" s="131">
        <v>119617.22488038278</v>
      </c>
      <c r="Q377" s="87" t="s">
        <v>75</v>
      </c>
      <c r="R377" s="87" t="s">
        <v>76</v>
      </c>
      <c r="S377" s="123">
        <v>-0.56999999999999995</v>
      </c>
      <c r="T377" s="132">
        <f>Table1[[#This Row],[Cal Premium]]*Table1[[#This Row],[ERB 
Payout %]]</f>
        <v>-68181.818181818177</v>
      </c>
      <c r="U377" s="91">
        <v>0.02</v>
      </c>
      <c r="V377" s="92">
        <f>Table1[[#This Row],[ERB
Payout Amt]]*Table1[[#This Row],[TDS Rate]]</f>
        <v>-1363.6363636363635</v>
      </c>
      <c r="W377" s="102">
        <f>Table1[[#This Row],[ERB
Payout Amt]]-Table1[[#This Row],[TDS amt]]</f>
        <v>-66818.181818181809</v>
      </c>
      <c r="X377" s="93">
        <f>Table1[[#This Row],[Advance/
Recovery]]</f>
        <v>-66818.181818181809</v>
      </c>
      <c r="Y377" s="133"/>
      <c r="Z377" s="134"/>
      <c r="AA377" s="134"/>
      <c r="AB377" s="97" t="s">
        <v>954</v>
      </c>
      <c r="AC377" s="104"/>
      <c r="AD377" s="104" t="s">
        <v>1435</v>
      </c>
      <c r="AE377" s="105"/>
      <c r="AF377" s="135"/>
      <c r="AG377" s="136"/>
      <c r="AH377" s="23">
        <f>Table1[[#This Row],[RM Name]]</f>
        <v>0</v>
      </c>
    </row>
    <row r="378" spans="1:34" s="100" customFormat="1" x14ac:dyDescent="0.2">
      <c r="A378" s="86" t="s">
        <v>1400</v>
      </c>
      <c r="B378" s="87">
        <v>5111329978</v>
      </c>
      <c r="C378" s="87">
        <v>5036282415</v>
      </c>
      <c r="D378" s="57"/>
      <c r="E378" s="87" t="s">
        <v>50</v>
      </c>
      <c r="F378" s="87" t="s">
        <v>1317</v>
      </c>
      <c r="G378" s="87" t="s">
        <v>1406</v>
      </c>
      <c r="H378" s="87" t="s">
        <v>1328</v>
      </c>
      <c r="I378" s="87" t="s">
        <v>1329</v>
      </c>
      <c r="J378" s="87" t="s">
        <v>1330</v>
      </c>
      <c r="K378" s="88">
        <v>44901</v>
      </c>
      <c r="L378" s="90">
        <v>50000</v>
      </c>
      <c r="M378" s="57" t="e">
        <f>VLOOKUP(Table1[[#This Row],[Unique ID]],[1]Sheet1!$A:$AL,27,0)</f>
        <v>#N/A</v>
      </c>
      <c r="N378" s="57" t="e">
        <f>VLOOKUP(Table1[[#This Row],[Unique ID]],[1]Sheet1!$A:$AL,28,0)</f>
        <v>#N/A</v>
      </c>
      <c r="O378" s="106">
        <v>47846.889952153113</v>
      </c>
      <c r="P378" s="106">
        <v>47846.889952153113</v>
      </c>
      <c r="Q378" s="87" t="s">
        <v>75</v>
      </c>
      <c r="R378" s="87" t="s">
        <v>76</v>
      </c>
      <c r="S378" s="123">
        <v>-0.56999999999999995</v>
      </c>
      <c r="T378" s="90">
        <f>Table1[[#This Row],[Cal Premium]]*Table1[[#This Row],[ERB 
Payout %]]</f>
        <v>-27272.727272727272</v>
      </c>
      <c r="U378" s="91">
        <v>0.02</v>
      </c>
      <c r="V378" s="92">
        <f>Table1[[#This Row],[ERB
Payout Amt]]*Table1[[#This Row],[TDS Rate]]</f>
        <v>-545.4545454545455</v>
      </c>
      <c r="W378" s="102">
        <f>Table1[[#This Row],[ERB
Payout Amt]]-Table1[[#This Row],[TDS amt]]</f>
        <v>-26727.272727272728</v>
      </c>
      <c r="X378" s="93">
        <f>Table1[[#This Row],[Advance/
Recovery]]</f>
        <v>-26727.272727272728</v>
      </c>
      <c r="Y378" s="94"/>
      <c r="Z378" s="95"/>
      <c r="AA378" s="95"/>
      <c r="AB378" s="97" t="s">
        <v>954</v>
      </c>
      <c r="AC378" s="97"/>
      <c r="AD378" s="97" t="s">
        <v>1435</v>
      </c>
      <c r="AE378" s="103"/>
      <c r="AF378" s="99"/>
      <c r="AG378" s="136"/>
      <c r="AH378" s="23">
        <f>Table1[[#This Row],[RM Name]]</f>
        <v>0</v>
      </c>
    </row>
    <row r="379" spans="1:34" s="100" customFormat="1" x14ac:dyDescent="0.2">
      <c r="A379" s="124" t="s">
        <v>1401</v>
      </c>
      <c r="B379" s="125">
        <v>5036278512</v>
      </c>
      <c r="C379" s="125">
        <v>5111330278</v>
      </c>
      <c r="D379" s="120"/>
      <c r="E379" s="125" t="s">
        <v>50</v>
      </c>
      <c r="F379" s="125" t="s">
        <v>1317</v>
      </c>
      <c r="G379" s="125" t="s">
        <v>1407</v>
      </c>
      <c r="H379" s="125" t="s">
        <v>1328</v>
      </c>
      <c r="I379" s="125" t="s">
        <v>1329</v>
      </c>
      <c r="J379" s="125" t="s">
        <v>1410</v>
      </c>
      <c r="K379" s="127">
        <v>44895</v>
      </c>
      <c r="L379" s="132">
        <v>120000</v>
      </c>
      <c r="M379" s="120" t="e">
        <f>VLOOKUP(Table1[[#This Row],[Unique ID]],[1]Sheet1!$A:$AL,27,0)</f>
        <v>#N/A</v>
      </c>
      <c r="N379" s="120" t="e">
        <f>VLOOKUP(Table1[[#This Row],[Unique ID]],[1]Sheet1!$A:$AL,28,0)</f>
        <v>#N/A</v>
      </c>
      <c r="O379" s="131">
        <v>114832.53588516747</v>
      </c>
      <c r="P379" s="131">
        <v>114832.53588516747</v>
      </c>
      <c r="Q379" s="87" t="s">
        <v>75</v>
      </c>
      <c r="R379" s="87" t="s">
        <v>76</v>
      </c>
      <c r="S379" s="123">
        <v>-0.56999999999999995</v>
      </c>
      <c r="T379" s="132">
        <f>Table1[[#This Row],[Cal Premium]]*Table1[[#This Row],[ERB 
Payout %]]</f>
        <v>-65454.545454545449</v>
      </c>
      <c r="U379" s="91">
        <v>0.02</v>
      </c>
      <c r="V379" s="92">
        <f>Table1[[#This Row],[ERB
Payout Amt]]*Table1[[#This Row],[TDS Rate]]</f>
        <v>-1309.090909090909</v>
      </c>
      <c r="W379" s="102">
        <f>Table1[[#This Row],[ERB
Payout Amt]]-Table1[[#This Row],[TDS amt]]</f>
        <v>-64145.454545454537</v>
      </c>
      <c r="X379" s="93">
        <f>Table1[[#This Row],[Advance/
Recovery]]</f>
        <v>-64145.454545454537</v>
      </c>
      <c r="Y379" s="133"/>
      <c r="Z379" s="134"/>
      <c r="AA379" s="134"/>
      <c r="AB379" s="97" t="s">
        <v>954</v>
      </c>
      <c r="AC379" s="104"/>
      <c r="AD379" s="97" t="s">
        <v>1435</v>
      </c>
      <c r="AE379" s="105"/>
      <c r="AF379" s="135"/>
      <c r="AG379" s="136"/>
      <c r="AH379" s="23">
        <f>Table1[[#This Row],[RM Name]]</f>
        <v>0</v>
      </c>
    </row>
    <row r="380" spans="1:34" s="100" customFormat="1" x14ac:dyDescent="0.2">
      <c r="A380" s="124" t="s">
        <v>945</v>
      </c>
      <c r="B380" s="125">
        <v>5112334189</v>
      </c>
      <c r="C380" s="125" t="s">
        <v>1404</v>
      </c>
      <c r="D380" s="120"/>
      <c r="E380" s="125" t="s">
        <v>50</v>
      </c>
      <c r="F380" s="125" t="s">
        <v>207</v>
      </c>
      <c r="G380" s="125" t="s">
        <v>1284</v>
      </c>
      <c r="H380" s="125" t="s">
        <v>1328</v>
      </c>
      <c r="I380" s="125" t="s">
        <v>203</v>
      </c>
      <c r="J380" s="125" t="s">
        <v>342</v>
      </c>
      <c r="K380" s="127">
        <v>44910</v>
      </c>
      <c r="L380" s="132">
        <v>60000</v>
      </c>
      <c r="M380" s="120" t="e">
        <f>VLOOKUP(Table1[[#This Row],[Unique ID]],[1]Sheet1!$A:$AL,27,0)</f>
        <v>#N/A</v>
      </c>
      <c r="N380" s="120" t="e">
        <f>VLOOKUP(Table1[[#This Row],[Unique ID]],[1]Sheet1!$A:$AL,28,0)</f>
        <v>#N/A</v>
      </c>
      <c r="O380" s="131">
        <v>57416.267942583734</v>
      </c>
      <c r="P380" s="131">
        <v>57416.267942583734</v>
      </c>
      <c r="Q380" s="87" t="s">
        <v>75</v>
      </c>
      <c r="R380" s="87" t="s">
        <v>76</v>
      </c>
      <c r="S380" s="123">
        <v>-0.56999999999999995</v>
      </c>
      <c r="T380" s="132">
        <f>Table1[[#This Row],[Cal Premium]]*Table1[[#This Row],[ERB 
Payout %]]</f>
        <v>-32727.272727272724</v>
      </c>
      <c r="U380" s="91">
        <v>0.02</v>
      </c>
      <c r="V380" s="92">
        <f>Table1[[#This Row],[ERB
Payout Amt]]*Table1[[#This Row],[TDS Rate]]</f>
        <v>-654.5454545454545</v>
      </c>
      <c r="W380" s="102">
        <f>Table1[[#This Row],[ERB
Payout Amt]]-Table1[[#This Row],[TDS amt]]</f>
        <v>-32072.727272727268</v>
      </c>
      <c r="X380" s="93">
        <f>Table1[[#This Row],[Advance/
Recovery]]</f>
        <v>-32072.727272727268</v>
      </c>
      <c r="Y380" s="133"/>
      <c r="Z380" s="134"/>
      <c r="AA380" s="134"/>
      <c r="AB380" s="97" t="s">
        <v>954</v>
      </c>
      <c r="AC380" s="104"/>
      <c r="AD380" s="104" t="s">
        <v>1435</v>
      </c>
      <c r="AE380" s="105"/>
      <c r="AF380" s="135"/>
      <c r="AG380" s="136"/>
      <c r="AH380" s="23">
        <f>Table1[[#This Row],[RM Name]]</f>
        <v>0</v>
      </c>
    </row>
    <row r="381" spans="1:34" s="100" customFormat="1" x14ac:dyDescent="0.2">
      <c r="A381" s="124" t="s">
        <v>1402</v>
      </c>
      <c r="B381" s="125">
        <v>5112336367</v>
      </c>
      <c r="C381" s="125">
        <v>5037716353</v>
      </c>
      <c r="D381" s="120"/>
      <c r="E381" s="125" t="s">
        <v>50</v>
      </c>
      <c r="F381" s="125" t="s">
        <v>1317</v>
      </c>
      <c r="G381" s="125" t="s">
        <v>1408</v>
      </c>
      <c r="H381" s="125" t="s">
        <v>1328</v>
      </c>
      <c r="I381" s="125" t="s">
        <v>203</v>
      </c>
      <c r="J381" s="125" t="s">
        <v>1330</v>
      </c>
      <c r="K381" s="127">
        <v>44916</v>
      </c>
      <c r="L381" s="128">
        <v>133284</v>
      </c>
      <c r="M381" s="120" t="e">
        <f>VLOOKUP(Table1[[#This Row],[Unique ID]],[1]Sheet1!$A:$AL,27,0)</f>
        <v>#N/A</v>
      </c>
      <c r="N381" s="120" t="e">
        <f>VLOOKUP(Table1[[#This Row],[Unique ID]],[1]Sheet1!$A:$AL,28,0)</f>
        <v>#N/A</v>
      </c>
      <c r="O381" s="131">
        <v>127544.49760765552</v>
      </c>
      <c r="P381" s="131">
        <v>127544.49760765552</v>
      </c>
      <c r="Q381" s="87" t="s">
        <v>75</v>
      </c>
      <c r="R381" s="87" t="s">
        <v>76</v>
      </c>
      <c r="S381" s="123">
        <v>-0.56999999999999995</v>
      </c>
      <c r="T381" s="132">
        <f>Table1[[#This Row],[Cal Premium]]*Table1[[#This Row],[ERB 
Payout %]]</f>
        <v>-72700.363636363632</v>
      </c>
      <c r="U381" s="91">
        <v>0.02</v>
      </c>
      <c r="V381" s="92">
        <f>Table1[[#This Row],[ERB
Payout Amt]]*Table1[[#This Row],[TDS Rate]]</f>
        <v>-1454.0072727272727</v>
      </c>
      <c r="W381" s="102">
        <f>Table1[[#This Row],[ERB
Payout Amt]]-Table1[[#This Row],[TDS amt]]</f>
        <v>-71246.356363636354</v>
      </c>
      <c r="X381" s="93">
        <f>Table1[[#This Row],[Advance/
Recovery]]</f>
        <v>-71246.356363636354</v>
      </c>
      <c r="Y381" s="133"/>
      <c r="Z381" s="134"/>
      <c r="AA381" s="134"/>
      <c r="AB381" s="97" t="s">
        <v>954</v>
      </c>
      <c r="AC381" s="104"/>
      <c r="AD381" s="104" t="s">
        <v>1430</v>
      </c>
      <c r="AE381" s="105"/>
      <c r="AF381" s="135"/>
      <c r="AG381" s="136"/>
      <c r="AH381" s="23">
        <f>Table1[[#This Row],[RM Name]]</f>
        <v>0</v>
      </c>
    </row>
    <row r="382" spans="1:34" s="100" customFormat="1" x14ac:dyDescent="0.2">
      <c r="A382" s="124" t="s">
        <v>947</v>
      </c>
      <c r="B382" s="125">
        <v>5112344495</v>
      </c>
      <c r="C382" s="125" t="s">
        <v>1287</v>
      </c>
      <c r="D382" s="120"/>
      <c r="E382" s="125" t="s">
        <v>50</v>
      </c>
      <c r="F382" s="125" t="s">
        <v>1317</v>
      </c>
      <c r="G382" s="125" t="s">
        <v>1288</v>
      </c>
      <c r="H382" s="125" t="s">
        <v>1328</v>
      </c>
      <c r="I382" s="125" t="s">
        <v>203</v>
      </c>
      <c r="J382" s="125" t="s">
        <v>1330</v>
      </c>
      <c r="K382" s="127">
        <v>44926</v>
      </c>
      <c r="L382" s="132">
        <v>41666</v>
      </c>
      <c r="M382" s="120" t="e">
        <f>VLOOKUP(Table1[[#This Row],[Unique ID]],[1]Sheet1!$A:$AL,27,0)</f>
        <v>#N/A</v>
      </c>
      <c r="N382" s="120" t="e">
        <f>VLOOKUP(Table1[[#This Row],[Unique ID]],[1]Sheet1!$A:$AL,28,0)</f>
        <v>#N/A</v>
      </c>
      <c r="O382" s="131">
        <v>39871.770334928231</v>
      </c>
      <c r="P382" s="131">
        <v>39871.770334928231</v>
      </c>
      <c r="Q382" s="87" t="s">
        <v>75</v>
      </c>
      <c r="R382" s="87" t="s">
        <v>76</v>
      </c>
      <c r="S382" s="123">
        <v>-0.56999999999999995</v>
      </c>
      <c r="T382" s="132">
        <f>Table1[[#This Row],[Cal Premium]]*Table1[[#This Row],[ERB 
Payout %]]</f>
        <v>-22726.909090909088</v>
      </c>
      <c r="U382" s="91">
        <v>0.02</v>
      </c>
      <c r="V382" s="92">
        <f>Table1[[#This Row],[ERB
Payout Amt]]*Table1[[#This Row],[TDS Rate]]</f>
        <v>-454.53818181818178</v>
      </c>
      <c r="W382" s="102">
        <f>Table1[[#This Row],[ERB
Payout Amt]]-Table1[[#This Row],[TDS amt]]</f>
        <v>-22272.370909090907</v>
      </c>
      <c r="X382" s="93">
        <f>Table1[[#This Row],[Advance/
Recovery]]</f>
        <v>-22272.370909090907</v>
      </c>
      <c r="Y382" s="133"/>
      <c r="Z382" s="134"/>
      <c r="AA382" s="134"/>
      <c r="AB382" s="97" t="s">
        <v>954</v>
      </c>
      <c r="AC382" s="104"/>
      <c r="AD382" s="104" t="s">
        <v>1435</v>
      </c>
      <c r="AE382" s="105"/>
      <c r="AF382" s="135"/>
      <c r="AG382" s="136"/>
      <c r="AH382" s="23">
        <f>Table1[[#This Row],[RM Name]]</f>
        <v>0</v>
      </c>
    </row>
    <row r="383" spans="1:34" s="100" customFormat="1" x14ac:dyDescent="0.2">
      <c r="A383" s="124" t="s">
        <v>1411</v>
      </c>
      <c r="B383" s="87">
        <v>8000047366</v>
      </c>
      <c r="C383" s="126">
        <v>146769519</v>
      </c>
      <c r="D383" s="120"/>
      <c r="E383" s="96" t="s">
        <v>50</v>
      </c>
      <c r="F383" s="125" t="s">
        <v>1317</v>
      </c>
      <c r="G383" s="96" t="s">
        <v>1412</v>
      </c>
      <c r="H383" s="125" t="s">
        <v>1328</v>
      </c>
      <c r="I383" s="125" t="s">
        <v>961</v>
      </c>
      <c r="J383" s="125" t="s">
        <v>962</v>
      </c>
      <c r="K383" s="127">
        <v>44740</v>
      </c>
      <c r="L383" s="132">
        <v>89999.997999999992</v>
      </c>
      <c r="M383" s="120" t="e">
        <f>VLOOKUP(Table1[[#This Row],[Unique ID]],[1]Sheet1!$A:$AL,27,0)</f>
        <v>#N/A</v>
      </c>
      <c r="N383" s="120" t="e">
        <f>VLOOKUP(Table1[[#This Row],[Unique ID]],[1]Sheet1!$A:$AL,28,0)</f>
        <v>#N/A</v>
      </c>
      <c r="O383" s="131">
        <v>86124.4</v>
      </c>
      <c r="P383" s="131">
        <v>86124.4</v>
      </c>
      <c r="Q383" s="87" t="s">
        <v>1302</v>
      </c>
      <c r="R383" s="87" t="s">
        <v>1303</v>
      </c>
      <c r="S383" s="123">
        <v>-0.53</v>
      </c>
      <c r="T383" s="132">
        <f>Table1[[#This Row],[Cal Premium]]*Table1[[#This Row],[ERB 
Payout %]]</f>
        <v>-45645.932000000001</v>
      </c>
      <c r="U383" s="91">
        <v>0.01</v>
      </c>
      <c r="V383" s="92">
        <f>Table1[[#This Row],[ERB
Payout Amt]]*Table1[[#This Row],[TDS Rate]]</f>
        <v>-456.45931999999999</v>
      </c>
      <c r="W383" s="102">
        <f>Table1[[#This Row],[ERB
Payout Amt]]-Table1[[#This Row],[TDS amt]]</f>
        <v>-45189.472679999999</v>
      </c>
      <c r="X383" s="93">
        <f>Table1[[#This Row],[Advance/
Recovery]]</f>
        <v>-45189.472679999999</v>
      </c>
      <c r="Y383" s="133"/>
      <c r="Z383" s="134"/>
      <c r="AA383" s="134"/>
      <c r="AB383" s="97" t="s">
        <v>954</v>
      </c>
      <c r="AC383" s="104"/>
      <c r="AD383" s="104" t="s">
        <v>1435</v>
      </c>
      <c r="AE383" s="105"/>
      <c r="AF383" s="135"/>
      <c r="AG383" s="136"/>
      <c r="AH383" s="23">
        <f>Table1[[#This Row],[RM Name]]</f>
        <v>0</v>
      </c>
    </row>
    <row r="384" spans="1:34" s="100" customFormat="1" x14ac:dyDescent="0.2">
      <c r="A384" s="124" t="s">
        <v>1413</v>
      </c>
      <c r="B384" s="125">
        <v>520295537</v>
      </c>
      <c r="C384" s="125">
        <v>24097357</v>
      </c>
      <c r="D384" s="120"/>
      <c r="E384" s="125" t="s">
        <v>50</v>
      </c>
      <c r="F384" s="125" t="s">
        <v>1317</v>
      </c>
      <c r="G384" s="125" t="s">
        <v>1417</v>
      </c>
      <c r="H384" s="125" t="s">
        <v>1328</v>
      </c>
      <c r="I384" s="125" t="s">
        <v>55</v>
      </c>
      <c r="J384" s="125" t="s">
        <v>57</v>
      </c>
      <c r="K384" s="127">
        <v>44548</v>
      </c>
      <c r="L384" s="128">
        <v>50000</v>
      </c>
      <c r="M384" s="120" t="e">
        <f>VLOOKUP(Table1[[#This Row],[Unique ID]],[1]Sheet1!$A:$AL,27,0)</f>
        <v>#N/A</v>
      </c>
      <c r="N384" s="120" t="e">
        <f>VLOOKUP(Table1[[#This Row],[Unique ID]],[1]Sheet1!$A:$AL,28,0)</f>
        <v>#N/A</v>
      </c>
      <c r="O384" s="131">
        <v>47846.889952153113</v>
      </c>
      <c r="P384" s="131">
        <v>47846.889952153113</v>
      </c>
      <c r="Q384" s="87" t="s">
        <v>1307</v>
      </c>
      <c r="R384" s="87" t="s">
        <v>1311</v>
      </c>
      <c r="S384" s="123">
        <v>-0.52</v>
      </c>
      <c r="T384" s="132">
        <f>Table1[[#This Row],[Cal Premium]]*Table1[[#This Row],[ERB 
Payout %]]</f>
        <v>-24880.382775119619</v>
      </c>
      <c r="U384" s="91">
        <v>0.02</v>
      </c>
      <c r="V384" s="92">
        <f>Table1[[#This Row],[ERB
Payout Amt]]*Table1[[#This Row],[TDS Rate]]</f>
        <v>-497.60765550239239</v>
      </c>
      <c r="W384" s="102">
        <f>Table1[[#This Row],[ERB
Payout Amt]]-Table1[[#This Row],[TDS amt]]</f>
        <v>-24382.775119617225</v>
      </c>
      <c r="X384" s="93">
        <f>Table1[[#This Row],[Advance/
Recovery]]</f>
        <v>-24382.775119617225</v>
      </c>
      <c r="Y384" s="133"/>
      <c r="Z384" s="134"/>
      <c r="AA384" s="134"/>
      <c r="AB384" s="97" t="s">
        <v>954</v>
      </c>
      <c r="AC384" s="104"/>
      <c r="AD384" s="97" t="s">
        <v>1435</v>
      </c>
      <c r="AE384" s="105"/>
      <c r="AF384" s="135"/>
      <c r="AG384" s="136"/>
      <c r="AH384" s="23">
        <f>Table1[[#This Row],[RM Name]]</f>
        <v>0</v>
      </c>
    </row>
    <row r="385" spans="1:34" s="100" customFormat="1" x14ac:dyDescent="0.2">
      <c r="A385" s="124" t="s">
        <v>1414</v>
      </c>
      <c r="B385" s="125">
        <v>520320439</v>
      </c>
      <c r="C385" s="125">
        <v>24115218</v>
      </c>
      <c r="D385" s="120"/>
      <c r="E385" s="125" t="s">
        <v>50</v>
      </c>
      <c r="F385" s="125" t="s">
        <v>68</v>
      </c>
      <c r="G385" s="125" t="s">
        <v>1418</v>
      </c>
      <c r="H385" s="125" t="s">
        <v>1328</v>
      </c>
      <c r="I385" s="125" t="s">
        <v>55</v>
      </c>
      <c r="J385" s="125" t="s">
        <v>57</v>
      </c>
      <c r="K385" s="127">
        <v>44559</v>
      </c>
      <c r="L385" s="132">
        <v>50000</v>
      </c>
      <c r="M385" s="120" t="e">
        <f>VLOOKUP(Table1[[#This Row],[Unique ID]],[1]Sheet1!$A:$AL,27,0)</f>
        <v>#N/A</v>
      </c>
      <c r="N385" s="120" t="e">
        <f>VLOOKUP(Table1[[#This Row],[Unique ID]],[1]Sheet1!$A:$AL,28,0)</f>
        <v>#N/A</v>
      </c>
      <c r="O385" s="131">
        <v>47846.889952153113</v>
      </c>
      <c r="P385" s="131">
        <v>47846.889952153113</v>
      </c>
      <c r="Q385" s="87" t="s">
        <v>1307</v>
      </c>
      <c r="R385" s="87" t="s">
        <v>1311</v>
      </c>
      <c r="S385" s="123">
        <v>-0.52</v>
      </c>
      <c r="T385" s="132">
        <f>Table1[[#This Row],[Cal Premium]]*Table1[[#This Row],[ERB 
Payout %]]</f>
        <v>-24880.382775119619</v>
      </c>
      <c r="U385" s="91">
        <v>0.02</v>
      </c>
      <c r="V385" s="92">
        <f>Table1[[#This Row],[ERB
Payout Amt]]*Table1[[#This Row],[TDS Rate]]</f>
        <v>-497.60765550239239</v>
      </c>
      <c r="W385" s="102">
        <f>Table1[[#This Row],[ERB
Payout Amt]]-Table1[[#This Row],[TDS amt]]</f>
        <v>-24382.775119617225</v>
      </c>
      <c r="X385" s="93">
        <f>Table1[[#This Row],[Advance/
Recovery]]</f>
        <v>-24382.775119617225</v>
      </c>
      <c r="Y385" s="133"/>
      <c r="Z385" s="134"/>
      <c r="AA385" s="134"/>
      <c r="AB385" s="97" t="s">
        <v>954</v>
      </c>
      <c r="AC385" s="104"/>
      <c r="AD385" s="104" t="s">
        <v>1435</v>
      </c>
      <c r="AE385" s="105"/>
      <c r="AF385" s="135"/>
      <c r="AG385" s="136"/>
      <c r="AH385" s="23">
        <f>Table1[[#This Row],[RM Name]]</f>
        <v>0</v>
      </c>
    </row>
    <row r="386" spans="1:34" s="100" customFormat="1" x14ac:dyDescent="0.2">
      <c r="A386" s="124" t="s">
        <v>1415</v>
      </c>
      <c r="B386" s="125">
        <v>520441861</v>
      </c>
      <c r="C386" s="125">
        <v>24179972</v>
      </c>
      <c r="D386" s="120"/>
      <c r="E386" s="125" t="s">
        <v>50</v>
      </c>
      <c r="F386" s="125" t="s">
        <v>1317</v>
      </c>
      <c r="G386" s="125" t="s">
        <v>1419</v>
      </c>
      <c r="H386" s="125" t="s">
        <v>1328</v>
      </c>
      <c r="I386" s="125" t="s">
        <v>55</v>
      </c>
      <c r="J386" s="125" t="s">
        <v>57</v>
      </c>
      <c r="K386" s="127">
        <v>44600</v>
      </c>
      <c r="L386" s="132">
        <v>50000</v>
      </c>
      <c r="M386" s="120" t="e">
        <f>VLOOKUP(Table1[[#This Row],[Unique ID]],[1]Sheet1!$A:$AL,27,0)</f>
        <v>#N/A</v>
      </c>
      <c r="N386" s="120" t="e">
        <f>VLOOKUP(Table1[[#This Row],[Unique ID]],[1]Sheet1!$A:$AL,28,0)</f>
        <v>#N/A</v>
      </c>
      <c r="O386" s="131">
        <v>47846.889952153113</v>
      </c>
      <c r="P386" s="131">
        <v>47846.889952153113</v>
      </c>
      <c r="Q386" s="87" t="s">
        <v>1307</v>
      </c>
      <c r="R386" s="87" t="s">
        <v>1311</v>
      </c>
      <c r="S386" s="123">
        <v>-0.52</v>
      </c>
      <c r="T386" s="132">
        <f>Table1[[#This Row],[Cal Premium]]*Table1[[#This Row],[ERB 
Payout %]]</f>
        <v>-24880.382775119619</v>
      </c>
      <c r="U386" s="91">
        <v>0.02</v>
      </c>
      <c r="V386" s="92">
        <f>Table1[[#This Row],[ERB
Payout Amt]]*Table1[[#This Row],[TDS Rate]]</f>
        <v>-497.60765550239239</v>
      </c>
      <c r="W386" s="102">
        <f>Table1[[#This Row],[ERB
Payout Amt]]-Table1[[#This Row],[TDS amt]]</f>
        <v>-24382.775119617225</v>
      </c>
      <c r="X386" s="93">
        <f>Table1[[#This Row],[Advance/
Recovery]]</f>
        <v>-24382.775119617225</v>
      </c>
      <c r="Y386" s="133"/>
      <c r="Z386" s="134"/>
      <c r="AA386" s="134"/>
      <c r="AB386" s="97" t="s">
        <v>954</v>
      </c>
      <c r="AC386" s="104"/>
      <c r="AD386" s="104" t="s">
        <v>1435</v>
      </c>
      <c r="AE386" s="105"/>
      <c r="AF386" s="135"/>
      <c r="AG386" s="136"/>
      <c r="AH386" s="23">
        <f>Table1[[#This Row],[RM Name]]</f>
        <v>0</v>
      </c>
    </row>
    <row r="387" spans="1:34" s="100" customFormat="1" x14ac:dyDescent="0.2">
      <c r="A387" s="124" t="s">
        <v>1416</v>
      </c>
      <c r="B387" s="125">
        <v>565341938</v>
      </c>
      <c r="C387" s="125">
        <v>24665266</v>
      </c>
      <c r="D387" s="120"/>
      <c r="E387" s="125" t="s">
        <v>50</v>
      </c>
      <c r="F387" s="125" t="s">
        <v>68</v>
      </c>
      <c r="G387" s="125" t="s">
        <v>1420</v>
      </c>
      <c r="H387" s="125" t="s">
        <v>1328</v>
      </c>
      <c r="I387" s="125" t="s">
        <v>55</v>
      </c>
      <c r="J387" s="125" t="s">
        <v>56</v>
      </c>
      <c r="K387" s="127">
        <v>44895</v>
      </c>
      <c r="L387" s="132">
        <v>75000</v>
      </c>
      <c r="M387" s="120" t="e">
        <f>VLOOKUP(Table1[[#This Row],[Unique ID]],[1]Sheet1!$A:$AL,27,0)</f>
        <v>#N/A</v>
      </c>
      <c r="N387" s="120" t="e">
        <f>VLOOKUP(Table1[[#This Row],[Unique ID]],[1]Sheet1!$A:$AL,28,0)</f>
        <v>#N/A</v>
      </c>
      <c r="O387" s="131">
        <v>71770.334928229669</v>
      </c>
      <c r="P387" s="131">
        <v>71770.334928229669</v>
      </c>
      <c r="Q387" s="87" t="s">
        <v>1307</v>
      </c>
      <c r="R387" s="87" t="s">
        <v>1311</v>
      </c>
      <c r="S387" s="123">
        <v>-0.52</v>
      </c>
      <c r="T387" s="132">
        <f>Table1[[#This Row],[Cal Premium]]*Table1[[#This Row],[ERB 
Payout %]]</f>
        <v>-37320.574162679426</v>
      </c>
      <c r="U387" s="91">
        <v>0.02</v>
      </c>
      <c r="V387" s="92">
        <f>Table1[[#This Row],[ERB
Payout Amt]]*Table1[[#This Row],[TDS Rate]]</f>
        <v>-746.41148325358859</v>
      </c>
      <c r="W387" s="102">
        <f>Table1[[#This Row],[ERB
Payout Amt]]-Table1[[#This Row],[TDS amt]]</f>
        <v>-36574.162679425841</v>
      </c>
      <c r="X387" s="93">
        <f>Table1[[#This Row],[Advance/
Recovery]]</f>
        <v>-36574.162679425841</v>
      </c>
      <c r="Y387" s="133"/>
      <c r="Z387" s="134"/>
      <c r="AA387" s="134"/>
      <c r="AB387" s="97" t="s">
        <v>954</v>
      </c>
      <c r="AC387" s="104"/>
      <c r="AD387" s="104" t="s">
        <v>1435</v>
      </c>
      <c r="AE387" s="105"/>
      <c r="AF387" s="135"/>
      <c r="AG387" s="136"/>
      <c r="AH387" s="23">
        <f>Table1[[#This Row],[RM Name]]</f>
        <v>0</v>
      </c>
    </row>
    <row r="388" spans="1:34" s="100" customFormat="1" x14ac:dyDescent="0.2">
      <c r="A388" s="124" t="s">
        <v>951</v>
      </c>
      <c r="B388" s="125">
        <v>565354219</v>
      </c>
      <c r="C388" s="125">
        <v>24689288</v>
      </c>
      <c r="D388" s="120"/>
      <c r="E388" s="125" t="s">
        <v>50</v>
      </c>
      <c r="F388" s="125" t="s">
        <v>207</v>
      </c>
      <c r="G388" s="125" t="s">
        <v>1294</v>
      </c>
      <c r="H388" s="125" t="s">
        <v>1328</v>
      </c>
      <c r="I388" s="125" t="s">
        <v>55</v>
      </c>
      <c r="J388" s="125" t="s">
        <v>56</v>
      </c>
      <c r="K388" s="127">
        <v>44912</v>
      </c>
      <c r="L388" s="132">
        <v>50000</v>
      </c>
      <c r="M388" s="120" t="e">
        <f>VLOOKUP(Table1[[#This Row],[Unique ID]],[1]Sheet1!$A:$AL,27,0)</f>
        <v>#N/A</v>
      </c>
      <c r="N388" s="120" t="e">
        <f>VLOOKUP(Table1[[#This Row],[Unique ID]],[1]Sheet1!$A:$AL,28,0)</f>
        <v>#N/A</v>
      </c>
      <c r="O388" s="131">
        <v>47846.889952153113</v>
      </c>
      <c r="P388" s="131">
        <v>47846.889952153113</v>
      </c>
      <c r="Q388" s="87" t="s">
        <v>1307</v>
      </c>
      <c r="R388" s="87" t="s">
        <v>1311</v>
      </c>
      <c r="S388" s="123">
        <v>-0.52</v>
      </c>
      <c r="T388" s="132">
        <f>Table1[[#This Row],[Cal Premium]]*Table1[[#This Row],[ERB 
Payout %]]</f>
        <v>-24880.382775119619</v>
      </c>
      <c r="U388" s="91">
        <v>0.02</v>
      </c>
      <c r="V388" s="92">
        <f>Table1[[#This Row],[ERB
Payout Amt]]*Table1[[#This Row],[TDS Rate]]</f>
        <v>-497.60765550239239</v>
      </c>
      <c r="W388" s="102">
        <f>Table1[[#This Row],[ERB
Payout Amt]]-Table1[[#This Row],[TDS amt]]</f>
        <v>-24382.775119617225</v>
      </c>
      <c r="X388" s="93">
        <f>Table1[[#This Row],[Advance/
Recovery]]</f>
        <v>-24382.775119617225</v>
      </c>
      <c r="Y388" s="133"/>
      <c r="Z388" s="134"/>
      <c r="AA388" s="134"/>
      <c r="AB388" s="97" t="s">
        <v>954</v>
      </c>
      <c r="AC388" s="104"/>
      <c r="AD388" s="104" t="s">
        <v>1435</v>
      </c>
      <c r="AE388" s="105"/>
      <c r="AF388" s="135"/>
      <c r="AG388" s="136"/>
      <c r="AH388" s="23">
        <f>Table1[[#This Row],[RM Name]]</f>
        <v>0</v>
      </c>
    </row>
    <row r="389" spans="1:34" s="100" customFormat="1" x14ac:dyDescent="0.2">
      <c r="A389" s="124" t="s">
        <v>1421</v>
      </c>
      <c r="B389" s="125">
        <v>565307690</v>
      </c>
      <c r="C389" s="125">
        <v>24514317</v>
      </c>
      <c r="D389" s="120"/>
      <c r="E389" s="87" t="s">
        <v>50</v>
      </c>
      <c r="F389" s="125" t="s">
        <v>1317</v>
      </c>
      <c r="G389" s="125" t="s">
        <v>1422</v>
      </c>
      <c r="H389" s="125" t="s">
        <v>1328</v>
      </c>
      <c r="I389" s="125" t="s">
        <v>55</v>
      </c>
      <c r="J389" s="125" t="s">
        <v>56</v>
      </c>
      <c r="K389" s="127">
        <v>44805</v>
      </c>
      <c r="L389" s="128">
        <v>85000</v>
      </c>
      <c r="M389" s="120" t="e">
        <f>VLOOKUP(Table1[[#This Row],[Unique ID]],[1]Sheet1!$A:$AL,27,0)</f>
        <v>#N/A</v>
      </c>
      <c r="N389" s="120" t="e">
        <f>VLOOKUP(Table1[[#This Row],[Unique ID]],[1]Sheet1!$A:$AL,28,0)</f>
        <v>#N/A</v>
      </c>
      <c r="O389" s="131">
        <v>81339.712918660298</v>
      </c>
      <c r="P389" s="131">
        <v>81339.712918660298</v>
      </c>
      <c r="Q389" s="87" t="s">
        <v>407</v>
      </c>
      <c r="R389" s="87" t="s">
        <v>408</v>
      </c>
      <c r="S389" s="123">
        <v>-0.5</v>
      </c>
      <c r="T389" s="132">
        <f>Table1[[#This Row],[Cal Premium]]*Table1[[#This Row],[ERB 
Payout %]]</f>
        <v>-40669.856459330149</v>
      </c>
      <c r="U389" s="91">
        <v>0.02</v>
      </c>
      <c r="V389" s="92">
        <f>Table1[[#This Row],[ERB
Payout Amt]]*Table1[[#This Row],[TDS Rate]]</f>
        <v>-813.39712918660302</v>
      </c>
      <c r="W389" s="102">
        <f>Table1[[#This Row],[ERB
Payout Amt]]-Table1[[#This Row],[TDS amt]]</f>
        <v>-39856.459330143545</v>
      </c>
      <c r="X389" s="93">
        <f>Table1[[#This Row],[Advance/
Recovery]]</f>
        <v>-39856.459330143545</v>
      </c>
      <c r="Y389" s="133"/>
      <c r="Z389" s="134"/>
      <c r="AA389" s="134"/>
      <c r="AB389" s="97" t="s">
        <v>821</v>
      </c>
      <c r="AC389" s="104"/>
      <c r="AD389" s="87" t="s">
        <v>1435</v>
      </c>
      <c r="AE389" s="105"/>
      <c r="AF389" s="135"/>
      <c r="AG389" s="136"/>
      <c r="AH389" s="23">
        <f>Table1[[#This Row],[RM Name]]</f>
        <v>0</v>
      </c>
    </row>
    <row r="390" spans="1:34" s="100" customFormat="1" x14ac:dyDescent="0.2">
      <c r="A390" s="124" t="s">
        <v>1423</v>
      </c>
      <c r="B390" s="125">
        <v>6109937446</v>
      </c>
      <c r="C390" s="125">
        <v>508673368</v>
      </c>
      <c r="D390" s="120"/>
      <c r="E390" s="87" t="s">
        <v>50</v>
      </c>
      <c r="F390" s="125" t="s">
        <v>68</v>
      </c>
      <c r="G390" s="125" t="s">
        <v>1424</v>
      </c>
      <c r="H390" s="125" t="s">
        <v>1328</v>
      </c>
      <c r="I390" s="125" t="s">
        <v>54</v>
      </c>
      <c r="J390" s="125" t="s">
        <v>65</v>
      </c>
      <c r="K390" s="127">
        <v>44679</v>
      </c>
      <c r="L390" s="128">
        <v>79422.09</v>
      </c>
      <c r="M390" s="120" t="e">
        <f>VLOOKUP(Table1[[#This Row],[Unique ID]],[1]Sheet1!$A:$AL,27,0)</f>
        <v>#N/A</v>
      </c>
      <c r="N390" s="120" t="e">
        <f>VLOOKUP(Table1[[#This Row],[Unique ID]],[1]Sheet1!$A:$AL,28,0)</f>
        <v>#N/A</v>
      </c>
      <c r="O390" s="131">
        <v>76000</v>
      </c>
      <c r="P390" s="109">
        <v>76002</v>
      </c>
      <c r="Q390" s="87" t="s">
        <v>409</v>
      </c>
      <c r="R390" s="87" t="s">
        <v>410</v>
      </c>
      <c r="S390" s="123">
        <v>-0.55000000000000004</v>
      </c>
      <c r="T390" s="132">
        <f>Table1[[#This Row],[Cal Premium]]*Table1[[#This Row],[ERB 
Payout %]]</f>
        <v>-41801.100000000006</v>
      </c>
      <c r="U390" s="91">
        <v>0.02</v>
      </c>
      <c r="V390" s="92">
        <f>Table1[[#This Row],[ERB
Payout Amt]]*Table1[[#This Row],[TDS Rate]]</f>
        <v>-836.02200000000016</v>
      </c>
      <c r="W390" s="102">
        <f>Table1[[#This Row],[ERB
Payout Amt]]-Table1[[#This Row],[TDS amt]]</f>
        <v>-40965.078000000009</v>
      </c>
      <c r="X390" s="93">
        <f>Table1[[#This Row],[Advance/
Recovery]]</f>
        <v>-40965.078000000009</v>
      </c>
      <c r="Y390" s="133"/>
      <c r="Z390" s="134"/>
      <c r="AA390" s="134"/>
      <c r="AB390" s="97" t="s">
        <v>821</v>
      </c>
      <c r="AC390" s="104"/>
      <c r="AD390" s="87" t="s">
        <v>1435</v>
      </c>
      <c r="AE390" s="105"/>
      <c r="AF390" s="135"/>
      <c r="AG390" s="136"/>
      <c r="AH390" s="23">
        <f>Table1[[#This Row],[RM Name]]</f>
        <v>0</v>
      </c>
    </row>
    <row r="391" spans="1:34" s="100" customFormat="1" x14ac:dyDescent="0.2">
      <c r="A391" s="139" t="s">
        <v>1425</v>
      </c>
      <c r="B391" s="125">
        <v>118236421</v>
      </c>
      <c r="C391" s="125">
        <v>0</v>
      </c>
      <c r="D391" s="125"/>
      <c r="E391" s="87" t="s">
        <v>50</v>
      </c>
      <c r="F391" s="125" t="s">
        <v>1317</v>
      </c>
      <c r="G391" s="125" t="s">
        <v>1426</v>
      </c>
      <c r="H391" s="125" t="s">
        <v>1328</v>
      </c>
      <c r="I391" s="125" t="s">
        <v>52</v>
      </c>
      <c r="J391" s="125" t="s">
        <v>58</v>
      </c>
      <c r="K391" s="127">
        <v>44915</v>
      </c>
      <c r="L391" s="141">
        <v>100000</v>
      </c>
      <c r="M391" s="125" t="e">
        <f>VLOOKUP(Table1[[#This Row],[Unique ID]],[1]Sheet1!$A:$AL,27,0)</f>
        <v>#N/A</v>
      </c>
      <c r="N391" s="125" t="e">
        <f>VLOOKUP(Table1[[#This Row],[Unique ID]],[1]Sheet1!$A:$AL,28,0)</f>
        <v>#N/A</v>
      </c>
      <c r="O391" s="140">
        <v>95693.779904306226</v>
      </c>
      <c r="P391" s="140">
        <v>95693.779904306226</v>
      </c>
      <c r="Q391" s="125" t="s">
        <v>75</v>
      </c>
      <c r="R391" s="125" t="s">
        <v>76</v>
      </c>
      <c r="S391" s="123">
        <v>-0.56999999999999995</v>
      </c>
      <c r="T391" s="141">
        <f>Table1[[#This Row],[Cal Premium]]*Table1[[#This Row],[ERB 
Payout %]]</f>
        <v>-54545.454545454544</v>
      </c>
      <c r="U391" s="91">
        <v>0.02</v>
      </c>
      <c r="V391" s="92">
        <f>Table1[[#This Row],[ERB
Payout Amt]]*Table1[[#This Row],[TDS Rate]]</f>
        <v>-1090.909090909091</v>
      </c>
      <c r="W391" s="102">
        <f>Table1[[#This Row],[ERB
Payout Amt]]-Table1[[#This Row],[TDS amt]]</f>
        <v>-53454.545454545456</v>
      </c>
      <c r="X391" s="142">
        <f>Table1[[#This Row],[Advance/
Recovery]]</f>
        <v>-53454.545454545456</v>
      </c>
      <c r="Y391" s="143"/>
      <c r="Z391" s="144"/>
      <c r="AA391" s="144"/>
      <c r="AB391" s="145" t="s">
        <v>954</v>
      </c>
      <c r="AC391" s="145"/>
      <c r="AD391" s="97" t="s">
        <v>1435</v>
      </c>
      <c r="AE391" s="146"/>
      <c r="AF391" s="135"/>
      <c r="AG391" s="136"/>
      <c r="AH391" s="23">
        <f>Table1[[#This Row],[RM Name]]</f>
        <v>0</v>
      </c>
    </row>
    <row r="392" spans="1:34" x14ac:dyDescent="0.2">
      <c r="A392" s="166" t="s">
        <v>1403</v>
      </c>
      <c r="B392" s="167">
        <v>5112340163</v>
      </c>
      <c r="C392" s="167">
        <v>5037742524</v>
      </c>
      <c r="D392" s="167"/>
      <c r="E392" s="87" t="s">
        <v>50</v>
      </c>
      <c r="F392" s="87" t="s">
        <v>1317</v>
      </c>
      <c r="G392" s="87" t="s">
        <v>1409</v>
      </c>
      <c r="H392" s="87" t="s">
        <v>1328</v>
      </c>
      <c r="I392" s="87" t="s">
        <v>203</v>
      </c>
      <c r="J392" s="87" t="s">
        <v>342</v>
      </c>
      <c r="K392" s="88">
        <v>44922</v>
      </c>
      <c r="L392" s="129">
        <v>49998</v>
      </c>
      <c r="M392" s="167" t="e">
        <f>VLOOKUP(Table1[[#This Row],[Unique ID]],[1]Sheet1!$A:$AL,27,0)</f>
        <v>#N/A</v>
      </c>
      <c r="N392" s="167" t="e">
        <f>VLOOKUP(Table1[[#This Row],[Unique ID]],[1]Sheet1!$A:$AL,28,0)</f>
        <v>#N/A</v>
      </c>
      <c r="O392" s="106">
        <v>47844.976076555024</v>
      </c>
      <c r="P392" s="106">
        <v>47844.976076555024</v>
      </c>
      <c r="Q392" s="87" t="s">
        <v>75</v>
      </c>
      <c r="R392" s="87" t="s">
        <v>76</v>
      </c>
      <c r="S392" s="123">
        <v>-0.56999999999999995</v>
      </c>
      <c r="T392" s="168">
        <f>Table1[[#This Row],[Cal Premium]]*Table1[[#This Row],[ERB 
Payout %]]</f>
        <v>-27271.63636363636</v>
      </c>
      <c r="U392" s="164">
        <v>0.02</v>
      </c>
      <c r="V392" s="165">
        <f>Table1[[#This Row],[ERB
Payout Amt]]*Table1[[#This Row],[TDS Rate]]</f>
        <v>-545.43272727272722</v>
      </c>
      <c r="W392" s="102">
        <f>Table1[[#This Row],[ERB
Payout Amt]]-Table1[[#This Row],[TDS amt]]</f>
        <v>-26726.203636363633</v>
      </c>
      <c r="X392" s="93">
        <f>Table1[[#This Row],[Advance/
Recovery]]</f>
        <v>-26726.203636363633</v>
      </c>
      <c r="Y392" s="169"/>
      <c r="Z392" s="170"/>
      <c r="AA392" s="170"/>
      <c r="AB392" s="97" t="s">
        <v>954</v>
      </c>
      <c r="AC392" s="171"/>
      <c r="AD392" s="104" t="s">
        <v>1430</v>
      </c>
      <c r="AE392" s="172"/>
      <c r="AF392" s="173"/>
      <c r="AG392" s="174"/>
      <c r="AH392" s="23">
        <f>Table1[[#This Row],[RM Name]]</f>
        <v>0</v>
      </c>
    </row>
    <row r="393" spans="1:34" x14ac:dyDescent="0.2">
      <c r="A393" s="180"/>
      <c r="B393" s="181"/>
      <c r="C393" s="181"/>
      <c r="D393" s="181"/>
      <c r="E393" s="181"/>
      <c r="F393" s="181" t="s">
        <v>1438</v>
      </c>
      <c r="G393" s="181"/>
      <c r="H393" s="181"/>
      <c r="I393" s="181"/>
      <c r="J393" s="181"/>
      <c r="K393" s="182"/>
      <c r="L393" s="183"/>
      <c r="M393" s="181" t="e">
        <f>VLOOKUP(Table1[[#This Row],[Unique ID]],[1]Sheet1!$A:$AL,27,0)</f>
        <v>#N/A</v>
      </c>
      <c r="N393" s="181" t="e">
        <f>VLOOKUP(Table1[[#This Row],[Unique ID]],[1]Sheet1!$A:$AL,28,0)</f>
        <v>#N/A</v>
      </c>
      <c r="O393" s="184"/>
      <c r="P393" s="184"/>
      <c r="Q393" s="181" t="s">
        <v>535</v>
      </c>
      <c r="R393" s="181" t="s">
        <v>536</v>
      </c>
      <c r="S393" s="176"/>
      <c r="T393" s="185">
        <v>400000</v>
      </c>
      <c r="U393" s="177">
        <v>0.01</v>
      </c>
      <c r="V393" s="178">
        <f>Table1[[#This Row],[ERB
Payout Amt]]*Table1[[#This Row],[TDS Rate]]</f>
        <v>4000</v>
      </c>
      <c r="W393" s="179"/>
      <c r="X393" s="186">
        <f>Table1[[#This Row],[ERB
Payout Amt]]-Table1[[#This Row],[TDS amt]]</f>
        <v>396000</v>
      </c>
      <c r="Y393" s="187"/>
      <c r="Z393" s="188"/>
      <c r="AA393" s="188"/>
      <c r="AB393" s="121"/>
      <c r="AC393" s="121"/>
      <c r="AD393" s="121"/>
      <c r="AE393" s="189"/>
      <c r="AF393" s="190"/>
      <c r="AG393" s="191"/>
      <c r="AH393" s="23">
        <f>Table1[[#This Row],[RM Name]]</f>
        <v>0</v>
      </c>
    </row>
    <row r="394" spans="1:34" x14ac:dyDescent="0.2">
      <c r="A394" s="180"/>
      <c r="B394" s="181"/>
      <c r="C394" s="181"/>
      <c r="D394" s="181"/>
      <c r="E394" s="181"/>
      <c r="F394" s="181" t="s">
        <v>1438</v>
      </c>
      <c r="G394" s="181"/>
      <c r="H394" s="181"/>
      <c r="I394" s="181"/>
      <c r="J394" s="181"/>
      <c r="K394" s="182"/>
      <c r="L394" s="183"/>
      <c r="M394" s="181" t="e">
        <f>VLOOKUP(Table1[[#This Row],[Unique ID]],[1]Sheet1!$A:$AL,27,0)</f>
        <v>#N/A</v>
      </c>
      <c r="N394" s="181" t="e">
        <f>VLOOKUP(Table1[[#This Row],[Unique ID]],[1]Sheet1!$A:$AL,28,0)</f>
        <v>#N/A</v>
      </c>
      <c r="O394" s="184"/>
      <c r="P394" s="184"/>
      <c r="Q394" s="57" t="s">
        <v>45</v>
      </c>
      <c r="R394" s="57" t="s">
        <v>29</v>
      </c>
      <c r="S394" s="176"/>
      <c r="T394" s="185">
        <v>150000</v>
      </c>
      <c r="U394" s="177">
        <v>0.01</v>
      </c>
      <c r="V394" s="178">
        <f>Table1[[#This Row],[ERB
Payout Amt]]*Table1[[#This Row],[TDS Rate]]</f>
        <v>1500</v>
      </c>
      <c r="W394" s="179"/>
      <c r="X394" s="186">
        <f>Table1[[#This Row],[ERB
Payout Amt]]-Table1[[#This Row],[TDS amt]]</f>
        <v>148500</v>
      </c>
      <c r="Y394" s="187"/>
      <c r="Z394" s="188"/>
      <c r="AA394" s="188"/>
      <c r="AB394" s="121"/>
      <c r="AC394" s="121"/>
      <c r="AD394" s="121"/>
      <c r="AE394" s="189"/>
      <c r="AF394" s="190"/>
      <c r="AG394" s="191"/>
      <c r="AH394" s="23">
        <f>Table1[[#This Row],[RM Name]]</f>
        <v>0</v>
      </c>
    </row>
  </sheetData>
  <phoneticPr fontId="3" type="noConversion"/>
  <conditionalFormatting sqref="A1">
    <cfRule type="duplicateValues" dxfId="84" priority="4730"/>
    <cfRule type="duplicateValues" dxfId="83" priority="4731"/>
  </conditionalFormatting>
  <conditionalFormatting sqref="C1">
    <cfRule type="duplicateValues" dxfId="82" priority="4732"/>
  </conditionalFormatting>
  <conditionalFormatting sqref="A1">
    <cfRule type="duplicateValues" dxfId="81" priority="4733"/>
  </conditionalFormatting>
  <conditionalFormatting sqref="A1:A1048576">
    <cfRule type="duplicateValues" dxfId="80" priority="33"/>
  </conditionalFormatting>
  <conditionalFormatting sqref="A383">
    <cfRule type="duplicateValues" dxfId="79" priority="8"/>
  </conditionalFormatting>
  <conditionalFormatting sqref="A383">
    <cfRule type="duplicateValues" dxfId="78" priority="3"/>
    <cfRule type="duplicateValues" dxfId="77" priority="4"/>
    <cfRule type="duplicateValues" dxfId="76" priority="5"/>
    <cfRule type="duplicateValues" dxfId="75" priority="6"/>
    <cfRule type="duplicateValues" dxfId="74" priority="7"/>
  </conditionalFormatting>
  <conditionalFormatting sqref="A392">
    <cfRule type="duplicateValues" dxfId="73" priority="1"/>
  </conditionalFormatting>
  <conditionalFormatting sqref="A392">
    <cfRule type="duplicateValues" dxfId="72" priority="2"/>
  </conditionalFormatting>
  <conditionalFormatting sqref="A2:A394">
    <cfRule type="duplicateValues" dxfId="71" priority="4904"/>
  </conditionalFormatting>
  <pageMargins left="0.7" right="0.7" top="0.75" bottom="0.75" header="0.3" footer="0.3"/>
  <pageSetup paperSize="9" orientation="portrait" r:id="rId1"/>
  <ignoredErrors>
    <ignoredError sqref="AB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A1:Z76"/>
  <sheetViews>
    <sheetView tabSelected="1" topLeftCell="C19" workbookViewId="0">
      <selection activeCell="Z68" sqref="Z68"/>
    </sheetView>
  </sheetViews>
  <sheetFormatPr defaultColWidth="8.5703125" defaultRowHeight="12.75" x14ac:dyDescent="0.2"/>
  <cols>
    <col min="1" max="1" width="5.28515625" style="194" bestFit="1" customWidth="1"/>
    <col min="2" max="2" width="14.28515625" style="194" bestFit="1" customWidth="1"/>
    <col min="3" max="3" width="33.28515625" style="194" bestFit="1" customWidth="1"/>
    <col min="4" max="4" width="10.28515625" style="198" hidden="1" customWidth="1"/>
    <col min="5" max="5" width="3.140625" style="198" hidden="1" customWidth="1"/>
    <col min="6" max="6" width="10.42578125" style="198" hidden="1" customWidth="1"/>
    <col min="7" max="7" width="8.7109375" style="198" hidden="1" customWidth="1"/>
    <col min="8" max="8" width="9.7109375" style="198" hidden="1" customWidth="1"/>
    <col min="9" max="12" width="10.28515625" style="198" hidden="1" customWidth="1"/>
    <col min="13" max="13" width="9.7109375" style="198" hidden="1" customWidth="1"/>
    <col min="14" max="14" width="9.140625" style="194" hidden="1" customWidth="1"/>
    <col min="15" max="15" width="19.42578125" style="194" hidden="1" customWidth="1"/>
    <col min="16" max="16" width="6.140625" style="194" hidden="1" customWidth="1"/>
    <col min="17" max="17" width="11.28515625" style="211" hidden="1" customWidth="1"/>
    <col min="18" max="18" width="8" style="194" hidden="1" customWidth="1"/>
    <col min="19" max="20" width="17.28515625" style="194" customWidth="1"/>
    <col min="21" max="21" width="13.28515625" style="194" bestFit="1" customWidth="1"/>
    <col min="22" max="22" width="44.42578125" style="194" bestFit="1" customWidth="1"/>
    <col min="23" max="25" width="8.5703125" style="194"/>
    <col min="26" max="26" width="32.5703125" style="194" bestFit="1" customWidth="1"/>
    <col min="27" max="16384" width="8.5703125" style="194"/>
  </cols>
  <sheetData>
    <row r="1" spans="1:26" ht="38.25" x14ac:dyDescent="0.2">
      <c r="A1" s="192" t="s">
        <v>31</v>
      </c>
      <c r="B1" s="192" t="s">
        <v>32</v>
      </c>
      <c r="C1" s="192" t="s">
        <v>17</v>
      </c>
      <c r="D1" s="193" t="s">
        <v>33</v>
      </c>
      <c r="E1" s="193" t="s">
        <v>34</v>
      </c>
      <c r="F1" s="193" t="s">
        <v>35</v>
      </c>
      <c r="G1" s="193" t="s">
        <v>36</v>
      </c>
      <c r="H1" s="193" t="s">
        <v>37</v>
      </c>
      <c r="I1" s="193" t="s">
        <v>1443</v>
      </c>
      <c r="J1" s="193" t="s">
        <v>1444</v>
      </c>
      <c r="K1" s="193" t="s">
        <v>85</v>
      </c>
      <c r="L1" s="193" t="s">
        <v>23</v>
      </c>
      <c r="M1" s="193" t="s">
        <v>38</v>
      </c>
      <c r="N1" s="192" t="s">
        <v>26</v>
      </c>
      <c r="O1" s="192" t="s">
        <v>39</v>
      </c>
      <c r="P1" s="192" t="s">
        <v>28</v>
      </c>
      <c r="Q1" s="210" t="s">
        <v>1442</v>
      </c>
      <c r="R1" s="194" t="s">
        <v>1445</v>
      </c>
      <c r="S1" s="194" t="s">
        <v>1520</v>
      </c>
      <c r="T1" s="194" t="s">
        <v>1525</v>
      </c>
      <c r="U1" s="194" t="s">
        <v>1447</v>
      </c>
      <c r="V1" s="194" t="s">
        <v>1448</v>
      </c>
      <c r="Z1" s="194" t="s">
        <v>1550</v>
      </c>
    </row>
    <row r="2" spans="1:26" hidden="1" x14ac:dyDescent="0.2">
      <c r="A2" s="195">
        <v>1</v>
      </c>
      <c r="B2" s="195" t="s">
        <v>75</v>
      </c>
      <c r="C2" s="195" t="s">
        <v>76</v>
      </c>
      <c r="D2" s="196">
        <f>VLOOKUP(C:C,PIVOT!A:C,3,0)</f>
        <v>1801714.2966507175</v>
      </c>
      <c r="E2" s="196"/>
      <c r="F2" s="196"/>
      <c r="G2" s="196">
        <f>VLOOKUP(C:C,PIVOT!A:D,4,0)</f>
        <v>36034.285933014347</v>
      </c>
      <c r="H2" s="196">
        <f>D2+F2-G2</f>
        <v>1765680.0107177033</v>
      </c>
      <c r="I2" s="196">
        <v>1400000</v>
      </c>
      <c r="J2" s="196">
        <v>365680</v>
      </c>
      <c r="K2" s="196"/>
      <c r="L2" s="196">
        <v>1400000</v>
      </c>
      <c r="M2" s="196">
        <f t="shared" ref="M2:M33" si="0">H2-L2</f>
        <v>365680.01071770326</v>
      </c>
      <c r="N2" s="195" t="s">
        <v>954</v>
      </c>
      <c r="O2" s="195" t="s">
        <v>957</v>
      </c>
      <c r="P2" s="195"/>
      <c r="Q2" s="213">
        <v>44610</v>
      </c>
      <c r="R2" s="194" t="s">
        <v>1446</v>
      </c>
    </row>
    <row r="3" spans="1:26" hidden="1" x14ac:dyDescent="0.2">
      <c r="A3" s="195">
        <v>2</v>
      </c>
      <c r="B3" s="195" t="s">
        <v>1436</v>
      </c>
      <c r="C3" s="195" t="s">
        <v>1437</v>
      </c>
      <c r="D3" s="196">
        <f>VLOOKUP(C:C,PIVOT!A:C,3,0)</f>
        <v>1786591.0717703348</v>
      </c>
      <c r="E3" s="196"/>
      <c r="F3" s="196"/>
      <c r="G3" s="196">
        <f>VLOOKUP(C:C,PIVOT!A:D,4,0)</f>
        <v>17865.910717703351</v>
      </c>
      <c r="H3" s="196">
        <f t="shared" ref="H3:H66" si="1">D3+F3-G3</f>
        <v>1768725.1610526314</v>
      </c>
      <c r="I3" s="196">
        <v>600000</v>
      </c>
      <c r="J3" s="196">
        <v>1168725</v>
      </c>
      <c r="K3" s="196"/>
      <c r="L3" s="196">
        <v>600000</v>
      </c>
      <c r="M3" s="196">
        <f t="shared" si="0"/>
        <v>1168725.1610526314</v>
      </c>
      <c r="N3" s="195" t="s">
        <v>954</v>
      </c>
      <c r="O3" s="195" t="s">
        <v>964</v>
      </c>
      <c r="P3" s="195"/>
      <c r="Q3" s="213"/>
      <c r="R3" s="194" t="s">
        <v>1446</v>
      </c>
    </row>
    <row r="4" spans="1:26" hidden="1" x14ac:dyDescent="0.2">
      <c r="A4" s="195">
        <v>3</v>
      </c>
      <c r="B4" s="195" t="s">
        <v>401</v>
      </c>
      <c r="C4" s="195" t="s">
        <v>402</v>
      </c>
      <c r="D4" s="196">
        <f>VLOOKUP(C:C,PIVOT!A:C,3,0)</f>
        <v>874482.77511961712</v>
      </c>
      <c r="E4" s="196"/>
      <c r="F4" s="196"/>
      <c r="G4" s="196">
        <f>VLOOKUP(C:C,PIVOT!A:D,4,0)</f>
        <v>8744.8277511961714</v>
      </c>
      <c r="H4" s="196">
        <f t="shared" si="1"/>
        <v>865737.94736842089</v>
      </c>
      <c r="I4" s="196"/>
      <c r="J4" s="196">
        <v>865737.94736842089</v>
      </c>
      <c r="K4" s="196"/>
      <c r="L4" s="196"/>
      <c r="M4" s="196">
        <f t="shared" si="0"/>
        <v>865737.94736842089</v>
      </c>
      <c r="N4" s="195" t="s">
        <v>821</v>
      </c>
      <c r="O4" s="195" t="s">
        <v>200</v>
      </c>
      <c r="P4" s="195"/>
      <c r="Q4" s="213"/>
      <c r="S4" s="216" t="s">
        <v>1449</v>
      </c>
      <c r="T4" s="194">
        <v>1</v>
      </c>
      <c r="U4" s="194" t="s">
        <v>1472</v>
      </c>
      <c r="V4" s="194" t="s">
        <v>406</v>
      </c>
    </row>
    <row r="5" spans="1:26" x14ac:dyDescent="0.2">
      <c r="A5" s="195">
        <v>4</v>
      </c>
      <c r="B5" s="195" t="s">
        <v>535</v>
      </c>
      <c r="C5" s="195" t="s">
        <v>536</v>
      </c>
      <c r="D5" s="196">
        <f>VLOOKUP(C:C,PIVOT!A:C,3,0)</f>
        <v>640666.6855980861</v>
      </c>
      <c r="E5" s="196"/>
      <c r="F5" s="196"/>
      <c r="G5" s="196">
        <f>VLOOKUP(C:C,PIVOT!A:D,4,0)</f>
        <v>6406.6668559808613</v>
      </c>
      <c r="H5" s="196">
        <f t="shared" si="1"/>
        <v>634260.01874210523</v>
      </c>
      <c r="I5" s="196"/>
      <c r="J5" s="196">
        <v>634260.01874210523</v>
      </c>
      <c r="K5" s="196"/>
      <c r="L5" s="196"/>
      <c r="M5" s="196">
        <f t="shared" si="0"/>
        <v>634260.01874210523</v>
      </c>
      <c r="N5" s="195" t="s">
        <v>820</v>
      </c>
      <c r="O5" s="195" t="s">
        <v>30</v>
      </c>
      <c r="P5" s="195"/>
      <c r="Q5" s="213"/>
      <c r="S5" s="216" t="s">
        <v>1540</v>
      </c>
      <c r="U5" s="194" t="s">
        <v>1541</v>
      </c>
      <c r="V5" s="195" t="s">
        <v>536</v>
      </c>
    </row>
    <row r="6" spans="1:26" x14ac:dyDescent="0.2">
      <c r="A6" s="195">
        <v>5</v>
      </c>
      <c r="B6" s="195" t="s">
        <v>1306</v>
      </c>
      <c r="C6" s="195" t="s">
        <v>1312</v>
      </c>
      <c r="D6" s="196">
        <f>VLOOKUP(C:C,PIVOT!A:C,3,0)</f>
        <v>556014</v>
      </c>
      <c r="E6" s="196"/>
      <c r="F6" s="196"/>
      <c r="G6" s="196">
        <f>VLOOKUP(C:C,PIVOT!A:D,4,0)</f>
        <v>11120.28</v>
      </c>
      <c r="H6" s="196">
        <f t="shared" si="1"/>
        <v>544893.72</v>
      </c>
      <c r="I6" s="196"/>
      <c r="J6" s="196">
        <v>544893.72</v>
      </c>
      <c r="K6" s="196"/>
      <c r="L6" s="196"/>
      <c r="M6" s="196">
        <f t="shared" si="0"/>
        <v>544893.72</v>
      </c>
      <c r="N6" s="195" t="s">
        <v>954</v>
      </c>
      <c r="O6" s="195" t="s">
        <v>631</v>
      </c>
      <c r="P6" s="195"/>
      <c r="Q6" s="213"/>
      <c r="S6" s="216" t="s">
        <v>1542</v>
      </c>
      <c r="T6" s="194" t="e">
        <v>#N/A</v>
      </c>
      <c r="U6" s="194" t="s">
        <v>1473</v>
      </c>
      <c r="V6" s="194" t="s">
        <v>1502</v>
      </c>
    </row>
    <row r="7" spans="1:26" x14ac:dyDescent="0.2">
      <c r="A7" s="195">
        <v>6</v>
      </c>
      <c r="B7" s="195" t="s">
        <v>83</v>
      </c>
      <c r="C7" s="195" t="s">
        <v>84</v>
      </c>
      <c r="D7" s="196">
        <f>VLOOKUP(C:C,PIVOT!A:C,3,0)</f>
        <v>530594.06698564591</v>
      </c>
      <c r="E7" s="196"/>
      <c r="F7" s="196"/>
      <c r="G7" s="196">
        <f>VLOOKUP(C:C,PIVOT!A:D,4,0)</f>
        <v>5305.9406698564599</v>
      </c>
      <c r="H7" s="196">
        <f t="shared" si="1"/>
        <v>525288.12631578941</v>
      </c>
      <c r="I7" s="196">
        <v>200000</v>
      </c>
      <c r="J7" s="196">
        <v>325288</v>
      </c>
      <c r="K7" s="196"/>
      <c r="L7" s="196"/>
      <c r="M7" s="196">
        <f t="shared" si="0"/>
        <v>525288.12631578941</v>
      </c>
      <c r="N7" s="195" t="s">
        <v>821</v>
      </c>
      <c r="O7" s="195" t="s">
        <v>200</v>
      </c>
      <c r="P7" s="195"/>
      <c r="Q7" s="213"/>
      <c r="S7" s="216" t="s">
        <v>1526</v>
      </c>
      <c r="T7" s="194" t="e">
        <v>#N/A</v>
      </c>
      <c r="U7" s="194" t="s">
        <v>1477</v>
      </c>
      <c r="V7" s="194" t="s">
        <v>1543</v>
      </c>
    </row>
    <row r="8" spans="1:26" hidden="1" x14ac:dyDescent="0.2">
      <c r="A8" s="195">
        <v>7</v>
      </c>
      <c r="B8" s="195" t="s">
        <v>81</v>
      </c>
      <c r="C8" s="195" t="s">
        <v>82</v>
      </c>
      <c r="D8" s="196">
        <f>VLOOKUP(C:C,PIVOT!A:C,3,0)</f>
        <v>506751.73494976084</v>
      </c>
      <c r="E8" s="196"/>
      <c r="F8" s="196"/>
      <c r="G8" s="196">
        <f>VLOOKUP(C:C,PIVOT!A:D,4,0)</f>
        <v>10135.034698995214</v>
      </c>
      <c r="H8" s="196">
        <f t="shared" si="1"/>
        <v>496616.7002507656</v>
      </c>
      <c r="I8" s="196">
        <v>200000</v>
      </c>
      <c r="J8" s="196">
        <v>296617</v>
      </c>
      <c r="K8" s="196"/>
      <c r="L8" s="196"/>
      <c r="M8" s="196">
        <f t="shared" si="0"/>
        <v>496616.7002507656</v>
      </c>
      <c r="N8" s="195" t="s">
        <v>821</v>
      </c>
      <c r="O8" s="195" t="s">
        <v>200</v>
      </c>
      <c r="P8" s="195"/>
      <c r="Q8" s="213"/>
      <c r="S8" s="216" t="s">
        <v>1450</v>
      </c>
      <c r="T8" s="194">
        <v>1</v>
      </c>
      <c r="U8" s="194" t="s">
        <v>1474</v>
      </c>
      <c r="V8" s="194" t="s">
        <v>82</v>
      </c>
    </row>
    <row r="9" spans="1:26" hidden="1" x14ac:dyDescent="0.2">
      <c r="A9" s="195">
        <v>8</v>
      </c>
      <c r="B9" s="195" t="s">
        <v>555</v>
      </c>
      <c r="C9" s="195" t="s">
        <v>556</v>
      </c>
      <c r="D9" s="196">
        <f>VLOOKUP(C:C,PIVOT!A:C,3,0)</f>
        <v>278199.59999999998</v>
      </c>
      <c r="E9" s="196"/>
      <c r="F9" s="196"/>
      <c r="G9" s="196">
        <f>VLOOKUP(C:C,PIVOT!A:D,4,0)</f>
        <v>2781.9960000000001</v>
      </c>
      <c r="H9" s="196">
        <f t="shared" si="1"/>
        <v>275417.60399999999</v>
      </c>
      <c r="I9" s="196"/>
      <c r="J9" s="196">
        <v>275417.60399999999</v>
      </c>
      <c r="K9" s="196"/>
      <c r="L9" s="196"/>
      <c r="M9" s="196">
        <f t="shared" si="0"/>
        <v>275417.60399999999</v>
      </c>
      <c r="N9" s="195" t="s">
        <v>820</v>
      </c>
      <c r="O9" s="195" t="s">
        <v>685</v>
      </c>
      <c r="P9" s="195"/>
      <c r="Q9" s="213"/>
      <c r="S9" s="216" t="s">
        <v>1451</v>
      </c>
      <c r="T9" s="194">
        <v>1</v>
      </c>
      <c r="U9" s="194" t="s">
        <v>1475</v>
      </c>
      <c r="V9" s="194" t="s">
        <v>1503</v>
      </c>
    </row>
    <row r="10" spans="1:26" x14ac:dyDescent="0.2">
      <c r="A10" s="195">
        <v>9</v>
      </c>
      <c r="B10" s="195" t="s">
        <v>45</v>
      </c>
      <c r="C10" s="195" t="s">
        <v>29</v>
      </c>
      <c r="D10" s="196">
        <f>VLOOKUP(C:C,PIVOT!A:C,3,0)</f>
        <v>306628.0062679426</v>
      </c>
      <c r="E10" s="196"/>
      <c r="F10" s="196"/>
      <c r="G10" s="196">
        <f>VLOOKUP(C:C,PIVOT!A:D,4,0)</f>
        <v>3066.280062679426</v>
      </c>
      <c r="H10" s="196">
        <f t="shared" si="1"/>
        <v>303561.72620526317</v>
      </c>
      <c r="I10" s="196"/>
      <c r="J10" s="196">
        <v>303561.72620526317</v>
      </c>
      <c r="K10" s="196"/>
      <c r="L10" s="196"/>
      <c r="M10" s="196">
        <f t="shared" si="0"/>
        <v>303561.72620526317</v>
      </c>
      <c r="N10" s="195" t="s">
        <v>820</v>
      </c>
      <c r="O10" s="195" t="s">
        <v>30</v>
      </c>
      <c r="P10" s="195"/>
      <c r="Q10" s="213"/>
      <c r="S10" s="194" t="s">
        <v>1452</v>
      </c>
      <c r="T10" s="194" t="e">
        <v>#N/A</v>
      </c>
      <c r="U10" s="194" t="s">
        <v>1544</v>
      </c>
      <c r="V10" s="194" t="s">
        <v>29</v>
      </c>
    </row>
    <row r="11" spans="1:26" x14ac:dyDescent="0.2">
      <c r="A11" s="195">
        <v>10</v>
      </c>
      <c r="B11" s="195" t="s">
        <v>1307</v>
      </c>
      <c r="C11" s="195" t="s">
        <v>1308</v>
      </c>
      <c r="D11" s="196">
        <f>VLOOKUP(C:C,PIVOT!A:C,3,0)</f>
        <v>236362.14354066987</v>
      </c>
      <c r="E11" s="196"/>
      <c r="F11" s="196"/>
      <c r="G11" s="196">
        <f>VLOOKUP(C:C,PIVOT!A:D,4,0)</f>
        <v>4727.2428708133993</v>
      </c>
      <c r="H11" s="196">
        <f t="shared" si="1"/>
        <v>231634.90066985646</v>
      </c>
      <c r="I11" s="196"/>
      <c r="J11" s="196">
        <v>231634.90066985646</v>
      </c>
      <c r="K11" s="196"/>
      <c r="L11" s="196"/>
      <c r="M11" s="196">
        <f t="shared" si="0"/>
        <v>231634.90066985646</v>
      </c>
      <c r="N11" s="195" t="s">
        <v>954</v>
      </c>
      <c r="O11" s="195" t="s">
        <v>631</v>
      </c>
      <c r="P11" s="195"/>
      <c r="Q11" s="213"/>
      <c r="S11" s="216" t="s">
        <v>1545</v>
      </c>
      <c r="T11" s="194" t="e">
        <v>#N/A</v>
      </c>
      <c r="U11" s="194" t="s">
        <v>1476</v>
      </c>
      <c r="V11" s="194" t="s">
        <v>1504</v>
      </c>
    </row>
    <row r="12" spans="1:26" hidden="1" x14ac:dyDescent="0.2">
      <c r="A12" s="195">
        <v>11</v>
      </c>
      <c r="B12" s="195" t="s">
        <v>403</v>
      </c>
      <c r="C12" s="195" t="s">
        <v>405</v>
      </c>
      <c r="D12" s="196">
        <f>VLOOKUP(C:C,PIVOT!A:C,3,0)</f>
        <v>175935.0482775119</v>
      </c>
      <c r="E12" s="196"/>
      <c r="F12" s="196"/>
      <c r="G12" s="196">
        <f>VLOOKUP(C:C,PIVOT!A:D,4,0)</f>
        <v>1759.3504827751196</v>
      </c>
      <c r="H12" s="196">
        <f t="shared" si="1"/>
        <v>174175.69779473677</v>
      </c>
      <c r="I12" s="196"/>
      <c r="J12" s="196">
        <v>174175.69779473677</v>
      </c>
      <c r="K12" s="196"/>
      <c r="L12" s="196"/>
      <c r="M12" s="196">
        <f t="shared" si="0"/>
        <v>174175.69779473677</v>
      </c>
      <c r="N12" s="195" t="s">
        <v>821</v>
      </c>
      <c r="O12" s="195" t="s">
        <v>200</v>
      </c>
      <c r="P12" s="195"/>
      <c r="Q12" s="213"/>
      <c r="S12" s="216" t="s">
        <v>1453</v>
      </c>
      <c r="T12" s="194">
        <v>1</v>
      </c>
      <c r="U12" s="194" t="s">
        <v>1477</v>
      </c>
      <c r="V12" s="194" t="s">
        <v>404</v>
      </c>
    </row>
    <row r="13" spans="1:26" x14ac:dyDescent="0.2">
      <c r="A13" s="195">
        <v>12</v>
      </c>
      <c r="B13" s="195" t="s">
        <v>1300</v>
      </c>
      <c r="C13" s="195" t="s">
        <v>1301</v>
      </c>
      <c r="D13" s="196">
        <f>VLOOKUP(C:C,PIVOT!A:C,3,0)</f>
        <v>152815.87675119622</v>
      </c>
      <c r="E13" s="196"/>
      <c r="F13" s="196"/>
      <c r="G13" s="196">
        <f>VLOOKUP(C:C,PIVOT!A:D,4,0)</f>
        <v>1528.1587675119622</v>
      </c>
      <c r="H13" s="196">
        <f t="shared" si="1"/>
        <v>151287.71798368427</v>
      </c>
      <c r="I13" s="196"/>
      <c r="J13" s="196">
        <v>151287.71798368427</v>
      </c>
      <c r="K13" s="196"/>
      <c r="L13" s="196"/>
      <c r="M13" s="196">
        <f t="shared" si="0"/>
        <v>151287.71798368427</v>
      </c>
      <c r="N13" s="195" t="s">
        <v>954</v>
      </c>
      <c r="O13" s="195" t="s">
        <v>957</v>
      </c>
      <c r="P13" s="195"/>
      <c r="Q13" s="213"/>
      <c r="S13" s="194" t="s">
        <v>1454</v>
      </c>
      <c r="T13" s="194" t="e">
        <v>#N/A</v>
      </c>
      <c r="U13" s="194" t="s">
        <v>1478</v>
      </c>
      <c r="V13" s="194" t="s">
        <v>1505</v>
      </c>
    </row>
    <row r="14" spans="1:26" hidden="1" x14ac:dyDescent="0.2">
      <c r="A14" s="195">
        <v>13</v>
      </c>
      <c r="B14" s="195" t="s">
        <v>407</v>
      </c>
      <c r="C14" s="195" t="s">
        <v>408</v>
      </c>
      <c r="D14" s="196">
        <f>VLOOKUP(C:C,PIVOT!A:C,3,0)</f>
        <v>144916.26794258371</v>
      </c>
      <c r="E14" s="196"/>
      <c r="F14" s="196"/>
      <c r="G14" s="196">
        <f>VLOOKUP(C:C,PIVOT!A:D,4,0)</f>
        <v>2898.3253588516745</v>
      </c>
      <c r="H14" s="196">
        <f t="shared" si="1"/>
        <v>142017.94258373205</v>
      </c>
      <c r="I14" s="196"/>
      <c r="J14" s="196">
        <v>142017.94258373205</v>
      </c>
      <c r="K14" s="196"/>
      <c r="L14" s="196"/>
      <c r="M14" s="196">
        <f t="shared" si="0"/>
        <v>142017.94258373205</v>
      </c>
      <c r="N14" s="195" t="s">
        <v>821</v>
      </c>
      <c r="O14" s="195" t="s">
        <v>200</v>
      </c>
      <c r="P14" s="195"/>
      <c r="Q14" s="213"/>
      <c r="S14" s="216" t="s">
        <v>1455</v>
      </c>
      <c r="T14" s="194">
        <v>1</v>
      </c>
      <c r="U14" s="194" t="s">
        <v>1479</v>
      </c>
      <c r="V14" s="194" t="s">
        <v>1506</v>
      </c>
    </row>
    <row r="15" spans="1:26" x14ac:dyDescent="0.2">
      <c r="A15" s="195">
        <v>14</v>
      </c>
      <c r="B15" s="195" t="s">
        <v>399</v>
      </c>
      <c r="C15" s="195" t="s">
        <v>400</v>
      </c>
      <c r="D15" s="196">
        <f>VLOOKUP(C:C,PIVOT!A:C,3,0)</f>
        <v>103121.1484842105</v>
      </c>
      <c r="E15" s="196"/>
      <c r="F15" s="196"/>
      <c r="G15" s="196">
        <f>VLOOKUP(C:C,PIVOT!A:D,4,0)</f>
        <v>1031.2114848421056</v>
      </c>
      <c r="H15" s="196">
        <f t="shared" si="1"/>
        <v>102089.93699936839</v>
      </c>
      <c r="I15" s="196"/>
      <c r="J15" s="196">
        <v>102089.93699936839</v>
      </c>
      <c r="K15" s="196"/>
      <c r="L15" s="196"/>
      <c r="M15" s="196">
        <f t="shared" si="0"/>
        <v>102089.93699936839</v>
      </c>
      <c r="N15" s="195" t="s">
        <v>821</v>
      </c>
      <c r="O15" s="195" t="s">
        <v>200</v>
      </c>
      <c r="P15" s="195"/>
      <c r="Q15" s="213"/>
      <c r="S15" s="216" t="s">
        <v>1546</v>
      </c>
      <c r="T15" s="194" t="e">
        <v>#N/A</v>
      </c>
      <c r="U15" s="194" t="s">
        <v>1480</v>
      </c>
      <c r="V15" s="194" t="s">
        <v>1507</v>
      </c>
    </row>
    <row r="16" spans="1:26" x14ac:dyDescent="0.2">
      <c r="A16" s="195">
        <v>15</v>
      </c>
      <c r="B16" s="195" t="s">
        <v>553</v>
      </c>
      <c r="C16" s="195" t="s">
        <v>554</v>
      </c>
      <c r="D16" s="196">
        <f>VLOOKUP(C:C,PIVOT!A:C,3,0)</f>
        <v>102000</v>
      </c>
      <c r="E16" s="196"/>
      <c r="F16" s="196"/>
      <c r="G16" s="196">
        <f>VLOOKUP(C:C,PIVOT!A:D,4,0)</f>
        <v>1020</v>
      </c>
      <c r="H16" s="196">
        <f t="shared" si="1"/>
        <v>100980</v>
      </c>
      <c r="I16" s="196"/>
      <c r="J16" s="196">
        <v>100980</v>
      </c>
      <c r="K16" s="196"/>
      <c r="L16" s="196"/>
      <c r="M16" s="196">
        <f t="shared" si="0"/>
        <v>100980</v>
      </c>
      <c r="N16" s="195" t="s">
        <v>820</v>
      </c>
      <c r="O16" s="195" t="s">
        <v>681</v>
      </c>
      <c r="P16" s="195"/>
      <c r="Q16" s="213"/>
      <c r="S16" s="216" t="s">
        <v>1547</v>
      </c>
      <c r="T16" s="194" t="e">
        <v>#N/A</v>
      </c>
      <c r="U16" s="194" t="s">
        <v>1481</v>
      </c>
      <c r="V16" s="194" t="s">
        <v>554</v>
      </c>
    </row>
    <row r="17" spans="1:26" x14ac:dyDescent="0.2">
      <c r="A17" s="195">
        <v>16</v>
      </c>
      <c r="B17" s="195" t="s">
        <v>583</v>
      </c>
      <c r="C17" s="195" t="s">
        <v>584</v>
      </c>
      <c r="D17" s="196">
        <f>VLOOKUP(C:C,PIVOT!A:C,3,0)</f>
        <v>71480</v>
      </c>
      <c r="E17" s="196"/>
      <c r="F17" s="196"/>
      <c r="G17" s="196">
        <f>VLOOKUP(C:C,PIVOT!A:D,4,0)</f>
        <v>714.80000000000007</v>
      </c>
      <c r="H17" s="196">
        <f t="shared" si="1"/>
        <v>70765.2</v>
      </c>
      <c r="I17" s="196"/>
      <c r="J17" s="196">
        <v>70765.2</v>
      </c>
      <c r="K17" s="196"/>
      <c r="L17" s="196"/>
      <c r="M17" s="196">
        <f t="shared" si="0"/>
        <v>70765.2</v>
      </c>
      <c r="N17" s="195" t="s">
        <v>820</v>
      </c>
      <c r="O17" s="195" t="s">
        <v>694</v>
      </c>
      <c r="P17" s="195"/>
      <c r="Q17" s="213"/>
      <c r="S17" s="216">
        <v>922010041968620</v>
      </c>
      <c r="T17" s="194" t="e">
        <v>#N/A</v>
      </c>
      <c r="U17" s="194" t="s">
        <v>1482</v>
      </c>
      <c r="V17" s="194" t="s">
        <v>584</v>
      </c>
    </row>
    <row r="18" spans="1:26" x14ac:dyDescent="0.2">
      <c r="A18" s="195">
        <v>17</v>
      </c>
      <c r="B18" s="195" t="s">
        <v>409</v>
      </c>
      <c r="C18" s="195" t="s">
        <v>410</v>
      </c>
      <c r="D18" s="196">
        <f>VLOOKUP(C:C,PIVOT!A:C,3,0)</f>
        <v>61356.824157894735</v>
      </c>
      <c r="E18" s="196"/>
      <c r="F18" s="196"/>
      <c r="G18" s="196">
        <f>VLOOKUP(C:C,PIVOT!A:D,4,0)</f>
        <v>1227.1364831578946</v>
      </c>
      <c r="H18" s="196">
        <f t="shared" si="1"/>
        <v>60129.687674736837</v>
      </c>
      <c r="I18" s="196"/>
      <c r="J18" s="196">
        <v>60129.687674736837</v>
      </c>
      <c r="K18" s="196"/>
      <c r="L18" s="196"/>
      <c r="M18" s="196">
        <f t="shared" si="0"/>
        <v>60129.687674736837</v>
      </c>
      <c r="N18" s="195" t="s">
        <v>821</v>
      </c>
      <c r="O18" s="195" t="s">
        <v>200</v>
      </c>
      <c r="P18" s="195"/>
      <c r="Q18" s="213"/>
      <c r="S18" s="216" t="s">
        <v>1527</v>
      </c>
      <c r="T18" s="194" t="e">
        <v>#N/A</v>
      </c>
      <c r="U18" s="194" t="s">
        <v>1548</v>
      </c>
      <c r="V18" s="194" t="e">
        <v>#N/A</v>
      </c>
      <c r="Z18" s="194" t="s">
        <v>1549</v>
      </c>
    </row>
    <row r="19" spans="1:26" x14ac:dyDescent="0.2">
      <c r="A19" s="195">
        <v>18</v>
      </c>
      <c r="B19" s="195" t="s">
        <v>411</v>
      </c>
      <c r="C19" s="195" t="s">
        <v>412</v>
      </c>
      <c r="D19" s="196">
        <f>VLOOKUP(C:C,PIVOT!A:C,3,0)</f>
        <v>49322.966507177036</v>
      </c>
      <c r="E19" s="196"/>
      <c r="F19" s="196"/>
      <c r="G19" s="196">
        <f>VLOOKUP(C:C,PIVOT!A:D,4,0)</f>
        <v>493.22966507177034</v>
      </c>
      <c r="H19" s="196">
        <f t="shared" si="1"/>
        <v>48829.736842105267</v>
      </c>
      <c r="I19" s="196"/>
      <c r="J19" s="196">
        <v>48829.736842105267</v>
      </c>
      <c r="K19" s="196"/>
      <c r="L19" s="196"/>
      <c r="M19" s="196">
        <f t="shared" si="0"/>
        <v>48829.736842105267</v>
      </c>
      <c r="N19" s="195" t="s">
        <v>821</v>
      </c>
      <c r="O19" s="195" t="s">
        <v>200</v>
      </c>
      <c r="P19" s="195"/>
      <c r="Q19" s="213"/>
      <c r="S19" s="216" t="s">
        <v>1528</v>
      </c>
      <c r="T19" s="194" t="e">
        <v>#N/A</v>
      </c>
      <c r="U19" s="194" t="s">
        <v>1551</v>
      </c>
      <c r="V19" s="195" t="s">
        <v>412</v>
      </c>
    </row>
    <row r="20" spans="1:26" x14ac:dyDescent="0.2">
      <c r="A20" s="195">
        <v>19</v>
      </c>
      <c r="B20" s="195" t="s">
        <v>529</v>
      </c>
      <c r="C20" s="195" t="s">
        <v>530</v>
      </c>
      <c r="D20" s="196">
        <f>VLOOKUP(C:C,PIVOT!A:C,3,0)</f>
        <v>28000.334928229669</v>
      </c>
      <c r="E20" s="196"/>
      <c r="F20" s="196"/>
      <c r="G20" s="196">
        <f>VLOOKUP(C:C,PIVOT!A:D,4,0)</f>
        <v>280.00334928229671</v>
      </c>
      <c r="H20" s="196">
        <f t="shared" si="1"/>
        <v>27720.331578947375</v>
      </c>
      <c r="I20" s="196"/>
      <c r="J20" s="196">
        <v>27720.331578947375</v>
      </c>
      <c r="K20" s="196"/>
      <c r="L20" s="196"/>
      <c r="M20" s="196">
        <f t="shared" si="0"/>
        <v>27720.331578947375</v>
      </c>
      <c r="N20" s="195" t="s">
        <v>820</v>
      </c>
      <c r="O20" s="195" t="s">
        <v>640</v>
      </c>
      <c r="P20" s="195"/>
      <c r="Q20" s="213"/>
      <c r="S20" s="194" t="s">
        <v>1456</v>
      </c>
      <c r="T20" s="194" t="e">
        <v>#N/A</v>
      </c>
      <c r="U20" s="194" t="s">
        <v>1483</v>
      </c>
      <c r="V20" s="194" t="s">
        <v>530</v>
      </c>
    </row>
    <row r="21" spans="1:26" x14ac:dyDescent="0.2">
      <c r="A21" s="195">
        <v>20</v>
      </c>
      <c r="B21" s="195" t="s">
        <v>519</v>
      </c>
      <c r="C21" s="195" t="s">
        <v>520</v>
      </c>
      <c r="D21" s="196">
        <f>VLOOKUP(C:C,PIVOT!A:C,3,0)</f>
        <v>26000.000000000004</v>
      </c>
      <c r="E21" s="196"/>
      <c r="F21" s="196"/>
      <c r="G21" s="196">
        <f>VLOOKUP(C:C,PIVOT!A:D,4,0)</f>
        <v>260.00000000000006</v>
      </c>
      <c r="H21" s="196">
        <f t="shared" si="1"/>
        <v>25740.000000000004</v>
      </c>
      <c r="I21" s="196"/>
      <c r="J21" s="196">
        <v>25740.000000000004</v>
      </c>
      <c r="K21" s="196"/>
      <c r="L21" s="196"/>
      <c r="M21" s="196">
        <f t="shared" si="0"/>
        <v>25740.000000000004</v>
      </c>
      <c r="N21" s="195" t="s">
        <v>820</v>
      </c>
      <c r="O21" s="195" t="s">
        <v>617</v>
      </c>
      <c r="P21" s="195"/>
      <c r="Q21" s="213"/>
      <c r="S21" s="216" t="s">
        <v>1529</v>
      </c>
      <c r="T21" s="194" t="e">
        <v>#N/A</v>
      </c>
      <c r="U21" s="194" t="s">
        <v>1552</v>
      </c>
      <c r="V21" s="194" t="s">
        <v>520</v>
      </c>
      <c r="Z21" s="194" t="s">
        <v>1568</v>
      </c>
    </row>
    <row r="22" spans="1:26" hidden="1" x14ac:dyDescent="0.2">
      <c r="A22" s="195">
        <v>21</v>
      </c>
      <c r="B22" s="195" t="s">
        <v>1309</v>
      </c>
      <c r="C22" s="195" t="s">
        <v>1310</v>
      </c>
      <c r="D22" s="196">
        <f>VLOOKUP(C:C,PIVOT!A:C,3,0)</f>
        <v>24250.526315789477</v>
      </c>
      <c r="E22" s="196"/>
      <c r="F22" s="196"/>
      <c r="G22" s="196">
        <f>VLOOKUP(C:C,PIVOT!A:D,4,0)</f>
        <v>485.01052631578955</v>
      </c>
      <c r="H22" s="196">
        <f t="shared" si="1"/>
        <v>23765.515789473688</v>
      </c>
      <c r="I22" s="196"/>
      <c r="J22" s="196">
        <v>23765.515789473688</v>
      </c>
      <c r="K22" s="196"/>
      <c r="L22" s="196"/>
      <c r="M22" s="196">
        <f t="shared" si="0"/>
        <v>23765.515789473688</v>
      </c>
      <c r="N22" s="195" t="s">
        <v>954</v>
      </c>
      <c r="O22" s="195" t="s">
        <v>964</v>
      </c>
      <c r="P22" s="195"/>
      <c r="Q22" s="213"/>
      <c r="S22" s="216" t="s">
        <v>1457</v>
      </c>
      <c r="T22" s="194">
        <v>1</v>
      </c>
      <c r="U22" s="194" t="s">
        <v>1484</v>
      </c>
      <c r="V22" s="194" t="s">
        <v>1508</v>
      </c>
    </row>
    <row r="23" spans="1:26" x14ac:dyDescent="0.2">
      <c r="A23" s="195">
        <v>22</v>
      </c>
      <c r="B23" s="195" t="s">
        <v>542</v>
      </c>
      <c r="C23" s="195" t="s">
        <v>543</v>
      </c>
      <c r="D23" s="196">
        <f>VLOOKUP(C:C,PIVOT!A:C,3,0)</f>
        <v>20594.523254237287</v>
      </c>
      <c r="E23" s="196"/>
      <c r="F23" s="196"/>
      <c r="G23" s="196">
        <f>VLOOKUP(C:C,PIVOT!A:D,4,0)</f>
        <v>205.94523254237288</v>
      </c>
      <c r="H23" s="196">
        <f t="shared" si="1"/>
        <v>20388.578021694913</v>
      </c>
      <c r="I23" s="196"/>
      <c r="J23" s="196">
        <v>20388.578021694913</v>
      </c>
      <c r="K23" s="196"/>
      <c r="L23" s="196"/>
      <c r="M23" s="196">
        <f t="shared" si="0"/>
        <v>20388.578021694913</v>
      </c>
      <c r="N23" s="195" t="s">
        <v>820</v>
      </c>
      <c r="O23" s="195" t="s">
        <v>660</v>
      </c>
      <c r="P23" s="195"/>
      <c r="Q23" s="213"/>
      <c r="S23" s="194" t="e">
        <v>#N/A</v>
      </c>
      <c r="T23" s="194" t="e">
        <v>#N/A</v>
      </c>
      <c r="U23" s="194" t="e">
        <v>#N/A</v>
      </c>
      <c r="V23" s="194" t="e">
        <v>#N/A</v>
      </c>
    </row>
    <row r="24" spans="1:26" x14ac:dyDescent="0.2">
      <c r="A24" s="195">
        <v>23</v>
      </c>
      <c r="B24" s="195" t="s">
        <v>515</v>
      </c>
      <c r="C24" s="195" t="s">
        <v>516</v>
      </c>
      <c r="D24" s="196">
        <f>VLOOKUP(C:C,PIVOT!A:C,3,0)</f>
        <v>15908.627966101698</v>
      </c>
      <c r="E24" s="196"/>
      <c r="F24" s="196"/>
      <c r="G24" s="196">
        <f>VLOOKUP(C:C,PIVOT!A:D,4,0)</f>
        <v>159.08627966101696</v>
      </c>
      <c r="H24" s="196">
        <f t="shared" si="1"/>
        <v>15749.541686440682</v>
      </c>
      <c r="I24" s="196"/>
      <c r="J24" s="196">
        <v>15749.541686440682</v>
      </c>
      <c r="K24" s="196"/>
      <c r="L24" s="196"/>
      <c r="M24" s="196">
        <f t="shared" si="0"/>
        <v>15749.541686440682</v>
      </c>
      <c r="N24" s="195" t="s">
        <v>820</v>
      </c>
      <c r="O24" s="195" t="s">
        <v>612</v>
      </c>
      <c r="P24" s="195"/>
      <c r="Q24" s="213"/>
      <c r="S24" s="216" t="s">
        <v>1553</v>
      </c>
      <c r="T24" s="194" t="e">
        <v>#N/A</v>
      </c>
      <c r="U24" s="194" t="s">
        <v>1554</v>
      </c>
      <c r="V24" s="194" t="s">
        <v>516</v>
      </c>
    </row>
    <row r="25" spans="1:26" x14ac:dyDescent="0.2">
      <c r="A25" s="195">
        <v>24</v>
      </c>
      <c r="B25" s="195" t="s">
        <v>581</v>
      </c>
      <c r="C25" s="195" t="s">
        <v>582</v>
      </c>
      <c r="D25" s="196">
        <f>VLOOKUP(C:C,PIVOT!A:C,3,0)</f>
        <v>15041.249999999998</v>
      </c>
      <c r="E25" s="196"/>
      <c r="F25" s="196"/>
      <c r="G25" s="196">
        <f>VLOOKUP(C:C,PIVOT!A:D,4,0)</f>
        <v>150.41249999999999</v>
      </c>
      <c r="H25" s="196">
        <f t="shared" si="1"/>
        <v>14890.837499999998</v>
      </c>
      <c r="I25" s="196"/>
      <c r="J25" s="196">
        <v>14890.837499999998</v>
      </c>
      <c r="K25" s="196"/>
      <c r="L25" s="196"/>
      <c r="M25" s="196">
        <f t="shared" si="0"/>
        <v>14890.837499999998</v>
      </c>
      <c r="N25" s="195" t="s">
        <v>820</v>
      </c>
      <c r="O25" s="195" t="s">
        <v>631</v>
      </c>
      <c r="P25" s="195"/>
      <c r="Q25" s="213"/>
      <c r="S25" s="216" t="s">
        <v>1555</v>
      </c>
      <c r="T25" s="194" t="e">
        <v>#N/A</v>
      </c>
      <c r="U25" s="194" t="s">
        <v>1556</v>
      </c>
      <c r="V25" s="194" t="s">
        <v>1557</v>
      </c>
    </row>
    <row r="26" spans="1:26" x14ac:dyDescent="0.2">
      <c r="A26" s="195">
        <v>25</v>
      </c>
      <c r="B26" s="195" t="s">
        <v>557</v>
      </c>
      <c r="C26" s="195" t="s">
        <v>558</v>
      </c>
      <c r="D26" s="196">
        <f>VLOOKUP(C:C,PIVOT!A:C,3,0)</f>
        <v>15000</v>
      </c>
      <c r="E26" s="196"/>
      <c r="F26" s="196"/>
      <c r="G26" s="196">
        <f>VLOOKUP(C:C,PIVOT!A:D,4,0)</f>
        <v>150</v>
      </c>
      <c r="H26" s="196">
        <f t="shared" si="1"/>
        <v>14850</v>
      </c>
      <c r="I26" s="196"/>
      <c r="J26" s="196">
        <v>14850</v>
      </c>
      <c r="K26" s="196"/>
      <c r="L26" s="196"/>
      <c r="M26" s="196">
        <f t="shared" si="0"/>
        <v>14850</v>
      </c>
      <c r="N26" s="195" t="s">
        <v>820</v>
      </c>
      <c r="O26" s="195" t="s">
        <v>694</v>
      </c>
      <c r="P26" s="195"/>
      <c r="Q26" s="213"/>
      <c r="S26" s="194" t="s">
        <v>1458</v>
      </c>
      <c r="T26" s="194" t="e">
        <v>#N/A</v>
      </c>
      <c r="U26" s="194" t="s">
        <v>1485</v>
      </c>
      <c r="V26" s="194" t="s">
        <v>558</v>
      </c>
    </row>
    <row r="27" spans="1:26" x14ac:dyDescent="0.2">
      <c r="A27" s="195">
        <v>26</v>
      </c>
      <c r="B27" s="195" t="s">
        <v>579</v>
      </c>
      <c r="C27" s="195" t="s">
        <v>580</v>
      </c>
      <c r="D27" s="196">
        <f>VLOOKUP(C:C,PIVOT!A:C,3,0)</f>
        <v>11500</v>
      </c>
      <c r="E27" s="196"/>
      <c r="F27" s="196"/>
      <c r="G27" s="196">
        <f>VLOOKUP(C:C,PIVOT!A:D,4,0)</f>
        <v>115</v>
      </c>
      <c r="H27" s="196">
        <f t="shared" si="1"/>
        <v>11385</v>
      </c>
      <c r="I27" s="196"/>
      <c r="J27" s="196">
        <v>11385</v>
      </c>
      <c r="K27" s="196"/>
      <c r="L27" s="196"/>
      <c r="M27" s="196">
        <f t="shared" si="0"/>
        <v>11385</v>
      </c>
      <c r="N27" s="195" t="s">
        <v>820</v>
      </c>
      <c r="O27" s="195" t="s">
        <v>744</v>
      </c>
      <c r="P27" s="195"/>
      <c r="Q27" s="213"/>
      <c r="S27" s="216" t="s">
        <v>1530</v>
      </c>
      <c r="T27" s="194" t="e">
        <v>#N/A</v>
      </c>
      <c r="U27" s="194" t="s">
        <v>1558</v>
      </c>
      <c r="V27" s="194" t="s">
        <v>580</v>
      </c>
    </row>
    <row r="28" spans="1:26" x14ac:dyDescent="0.2">
      <c r="A28" s="195">
        <v>27</v>
      </c>
      <c r="B28" s="195" t="s">
        <v>517</v>
      </c>
      <c r="C28" s="195" t="s">
        <v>518</v>
      </c>
      <c r="D28" s="196">
        <f>VLOOKUP(C:C,PIVOT!A:C,3,0)</f>
        <v>9640.5741626794261</v>
      </c>
      <c r="E28" s="196"/>
      <c r="F28" s="196"/>
      <c r="G28" s="196">
        <f>VLOOKUP(C:C,PIVOT!A:D,4,0)</f>
        <v>96.405741626794253</v>
      </c>
      <c r="H28" s="196">
        <f t="shared" si="1"/>
        <v>9544.1684210526309</v>
      </c>
      <c r="I28" s="196"/>
      <c r="J28" s="196">
        <v>9544.1684210526309</v>
      </c>
      <c r="K28" s="196"/>
      <c r="L28" s="196"/>
      <c r="M28" s="196">
        <f t="shared" si="0"/>
        <v>9544.1684210526309</v>
      </c>
      <c r="N28" s="195" t="s">
        <v>820</v>
      </c>
      <c r="O28" s="195" t="s">
        <v>617</v>
      </c>
      <c r="P28" s="195"/>
      <c r="Q28" s="213"/>
      <c r="S28" s="216" t="s">
        <v>1531</v>
      </c>
      <c r="T28" s="194" t="e">
        <v>#N/A</v>
      </c>
      <c r="U28" s="194" t="s">
        <v>1559</v>
      </c>
      <c r="V28" s="194" t="s">
        <v>1560</v>
      </c>
    </row>
    <row r="29" spans="1:26" x14ac:dyDescent="0.2">
      <c r="A29" s="195">
        <v>28</v>
      </c>
      <c r="B29" s="195" t="s">
        <v>605</v>
      </c>
      <c r="C29" s="195" t="s">
        <v>606</v>
      </c>
      <c r="D29" s="196">
        <f>VLOOKUP(C:C,PIVOT!A:C,3,0)</f>
        <v>9126.5084745762706</v>
      </c>
      <c r="E29" s="196"/>
      <c r="F29" s="196"/>
      <c r="G29" s="196">
        <f>VLOOKUP(C:C,PIVOT!A:D,4,0)</f>
        <v>91.265084745762707</v>
      </c>
      <c r="H29" s="196">
        <f t="shared" si="1"/>
        <v>9035.243389830508</v>
      </c>
      <c r="I29" s="196"/>
      <c r="J29" s="196">
        <v>9035.243389830508</v>
      </c>
      <c r="K29" s="196"/>
      <c r="L29" s="196"/>
      <c r="M29" s="196">
        <f t="shared" si="0"/>
        <v>9035.243389830508</v>
      </c>
      <c r="N29" s="195" t="s">
        <v>820</v>
      </c>
      <c r="O29" s="195" t="s">
        <v>717</v>
      </c>
      <c r="P29" s="195"/>
      <c r="Q29" s="213"/>
      <c r="S29" s="216" t="s">
        <v>1561</v>
      </c>
      <c r="T29" s="194" t="e">
        <v>#N/A</v>
      </c>
      <c r="U29" s="194" t="s">
        <v>1562</v>
      </c>
      <c r="V29" s="195" t="s">
        <v>606</v>
      </c>
    </row>
    <row r="30" spans="1:26" x14ac:dyDescent="0.2">
      <c r="A30" s="195">
        <v>29</v>
      </c>
      <c r="B30" s="195" t="s">
        <v>531</v>
      </c>
      <c r="C30" s="195" t="s">
        <v>532</v>
      </c>
      <c r="D30" s="196">
        <f>VLOOKUP(C:C,PIVOT!A:C,3,0)</f>
        <v>8400.0000000000018</v>
      </c>
      <c r="E30" s="196"/>
      <c r="F30" s="196"/>
      <c r="G30" s="196">
        <f>VLOOKUP(C:C,PIVOT!A:D,4,0)</f>
        <v>84.000000000000014</v>
      </c>
      <c r="H30" s="196">
        <f t="shared" si="1"/>
        <v>8316.0000000000018</v>
      </c>
      <c r="I30" s="196"/>
      <c r="J30" s="196">
        <v>8316.0000000000018</v>
      </c>
      <c r="K30" s="196"/>
      <c r="L30" s="196"/>
      <c r="M30" s="196">
        <f t="shared" si="0"/>
        <v>8316.0000000000018</v>
      </c>
      <c r="N30" s="195" t="s">
        <v>820</v>
      </c>
      <c r="O30" s="195" t="s">
        <v>617</v>
      </c>
      <c r="P30" s="195"/>
      <c r="Q30" s="213"/>
      <c r="S30" s="216" t="s">
        <v>1563</v>
      </c>
      <c r="T30" s="194" t="e">
        <v>#N/A</v>
      </c>
      <c r="U30" s="194" t="s">
        <v>1564</v>
      </c>
      <c r="V30" s="195" t="s">
        <v>532</v>
      </c>
    </row>
    <row r="31" spans="1:26" x14ac:dyDescent="0.2">
      <c r="A31" s="195">
        <v>30</v>
      </c>
      <c r="B31" s="195" t="s">
        <v>575</v>
      </c>
      <c r="C31" s="195" t="s">
        <v>576</v>
      </c>
      <c r="D31" s="196">
        <f>VLOOKUP(C:C,PIVOT!A:C,3,0)</f>
        <v>7943.7457627118656</v>
      </c>
      <c r="E31" s="196"/>
      <c r="F31" s="196"/>
      <c r="G31" s="196">
        <f>VLOOKUP(C:C,PIVOT!A:D,4,0)</f>
        <v>79.437457627118647</v>
      </c>
      <c r="H31" s="196">
        <f t="shared" si="1"/>
        <v>7864.3083050847472</v>
      </c>
      <c r="I31" s="196"/>
      <c r="J31" s="196">
        <v>7864.3083050847472</v>
      </c>
      <c r="K31" s="196"/>
      <c r="L31" s="196"/>
      <c r="M31" s="196">
        <f t="shared" si="0"/>
        <v>7864.3083050847472</v>
      </c>
      <c r="N31" s="195" t="s">
        <v>820</v>
      </c>
      <c r="O31" s="195" t="s">
        <v>730</v>
      </c>
      <c r="P31" s="195"/>
      <c r="Q31" s="213"/>
      <c r="S31" s="216" t="s">
        <v>1522</v>
      </c>
      <c r="T31" s="194" t="e">
        <v>#N/A</v>
      </c>
      <c r="U31" s="194" t="s">
        <v>1565</v>
      </c>
      <c r="V31" s="194" t="s">
        <v>1566</v>
      </c>
    </row>
    <row r="32" spans="1:26" x14ac:dyDescent="0.2">
      <c r="A32" s="195">
        <v>31</v>
      </c>
      <c r="B32" s="195" t="s">
        <v>550</v>
      </c>
      <c r="C32" s="195" t="s">
        <v>551</v>
      </c>
      <c r="D32" s="196">
        <f>VLOOKUP(C:C,PIVOT!A:C,3,0)</f>
        <v>7804.0677966101712</v>
      </c>
      <c r="E32" s="196"/>
      <c r="F32" s="196"/>
      <c r="G32" s="196">
        <f>VLOOKUP(C:C,PIVOT!A:D,4,0)</f>
        <v>78.040677966101711</v>
      </c>
      <c r="H32" s="196">
        <f t="shared" si="1"/>
        <v>7726.0271186440696</v>
      </c>
      <c r="I32" s="196"/>
      <c r="J32" s="196">
        <v>7726.0271186440696</v>
      </c>
      <c r="K32" s="196"/>
      <c r="L32" s="196"/>
      <c r="M32" s="196">
        <f t="shared" si="0"/>
        <v>7726.0271186440696</v>
      </c>
      <c r="N32" s="195" t="s">
        <v>820</v>
      </c>
      <c r="O32" s="195" t="s">
        <v>612</v>
      </c>
      <c r="P32" s="195"/>
      <c r="Q32" s="213"/>
      <c r="S32" s="194" t="e">
        <v>#N/A</v>
      </c>
      <c r="T32" s="194" t="e">
        <v>#N/A</v>
      </c>
      <c r="U32" s="194" t="e">
        <v>#N/A</v>
      </c>
      <c r="V32" s="194" t="e">
        <v>#N/A</v>
      </c>
      <c r="Z32" s="194" t="s">
        <v>1568</v>
      </c>
    </row>
    <row r="33" spans="1:26" x14ac:dyDescent="0.2">
      <c r="A33" s="195">
        <v>32</v>
      </c>
      <c r="B33" s="195" t="s">
        <v>571</v>
      </c>
      <c r="C33" s="195" t="s">
        <v>600</v>
      </c>
      <c r="D33" s="196">
        <f>VLOOKUP(C:C,PIVOT!A:C,3,0)</f>
        <v>7500</v>
      </c>
      <c r="E33" s="196"/>
      <c r="F33" s="196"/>
      <c r="G33" s="196">
        <f>VLOOKUP(C:C,PIVOT!A:D,4,0)</f>
        <v>75</v>
      </c>
      <c r="H33" s="196">
        <f t="shared" si="1"/>
        <v>7425</v>
      </c>
      <c r="I33" s="196"/>
      <c r="J33" s="196">
        <v>7425</v>
      </c>
      <c r="K33" s="196"/>
      <c r="L33" s="196"/>
      <c r="M33" s="196">
        <f t="shared" si="0"/>
        <v>7425</v>
      </c>
      <c r="N33" s="195" t="s">
        <v>820</v>
      </c>
      <c r="O33" s="195" t="s">
        <v>717</v>
      </c>
      <c r="P33" s="195"/>
      <c r="Q33" s="213"/>
      <c r="S33" s="216" t="s">
        <v>1532</v>
      </c>
      <c r="T33" s="194" t="e">
        <v>#N/A</v>
      </c>
      <c r="U33" s="194" t="e">
        <v>#N/A</v>
      </c>
      <c r="V33" s="195" t="s">
        <v>600</v>
      </c>
      <c r="Z33" s="194" t="s">
        <v>1567</v>
      </c>
    </row>
    <row r="34" spans="1:26" x14ac:dyDescent="0.2">
      <c r="A34" s="195">
        <v>33</v>
      </c>
      <c r="B34" s="195" t="s">
        <v>523</v>
      </c>
      <c r="C34" s="195" t="s">
        <v>524</v>
      </c>
      <c r="D34" s="217">
        <f>VLOOKUP(C:C,PIVOT!A:C,3,0)</f>
        <v>7481.9057627118646</v>
      </c>
      <c r="E34" s="217"/>
      <c r="F34" s="217"/>
      <c r="G34" s="217">
        <f>VLOOKUP(C:C,PIVOT!A:D,4,0)</f>
        <v>74.819057627118639</v>
      </c>
      <c r="H34" s="217">
        <f t="shared" si="1"/>
        <v>7407.0867050847455</v>
      </c>
      <c r="I34" s="217"/>
      <c r="J34" s="217">
        <v>7407.0867050847455</v>
      </c>
      <c r="K34" s="217"/>
      <c r="L34" s="217"/>
      <c r="M34" s="217">
        <f t="shared" ref="M34:M65" si="2">H34-L34</f>
        <v>7407.0867050847455</v>
      </c>
      <c r="N34" s="195" t="s">
        <v>820</v>
      </c>
      <c r="O34" s="195" t="s">
        <v>612</v>
      </c>
      <c r="P34" s="195"/>
      <c r="Q34" s="213"/>
      <c r="S34" s="194" t="s">
        <v>1459</v>
      </c>
      <c r="T34" s="194" t="e">
        <v>#N/A</v>
      </c>
      <c r="U34" s="194" t="s">
        <v>1486</v>
      </c>
      <c r="V34" s="194" t="s">
        <v>524</v>
      </c>
    </row>
    <row r="35" spans="1:26" x14ac:dyDescent="0.2">
      <c r="A35" s="195">
        <v>34</v>
      </c>
      <c r="B35" s="195" t="s">
        <v>559</v>
      </c>
      <c r="C35" s="195" t="s">
        <v>560</v>
      </c>
      <c r="D35" s="196">
        <f>VLOOKUP(C:C,PIVOT!A:C,3,0)</f>
        <v>6635.7627118644086</v>
      </c>
      <c r="E35" s="196"/>
      <c r="F35" s="196"/>
      <c r="G35" s="196">
        <f>VLOOKUP(C:C,PIVOT!A:D,4,0)</f>
        <v>66.357627118644089</v>
      </c>
      <c r="H35" s="196">
        <f t="shared" si="1"/>
        <v>6569.4050847457647</v>
      </c>
      <c r="I35" s="196"/>
      <c r="J35" s="196">
        <v>6569.4050847457647</v>
      </c>
      <c r="K35" s="196"/>
      <c r="L35" s="196"/>
      <c r="M35" s="196">
        <f t="shared" si="2"/>
        <v>6569.4050847457647</v>
      </c>
      <c r="N35" s="195" t="s">
        <v>820</v>
      </c>
      <c r="O35" s="195" t="s">
        <v>660</v>
      </c>
      <c r="P35" s="195"/>
      <c r="Q35" s="213"/>
      <c r="S35" s="216" t="s">
        <v>1569</v>
      </c>
      <c r="T35" s="194" t="e">
        <v>#N/A</v>
      </c>
      <c r="U35" s="194" t="s">
        <v>1570</v>
      </c>
      <c r="V35" s="195" t="s">
        <v>560</v>
      </c>
    </row>
    <row r="36" spans="1:26" x14ac:dyDescent="0.2">
      <c r="A36" s="195">
        <v>35</v>
      </c>
      <c r="B36" s="195" t="s">
        <v>595</v>
      </c>
      <c r="C36" s="195" t="s">
        <v>596</v>
      </c>
      <c r="D36" s="196">
        <f>VLOOKUP(C:C,PIVOT!A:C,3,0)</f>
        <v>6541.3135593220341</v>
      </c>
      <c r="E36" s="196"/>
      <c r="F36" s="196"/>
      <c r="G36" s="196">
        <f>VLOOKUP(C:C,PIVOT!A:D,4,0)</f>
        <v>65.413135593220346</v>
      </c>
      <c r="H36" s="196">
        <f t="shared" si="1"/>
        <v>6475.9004237288136</v>
      </c>
      <c r="I36" s="196"/>
      <c r="J36" s="196">
        <v>6475.9004237288136</v>
      </c>
      <c r="K36" s="196"/>
      <c r="L36" s="196"/>
      <c r="M36" s="196">
        <f t="shared" si="2"/>
        <v>6475.9004237288136</v>
      </c>
      <c r="N36" s="195" t="s">
        <v>820</v>
      </c>
      <c r="O36" s="195" t="s">
        <v>789</v>
      </c>
      <c r="P36" s="195"/>
      <c r="Q36" s="213"/>
      <c r="S36" s="216" t="s">
        <v>1572</v>
      </c>
      <c r="T36" s="194" t="e">
        <v>#N/A</v>
      </c>
      <c r="U36" s="194" t="s">
        <v>1571</v>
      </c>
      <c r="V36" s="195" t="s">
        <v>596</v>
      </c>
    </row>
    <row r="37" spans="1:26" x14ac:dyDescent="0.2">
      <c r="A37" s="195">
        <v>36</v>
      </c>
      <c r="B37" s="195" t="s">
        <v>561</v>
      </c>
      <c r="C37" s="195" t="s">
        <v>562</v>
      </c>
      <c r="D37" s="196">
        <f>VLOOKUP(C:C,PIVOT!A:C,3,0)</f>
        <v>6052.9830508474579</v>
      </c>
      <c r="E37" s="196"/>
      <c r="F37" s="196"/>
      <c r="G37" s="196">
        <f>VLOOKUP(C:C,PIVOT!A:D,4,0)</f>
        <v>60.529830508474582</v>
      </c>
      <c r="H37" s="196">
        <f t="shared" si="1"/>
        <v>5992.4532203389836</v>
      </c>
      <c r="I37" s="196"/>
      <c r="J37" s="196">
        <v>5992.4532203389836</v>
      </c>
      <c r="K37" s="196"/>
      <c r="L37" s="196"/>
      <c r="M37" s="196">
        <f t="shared" si="2"/>
        <v>5992.4532203389836</v>
      </c>
      <c r="N37" s="195" t="s">
        <v>820</v>
      </c>
      <c r="O37" s="195" t="s">
        <v>704</v>
      </c>
      <c r="P37" s="195"/>
      <c r="Q37" s="213"/>
      <c r="S37" s="216" t="s">
        <v>1573</v>
      </c>
      <c r="T37" s="194" t="e">
        <v>#N/A</v>
      </c>
      <c r="U37" s="194" t="s">
        <v>1574</v>
      </c>
      <c r="V37" s="195" t="s">
        <v>562</v>
      </c>
    </row>
    <row r="38" spans="1:26" x14ac:dyDescent="0.2">
      <c r="A38" s="195">
        <v>37</v>
      </c>
      <c r="B38" s="195" t="s">
        <v>585</v>
      </c>
      <c r="C38" s="195" t="s">
        <v>586</v>
      </c>
      <c r="D38" s="196">
        <f>VLOOKUP(C:C,PIVOT!A:C,3,0)</f>
        <v>5600.0000000000009</v>
      </c>
      <c r="E38" s="196"/>
      <c r="F38" s="196"/>
      <c r="G38" s="196">
        <f>VLOOKUP(C:C,PIVOT!A:D,4,0)</f>
        <v>56.000000000000007</v>
      </c>
      <c r="H38" s="196">
        <f t="shared" si="1"/>
        <v>5544.0000000000009</v>
      </c>
      <c r="I38" s="196"/>
      <c r="J38" s="196">
        <v>5544.0000000000009</v>
      </c>
      <c r="K38" s="196"/>
      <c r="L38" s="196"/>
      <c r="M38" s="196">
        <f t="shared" si="2"/>
        <v>5544.0000000000009</v>
      </c>
      <c r="N38" s="195" t="s">
        <v>820</v>
      </c>
      <c r="O38" s="195" t="s">
        <v>628</v>
      </c>
      <c r="P38" s="195"/>
      <c r="Q38" s="213"/>
      <c r="S38" s="216" t="s">
        <v>1533</v>
      </c>
      <c r="T38" s="194" t="e">
        <v>#N/A</v>
      </c>
      <c r="U38" s="194" t="s">
        <v>1575</v>
      </c>
      <c r="V38" s="195" t="s">
        <v>586</v>
      </c>
    </row>
    <row r="39" spans="1:26" hidden="1" x14ac:dyDescent="0.2">
      <c r="A39" s="195">
        <v>38</v>
      </c>
      <c r="B39" s="195" t="s">
        <v>525</v>
      </c>
      <c r="C39" s="195" t="s">
        <v>526</v>
      </c>
      <c r="D39" s="196">
        <f>VLOOKUP(C:C,PIVOT!A:C,3,0)</f>
        <v>5320.0000000000009</v>
      </c>
      <c r="E39" s="196"/>
      <c r="F39" s="196"/>
      <c r="G39" s="196">
        <f>VLOOKUP(C:C,PIVOT!A:D,4,0)</f>
        <v>53.200000000000017</v>
      </c>
      <c r="H39" s="196">
        <f t="shared" si="1"/>
        <v>5266.8000000000011</v>
      </c>
      <c r="I39" s="196"/>
      <c r="J39" s="196">
        <v>5266.8000000000011</v>
      </c>
      <c r="K39" s="196"/>
      <c r="L39" s="196"/>
      <c r="M39" s="196">
        <f t="shared" si="2"/>
        <v>5266.8000000000011</v>
      </c>
      <c r="N39" s="195" t="s">
        <v>820</v>
      </c>
      <c r="O39" s="195" t="s">
        <v>628</v>
      </c>
      <c r="P39" s="195"/>
      <c r="Q39" s="213"/>
      <c r="S39" s="216" t="s">
        <v>1460</v>
      </c>
      <c r="T39" s="194">
        <v>1</v>
      </c>
      <c r="U39" s="194" t="s">
        <v>1487</v>
      </c>
      <c r="V39" s="194" t="s">
        <v>526</v>
      </c>
    </row>
    <row r="40" spans="1:26" x14ac:dyDescent="0.2">
      <c r="A40" s="195">
        <v>39</v>
      </c>
      <c r="B40" s="195" t="s">
        <v>601</v>
      </c>
      <c r="C40" s="195" t="s">
        <v>602</v>
      </c>
      <c r="D40" s="196">
        <f>VLOOKUP(C:C,PIVOT!A:C,3,0)</f>
        <v>5214.8305084745762</v>
      </c>
      <c r="E40" s="196"/>
      <c r="F40" s="196"/>
      <c r="G40" s="196">
        <f>VLOOKUP(C:C,PIVOT!A:D,4,0)</f>
        <v>52.148305084745765</v>
      </c>
      <c r="H40" s="196">
        <f t="shared" si="1"/>
        <v>5162.6822033898306</v>
      </c>
      <c r="I40" s="196"/>
      <c r="J40" s="196">
        <v>5162.6822033898306</v>
      </c>
      <c r="K40" s="196"/>
      <c r="L40" s="196"/>
      <c r="M40" s="196">
        <f t="shared" si="2"/>
        <v>5162.6822033898306</v>
      </c>
      <c r="N40" s="195" t="s">
        <v>820</v>
      </c>
      <c r="O40" s="195" t="s">
        <v>696</v>
      </c>
      <c r="P40" s="195"/>
      <c r="Q40" s="213"/>
      <c r="S40" s="216" t="s">
        <v>1534</v>
      </c>
      <c r="T40" s="194" t="e">
        <v>#N/A</v>
      </c>
      <c r="U40" s="194" t="s">
        <v>1576</v>
      </c>
      <c r="V40" s="195" t="s">
        <v>602</v>
      </c>
    </row>
    <row r="41" spans="1:26" x14ac:dyDescent="0.2">
      <c r="A41" s="195">
        <v>40</v>
      </c>
      <c r="B41" s="195" t="s">
        <v>538</v>
      </c>
      <c r="C41" s="195" t="s">
        <v>539</v>
      </c>
      <c r="D41" s="196">
        <f>VLOOKUP(C:C,PIVOT!A:C,3,0)</f>
        <v>4998.0508474576282</v>
      </c>
      <c r="E41" s="196"/>
      <c r="F41" s="196"/>
      <c r="G41" s="196">
        <f>VLOOKUP(C:C,PIVOT!A:D,4,0)</f>
        <v>49.980508474576283</v>
      </c>
      <c r="H41" s="196">
        <f t="shared" si="1"/>
        <v>4948.0703389830514</v>
      </c>
      <c r="I41" s="196"/>
      <c r="J41" s="196">
        <v>4948.0703389830514</v>
      </c>
      <c r="K41" s="196"/>
      <c r="L41" s="196"/>
      <c r="M41" s="196">
        <f t="shared" si="2"/>
        <v>4948.0703389830514</v>
      </c>
      <c r="N41" s="195" t="s">
        <v>820</v>
      </c>
      <c r="O41" s="195" t="s">
        <v>612</v>
      </c>
      <c r="P41" s="195"/>
      <c r="Q41" s="213"/>
      <c r="S41" s="194" t="s">
        <v>1461</v>
      </c>
      <c r="T41" s="194" t="e">
        <v>#N/A</v>
      </c>
      <c r="U41" s="194" t="s">
        <v>1488</v>
      </c>
      <c r="V41" s="194" t="s">
        <v>1509</v>
      </c>
    </row>
    <row r="42" spans="1:26" hidden="1" x14ac:dyDescent="0.2">
      <c r="A42" s="195">
        <v>41</v>
      </c>
      <c r="B42" s="195" t="s">
        <v>567</v>
      </c>
      <c r="C42" s="195" t="s">
        <v>568</v>
      </c>
      <c r="D42" s="196">
        <f>VLOOKUP(C:C,PIVOT!A:C,3,0)</f>
        <v>4786.3389830508486</v>
      </c>
      <c r="E42" s="196"/>
      <c r="F42" s="196"/>
      <c r="G42" s="196">
        <f>VLOOKUP(C:C,PIVOT!A:D,4,0)</f>
        <v>47.863389830508488</v>
      </c>
      <c r="H42" s="196">
        <f t="shared" si="1"/>
        <v>4738.4755932203398</v>
      </c>
      <c r="I42" s="196"/>
      <c r="J42" s="196">
        <v>4738.4755932203398</v>
      </c>
      <c r="K42" s="196"/>
      <c r="L42" s="196"/>
      <c r="M42" s="196">
        <f t="shared" si="2"/>
        <v>4738.4755932203398</v>
      </c>
      <c r="N42" s="195" t="s">
        <v>820</v>
      </c>
      <c r="O42" s="195" t="s">
        <v>704</v>
      </c>
      <c r="P42" s="195"/>
      <c r="Q42" s="213"/>
      <c r="S42" s="216" t="s">
        <v>1462</v>
      </c>
      <c r="T42" s="194">
        <v>1</v>
      </c>
      <c r="U42" s="194" t="s">
        <v>1489</v>
      </c>
      <c r="V42" s="194" t="s">
        <v>1510</v>
      </c>
    </row>
    <row r="43" spans="1:26" x14ac:dyDescent="0.2">
      <c r="A43" s="195">
        <v>42</v>
      </c>
      <c r="B43" s="195" t="s">
        <v>589</v>
      </c>
      <c r="C43" s="195" t="s">
        <v>590</v>
      </c>
      <c r="D43" s="196">
        <f>VLOOKUP(C:C,PIVOT!A:C,3,0)</f>
        <v>4265.0847457627124</v>
      </c>
      <c r="E43" s="196"/>
      <c r="F43" s="196"/>
      <c r="G43" s="196">
        <f>VLOOKUP(C:C,PIVOT!A:D,4,0)</f>
        <v>42.650847457627123</v>
      </c>
      <c r="H43" s="196">
        <f t="shared" si="1"/>
        <v>4222.4338983050857</v>
      </c>
      <c r="I43" s="196"/>
      <c r="J43" s="196">
        <v>4222.4338983050857</v>
      </c>
      <c r="K43" s="196"/>
      <c r="L43" s="196"/>
      <c r="M43" s="196">
        <f t="shared" si="2"/>
        <v>4222.4338983050857</v>
      </c>
      <c r="N43" s="195" t="s">
        <v>820</v>
      </c>
      <c r="O43" s="195" t="s">
        <v>612</v>
      </c>
      <c r="P43" s="195"/>
      <c r="Q43" s="213"/>
      <c r="S43" s="194">
        <v>47080100006814</v>
      </c>
      <c r="T43" s="194" t="e">
        <v>#N/A</v>
      </c>
      <c r="U43" s="194" t="s">
        <v>1490</v>
      </c>
      <c r="V43" s="194" t="s">
        <v>590</v>
      </c>
    </row>
    <row r="44" spans="1:26" x14ac:dyDescent="0.2">
      <c r="A44" s="195">
        <v>43</v>
      </c>
      <c r="B44" s="195" t="s">
        <v>587</v>
      </c>
      <c r="C44" s="195" t="s">
        <v>588</v>
      </c>
      <c r="D44" s="196">
        <f>VLOOKUP(C:C,PIVOT!A:C,3,0)</f>
        <v>3584.9576271186443</v>
      </c>
      <c r="E44" s="196"/>
      <c r="F44" s="196"/>
      <c r="G44" s="196">
        <f>VLOOKUP(C:C,PIVOT!A:D,4,0)</f>
        <v>35.849576271186443</v>
      </c>
      <c r="H44" s="196">
        <f t="shared" si="1"/>
        <v>3549.1080508474579</v>
      </c>
      <c r="I44" s="196"/>
      <c r="J44" s="196">
        <v>3549.1080508474579</v>
      </c>
      <c r="K44" s="196"/>
      <c r="L44" s="196"/>
      <c r="M44" s="196">
        <f t="shared" si="2"/>
        <v>3549.1080508474579</v>
      </c>
      <c r="N44" s="195" t="s">
        <v>820</v>
      </c>
      <c r="O44" s="195" t="s">
        <v>696</v>
      </c>
      <c r="P44" s="195"/>
      <c r="Q44" s="213"/>
      <c r="S44" s="216" t="s">
        <v>1577</v>
      </c>
      <c r="T44" s="194" t="e">
        <v>#N/A</v>
      </c>
      <c r="U44" s="194" t="s">
        <v>1578</v>
      </c>
      <c r="V44" s="195" t="s">
        <v>588</v>
      </c>
    </row>
    <row r="45" spans="1:26" x14ac:dyDescent="0.2">
      <c r="A45" s="195">
        <v>44</v>
      </c>
      <c r="B45" s="195" t="s">
        <v>609</v>
      </c>
      <c r="C45" s="195" t="s">
        <v>610</v>
      </c>
      <c r="D45" s="196">
        <f>VLOOKUP(C:C,PIVOT!A:C,3,0)</f>
        <v>3541.3135593220341</v>
      </c>
      <c r="E45" s="196"/>
      <c r="F45" s="196"/>
      <c r="G45" s="196">
        <f>VLOOKUP(C:C,PIVOT!A:D,4,0)</f>
        <v>35.413135593220339</v>
      </c>
      <c r="H45" s="196">
        <f t="shared" si="1"/>
        <v>3505.9004237288136</v>
      </c>
      <c r="I45" s="196"/>
      <c r="J45" s="196">
        <v>3505.9004237288136</v>
      </c>
      <c r="K45" s="196"/>
      <c r="L45" s="196"/>
      <c r="M45" s="196">
        <f t="shared" si="2"/>
        <v>3505.9004237288136</v>
      </c>
      <c r="N45" s="195" t="s">
        <v>820</v>
      </c>
      <c r="O45" s="195" t="s">
        <v>818</v>
      </c>
      <c r="P45" s="195"/>
      <c r="Q45" s="213"/>
      <c r="S45" s="216" t="s">
        <v>1535</v>
      </c>
      <c r="T45" s="194" t="e">
        <v>#N/A</v>
      </c>
      <c r="U45" s="194" t="s">
        <v>1579</v>
      </c>
      <c r="V45" s="195" t="s">
        <v>610</v>
      </c>
    </row>
    <row r="46" spans="1:26" hidden="1" x14ac:dyDescent="0.2">
      <c r="A46" s="195">
        <v>45</v>
      </c>
      <c r="B46" s="195" t="s">
        <v>527</v>
      </c>
      <c r="C46" s="195" t="s">
        <v>528</v>
      </c>
      <c r="D46" s="196">
        <f>VLOOKUP(C:C,PIVOT!A:C,3,0)</f>
        <v>3523.7155932203391</v>
      </c>
      <c r="E46" s="196"/>
      <c r="F46" s="196"/>
      <c r="G46" s="196">
        <f>VLOOKUP(C:C,PIVOT!A:D,4,0)</f>
        <v>70.474311864406786</v>
      </c>
      <c r="H46" s="196">
        <f t="shared" si="1"/>
        <v>3453.2412813559322</v>
      </c>
      <c r="I46" s="196"/>
      <c r="J46" s="196">
        <v>3453.2412813559322</v>
      </c>
      <c r="K46" s="196"/>
      <c r="L46" s="196"/>
      <c r="M46" s="196">
        <f t="shared" si="2"/>
        <v>3453.2412813559322</v>
      </c>
      <c r="N46" s="195" t="s">
        <v>820</v>
      </c>
      <c r="O46" s="195" t="s">
        <v>631</v>
      </c>
      <c r="P46" s="195"/>
      <c r="Q46" s="213"/>
      <c r="S46" s="216" t="s">
        <v>1463</v>
      </c>
      <c r="T46" s="194">
        <v>1</v>
      </c>
      <c r="U46" s="194" t="s">
        <v>1491</v>
      </c>
      <c r="V46" s="194" t="s">
        <v>1511</v>
      </c>
    </row>
    <row r="47" spans="1:26" hidden="1" x14ac:dyDescent="0.2">
      <c r="A47" s="195">
        <v>46</v>
      </c>
      <c r="B47" s="195" t="s">
        <v>597</v>
      </c>
      <c r="C47" s="195" t="s">
        <v>598</v>
      </c>
      <c r="D47" s="196">
        <f>VLOOKUP(C:C,PIVOT!A:C,3,0)</f>
        <v>3432.4205423728813</v>
      </c>
      <c r="E47" s="196"/>
      <c r="F47" s="196"/>
      <c r="G47" s="196">
        <f>VLOOKUP(C:C,PIVOT!A:D,4,0)</f>
        <v>34.324205423728813</v>
      </c>
      <c r="H47" s="196">
        <f t="shared" si="1"/>
        <v>3398.0963369491524</v>
      </c>
      <c r="I47" s="196"/>
      <c r="J47" s="196">
        <v>3398.0963369491524</v>
      </c>
      <c r="K47" s="196"/>
      <c r="L47" s="196"/>
      <c r="M47" s="196">
        <f t="shared" si="2"/>
        <v>3398.0963369491524</v>
      </c>
      <c r="N47" s="195" t="s">
        <v>820</v>
      </c>
      <c r="O47" s="195" t="s">
        <v>660</v>
      </c>
      <c r="P47" s="195"/>
      <c r="Q47" s="213"/>
      <c r="S47" s="216" t="s">
        <v>1464</v>
      </c>
      <c r="T47" s="194">
        <v>1</v>
      </c>
      <c r="U47" s="194" t="s">
        <v>1492</v>
      </c>
      <c r="V47" s="194" t="s">
        <v>1512</v>
      </c>
    </row>
    <row r="48" spans="1:26" s="209" customFormat="1" x14ac:dyDescent="0.2">
      <c r="A48" s="207">
        <v>47</v>
      </c>
      <c r="B48" s="207" t="s">
        <v>521</v>
      </c>
      <c r="C48" s="207" t="s">
        <v>522</v>
      </c>
      <c r="D48" s="208">
        <f>VLOOKUP(C:C,PIVOT!A:C,3,0)</f>
        <v>3300.0000000000005</v>
      </c>
      <c r="E48" s="208"/>
      <c r="F48" s="208"/>
      <c r="G48" s="208">
        <f>VLOOKUP(C:C,PIVOT!A:D,4,0)</f>
        <v>33.000000000000007</v>
      </c>
      <c r="H48" s="208">
        <f t="shared" si="1"/>
        <v>3267.0000000000005</v>
      </c>
      <c r="I48" s="208"/>
      <c r="J48" s="196"/>
      <c r="K48" s="208"/>
      <c r="L48" s="196"/>
      <c r="M48" s="208">
        <f t="shared" si="2"/>
        <v>3267.0000000000005</v>
      </c>
      <c r="N48" s="207" t="s">
        <v>820</v>
      </c>
      <c r="O48" s="207" t="s">
        <v>30</v>
      </c>
      <c r="P48" s="207" t="s">
        <v>1441</v>
      </c>
      <c r="Q48" s="214"/>
      <c r="S48" s="194" t="s">
        <v>1521</v>
      </c>
      <c r="T48" s="194" t="e">
        <v>#N/A</v>
      </c>
      <c r="U48" s="194" t="e">
        <v>#N/A</v>
      </c>
      <c r="V48" s="194" t="e">
        <v>#N/A</v>
      </c>
      <c r="Z48" s="194" t="s">
        <v>1568</v>
      </c>
    </row>
    <row r="49" spans="1:26" hidden="1" x14ac:dyDescent="0.2">
      <c r="A49" s="195">
        <v>48</v>
      </c>
      <c r="B49" s="195" t="s">
        <v>537</v>
      </c>
      <c r="C49" s="195" t="s">
        <v>1314</v>
      </c>
      <c r="D49" s="196">
        <f>VLOOKUP(C:C,PIVOT!A:C,3,0)</f>
        <v>3078.1118644067792</v>
      </c>
      <c r="E49" s="196"/>
      <c r="F49" s="196"/>
      <c r="G49" s="196">
        <f>VLOOKUP(C:C,PIVOT!A:D,4,0)</f>
        <v>61.562237288135591</v>
      </c>
      <c r="H49" s="196">
        <f t="shared" si="1"/>
        <v>3016.5496271186435</v>
      </c>
      <c r="I49" s="196"/>
      <c r="J49" s="196">
        <v>3016.5496271186435</v>
      </c>
      <c r="K49" s="196"/>
      <c r="L49" s="196"/>
      <c r="M49" s="196">
        <f t="shared" si="2"/>
        <v>3016.5496271186435</v>
      </c>
      <c r="N49" s="195" t="s">
        <v>820</v>
      </c>
      <c r="O49" s="195" t="s">
        <v>612</v>
      </c>
      <c r="P49" s="195"/>
      <c r="Q49" s="213"/>
      <c r="S49" s="216" t="s">
        <v>1465</v>
      </c>
      <c r="T49" s="194">
        <v>1</v>
      </c>
      <c r="U49" s="194" t="s">
        <v>1493</v>
      </c>
      <c r="V49" s="194" t="s">
        <v>1513</v>
      </c>
    </row>
    <row r="50" spans="1:26" x14ac:dyDescent="0.2">
      <c r="A50" s="195">
        <v>49</v>
      </c>
      <c r="B50" s="195" t="s">
        <v>577</v>
      </c>
      <c r="C50" s="195" t="s">
        <v>578</v>
      </c>
      <c r="D50" s="196">
        <f>VLOOKUP(C:C,PIVOT!A:C,3,0)</f>
        <v>2646.4745762711868</v>
      </c>
      <c r="E50" s="196"/>
      <c r="F50" s="196"/>
      <c r="G50" s="196">
        <f>VLOOKUP(C:C,PIVOT!A:D,4,0)</f>
        <v>26.464745762711868</v>
      </c>
      <c r="H50" s="196">
        <f t="shared" si="1"/>
        <v>2620.0098305084748</v>
      </c>
      <c r="I50" s="196"/>
      <c r="J50" s="196">
        <v>2620.0098305084748</v>
      </c>
      <c r="K50" s="196"/>
      <c r="L50" s="196"/>
      <c r="M50" s="196">
        <f t="shared" si="2"/>
        <v>2620.0098305084748</v>
      </c>
      <c r="N50" s="195" t="s">
        <v>820</v>
      </c>
      <c r="O50" s="195" t="s">
        <v>734</v>
      </c>
      <c r="P50" s="195"/>
      <c r="Q50" s="213"/>
      <c r="S50" s="216" t="s">
        <v>1536</v>
      </c>
      <c r="T50" s="194" t="e">
        <v>#N/A</v>
      </c>
      <c r="U50" s="194" t="s">
        <v>1580</v>
      </c>
      <c r="V50" s="195" t="s">
        <v>578</v>
      </c>
    </row>
    <row r="51" spans="1:26" hidden="1" x14ac:dyDescent="0.2">
      <c r="A51" s="195">
        <v>50</v>
      </c>
      <c r="B51" s="195" t="s">
        <v>593</v>
      </c>
      <c r="C51" s="195" t="s">
        <v>1313</v>
      </c>
      <c r="D51" s="196">
        <f>VLOOKUP(C:C,PIVOT!A:C,3,0)</f>
        <v>2192.1986440677965</v>
      </c>
      <c r="E51" s="196"/>
      <c r="F51" s="196"/>
      <c r="G51" s="196">
        <f>VLOOKUP(C:C,PIVOT!A:D,4,0)</f>
        <v>21.921986440677966</v>
      </c>
      <c r="H51" s="196">
        <f t="shared" si="1"/>
        <v>2170.2766576271188</v>
      </c>
      <c r="I51" s="196"/>
      <c r="J51" s="196">
        <v>2170.2766576271188</v>
      </c>
      <c r="K51" s="196"/>
      <c r="L51" s="196"/>
      <c r="M51" s="196">
        <f t="shared" si="2"/>
        <v>2170.2766576271188</v>
      </c>
      <c r="N51" s="195" t="s">
        <v>820</v>
      </c>
      <c r="O51" s="195" t="s">
        <v>612</v>
      </c>
      <c r="P51" s="195"/>
      <c r="Q51" s="213"/>
      <c r="S51" s="216" t="s">
        <v>1466</v>
      </c>
      <c r="T51" s="194">
        <v>1</v>
      </c>
      <c r="U51" s="194" t="s">
        <v>1494</v>
      </c>
      <c r="V51" s="194" t="s">
        <v>1514</v>
      </c>
    </row>
    <row r="52" spans="1:26" hidden="1" x14ac:dyDescent="0.2">
      <c r="A52" s="195">
        <v>51</v>
      </c>
      <c r="B52" s="195" t="s">
        <v>565</v>
      </c>
      <c r="C52" s="195" t="s">
        <v>566</v>
      </c>
      <c r="D52" s="196">
        <f>VLOOKUP(C:C,PIVOT!A:C,3,0)</f>
        <v>1950.5084745762715</v>
      </c>
      <c r="E52" s="196"/>
      <c r="F52" s="196"/>
      <c r="G52" s="196">
        <f>VLOOKUP(C:C,PIVOT!A:D,4,0)</f>
        <v>19.505084745762716</v>
      </c>
      <c r="H52" s="196">
        <f t="shared" si="1"/>
        <v>1931.0033898305087</v>
      </c>
      <c r="I52" s="196"/>
      <c r="J52" s="196">
        <v>1931.0033898305087</v>
      </c>
      <c r="K52" s="196"/>
      <c r="L52" s="196"/>
      <c r="M52" s="196">
        <f t="shared" si="2"/>
        <v>1931.0033898305087</v>
      </c>
      <c r="N52" s="195" t="s">
        <v>820</v>
      </c>
      <c r="O52" s="195" t="s">
        <v>717</v>
      </c>
      <c r="P52" s="195"/>
      <c r="Q52" s="213"/>
      <c r="S52" s="194" t="s">
        <v>1521</v>
      </c>
      <c r="T52" s="194">
        <v>1</v>
      </c>
      <c r="U52" s="194" t="s">
        <v>1495</v>
      </c>
      <c r="V52" s="194" t="s">
        <v>1515</v>
      </c>
    </row>
    <row r="53" spans="1:26" x14ac:dyDescent="0.2">
      <c r="A53" s="195">
        <v>52</v>
      </c>
      <c r="B53" s="195" t="s">
        <v>544</v>
      </c>
      <c r="C53" s="195" t="s">
        <v>545</v>
      </c>
      <c r="D53" s="196">
        <f>VLOOKUP(C:C,PIVOT!A:C,3,0)</f>
        <v>1947.6694915254238</v>
      </c>
      <c r="E53" s="196"/>
      <c r="F53" s="196"/>
      <c r="G53" s="196">
        <f>VLOOKUP(C:C,PIVOT!A:D,4,0)</f>
        <v>19.476694915254239</v>
      </c>
      <c r="H53" s="196">
        <f t="shared" si="1"/>
        <v>1928.1927966101696</v>
      </c>
      <c r="I53" s="196"/>
      <c r="J53" s="196">
        <v>1928.1927966101696</v>
      </c>
      <c r="K53" s="196"/>
      <c r="L53" s="196"/>
      <c r="M53" s="196">
        <f t="shared" si="2"/>
        <v>1928.1927966101696</v>
      </c>
      <c r="N53" s="195" t="s">
        <v>820</v>
      </c>
      <c r="O53" s="195" t="s">
        <v>664</v>
      </c>
      <c r="P53" s="195"/>
      <c r="Q53" s="213"/>
      <c r="S53" s="216" t="s">
        <v>1537</v>
      </c>
      <c r="T53" s="194" t="e">
        <v>#N/A</v>
      </c>
      <c r="U53" s="194" t="e">
        <v>#N/A</v>
      </c>
      <c r="V53" s="194" t="e">
        <v>#N/A</v>
      </c>
      <c r="Z53" s="194" t="s">
        <v>1568</v>
      </c>
    </row>
    <row r="54" spans="1:26" hidden="1" x14ac:dyDescent="0.2">
      <c r="A54" s="195">
        <v>53</v>
      </c>
      <c r="B54" s="195" t="s">
        <v>603</v>
      </c>
      <c r="C54" s="195" t="s">
        <v>604</v>
      </c>
      <c r="D54" s="196">
        <f>VLOOKUP(C:C,PIVOT!A:C,3,0)</f>
        <v>1688.1355932203392</v>
      </c>
      <c r="E54" s="196"/>
      <c r="F54" s="196"/>
      <c r="G54" s="196">
        <f>VLOOKUP(C:C,PIVOT!A:D,4,0)</f>
        <v>16.881355932203391</v>
      </c>
      <c r="H54" s="196">
        <f t="shared" si="1"/>
        <v>1671.2542372881358</v>
      </c>
      <c r="I54" s="196"/>
      <c r="J54" s="196">
        <v>1671.2542372881358</v>
      </c>
      <c r="K54" s="196"/>
      <c r="L54" s="196"/>
      <c r="M54" s="196">
        <f t="shared" si="2"/>
        <v>1671.2542372881358</v>
      </c>
      <c r="N54" s="195" t="s">
        <v>820</v>
      </c>
      <c r="O54" s="195" t="s">
        <v>612</v>
      </c>
      <c r="P54" s="195"/>
      <c r="Q54" s="213"/>
      <c r="S54" s="216" t="s">
        <v>1467</v>
      </c>
      <c r="T54" s="194">
        <v>1</v>
      </c>
      <c r="U54" s="194" t="s">
        <v>1496</v>
      </c>
      <c r="V54" s="194" t="s">
        <v>1516</v>
      </c>
    </row>
    <row r="55" spans="1:26" hidden="1" x14ac:dyDescent="0.2">
      <c r="A55" s="195">
        <v>54</v>
      </c>
      <c r="B55" s="195" t="s">
        <v>573</v>
      </c>
      <c r="C55" s="195" t="s">
        <v>574</v>
      </c>
      <c r="D55" s="196">
        <f>VLOOKUP(C:C,PIVOT!A:C,3,0)</f>
        <v>1680.0000000000002</v>
      </c>
      <c r="E55" s="196"/>
      <c r="F55" s="196"/>
      <c r="G55" s="196">
        <f>VLOOKUP(C:C,PIVOT!A:D,4,0)</f>
        <v>16.800000000000004</v>
      </c>
      <c r="H55" s="196">
        <f t="shared" si="1"/>
        <v>1663.2000000000003</v>
      </c>
      <c r="I55" s="196"/>
      <c r="J55" s="196">
        <v>1663.2000000000003</v>
      </c>
      <c r="K55" s="196"/>
      <c r="L55" s="196"/>
      <c r="M55" s="196">
        <f t="shared" si="2"/>
        <v>1663.2000000000003</v>
      </c>
      <c r="N55" s="195" t="s">
        <v>820</v>
      </c>
      <c r="O55" s="195" t="s">
        <v>628</v>
      </c>
      <c r="P55" s="195"/>
      <c r="Q55" s="213"/>
      <c r="S55" s="216" t="s">
        <v>1468</v>
      </c>
      <c r="T55" s="194">
        <v>1</v>
      </c>
      <c r="U55" s="194" t="s">
        <v>1497</v>
      </c>
      <c r="V55" s="194" t="s">
        <v>574</v>
      </c>
    </row>
    <row r="56" spans="1:26" x14ac:dyDescent="0.2">
      <c r="A56" s="195">
        <v>55</v>
      </c>
      <c r="B56" s="195" t="s">
        <v>607</v>
      </c>
      <c r="C56" s="195" t="s">
        <v>608</v>
      </c>
      <c r="D56" s="196">
        <f>VLOOKUP(C:C,PIVOT!A:C,3,0)</f>
        <v>1521.0847457627119</v>
      </c>
      <c r="E56" s="196"/>
      <c r="F56" s="196"/>
      <c r="G56" s="196">
        <f>VLOOKUP(C:C,PIVOT!A:D,4,0)</f>
        <v>15.21084745762712</v>
      </c>
      <c r="H56" s="196">
        <f t="shared" si="1"/>
        <v>1505.8738983050848</v>
      </c>
      <c r="I56" s="196"/>
      <c r="J56" s="196">
        <v>1505.8738983050848</v>
      </c>
      <c r="K56" s="196"/>
      <c r="L56" s="196"/>
      <c r="M56" s="196">
        <f t="shared" si="2"/>
        <v>1505.8738983050848</v>
      </c>
      <c r="N56" s="195" t="s">
        <v>820</v>
      </c>
      <c r="O56" s="195" t="s">
        <v>717</v>
      </c>
      <c r="P56" s="195"/>
      <c r="Q56" s="213"/>
      <c r="S56" s="216" t="s">
        <v>1538</v>
      </c>
      <c r="T56" s="194" t="e">
        <v>#N/A</v>
      </c>
      <c r="U56" s="194" t="s">
        <v>1581</v>
      </c>
      <c r="V56" s="195" t="s">
        <v>608</v>
      </c>
    </row>
    <row r="57" spans="1:26" x14ac:dyDescent="0.2">
      <c r="A57" s="195">
        <v>56</v>
      </c>
      <c r="B57" s="195" t="s">
        <v>533</v>
      </c>
      <c r="C57" s="195" t="s">
        <v>534</v>
      </c>
      <c r="D57" s="196">
        <f>VLOOKUP(C:C,PIVOT!A:C,3,0)</f>
        <v>1500</v>
      </c>
      <c r="E57" s="196"/>
      <c r="F57" s="196"/>
      <c r="G57" s="196">
        <f>VLOOKUP(C:C,PIVOT!A:D,4,0)</f>
        <v>15</v>
      </c>
      <c r="H57" s="196">
        <f t="shared" si="1"/>
        <v>1485</v>
      </c>
      <c r="I57" s="196"/>
      <c r="J57" s="196">
        <v>1485</v>
      </c>
      <c r="K57" s="196"/>
      <c r="L57" s="196"/>
      <c r="M57" s="196">
        <f t="shared" si="2"/>
        <v>1485</v>
      </c>
      <c r="N57" s="195" t="s">
        <v>820</v>
      </c>
      <c r="O57" s="195" t="s">
        <v>617</v>
      </c>
      <c r="P57" s="195"/>
      <c r="Q57" s="213"/>
      <c r="S57" s="194">
        <v>431310110006491</v>
      </c>
      <c r="T57" s="194" t="e">
        <v>#N/A</v>
      </c>
      <c r="U57" s="194" t="s">
        <v>1582</v>
      </c>
      <c r="V57" s="195" t="s">
        <v>534</v>
      </c>
    </row>
    <row r="58" spans="1:26" hidden="1" x14ac:dyDescent="0.2">
      <c r="A58" s="195">
        <v>57</v>
      </c>
      <c r="B58" s="195" t="s">
        <v>591</v>
      </c>
      <c r="C58" s="195" t="s">
        <v>592</v>
      </c>
      <c r="D58" s="196">
        <f>VLOOKUP(C:C,PIVOT!A:C,3,0)</f>
        <v>1493.898305084746</v>
      </c>
      <c r="E58" s="196"/>
      <c r="F58" s="196"/>
      <c r="G58" s="196">
        <f>VLOOKUP(C:C,PIVOT!A:D,4,0)</f>
        <v>14.93898305084746</v>
      </c>
      <c r="H58" s="196">
        <f t="shared" si="1"/>
        <v>1478.9593220338986</v>
      </c>
      <c r="I58" s="196"/>
      <c r="J58" s="196">
        <v>1478.9593220338986</v>
      </c>
      <c r="K58" s="196"/>
      <c r="L58" s="196"/>
      <c r="M58" s="196">
        <f t="shared" si="2"/>
        <v>1478.9593220338986</v>
      </c>
      <c r="N58" s="195" t="s">
        <v>820</v>
      </c>
      <c r="O58" s="195" t="s">
        <v>631</v>
      </c>
      <c r="P58" s="195"/>
      <c r="Q58" s="213"/>
      <c r="S58" s="216" t="s">
        <v>1469</v>
      </c>
      <c r="T58" s="194">
        <v>1</v>
      </c>
      <c r="U58" s="194" t="s">
        <v>1498</v>
      </c>
      <c r="V58" s="194" t="s">
        <v>1517</v>
      </c>
    </row>
    <row r="59" spans="1:26" hidden="1" x14ac:dyDescent="0.2">
      <c r="A59" s="195">
        <v>58</v>
      </c>
      <c r="B59" s="195" t="s">
        <v>563</v>
      </c>
      <c r="C59" s="195" t="s">
        <v>564</v>
      </c>
      <c r="D59" s="196">
        <f>VLOOKUP(C:C,PIVOT!A:C,3,0)</f>
        <v>1452.7118644067798</v>
      </c>
      <c r="E59" s="196"/>
      <c r="F59" s="196"/>
      <c r="G59" s="196">
        <f>VLOOKUP(C:C,PIVOT!A:D,4,0)</f>
        <v>14.527118644067798</v>
      </c>
      <c r="H59" s="196">
        <f t="shared" si="1"/>
        <v>1438.1847457627121</v>
      </c>
      <c r="I59" s="196"/>
      <c r="J59" s="196">
        <v>1438.1847457627121</v>
      </c>
      <c r="K59" s="196"/>
      <c r="L59" s="196"/>
      <c r="M59" s="196">
        <f t="shared" si="2"/>
        <v>1438.1847457627121</v>
      </c>
      <c r="N59" s="195" t="s">
        <v>820</v>
      </c>
      <c r="O59" s="195" t="s">
        <v>612</v>
      </c>
      <c r="P59" s="195"/>
      <c r="Q59" s="213"/>
      <c r="S59" s="216" t="s">
        <v>1470</v>
      </c>
      <c r="T59" s="194">
        <v>1</v>
      </c>
      <c r="U59" s="194" t="s">
        <v>1499</v>
      </c>
      <c r="V59" s="194" t="s">
        <v>564</v>
      </c>
    </row>
    <row r="60" spans="1:26" x14ac:dyDescent="0.2">
      <c r="A60" s="195">
        <v>59</v>
      </c>
      <c r="B60" s="195" t="s">
        <v>1439</v>
      </c>
      <c r="C60" s="195" t="s">
        <v>1440</v>
      </c>
      <c r="D60" s="196">
        <f>VLOOKUP(C:C,PIVOT!A:C,3,0)</f>
        <v>1066.2711864406781</v>
      </c>
      <c r="E60" s="196"/>
      <c r="F60" s="196"/>
      <c r="G60" s="196">
        <f>VLOOKUP(C:C,PIVOT!A:D,4,0)</f>
        <v>10.662711864406781</v>
      </c>
      <c r="H60" s="196">
        <f t="shared" si="1"/>
        <v>1055.6084745762714</v>
      </c>
      <c r="I60" s="196"/>
      <c r="J60" s="196">
        <v>1055.6084745762714</v>
      </c>
      <c r="K60" s="196"/>
      <c r="L60" s="196"/>
      <c r="M60" s="196">
        <f t="shared" si="2"/>
        <v>1055.6084745762714</v>
      </c>
      <c r="N60" s="195" t="s">
        <v>820</v>
      </c>
      <c r="O60" s="195" t="s">
        <v>612</v>
      </c>
      <c r="P60" s="195"/>
      <c r="Q60" s="213"/>
      <c r="S60" s="216" t="s">
        <v>1539</v>
      </c>
      <c r="T60" s="194" t="e">
        <v>#N/A</v>
      </c>
      <c r="U60" s="194" t="s">
        <v>1500</v>
      </c>
      <c r="V60" s="194" t="s">
        <v>1518</v>
      </c>
    </row>
    <row r="61" spans="1:26" x14ac:dyDescent="0.2">
      <c r="A61" s="195">
        <v>60</v>
      </c>
      <c r="B61" s="195" t="s">
        <v>599</v>
      </c>
      <c r="C61" s="195" t="s">
        <v>1315</v>
      </c>
      <c r="D61" s="196">
        <f>VLOOKUP(C:C,PIVOT!A:C,3,0)</f>
        <v>847.28813559322043</v>
      </c>
      <c r="E61" s="196"/>
      <c r="F61" s="196"/>
      <c r="G61" s="196">
        <f>VLOOKUP(C:C,PIVOT!A:D,4,0)</f>
        <v>8.4728813559322038</v>
      </c>
      <c r="H61" s="196">
        <f t="shared" si="1"/>
        <v>838.81525423728817</v>
      </c>
      <c r="I61" s="196"/>
      <c r="J61" s="196">
        <v>838.81525423728817</v>
      </c>
      <c r="K61" s="196"/>
      <c r="L61" s="196"/>
      <c r="M61" s="196">
        <f t="shared" si="2"/>
        <v>838.81525423728817</v>
      </c>
      <c r="N61" s="195" t="s">
        <v>820</v>
      </c>
      <c r="O61" s="195" t="s">
        <v>799</v>
      </c>
      <c r="P61" s="195"/>
      <c r="Q61" s="213"/>
      <c r="S61" s="216" t="s">
        <v>1523</v>
      </c>
      <c r="T61" s="194" t="e">
        <v>#N/A</v>
      </c>
      <c r="U61" s="194" t="s">
        <v>1584</v>
      </c>
      <c r="V61" s="195" t="s">
        <v>1315</v>
      </c>
    </row>
    <row r="62" spans="1:26" ht="15" x14ac:dyDescent="0.25">
      <c r="A62" s="195">
        <v>61</v>
      </c>
      <c r="B62" s="195" t="s">
        <v>548</v>
      </c>
      <c r="C62" s="195" t="s">
        <v>549</v>
      </c>
      <c r="D62" s="196">
        <f>VLOOKUP(C:C,PIVOT!A:C,3,0)</f>
        <v>557.07525423728816</v>
      </c>
      <c r="E62" s="196"/>
      <c r="F62" s="196"/>
      <c r="G62" s="196">
        <f>VLOOKUP(C:C,PIVOT!A:D,4,0)</f>
        <v>5.5707525423728814</v>
      </c>
      <c r="H62" s="196">
        <f t="shared" si="1"/>
        <v>551.50450169491523</v>
      </c>
      <c r="I62" s="196"/>
      <c r="J62" s="196">
        <v>551.50450169491523</v>
      </c>
      <c r="K62" s="196"/>
      <c r="L62" s="196"/>
      <c r="M62" s="196">
        <f t="shared" si="2"/>
        <v>551.50450169491523</v>
      </c>
      <c r="N62" s="195" t="s">
        <v>820</v>
      </c>
      <c r="O62" s="195" t="s">
        <v>636</v>
      </c>
      <c r="P62" s="195"/>
      <c r="Q62" s="213"/>
      <c r="S62" s="216" t="s">
        <v>1524</v>
      </c>
      <c r="T62" s="194" t="e">
        <v>#N/A</v>
      </c>
      <c r="U62" t="s">
        <v>1583</v>
      </c>
      <c r="V62" s="195" t="s">
        <v>549</v>
      </c>
    </row>
    <row r="63" spans="1:26" hidden="1" x14ac:dyDescent="0.2">
      <c r="A63" s="195">
        <v>62</v>
      </c>
      <c r="B63" s="195" t="s">
        <v>552</v>
      </c>
      <c r="C63" s="195" t="s">
        <v>1316</v>
      </c>
      <c r="D63" s="196">
        <f>VLOOKUP(C:C,PIVOT!A:C,3,0)</f>
        <v>346.75152542372882</v>
      </c>
      <c r="E63" s="196"/>
      <c r="F63" s="196"/>
      <c r="G63" s="196">
        <f>VLOOKUP(C:C,PIVOT!A:D,4,0)</f>
        <v>6.9350305084745765</v>
      </c>
      <c r="H63" s="196">
        <f t="shared" si="1"/>
        <v>339.81649491525422</v>
      </c>
      <c r="I63" s="196"/>
      <c r="J63" s="196">
        <v>339.81649491525422</v>
      </c>
      <c r="K63" s="196"/>
      <c r="L63" s="196"/>
      <c r="M63" s="196">
        <f t="shared" si="2"/>
        <v>339.81649491525422</v>
      </c>
      <c r="N63" s="195" t="s">
        <v>820</v>
      </c>
      <c r="O63" s="195" t="s">
        <v>636</v>
      </c>
      <c r="P63" s="195"/>
      <c r="Q63" s="213"/>
      <c r="S63" s="216" t="s">
        <v>1471</v>
      </c>
      <c r="T63" s="194">
        <v>1</v>
      </c>
      <c r="U63" s="194" t="s">
        <v>1501</v>
      </c>
      <c r="V63" s="194" t="s">
        <v>1519</v>
      </c>
    </row>
    <row r="64" spans="1:26" x14ac:dyDescent="0.2">
      <c r="A64" s="195">
        <v>63</v>
      </c>
      <c r="B64" s="195" t="s">
        <v>569</v>
      </c>
      <c r="C64" s="195" t="s">
        <v>570</v>
      </c>
      <c r="D64" s="196">
        <f>VLOOKUP(C:C,PIVOT!A:C,3,0)</f>
        <v>275.84999999999997</v>
      </c>
      <c r="E64" s="196"/>
      <c r="F64" s="196"/>
      <c r="G64" s="196">
        <f>VLOOKUP(C:C,PIVOT!A:D,4,0)</f>
        <v>2.7584999999999997</v>
      </c>
      <c r="H64" s="196">
        <f t="shared" si="1"/>
        <v>273.09149999999994</v>
      </c>
      <c r="I64" s="196"/>
      <c r="J64" s="196">
        <v>273.09149999999994</v>
      </c>
      <c r="K64" s="196"/>
      <c r="L64" s="196"/>
      <c r="M64" s="196">
        <f t="shared" si="2"/>
        <v>273.09149999999994</v>
      </c>
      <c r="N64" s="195" t="s">
        <v>820</v>
      </c>
      <c r="O64" s="195" t="s">
        <v>612</v>
      </c>
      <c r="P64" s="195"/>
      <c r="Q64" s="213"/>
      <c r="S64" s="216" t="s">
        <v>1585</v>
      </c>
      <c r="T64" s="194" t="e">
        <v>#N/A</v>
      </c>
      <c r="U64" s="194" t="s">
        <v>1586</v>
      </c>
      <c r="V64" s="195" t="s">
        <v>570</v>
      </c>
    </row>
    <row r="65" spans="1:26" x14ac:dyDescent="0.2">
      <c r="A65" s="195">
        <v>64</v>
      </c>
      <c r="B65" s="195" t="s">
        <v>546</v>
      </c>
      <c r="C65" s="195" t="s">
        <v>547</v>
      </c>
      <c r="D65" s="196">
        <f>VLOOKUP(C:C,PIVOT!A:C,3,0)</f>
        <v>162.91525423728814</v>
      </c>
      <c r="E65" s="196"/>
      <c r="F65" s="196"/>
      <c r="G65" s="196">
        <f>VLOOKUP(C:C,PIVOT!A:D,4,0)</f>
        <v>1.6291525423728814</v>
      </c>
      <c r="H65" s="196">
        <f t="shared" si="1"/>
        <v>161.28610169491526</v>
      </c>
      <c r="I65" s="196"/>
      <c r="J65" s="196">
        <v>161.28610169491526</v>
      </c>
      <c r="K65" s="196"/>
      <c r="L65" s="196"/>
      <c r="M65" s="196">
        <f t="shared" si="2"/>
        <v>161.28610169491526</v>
      </c>
      <c r="N65" s="195" t="s">
        <v>820</v>
      </c>
      <c r="O65" s="195" t="s">
        <v>612</v>
      </c>
      <c r="P65" s="195"/>
      <c r="Q65" s="213"/>
      <c r="S65" s="194" t="e">
        <v>#N/A</v>
      </c>
      <c r="T65" s="194" t="e">
        <v>#N/A</v>
      </c>
      <c r="U65" s="194" t="e">
        <v>#N/A</v>
      </c>
      <c r="V65" s="194" t="e">
        <v>#N/A</v>
      </c>
      <c r="Z65" s="194" t="s">
        <v>1568</v>
      </c>
    </row>
    <row r="66" spans="1:26" x14ac:dyDescent="0.2">
      <c r="A66" s="195">
        <v>65</v>
      </c>
      <c r="B66" s="195" t="s">
        <v>540</v>
      </c>
      <c r="C66" s="195" t="s">
        <v>541</v>
      </c>
      <c r="D66" s="196">
        <f>VLOOKUP(C:C,PIVOT!A:C,3,0)</f>
        <v>85.728813559322035</v>
      </c>
      <c r="E66" s="196"/>
      <c r="F66" s="196"/>
      <c r="G66" s="196">
        <f>VLOOKUP(C:C,PIVOT!A:D,4,0)</f>
        <v>0.85728813559322037</v>
      </c>
      <c r="H66" s="196">
        <f t="shared" si="1"/>
        <v>84.871525423728812</v>
      </c>
      <c r="I66" s="196"/>
      <c r="J66" s="196">
        <v>84.871525423728812</v>
      </c>
      <c r="K66" s="196"/>
      <c r="L66" s="196"/>
      <c r="M66" s="196">
        <f t="shared" ref="M66" si="3">H66-L66</f>
        <v>84.871525423728812</v>
      </c>
      <c r="N66" s="195" t="s">
        <v>820</v>
      </c>
      <c r="O66" s="195" t="s">
        <v>612</v>
      </c>
      <c r="P66" s="195"/>
      <c r="Q66" s="213"/>
      <c r="S66" s="194" t="s">
        <v>1521</v>
      </c>
      <c r="T66" s="194" t="e">
        <v>#N/A</v>
      </c>
      <c r="U66" s="194" t="e">
        <v>#N/A</v>
      </c>
      <c r="V66" s="194" t="e">
        <v>#N/A</v>
      </c>
      <c r="Z66" s="194" t="s">
        <v>1568</v>
      </c>
    </row>
    <row r="67" spans="1:26" s="206" customFormat="1" hidden="1" x14ac:dyDescent="0.2">
      <c r="A67" s="203"/>
      <c r="B67" s="203"/>
      <c r="C67" s="203" t="s">
        <v>40</v>
      </c>
      <c r="D67" s="204">
        <f>SUM(D2:D66)</f>
        <v>8684434.0228846259</v>
      </c>
      <c r="E67" s="204"/>
      <c r="F67" s="204"/>
      <c r="G67" s="204">
        <f>SUM(G2:G66)</f>
        <v>120227.48395425091</v>
      </c>
      <c r="H67" s="204">
        <f>SUM(H2:H66)</f>
        <v>8564206.5389303714</v>
      </c>
      <c r="I67" s="204">
        <f>SUM(I2:I66)</f>
        <v>2400000</v>
      </c>
      <c r="J67" s="204">
        <f t="shared" ref="J67:M67" si="4">SUM(J2:J66)</f>
        <v>6160939.5405934835</v>
      </c>
      <c r="K67" s="204">
        <f t="shared" si="4"/>
        <v>0</v>
      </c>
      <c r="L67" s="204">
        <f t="shared" si="4"/>
        <v>2000000</v>
      </c>
      <c r="M67" s="204">
        <f t="shared" si="4"/>
        <v>6564206.5389303723</v>
      </c>
      <c r="N67" s="203"/>
      <c r="O67" s="203"/>
      <c r="P67" s="203"/>
      <c r="Q67" s="215"/>
    </row>
    <row r="68" spans="1:26" x14ac:dyDescent="0.2">
      <c r="D68" s="197"/>
      <c r="E68" s="197"/>
      <c r="F68" s="197"/>
      <c r="G68" s="197"/>
      <c r="H68" s="197"/>
      <c r="I68" s="197"/>
      <c r="J68" s="197"/>
      <c r="K68" s="197"/>
      <c r="L68" s="197"/>
      <c r="M68" s="197"/>
    </row>
    <row r="71" spans="1:26" ht="38.25" x14ac:dyDescent="0.2">
      <c r="A71" s="192" t="s">
        <v>31</v>
      </c>
      <c r="B71" s="192" t="s">
        <v>32</v>
      </c>
      <c r="C71" s="192" t="s">
        <v>17</v>
      </c>
      <c r="D71" s="193" t="s">
        <v>33</v>
      </c>
      <c r="E71" s="193" t="s">
        <v>34</v>
      </c>
      <c r="F71" s="193" t="s">
        <v>35</v>
      </c>
      <c r="G71" s="193" t="s">
        <v>36</v>
      </c>
      <c r="H71" s="193" t="s">
        <v>37</v>
      </c>
      <c r="I71" s="193" t="s">
        <v>28</v>
      </c>
      <c r="J71" s="193" t="s">
        <v>73</v>
      </c>
      <c r="K71" s="193" t="s">
        <v>74</v>
      </c>
    </row>
    <row r="72" spans="1:26" x14ac:dyDescent="0.2">
      <c r="A72" s="199">
        <v>1</v>
      </c>
      <c r="B72" s="195" t="s">
        <v>75</v>
      </c>
      <c r="C72" s="200" t="s">
        <v>76</v>
      </c>
      <c r="D72" s="196">
        <v>1400000</v>
      </c>
      <c r="E72" s="196"/>
      <c r="F72" s="196"/>
      <c r="G72" s="196"/>
      <c r="H72" s="196">
        <f>D72</f>
        <v>1400000</v>
      </c>
      <c r="I72" s="196" t="s">
        <v>77</v>
      </c>
      <c r="J72" s="201" t="s">
        <v>78</v>
      </c>
      <c r="K72" s="196">
        <v>44965</v>
      </c>
    </row>
    <row r="73" spans="1:26" x14ac:dyDescent="0.2">
      <c r="A73" s="199">
        <v>2</v>
      </c>
      <c r="B73" s="195" t="s">
        <v>79</v>
      </c>
      <c r="C73" s="200" t="s">
        <v>80</v>
      </c>
      <c r="D73" s="196">
        <v>600000</v>
      </c>
      <c r="E73" s="196"/>
      <c r="F73" s="196"/>
      <c r="G73" s="196"/>
      <c r="H73" s="196">
        <f t="shared" ref="H73:H75" si="5">D73</f>
        <v>600000</v>
      </c>
      <c r="I73" s="196" t="s">
        <v>77</v>
      </c>
      <c r="J73" s="201" t="s">
        <v>78</v>
      </c>
      <c r="K73" s="196">
        <v>44965</v>
      </c>
    </row>
    <row r="74" spans="1:26" x14ac:dyDescent="0.2">
      <c r="A74" s="199">
        <v>3</v>
      </c>
      <c r="B74" s="195" t="s">
        <v>81</v>
      </c>
      <c r="C74" s="200" t="s">
        <v>82</v>
      </c>
      <c r="D74" s="196">
        <v>200000</v>
      </c>
      <c r="E74" s="196"/>
      <c r="F74" s="196"/>
      <c r="G74" s="196"/>
      <c r="H74" s="196">
        <f t="shared" si="5"/>
        <v>200000</v>
      </c>
      <c r="I74" s="196" t="s">
        <v>77</v>
      </c>
      <c r="J74" s="201" t="s">
        <v>78</v>
      </c>
      <c r="K74" s="196">
        <v>44965</v>
      </c>
    </row>
    <row r="75" spans="1:26" x14ac:dyDescent="0.2">
      <c r="A75" s="199">
        <v>4</v>
      </c>
      <c r="B75" s="202" t="s">
        <v>83</v>
      </c>
      <c r="C75" s="202" t="s">
        <v>84</v>
      </c>
      <c r="D75" s="196">
        <v>200000</v>
      </c>
      <c r="E75" s="196"/>
      <c r="F75" s="196"/>
      <c r="G75" s="196"/>
      <c r="H75" s="196">
        <f t="shared" si="5"/>
        <v>200000</v>
      </c>
      <c r="I75" s="196" t="s">
        <v>77</v>
      </c>
      <c r="J75" s="201" t="s">
        <v>78</v>
      </c>
      <c r="K75" s="196">
        <v>44965</v>
      </c>
    </row>
    <row r="76" spans="1:26" s="206" customFormat="1" x14ac:dyDescent="0.2">
      <c r="A76" s="203"/>
      <c r="B76" s="203"/>
      <c r="C76" s="203" t="s">
        <v>40</v>
      </c>
      <c r="D76" s="204">
        <f>SUM(D72:D75)</f>
        <v>2400000</v>
      </c>
      <c r="E76" s="204"/>
      <c r="F76" s="204"/>
      <c r="G76" s="204"/>
      <c r="H76" s="204">
        <f>SUM(H72:H75)</f>
        <v>2400000</v>
      </c>
      <c r="I76" s="204"/>
      <c r="J76" s="204"/>
      <c r="K76" s="204"/>
      <c r="L76" s="205"/>
      <c r="M76" s="205"/>
      <c r="Q76" s="212"/>
    </row>
  </sheetData>
  <autoFilter ref="A1:Y67" xr:uid="{00000000-0001-0000-0200-000000000000}">
    <filterColumn colId="19">
      <filters>
        <filter val="#N/A"/>
      </filters>
    </filterColumn>
  </autoFilter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0"/>
  <sheetViews>
    <sheetView workbookViewId="0">
      <selection activeCell="B20" sqref="B20"/>
    </sheetView>
  </sheetViews>
  <sheetFormatPr defaultRowHeight="15" x14ac:dyDescent="0.25"/>
  <cols>
    <col min="1" max="1" width="5.5703125" bestFit="1" customWidth="1"/>
    <col min="2" max="2" width="53.5703125" style="2" bestFit="1" customWidth="1"/>
    <col min="3" max="3" width="12.140625" style="6" bestFit="1" customWidth="1"/>
    <col min="4" max="4" width="9" style="6" bestFit="1" customWidth="1"/>
    <col min="5" max="5" width="12.85546875" style="6" bestFit="1" customWidth="1"/>
    <col min="6" max="6" width="27.5703125" bestFit="1" customWidth="1"/>
    <col min="7" max="7" width="2" bestFit="1" customWidth="1"/>
    <col min="8" max="8" width="45.42578125" bestFit="1" customWidth="1"/>
  </cols>
  <sheetData>
    <row r="1" spans="1:6" x14ac:dyDescent="0.25">
      <c r="A1" s="7" t="s">
        <v>41</v>
      </c>
      <c r="B1" s="4" t="s">
        <v>17</v>
      </c>
      <c r="C1" s="8" t="s">
        <v>42</v>
      </c>
      <c r="D1" s="8" t="s">
        <v>43</v>
      </c>
      <c r="E1" s="8" t="s">
        <v>44</v>
      </c>
      <c r="F1" s="11" t="s">
        <v>28</v>
      </c>
    </row>
    <row r="2" spans="1:6" x14ac:dyDescent="0.25">
      <c r="A2" s="9"/>
      <c r="B2" s="5"/>
      <c r="C2" s="27"/>
      <c r="D2" s="27"/>
      <c r="E2" s="27"/>
      <c r="F2" s="18"/>
    </row>
    <row r="3" spans="1:6" x14ac:dyDescent="0.25">
      <c r="A3" s="9"/>
      <c r="B3" s="5"/>
      <c r="C3" s="49"/>
      <c r="D3" s="27"/>
      <c r="E3" s="27"/>
      <c r="F3" s="18"/>
    </row>
    <row r="4" spans="1:6" x14ac:dyDescent="0.25">
      <c r="A4" s="9"/>
      <c r="B4" s="5"/>
      <c r="C4" s="27"/>
      <c r="D4" s="27"/>
      <c r="E4" s="27"/>
      <c r="F4" s="18"/>
    </row>
    <row r="5" spans="1:6" x14ac:dyDescent="0.25">
      <c r="A5" s="9"/>
      <c r="B5" s="5"/>
      <c r="C5" s="49"/>
      <c r="D5" s="27"/>
      <c r="E5" s="27"/>
      <c r="F5" s="18"/>
    </row>
    <row r="6" spans="1:6" x14ac:dyDescent="0.25">
      <c r="A6" s="9"/>
      <c r="B6" s="5"/>
      <c r="C6" s="49"/>
      <c r="D6" s="27"/>
      <c r="E6" s="27"/>
      <c r="F6" s="18"/>
    </row>
    <row r="7" spans="1:6" x14ac:dyDescent="0.25">
      <c r="A7" s="9"/>
      <c r="B7" s="5"/>
      <c r="C7" s="49"/>
      <c r="D7" s="27"/>
      <c r="E7" s="27"/>
      <c r="F7" s="18"/>
    </row>
    <row r="8" spans="1:6" x14ac:dyDescent="0.25">
      <c r="A8" s="9"/>
      <c r="B8" s="5"/>
      <c r="C8" s="49"/>
      <c r="D8" s="27"/>
      <c r="E8" s="27"/>
      <c r="F8" s="18"/>
    </row>
    <row r="9" spans="1:6" x14ac:dyDescent="0.25">
      <c r="A9" s="11"/>
      <c r="B9" s="4"/>
      <c r="C9" s="28"/>
      <c r="D9" s="28"/>
      <c r="E9" s="28"/>
      <c r="F9" s="18"/>
    </row>
    <row r="10" spans="1:6" x14ac:dyDescent="0.25">
      <c r="A10" s="13"/>
      <c r="B10" s="19"/>
      <c r="C10" s="20"/>
      <c r="D10" s="20"/>
      <c r="E10" s="20"/>
    </row>
    <row r="11" spans="1:6" x14ac:dyDescent="0.25">
      <c r="A11" s="13"/>
      <c r="B11" s="19"/>
      <c r="C11" s="20"/>
      <c r="D11" s="20"/>
      <c r="E11" s="20"/>
    </row>
    <row r="12" spans="1:6" x14ac:dyDescent="0.25">
      <c r="A12" s="11"/>
      <c r="B12" s="11"/>
      <c r="C12" s="8"/>
      <c r="D12" s="8"/>
      <c r="E12" s="11"/>
      <c r="F12" s="11"/>
    </row>
    <row r="13" spans="1:6" x14ac:dyDescent="0.25">
      <c r="A13" s="9"/>
      <c r="B13" s="5"/>
      <c r="C13" s="3"/>
      <c r="D13" s="10"/>
      <c r="E13" s="3"/>
      <c r="F13" s="18"/>
    </row>
    <row r="14" spans="1:6" x14ac:dyDescent="0.25">
      <c r="A14" s="9"/>
      <c r="B14" s="18"/>
      <c r="C14" s="10"/>
      <c r="D14" s="10"/>
      <c r="E14" s="18"/>
      <c r="F14" s="18"/>
    </row>
    <row r="15" spans="1:6" x14ac:dyDescent="0.25">
      <c r="A15" s="9"/>
      <c r="B15" s="18"/>
      <c r="C15" s="10"/>
      <c r="D15" s="10"/>
      <c r="E15" s="12"/>
      <c r="F15" s="18"/>
    </row>
    <row r="16" spans="1:6" x14ac:dyDescent="0.25">
      <c r="A16" s="18"/>
      <c r="B16" s="5"/>
      <c r="C16" s="3"/>
      <c r="D16" s="10"/>
      <c r="E16" s="21"/>
      <c r="F16" s="18"/>
    </row>
    <row r="17" spans="5:5" x14ac:dyDescent="0.25">
      <c r="E17" s="25"/>
    </row>
    <row r="20" spans="5:5" x14ac:dyDescent="0.25">
      <c r="E20" s="25"/>
    </row>
  </sheetData>
  <sortState xmlns:xlrd2="http://schemas.microsoft.com/office/spreadsheetml/2017/richdata2" ref="A3:H8">
    <sortCondition descending="1" ref="C2:C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</vt:lpstr>
      <vt:lpstr>Slot</vt:lpstr>
      <vt:lpstr>Adv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Khushbu Sonegara</dc:creator>
  <cp:keywords/>
  <dc:description/>
  <cp:lastModifiedBy>Erevbay Accounts</cp:lastModifiedBy>
  <cp:revision/>
  <dcterms:created xsi:type="dcterms:W3CDTF">2015-06-05T18:17:20Z</dcterms:created>
  <dcterms:modified xsi:type="dcterms:W3CDTF">2023-02-16T13:34:29Z</dcterms:modified>
  <cp:category/>
  <cp:contentStatus/>
</cp:coreProperties>
</file>